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8" windowWidth="15120" windowHeight="8016" activeTab="0"/>
  </bookViews>
  <sheets>
    <sheet name="Паспорт подпрограммы" sheetId="1" r:id="rId1"/>
    <sheet name="Показатели, цели, задачи" sheetId="2" r:id="rId2"/>
    <sheet name="Перечень мероприятий" sheetId="3" r:id="rId3"/>
    <sheet name="Экономический расчёт расходов" sheetId="4" r:id="rId4"/>
  </sheets>
  <definedNames>
    <definedName name="_xlnm.Print_Area" localSheetId="0">'Паспорт подпрограммы'!$A$1:$W$45</definedName>
    <definedName name="_xlnm.Print_Area" localSheetId="2">'Перечень мероприятий'!$A$1:$O$629</definedName>
    <definedName name="_xlnm.Print_Area" localSheetId="1">'Показатели, цели, задачи'!$A$1:$X$40</definedName>
    <definedName name="_xlnm.Print_Area" localSheetId="3">'Экономический расчёт расходов'!$A$1:$AD$31</definedName>
  </definedNames>
  <calcPr fullCalcOnLoad="1"/>
</workbook>
</file>

<file path=xl/sharedStrings.xml><?xml version="1.0" encoding="utf-8"?>
<sst xmlns="http://schemas.openxmlformats.org/spreadsheetml/2006/main" count="793" uniqueCount="376">
  <si>
    <t>МАОУ СОШ № 5 им. А.К. Ерохина г. Томска по адресу: г. Томск, ул.Октябрьская,25 - СМР</t>
  </si>
  <si>
    <t>МАОУ СОШ № 5 им. А.К. Ерохина г. Томска по адресу: г. Томск, ул.Октябрьская,25  - проверка достоверности</t>
  </si>
  <si>
    <t>МАОУ СОШ № 38 г. Томска  по адресу: г. Томск, ул. И. Черных, 123/1 - СМР</t>
  </si>
  <si>
    <t>МАОУ СОШ № 38 г. Томска  по адресу: г. Томск, ул. И. Черных, 123/1  - проверка достоверности</t>
  </si>
  <si>
    <t>МАОУ лицей № 1 г. Томска, по адресу: г. Томск, ул. Нахимова, 30 - СМР</t>
  </si>
  <si>
    <t>МАОУ лицей № 1 г. Томска, по адресу: г. Томск, ул. Нахимова, 30 - проверка достоверности</t>
  </si>
  <si>
    <t>МБОУ ОШИ № 22 г. Томска по адресу: г. Томск, ул. Сибирская, 81 г  - проверка достоверности</t>
  </si>
  <si>
    <t>МАОУ СОШ № 65 г. Томска, по адресу: г. Томск, с. Дзержинское, ул. Фабричная, д. 11 - СМР</t>
  </si>
  <si>
    <t>МАОУ СОШ № 65 г. Томска, по адресу: г. Томск, с. Дзержинское, ул. Фабричная, д. 11  -проверка достоверности</t>
  </si>
  <si>
    <t>МАУ ДО ДЮСШ "Кедр" по адресу: г. Томск, п. Светлый, 46  - СМР</t>
  </si>
  <si>
    <t>МАУ ДО ДЮСШ "Кедр" по адресу: г. Томск, п. Светлый, 46 - проверка достоверности</t>
  </si>
  <si>
    <t>МАУ ДО ДЮСШ зимних видов спорта по адресу: г. Томск, ул. Иркутский тракт,105- СМР</t>
  </si>
  <si>
    <t>МАУ ДО ДЮСШ зимних видов спорта по адресу: г. Томск, ул. Иркутский тракт,105- проверка достоверности</t>
  </si>
  <si>
    <t>МАУ ДО ДЮСШ зимних видов спорта по адресу: г. Томск, ул. Королева, 13 - СМР</t>
  </si>
  <si>
    <t>МАУ ДО ДЮСШ зимних видов спорта по адресу: г. Томск, ул. Королева, 13- проверка достоверности</t>
  </si>
  <si>
    <t>МАОУ ДО ДДТ "У Белого озера" - проверка достоверности</t>
  </si>
  <si>
    <t>МАОУ ДО ДЮЦ "Звездочка" по адресу: г. Томск, ул. Матросова, 8</t>
  </si>
  <si>
    <t>МАОУ ДО ДЮЦ "Звездочка"- проверка достоверности</t>
  </si>
  <si>
    <t>МАУ ЦСИ по адресу: г. Томск, ул. Кутузова, 1б - СМР</t>
  </si>
  <si>
    <t>МАУ ЦСИ по адресу: г. Томск, ул. Кутузова, 1б - проверка достоверности</t>
  </si>
  <si>
    <t>МАОУ ДДТиМ по адресу: г. Томск, ул. Басандайская, 63а (ДООЛ "Энергетик") - СМР</t>
  </si>
  <si>
    <t>МАОУ ДДТиМ по адресу: г. Томск, ул. Басандайская, 63а (ДООЛ "Энергетик") - проверка достоверности</t>
  </si>
  <si>
    <t>МАОУ ДО ДДТ "У Белого озера" по адресу: г.Томск, пер. Нагорный, 7, 7/1 - СМР</t>
  </si>
  <si>
    <t>МАОУ ДО ДДТ "У Белого озера" по адресу: г.Томск, пер. Нагорный, 7, 7/1 - проверка достоверности</t>
  </si>
  <si>
    <t>МАОУ ДО ДООПЦ "Юниор" по адресу: г. Томск, п. Заварзино, ул. Мостовая, 70 д. (ДЦО "Патриот") СМР</t>
  </si>
  <si>
    <t>МАОУ ДО ДООПЦ "Юниор по адресу: г. Томск, п. Заварзино, ул. Мостовая, 70 д. (ДЦО "Патриот")  - проверка достоверности</t>
  </si>
  <si>
    <t>МАОУ ДО ДДДПЦ "Юниор по адресу п. Калтай (ДЦЩ "Энергия") - СМР</t>
  </si>
  <si>
    <t>Разработка ПСД  автоматических пожарных сигнализаций (АПС) и систем оповещения и управления эвакуацией (СОУЭ) в муниципальных дошкольных образовательных учреждениях.</t>
  </si>
  <si>
    <t>Капитальный ремонт автоматических пожарных сигнализаций (АПС) и систем оповещения и управления эвакуацией (СОУЭ) в муниципальных дошкольных образовательных учреждениях.</t>
  </si>
  <si>
    <t>Капитальный ремонт автоматических пожарных сигнализаций (АПС) и систем оповещения и управления эвакуацией (СОУЭ) в муниципальных  общеобразовательных учреждениях.</t>
  </si>
  <si>
    <t>Разработка ПСД  автоматических пожарных сигнализаций (АПС) и систем оповещения и управления эвакуацией (СОУЭ) в муниципальных  общеобразовательных учреждениях.</t>
  </si>
  <si>
    <t>Капитальный ремонт автоматических пожарных сигнализаций (АПС) и систем оповещения и управления эвакуацией (СОУЭ) в муниципальных   учреждениях дополнительного образования.</t>
  </si>
  <si>
    <t>Разработка ПСД  автоматических пожарных сигнализаций (АПС) и систем оповещения и управления эвакуацией (СОУЭ) в муниципальных   учреждениях дополнительного образования.</t>
  </si>
  <si>
    <t>МАОУ ДО ДТДиМ, ДООЛ "Пост № 1", п. Аникино, пер. 5-й Басандайский, 3 - СМР</t>
  </si>
  <si>
    <t>МАОУ ДО ДТДиМ, ДООЛ "Пост № 1", п. Аникино, пер. 5-й Басандайский, 3 - проверка достоверности</t>
  </si>
  <si>
    <t>МБОУ ООШ № 45 г. Томска, по адресу:  г. Томск,  Иркутский тракт, 140/1, ул. Войкова, 64/1 - СМР</t>
  </si>
  <si>
    <t>МБОУ ООШ № 45 г. Томска, по адресу:  г. Томск,  Иркутский тракт, 140/1, ул. Войкова, 64/1 - проверка достоверности</t>
  </si>
  <si>
    <t>2, 3</t>
  </si>
  <si>
    <r>
      <t xml:space="preserve">МАДОУ № 44 г. Томска, пер. Карский, 27а;
МАДОУ № 45 г. Томска, ул. Кулагина, 21;
МАДОУ № 63 г. Томска, ул. Тверская, 70/1;
МАДОУ № 63, пер. Нечевский, 21;
МБДОУ № 66, пер. Механический, 1;
МАДОУ № 69, ул. Интернационалистов, 20;
МАДОУ № 76, ул. Говорова, 24/1;
МАДОУ № 85, ул. Ф. Лыткина, 24А;
МАДОУ № 86, ул. Новгородская, 44/1;
МБДОУ № 103, ул. Сибирская, 105а;
МБДОУ № 103, ул. Алтайская, 112а;
МАДОУ № 2, пер. Базарный, 11;
МАДОУ № 134, ул. Иркутский тракт, 51/1;
</t>
    </r>
    <r>
      <rPr>
        <b/>
        <sz val="9"/>
        <rFont val="Times New Roman"/>
        <family val="1"/>
      </rPr>
      <t>2020 г. – 18 ед. в т.ч.:</t>
    </r>
    <r>
      <rPr>
        <sz val="9"/>
        <rFont val="Times New Roman"/>
        <family val="1"/>
      </rPr>
      <t xml:space="preserve">
МАДОУ № 6, ул. Транспортная, 5/1;
МАДОУ № 11, ул. Иркутский тракт, 166;
МАДОУ № 33, ул. Учебная, 47/1;
МАДОУ № 45, пр. Фрунзе, 133;
МБДОУ № 46, ул. Войкова, 82б;
МАДОУ № 51, ул. Беринга, 15/1;
МАДОУ № 51, ул. Мичурина, 71;
МАДОУ № 60, ул. Тверская, 98;
МБДОУ № 65, ул. Говорова, 66;
МАДОУ № 73, ул. Карла Маркса, 61;
МАДОУ № 73, ул. Водяная, 31/1;
МАДОУ № 77, ул. Любы Шевчцовой, 4;
МАДОУ № 79, Кольцевой проезд, 8;
МБДОУ № 88, ул. Интернационалистов, 37;
МБДОУ № 89, ул. Никитина, 62;
МБДОУ № 93, ул. Профсоюзная, 16/1;
МАДОУ № 95, ул. Айвазовского, 37;
МАДОУ № 96, ул. Кошурникова, 11
                                                                                             </t>
    </r>
  </si>
  <si>
    <t>1520120040
243</t>
  </si>
  <si>
    <t>Данное мероприятие реализуется в рамках муниципальной программы "Развитие образования" на 2015-2025 годы".</t>
  </si>
  <si>
    <t>Приложение 2 к постановлению</t>
  </si>
  <si>
    <t>МАУ ДО ДЮСШ "Победа" по адресу: г. Томск, ул. Нахимова, 1 - ПИР</t>
  </si>
  <si>
    <r>
      <t xml:space="preserve">Мероприятие 1.4. 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                                                           </t>
    </r>
    <r>
      <rPr>
        <b/>
        <sz val="9"/>
        <color indexed="8"/>
        <rFont val="Times New Roman"/>
        <family val="1"/>
      </rPr>
      <t xml:space="preserve">2017 г. - 9 ед., в т.ч.: </t>
    </r>
    <r>
      <rPr>
        <sz val="9"/>
        <color indexed="8"/>
        <rFont val="Times New Roman"/>
        <family val="1"/>
      </rPr>
      <t xml:space="preserve">
МАОУ СОШ №№ 2, 5, 22, 43, 50, МАОУ Гимназии № 26 г. Томска, МБОУ прогимназии «Кристина» (ул. Косарева, 27), МБОУ прогимназии «Кристина» (ул. Красноармейская, 116/1), МБОУ Академический лицей;
</t>
    </r>
    <r>
      <rPr>
        <b/>
        <sz val="9"/>
        <color indexed="8"/>
        <rFont val="Times New Roman"/>
        <family val="1"/>
      </rPr>
      <t xml:space="preserve">2018 г. – 23 ед., в т.ч.: </t>
    </r>
    <r>
      <rPr>
        <sz val="9"/>
        <color indexed="8"/>
        <rFont val="Times New Roman"/>
        <family val="1"/>
      </rPr>
      <t xml:space="preserve">
МАОУ СОШ №№ 11, 12, 14, 16, 23, 34, 35, 40, 41, 44, 47, 54, 58, МАОУ ООШ № 27, МАОУ гимназия №№  18, 56 (ул. Кутузова, 7а), МАОУ гимназия № 56 (ул. Смирнова, 28), МАОУ Сибирский лицей, МАОУ лицей №№ 7, 8, МБОУ Академический лицей (ул. Дизайнеров, 4), МБОУ лицей при ТПУ, МБОУ гимназия № 2;
</t>
    </r>
    <r>
      <rPr>
        <b/>
        <sz val="9"/>
        <color indexed="8"/>
        <rFont val="Times New Roman"/>
        <family val="1"/>
      </rPr>
      <t xml:space="preserve">2019 г. – 15 ед., в т.ч.: </t>
    </r>
    <r>
      <rPr>
        <sz val="9"/>
        <color indexed="8"/>
        <rFont val="Times New Roman"/>
        <family val="1"/>
      </rPr>
      <t xml:space="preserve">
МАОУ СОШ №№ 16, 28, 37, 40, 42, МАОУ гимназия №№ 6, 29, 55, МАОУ лицей № 1, МАОУ Школа "Перспектива", МБОУ ООШ № 45 (ул. Иркутский тракт, 140/1), МБОУ ООШ № 45 (ул. Войкова, 64/1), МБОУ ООШ № 66 (д. Эушта, ул. Школьная, 3), МБОУ ООШ № 66 (ул. Сплавная, 56), МАОУ Школа «Эврика-развитие».</t>
    </r>
  </si>
  <si>
    <t>Количество учреждений, где осуществлен  капитальный ремонт АПС и СОУЭ, ед.</t>
  </si>
  <si>
    <t>Количество учреждений, где осуществлена разработка ПСД на капитальный ремонт АПС и СОУЭ, ед.</t>
  </si>
  <si>
    <r>
      <t>Мероприятие 1.13. Текущий ремонт асфальтового покрытия территорий муниципальных учреждений дополнительного образования, в т.ч.:</t>
    </r>
    <r>
      <rPr>
        <b/>
        <sz val="9"/>
        <rFont val="Times New Roman"/>
        <family val="1"/>
      </rPr>
      <t xml:space="preserve">
2019 г. – 1 ед., в т.ч.:</t>
    </r>
    <r>
      <rPr>
        <sz val="9"/>
        <rFont val="Times New Roman"/>
        <family val="1"/>
      </rPr>
      <t xml:space="preserve">
МАОУ ДО ДДТ «У Белого озера», пер. Нагорный, 7; пер. Нагорный, 7/1;
</t>
    </r>
    <r>
      <rPr>
        <b/>
        <sz val="9"/>
        <rFont val="Times New Roman"/>
        <family val="1"/>
      </rPr>
      <t>2020 г. – 2 ед., в т.ч.:</t>
    </r>
    <r>
      <rPr>
        <sz val="9"/>
        <rFont val="Times New Roman"/>
        <family val="1"/>
      </rPr>
      <t xml:space="preserve">
МАОУ ДО ДТДиМ, ДООЛ "Пост № 1", п. Аникино, пер. 5-й Басандайский, 3;
МАОУ ДТДиМ, ДООЛ "Энергетик", п. Аникино, ул. Басандайская, 63а;
                                                                                                                                                                     </t>
    </r>
    <r>
      <rPr>
        <b/>
        <sz val="9"/>
        <rFont val="Times New Roman"/>
        <family val="1"/>
      </rPr>
      <t xml:space="preserve"> 2021 г. – 3 ед., в т.ч.:       
</t>
    </r>
    <r>
      <rPr>
        <sz val="9"/>
        <rFont val="Times New Roman"/>
        <family val="1"/>
      </rPr>
      <t xml:space="preserve">МАОУ ДО ДОО(П)Ц "Юниор" ДЦО "Энергия", пос. Калтай;
МАОУ "Планирование карьеры" Центр "Солнечный", пос. Калтай;
МАОУ ДО ДЮЦ "Звездочка", ул. Матросова, 8;            
</t>
    </r>
    <r>
      <rPr>
        <b/>
        <sz val="9"/>
        <rFont val="Times New Roman"/>
        <family val="1"/>
      </rPr>
      <t xml:space="preserve">2022 г.- 3 ед., в т.ч.:  
</t>
    </r>
    <r>
      <rPr>
        <sz val="9"/>
        <rFont val="Times New Roman"/>
        <family val="1"/>
      </rPr>
      <t xml:space="preserve">МАОУ ДО ДДТ "У Белого озера", ул. Кривая, 33;
МБОУ ДО ДДТ "Искорка", ул. Смирнова, 30;
МАОУ ДО ЦДО "Планирование карьеры", ул. Смирнова, 28 стр. 1                                                                     </t>
    </r>
  </si>
  <si>
    <t>МАОУ гимназия № 13 г. Томска, по адресу: г. Томск, ул. С. Лазо 26/1  -СМР</t>
  </si>
  <si>
    <t>Фактическое значение показателей на момент разработки муниципальной программы - 2016</t>
  </si>
  <si>
    <t>МАОУ гимназия № 13 г. Томска, по адресу: г. Томск, ул. С. Лазо 26/1 - проверка достоверности</t>
  </si>
  <si>
    <t>МБОУ гимназия № 2 г. Томска по адресу: г. Томск, ул. Лебедева, 92 - СМР</t>
  </si>
  <si>
    <t>МБОУ гимназия № 2 г. Томска по адресу: г. Томск, ул. Лебедева, 92 - проверка достоверности</t>
  </si>
  <si>
    <t>от 31.01.2020 № 81</t>
  </si>
  <si>
    <r>
      <t xml:space="preserve">Мероприятие 1.7. Приобретение в собственность муниципального образования «Город Томск» и установка систем видео - наблюдения в муниципальных учреждениях управления культуры                                                               </t>
    </r>
    <r>
      <rPr>
        <b/>
        <sz val="9"/>
        <color indexed="8"/>
        <rFont val="Times New Roman"/>
        <family val="1"/>
      </rPr>
      <t xml:space="preserve">2017 г. – 4 ед., в т.ч.: </t>
    </r>
    <r>
      <rPr>
        <sz val="9"/>
        <color indexed="8"/>
        <rFont val="Times New Roman"/>
        <family val="1"/>
      </rPr>
      <t xml:space="preserve">
МАУ «Зрелищный центр «Аэлита», МАУ «Дворец культуры «Концертно-театральное объединение», МАУ «Дом культуры «Томский перекресток», МАУ «Музей истории Томска»
</t>
    </r>
    <r>
      <rPr>
        <b/>
        <sz val="9"/>
        <color indexed="8"/>
        <rFont val="Times New Roman"/>
        <family val="1"/>
      </rPr>
      <t xml:space="preserve">2018 г. - 3 ед., в т.ч.: </t>
    </r>
    <r>
      <rPr>
        <sz val="9"/>
        <color indexed="8"/>
        <rFont val="Times New Roman"/>
        <family val="1"/>
      </rPr>
      <t xml:space="preserve">
МАОУДО  «ДШИ № 3», МАОУДО «ДХШ № 1», МБОУДО «ДШИ № 5».
</t>
    </r>
    <r>
      <rPr>
        <b/>
        <sz val="9"/>
        <color indexed="8"/>
        <rFont val="Times New Roman"/>
        <family val="1"/>
      </rPr>
      <t xml:space="preserve">2019 г. - 2 ед., в т.ч.: </t>
    </r>
    <r>
      <rPr>
        <sz val="9"/>
        <color indexed="8"/>
        <rFont val="Times New Roman"/>
        <family val="1"/>
      </rPr>
      <t xml:space="preserve">
МАУ "МИБС" МБ "Северная" ул. Иркутский тракт 80/1, МАУ "МИБС" МБ "Юность" ул. Иркутский тракт, 128а.
</t>
    </r>
    <r>
      <rPr>
        <b/>
        <sz val="9"/>
        <color indexed="8"/>
        <rFont val="Times New Roman"/>
        <family val="1"/>
      </rPr>
      <t xml:space="preserve">2020 г. - 5 ед., в т.ч.: </t>
    </r>
    <r>
      <rPr>
        <sz val="9"/>
        <color indexed="8"/>
        <rFont val="Times New Roman"/>
        <family val="1"/>
      </rPr>
      <t xml:space="preserve">
МБОУ "ДШИ № 5", МАОУ "ДХШ № 1", МАОУДО "ДХШ № 2", МАОУДО "ДШИ № 3", МАУ "МИТ"                                                                                                                                                                                                           </t>
    </r>
    <r>
      <rPr>
        <b/>
        <sz val="9"/>
        <color indexed="8"/>
        <rFont val="Times New Roman"/>
        <family val="1"/>
      </rPr>
      <t xml:space="preserve">2021 г. - 3 ед., в т.ч.:                                                                                                                                                                                                                                                                                                                                                         </t>
    </r>
    <r>
      <rPr>
        <sz val="9"/>
        <color indexed="8"/>
        <rFont val="Times New Roman"/>
        <family val="1"/>
      </rPr>
      <t xml:space="preserve">МАУ "МИБС"  МБ "Академическая", ул. Королёва, 4, МАУ "МИБС" МБ "Истоки", ул. Горького, 23, МАУ "МИБС" МБ "Кольцевая", проезд Кольцевой, 12а.                                                                                            </t>
    </r>
    <r>
      <rPr>
        <b/>
        <sz val="9"/>
        <color indexed="8"/>
        <rFont val="Times New Roman"/>
        <family val="1"/>
      </rPr>
      <t xml:space="preserve">2022 г. - 3 ед., в т.ч.: </t>
    </r>
    <r>
      <rPr>
        <sz val="9"/>
        <color indexed="8"/>
        <rFont val="Times New Roman"/>
        <family val="1"/>
      </rPr>
      <t xml:space="preserve">                                                                                                                                                                                                                                                                                                                                                        МАУ "МИБС"  МБ "Бригантина", с. Дзержинское, ул. Фабричная, 12а, МАУ "МИБС" МБ "Дом семьи", ул. Железнодорожная, 32, МАУ "МИБС" МБ "Им. С.Я. Маршака", ул. Никитина, 17а.                                                                                               </t>
    </r>
    <r>
      <rPr>
        <b/>
        <sz val="9"/>
        <color indexed="8"/>
        <rFont val="Times New Roman"/>
        <family val="1"/>
      </rPr>
      <t>2023 г. - 3 ед., в т.ч.:</t>
    </r>
    <r>
      <rPr>
        <sz val="9"/>
        <color indexed="8"/>
        <rFont val="Times New Roman"/>
        <family val="1"/>
      </rPr>
      <t xml:space="preserve">                                                                                                                                                                                                                                                                                                                                                         МАУ "МИБС"  МБ "Компьютерный мир", ул. Красноармейская, 135, МАУ "МИБС" МБ "Лада", ул. Профсоюзная, 37, МАУ "МИБС" МБ "Лесная", с. Тимирязевское, ул. Комсомольская, 9а.                                                                                                </t>
    </r>
    <r>
      <rPr>
        <b/>
        <sz val="9"/>
        <color indexed="8"/>
        <rFont val="Times New Roman"/>
        <family val="1"/>
      </rPr>
      <t>2024 г. - 3 ед., в т.ч.:</t>
    </r>
    <r>
      <rPr>
        <sz val="9"/>
        <color indexed="8"/>
        <rFont val="Times New Roman"/>
        <family val="1"/>
      </rPr>
      <t xml:space="preserve">                                                                                                                                                                                                                                                                                                                                                         МАУ "МИБС"  МБ "Лукоморье", д. Лоскутово, ул. Гагарина, 43-78, МАУ "МИБС" МБ "Радуга", ул. Грузинская, 19, МАУ "МИБС" МБ "Сказка", ул. Косарева, 25.                                                                                                  </t>
    </r>
    <r>
      <rPr>
        <b/>
        <sz val="9"/>
        <color indexed="8"/>
        <rFont val="Times New Roman"/>
        <family val="1"/>
      </rPr>
      <t xml:space="preserve">2025 г. - 2 ед., в т.ч.: </t>
    </r>
    <r>
      <rPr>
        <sz val="9"/>
        <color indexed="8"/>
        <rFont val="Times New Roman"/>
        <family val="1"/>
      </rPr>
      <t xml:space="preserve">                                                                                                                                                                                                                                                                                                                                                        МАУ "МИБС"  МБ "Фрегат", ул. Интернационалистов, 2, МАУ "МИБС" МБ "Южная", ул. Мокрушина, 7.</t>
    </r>
  </si>
  <si>
    <r>
      <rPr>
        <b/>
        <sz val="9"/>
        <rFont val="Times New Roman"/>
        <family val="1"/>
      </rPr>
      <t>2020 г. - 17ед., в т.ч.:</t>
    </r>
    <r>
      <rPr>
        <sz val="9"/>
        <rFont val="Times New Roman"/>
        <family val="1"/>
      </rPr>
      <t xml:space="preserve">
МБОУ школа-интернат № 1, ул. Смирнова, 50;
МАОУ Мариинская СОШ № 3, ул. Карла Маркса, 21;
МАОУ СОШ № 5 им. А.К. Ерохина, ул. Октябрьская, 25;
МАОУ СОШ № 5 им. А.К. Ерохина, ул. Октябрьская, 16;
МАОУ лицей № 7, ул. Интернационалистов, 12;
МАОУ лицей № 8 им. Н.Н. Рукавишникова, пр. Кирова, 12;
МАОУ СОШ № 12, пер. Юрточный, 8а;
МАОУ СОШ № 14 им. А.Ф. Лебедева, ул. Карла Ильмера, 11;
МАОУ СОШ № 16, пер. Сухоозерный, 16;
МАОУ СОШ № 23, ул. Лебелева, 94;
МАОУ гимназия № 26, ул. Беринга, 4;
МАОУ ООШ № 38, ул. Ивана Черных, 123/1;
МАОУ СОШ № 40, ул. Никитина, 26;
МАОУ СОШ № 44, ул. Алтайская, 120/1;
МБОУ ООШ № 45, ул. Войкова, 64/1;
МАОУ лицей № 51, ул. Карташова, 47;
МАОУ СОШ № 64, с. Тимирязевское, ул. Школьгая, 18;
</t>
    </r>
  </si>
  <si>
    <r>
      <rPr>
        <b/>
        <sz val="9"/>
        <rFont val="Times New Roman"/>
        <family val="1"/>
      </rPr>
      <t xml:space="preserve">2021 г. - 16 ед., в т.ч.: </t>
    </r>
    <r>
      <rPr>
        <sz val="9"/>
        <rFont val="Times New Roman"/>
        <family val="1"/>
      </rPr>
      <t xml:space="preserve">                                                                                                     МБОУ прогимназия "Кристина", ул. Красноармейская, 116/1;
МАОУ Сибирский лицей, ул. Усова, 56;
МАОУ лицей № 1 им. А.С. Пушкина, ул. Нахимова, 30;
МБОУ Русская классическая  гимназия № 2, ул. Лебедева, 92;
МБОУ школа-интернат № 22, ул. Сибирская, 81г;
МАОУ гимназия № 24 им. М.В. Октябрьской, ул. Белозерская, 12/1;
МАОУ гимназия № 29, ул. Новосибирская, 39;
МАОУ СОШ № 30, ул. Интернационалистов, 11;
МБОУ СОШ № 33, д. Лоскутово, ул. Ленина, 27а;
МАОУ СОШ № 34, пр. Фрунзе, 135;
МАОУ СОШ № 35, ул. Богдана Хмельницкого, 40;
МАОУ ООШ № 38, ул. Ивана Черных, 123/1;
МБОУ ООШ № 39, ул. Салтыкова-Щедрина, 35;
МБОУ СОШ № 49, ул. Мокрушина, 10;
МАОУ гимназия № 56, ул. Смирнова, 28;
МАОУ СОШ № 65, с. Дзержинское, ул. Фабричная, 11;
</t>
    </r>
    <r>
      <rPr>
        <b/>
        <sz val="9"/>
        <rFont val="Times New Roman"/>
        <family val="1"/>
      </rPr>
      <t>2022 г. - 16 ед., в т.ч.:</t>
    </r>
    <r>
      <rPr>
        <sz val="9"/>
        <rFont val="Times New Roman"/>
        <family val="1"/>
      </rPr>
      <t xml:space="preserve">
МБОУ школа-интернат № 1, ул. Смирнова, 50;
МАОУ СОШ № 4 им. И.С. Черных, ул. Лебедева, 6;
МАОУ СОШ № 11 им. В.И. Смирнова, Кольцевой проезд, 39;
МАОУ СОШ  № 12, ул. Максима Горького, 55;
МАОУ СОШ № 14 им. А.Ф, Лебедева, ул. Карла Ильмера, 11;
МАОУ гимназия № 18, ул. Киевская, 111;
МАОУ СОШ № 19, ул. Иркутский тракт, 188;
МАОУ СОШ № 25, ул. Сергея Лазо, 14/2;
МАОУ СОШ № 37, ул. Сергея Лазо, 22;
МАОУ СОШ № 40, ул. Никитина, 26;
МАОУ СОШ № 41, ул. Тверская, 74а;
                                                                                                </t>
    </r>
  </si>
  <si>
    <r>
      <t xml:space="preserve">МБОУ ООШ № 45, ул. Иркутский тракт, 140/1;
МАОУ СОШ № 46, ул. Д. Бедного, 4;
МАОУ СОШ № 47, ул. Пушкина, 54/1;
МАОУ гимназия № 56, ул. Кутузова, 7а;
МАОУ СОШ № 67, ул. Иркутский тракт, 51/3; 
</t>
    </r>
    <r>
      <rPr>
        <b/>
        <sz val="9"/>
        <rFont val="Times New Roman"/>
        <family val="1"/>
      </rPr>
      <t xml:space="preserve">
2023 г. - 5 ед., в т.ч.:   </t>
    </r>
    <r>
      <rPr>
        <sz val="9"/>
        <rFont val="Times New Roman"/>
        <family val="1"/>
      </rPr>
      <t xml:space="preserve">                                                                                                                        МАОУ СОШ № 37, ул. Сергея Лазо, 22;
МАОУ СОШ № 41, ул. Тверская, 74;
МАОУ СОШ № 47, ул. Пушкина, 54/1;
МАОУ СОШ № 50, ул. Усова, 68;
МАОУ лицей № 7, ул. Интернационалистов, 12.
</t>
    </r>
    <r>
      <rPr>
        <b/>
        <sz val="9"/>
        <rFont val="Times New Roman"/>
        <family val="1"/>
      </rPr>
      <t xml:space="preserve">2024 г. - 5 ед., в т.ч.:                                                                          </t>
    </r>
    <r>
      <rPr>
        <sz val="9"/>
        <rFont val="Times New Roman"/>
        <family val="1"/>
      </rPr>
      <t>МАОУ гимназия № 13, ул. Сергея Лазо, 26/1;
МАОУ СОШ № 14 им. А.Ф. Лебедева, ул. К. Ильмера, 11;
МАОУ заозерная СОШ № 16, пер. Сухоозерный, 6;
МАОУ СОШ № 19, ул. Центральная, 4;</t>
    </r>
    <r>
      <rPr>
        <b/>
        <sz val="9"/>
        <rFont val="Times New Roman"/>
        <family val="1"/>
      </rPr>
      <t xml:space="preserve">
</t>
    </r>
    <r>
      <rPr>
        <sz val="9"/>
        <rFont val="Times New Roman"/>
        <family val="1"/>
      </rPr>
      <t xml:space="preserve">МАОУ СОШ № 23, ул. Лебедева, 94.                                                                                                                </t>
    </r>
    <r>
      <rPr>
        <b/>
        <sz val="9"/>
        <rFont val="Times New Roman"/>
        <family val="1"/>
      </rPr>
      <t>2025 г. - 5 ед., в т.ч.:</t>
    </r>
    <r>
      <rPr>
        <sz val="9"/>
        <rFont val="Times New Roman"/>
        <family val="1"/>
      </rPr>
      <t xml:space="preserve">                                                                                            МАОУ гимназия № 26, ул. Беринга, 4;
МАОУ ООШ № 27 им. Г.Н. Ворошилова, ул. 5-й Армии, 24;
МАОУ СОШ № 34 им. 79-й  Гвардейской стрелковой дивизии, пр. Фрунзе, 135;
МАОУ СОШ № 38, ул. И. Черных, 123/1;
МАОУ СОШ № 43, ул. Новосибирская, 38.
</t>
    </r>
  </si>
  <si>
    <t>администрации Города Томска</t>
  </si>
  <si>
    <t>«Безопасное детство в Безопасном Городе» на 2017-2025 годы»</t>
  </si>
  <si>
    <t>Экономический расчет расходов на исполнение мероприятий подпрограммы  «Безопасное детство в Безопасном Городе» на 2017-2025 годы»</t>
  </si>
  <si>
    <t>ПОДПРОГРАММА 2 «БЕЗОПАСНОЕ ДЕТСТВО В БЕЗОПАСНОМ ГОРОДЕ» НА 2017-2025 ГОДЫ»</t>
  </si>
  <si>
    <t>КОБ</t>
  </si>
  <si>
    <t>Управление культуры администрации Города Томска</t>
  </si>
  <si>
    <t>Управление физической культуры и спорта администрации Города Томска</t>
  </si>
  <si>
    <t>Количество учреждений, где осуществлен текущий ремонт асфальтового покрытия, ед.</t>
  </si>
  <si>
    <t>Основное мероприятие «Создание технических условий безопасности жизнедеятельности детей»</t>
  </si>
  <si>
    <t>КЦСР 1520120040
КВР 243</t>
  </si>
  <si>
    <t>МАОУ СОШ №11  г. Томска -250,0 м.п.</t>
  </si>
  <si>
    <t>МАОУ СОШ №11  г. Томска  - ПСД</t>
  </si>
  <si>
    <t>Итого по объекту</t>
  </si>
  <si>
    <t>МАОУ СОШ № 12 г. Томска - 390 м.п.</t>
  </si>
  <si>
    <t>МАОУ СОШ № 12 г. Томска  - ПСД</t>
  </si>
  <si>
    <t>МАОУ СОШ № 51 г. Томска  290,8 м.п.</t>
  </si>
  <si>
    <t>МАОУ СОШ № 51 г. Томска  - ПСД</t>
  </si>
  <si>
    <t>МБОУ ООШ № 39 г. Томска - 414м.п.</t>
  </si>
  <si>
    <t>МБОУ ООШ № 39 г. Томска - ПСД</t>
  </si>
  <si>
    <t>МАОУ СОШ № 64 г. Томска - 686 м.п.</t>
  </si>
  <si>
    <t>МАОУ СОШ № 64 г. Томска - ПСД.</t>
  </si>
  <si>
    <t>ИТОГО 2017 год</t>
  </si>
  <si>
    <t>ИТОГО 2018 год</t>
  </si>
  <si>
    <t>ИТОГО 2019 год</t>
  </si>
  <si>
    <t>ИТОГО 2020 год</t>
  </si>
  <si>
    <t>Капитальный ремонт, установка и монтаж ограждения территории МАУ ДО ДЮСШ зимних видов спорта - ПИР</t>
  </si>
  <si>
    <t>МАОУ ДОД ДЮСШ № 17 по адресу: г. Томск, ул. 5-ой Армии,15  - 98,5 м.п.</t>
  </si>
  <si>
    <t>МАОУ ДОД ДЮСШ № 17 по адресу: г. Томск, ул. рабочая, 23/3  - 800,0 м.п.</t>
  </si>
  <si>
    <t>МАОУ ДОД ДЮСШ № 17 по адресу: г. Томск, ул. рабочая, 23/3  -ПИР</t>
  </si>
  <si>
    <t>МБДОУ № 135 - 230,0 м.п.</t>
  </si>
  <si>
    <t>МБДОУ № 135- ПСД</t>
  </si>
  <si>
    <t>МАДОУ № 24 - 430,0 м.п.</t>
  </si>
  <si>
    <t>МАДОУ № 24- ПСД</t>
  </si>
  <si>
    <t>МБДОУ № 65 - 400,0 м.п.</t>
  </si>
  <si>
    <t>МБДОУ № 65- ПСД</t>
  </si>
  <si>
    <t>МАДОУ № 73 - 340,0 м.п.</t>
  </si>
  <si>
    <t>МАДОУ № 73 ПСД</t>
  </si>
  <si>
    <t>МБДОУ № 133 - 275,0 м.п.</t>
  </si>
  <si>
    <t>МБДОУ № 133 - ПСД</t>
  </si>
  <si>
    <t>МБДОУ № 17 - 70,0 м.п</t>
  </si>
  <si>
    <t>МБДОУ № 17- ПСД</t>
  </si>
  <si>
    <t>из них субсидии бюджетным учреждениям на реализацию муниципальных программ:</t>
  </si>
  <si>
    <t>из них субсидии автономным учреждениям на реализацию муниципальных программ:</t>
  </si>
  <si>
    <t>Мероприятие 1.1. Капитальный ремонт, установка и монтаж ограждения территорий муниципальных общеобразовательных учреждений, в т.ч.:</t>
  </si>
  <si>
    <t>1520120040
612</t>
  </si>
  <si>
    <t>1520120040
622</t>
  </si>
  <si>
    <t>1520120040
612
622</t>
  </si>
  <si>
    <t>1.1.14.</t>
  </si>
  <si>
    <t>1.1.15.</t>
  </si>
  <si>
    <t>1.1.16.</t>
  </si>
  <si>
    <r>
      <rPr>
        <sz val="9"/>
        <color indexed="8"/>
        <rFont val="Times New Roman"/>
        <family val="1"/>
      </rPr>
      <t>Мероприятие 1.6. 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t>
    </r>
    <r>
      <rPr>
        <b/>
        <sz val="9"/>
        <color indexed="8"/>
        <rFont val="Times New Roman"/>
        <family val="1"/>
      </rPr>
      <t xml:space="preserve">
2018 г. – 27 ед., в т.ч.:</t>
    </r>
    <r>
      <rPr>
        <sz val="9"/>
        <color indexed="8"/>
        <rFont val="Times New Roman"/>
        <family val="1"/>
      </rPr>
      <t xml:space="preserve">
МАОУ «Планирование карьеры» (Центр «Солнечный»), МАОУ «Планирование карьеры» ул. Смирнова, 28, стр.1,
МАОУ ДО ДДТ «У Белого озера» (пер. Нагорный, 7/1 и Нагорный, 7), МАОУ ДО ДДТ «У Белого озера» (ул. Беринга, 24), МАОУ ДО ДДТ «У Белого озера» (ул. Беринга, 15), МАОУ ДО ДДТ «У Белого озера» (ул. Междугородняя,24), МАОУ ДО ДДТ «У Белого озера» (ул. Кривая, 33), 
МАОУ ДО ДЮЦ «Звездочка» (ул. Елизаровых, 2), МАОУ ДО ДЮЦ «Звездочка» (ул. Олега Кошевого, 68/1), МАОУ ДО ДЮЦ «Звездочка» (ул. Косарева,9), МАОУ ДО ДЮЦ «Звездочка» (ул. Гоголя,23), МАОУ ДО ДЮЦ «Звездочка» (ул. Киевская, 89),
МАОУ ДО ЦДТ «Луч», 
МАОУ ДО ДОО(П)Ц «Юниор» (ул. Говорова, 34), МАОУ ДО ДОО(П)Ц «Юниор» (ДОЛ «Патриот») МАОУ ДО ДОО(П)Ц «Юниор» (ДОЛ «Энергия»), МАОУ ДО ДОО(П)Ц «Юниор» (ул. Никитина, 26), МАОУ ДО ДОО(П)Ц «Юниор» (ул. Вокзальная, 23), МАОУ ДО ДОО(П)Ц «Юниор» (ул. Матросова, 10), 
МАОУ «Томский Хобби-центр» (ДОЛ «Солнечная республика»), МАОУ «Томский Хобби-центр» (ДОЛ «Лукоморье»),  
МАОУ ДО ДДТ «Созвездие» (ДОЛ «Сириус»), МАОУ ДО ДДТ «Созвездие» (ул. Говорова, 6),
МАОУ ДО ДТДиМ (ДОЛ «Энергетик»), МАОУ ДО ДТДиМ (ДОЛ «Пост №1»),
МБОУ ДО ДДЮ «Кедр» (ул. Красноармейская, 116), МБОУ ДО ДДЮ «Кедр» (пр. Академический, 5);</t>
    </r>
  </si>
  <si>
    <t>Проверка расчетов всего и по департаментам</t>
  </si>
  <si>
    <t>ВСЕГО ПО ГРБС</t>
  </si>
  <si>
    <t>Итого по задаче 1:</t>
  </si>
  <si>
    <t>ВСЕГО ПО ПОДПРОГРАММЕ:</t>
  </si>
  <si>
    <t>ИТОГО 2021 год</t>
  </si>
  <si>
    <t>ИТОГО 2022 год</t>
  </si>
  <si>
    <t>ИТОГО 2023 год</t>
  </si>
  <si>
    <t>ИТОГО 2024 год</t>
  </si>
  <si>
    <t>ИТОГО 2025 год</t>
  </si>
  <si>
    <t>(далее - подпрограмма)</t>
  </si>
  <si>
    <t>I. ПАСПОРТ ПОДПРОГРАММЫ</t>
  </si>
  <si>
    <t>Куратор подпрограммы</t>
  </si>
  <si>
    <t>Ответственный исполнитель подпрограммы</t>
  </si>
  <si>
    <t>Соисполнители</t>
  </si>
  <si>
    <t>Участники</t>
  </si>
  <si>
    <t>Показатели цели подпрограммы, единицы измерения</t>
  </si>
  <si>
    <t>в соответствии с потребностью</t>
  </si>
  <si>
    <t>в соответствии с утвержд. финансированием</t>
  </si>
  <si>
    <t>Объемы и источники финансирования подпрограммы (с разбивкой по годам, тыс. рублей)</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</si>
  <si>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</si>
  <si>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</si>
  <si>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</si>
  <si>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</si>
  <si>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</si>
  <si>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</si>
  <si>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</si>
  <si>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</si>
  <si>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</si>
  <si>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Итого</t>
  </si>
  <si>
    <t xml:space="preserve">Сроки реализации подпрограммы </t>
  </si>
  <si>
    <t>Укрупненный перечень мероприятий (основное мероприятие)</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</si>
  <si>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</si>
  <si>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</si>
  <si>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осуществляет</t>
  </si>
  <si>
    <t>Таблица 2</t>
  </si>
  <si>
    <t>Таблица 3</t>
  </si>
  <si>
    <t>ПОКАЗАТЕЛИ ЦЕЛИ, ЗАДАЧ, МЕРОПРИЯТИЙ ПОДПРОГРАММЫ</t>
  </si>
  <si>
    <t>№ п/п</t>
  </si>
  <si>
    <t>Наименование показателей целей, задач, мероприятий подпрограммы (единицы измерения)</t>
  </si>
  <si>
    <t>Метод сбора информации о достижении показателя</t>
  </si>
  <si>
    <t>Ответственный орган (подразделение) за  достижение  значения показателя</t>
  </si>
  <si>
    <t>в соответствии с утвержд финансированием</t>
  </si>
  <si>
    <t>в соответствии с утвержденным финансированием</t>
  </si>
  <si>
    <t>1.1.</t>
  </si>
  <si>
    <t>1.1.1.</t>
  </si>
  <si>
    <t>1.1.2.</t>
  </si>
  <si>
    <t>1.1.3.</t>
  </si>
  <si>
    <t>1.1.4.</t>
  </si>
  <si>
    <t>ПЕРЕЧЕНЬ МЕРОПРИЯТИЙ И РЕСУРСНОЕ ОБЕСПЕЧЕНИЕ ПОДПРОГРАММЫ</t>
  </si>
  <si>
    <t>Наименования целей, задач, ведомственных целевых программ, мероприятий подпрограммы</t>
  </si>
  <si>
    <t>В том числе за счет средств</t>
  </si>
  <si>
    <t>местного бюджета</t>
  </si>
  <si>
    <t>всего</t>
  </si>
  <si>
    <t>Подпрограммные мероприятия</t>
  </si>
  <si>
    <t>Ед. изм.</t>
  </si>
  <si>
    <t>Объем в натуральных показателях</t>
  </si>
  <si>
    <t>Стоимость единицы натурального показателя, тыс. рублей</t>
  </si>
  <si>
    <t>Срок исполнения</t>
  </si>
  <si>
    <t>Объем финансирования                    (тыс. руб.)</t>
  </si>
  <si>
    <t>федерального бюджета</t>
  </si>
  <si>
    <t>областного бюджета</t>
  </si>
  <si>
    <t>внебюджетных источников</t>
  </si>
  <si>
    <t>Ответственный исполнитель, соисполнители</t>
  </si>
  <si>
    <t>Плановая потребность в средствах, тыс. рублей</t>
  </si>
  <si>
    <t xml:space="preserve">Цель подпрограммы                                                                                                                                 </t>
  </si>
  <si>
    <t>Задачи подпрограммы</t>
  </si>
  <si>
    <t>2017-2025г.г.</t>
  </si>
  <si>
    <t>Код бюджетной классификации (КЦСР, КВР)</t>
  </si>
  <si>
    <t xml:space="preserve"> </t>
  </si>
  <si>
    <t>1.1.5.</t>
  </si>
  <si>
    <t>1.1.6.</t>
  </si>
  <si>
    <t>1.1.7.</t>
  </si>
  <si>
    <t>1.1.8.</t>
  </si>
  <si>
    <t>1.1.9.</t>
  </si>
  <si>
    <t>1.1.10.</t>
  </si>
  <si>
    <t>1.1.11.</t>
  </si>
  <si>
    <t>1.1.12.</t>
  </si>
  <si>
    <t>1.1.13.</t>
  </si>
  <si>
    <t>Департамент образования администрации Города Томска</t>
  </si>
  <si>
    <t>ед.</t>
  </si>
  <si>
    <t xml:space="preserve">УМВД России по Томской области (по согласованию).
</t>
  </si>
  <si>
    <t xml:space="preserve">Задача 1: Создание технических условий безопасности жизнедеятельности детей.
</t>
  </si>
  <si>
    <t>Показатель 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</si>
  <si>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t>не менее 5</t>
  </si>
  <si>
    <t>Задача 1. Создание технических условий безопасности жизнедеятельности детей</t>
  </si>
  <si>
    <t>Показатель 1. Количество учреждений с массовым пребыванием детей, где осуществлен ремонт, установка и монтаж ограждения территорий, ед.</t>
  </si>
  <si>
    <t>Создание технических условий безопасности жизнедеятельности детей.</t>
  </si>
  <si>
    <t>Задача 1 подпрограммы: Создание технических условий безопасности жизнедеятельности детей.</t>
  </si>
  <si>
    <t>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</si>
  <si>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r>
      <t>1.</t>
    </r>
    <r>
      <rPr>
        <sz val="11"/>
        <color indexed="8"/>
        <rFont val="Times New Roman"/>
        <family val="1"/>
      </rPr>
      <t xml:space="preserve"> Количество учреждений с массовым пребыванием детей, где осуществлен ремонт, установка и монтаж ограждения территорий, ед.</t>
    </r>
  </si>
  <si>
    <t>Департамент капитального строительства администрации Города Томска</t>
  </si>
  <si>
    <t>Количество учреждений, где установлены ограждения, ед.</t>
  </si>
  <si>
    <t>Количество учреждений, где осуществлена разработка ПСД и капитальный ремонт АПС и СОУЭ, ед.</t>
  </si>
  <si>
    <t>Показатель 2. Количество установленных комплексов автоматизированных систем объективного контроля для обеспечения видео-охраны и технической безопасности в учреждениях с массовым пребыванием детей, ед.</t>
  </si>
  <si>
    <r>
      <t>2.</t>
    </r>
    <r>
      <rPr>
        <sz val="11"/>
        <color indexed="8"/>
        <rFont val="Times New Roman"/>
        <family val="1"/>
      </rPr>
      <t xml:space="preserve"> Количество установленных комплексов автоматизированных систем объективного контроля для обеспечения видео-охраны и технической безопасности в учреждениях с массовым пребыванием детей, ед.</t>
    </r>
  </si>
  <si>
    <t>Количество установленных систем видеонаблюдения, ед.</t>
  </si>
  <si>
    <t>Капитальный ремонт, установка и монтаж ограждений территорий муниципальных общеобразовательных учреждений.</t>
  </si>
  <si>
    <t>Проверка достоверности определения сметной стоимости капитального ремонта, установки и монтажа ограждений территорий муниципальных общеобразовательных учреждений.</t>
  </si>
  <si>
    <t>Капитальный ремонт, установка и монтаж ограждений территорий муниципальных дошкольных образовательных учреждений.</t>
  </si>
  <si>
    <t>Проверка достоверности определения сметной стоимости капитального ремонта, установки и монтажа ограждений территорий муниципальных дошкольных образовательных учреждений.</t>
  </si>
  <si>
    <t>Капитальный ремонт, установка и монтаж ограждений территорий муниципальных учреждений дополнительного образования.</t>
  </si>
  <si>
    <t>Проверка достоверности определения сметной стоимости капитального ремонта, установки и монтажа ограждений территорий муниципальных учреждений дополнительного образования.</t>
  </si>
  <si>
    <t>Капитальный ремонт, установка и монтаж ограждений территорий муниципальных учреждений управления культуры.</t>
  </si>
  <si>
    <t>Проверка достоверности определения сметной стоимости капитального ремонта, установки и монтажа ограждений территорий муниципальных учреждений управления культуры.</t>
  </si>
  <si>
    <t>Текущий ремонт асфальтового покрытия территорий муниципальных дошкольных образовательных учреждений.</t>
  </si>
  <si>
    <t>Текущий ремонт асфальтового покрытия территорий муниципальных общеобразовательных учреждений.</t>
  </si>
  <si>
    <t>Текущий ремонт асфальтового покрытия территорий муниципальных учреждений дополнительного образования.</t>
  </si>
  <si>
    <t>м.п.</t>
  </si>
  <si>
    <t>кол-во</t>
  </si>
  <si>
    <t>-</t>
  </si>
  <si>
    <r>
      <t xml:space="preserve">Мероприятие 1.12. Текущий ремонт асфальтового покрытия территорий муниципальных общеобразовательных учреждений, в т.ч.:
</t>
    </r>
    <r>
      <rPr>
        <b/>
        <sz val="9"/>
        <rFont val="Times New Roman"/>
        <family val="1"/>
      </rPr>
      <t>2018 г. – 10 ед., в т.ч.:</t>
    </r>
    <r>
      <rPr>
        <sz val="9"/>
        <rFont val="Times New Roman"/>
        <family val="1"/>
      </rPr>
      <t xml:space="preserve">
МАОУ гимназия № 13, ул. Сергея Лазо, 26/1;
МАОУ гимназия № 24   им. М.В. Октябрьской,  ул. Белозерская, 12/1;
МАОУ гимназия № 56,   ул. Кутузова, 7а (корпус № 2);
МАОУ СОШ № 22, пос. Светлый, 33;
МАОУ СОШ № 30, ул. Интернационалистов, 11;
МАОУ СОШ № 41, ул. Тверская, 74а;
МАОУ СОШ № 47, ул. Пушкина, 54/1;
МАОУ СОШ № 50, ул. Усова, 68;
МАОУ СОШ № 67, ул. Иркутский тракт, 51/3;
МБОУ Академический лицей , ул. Вавилова, 8</t>
    </r>
  </si>
  <si>
    <t>Показатель 3. Количество учреждений с массовым пребыванием детей, где осуществлен текущий ремонт асфальтового покрытия территорий, ед.</t>
  </si>
  <si>
    <t>Капитальный ремонт, установка и монтаж ограждений территорий муниципальных учреждений управления физической культуры и спорта.</t>
  </si>
  <si>
    <t>Проверка достоверности определения сметной стоимости капитального ремонта, установки и монтажа ограждений территорий муниципальных учреждений управления физической культуры и спорта.</t>
  </si>
  <si>
    <t>введен с 01.01.2018</t>
  </si>
  <si>
    <t xml:space="preserve">Цель, задачи и мероприятия (ведомственные целевые программы) подпрограммы </t>
  </si>
  <si>
    <t>Плановые значения показателей по годам реализации подпрограммы</t>
  </si>
  <si>
    <t>ДО;
ДКС;
УК;
УФКиС.</t>
  </si>
  <si>
    <t>ДО;
ДКС;
УК;
УФКиС;
КОБ.</t>
  </si>
  <si>
    <t xml:space="preserve">Цель: Совершенствование благоприятных условий жизнедеятельности детей на объектах  муниципальных учреждений муниципального образования «Город Томск».
</t>
  </si>
  <si>
    <t>Отчетность ДО</t>
  </si>
  <si>
    <t>КОБ, ДО</t>
  </si>
  <si>
    <t>ДКС</t>
  </si>
  <si>
    <t>ДО, УК, УФКиС</t>
  </si>
  <si>
    <t>Отчетность ДО, УК, УФКиС</t>
  </si>
  <si>
    <t>ДО</t>
  </si>
  <si>
    <t>Отчетность 
ДО</t>
  </si>
  <si>
    <t>Отчетность ДКС</t>
  </si>
  <si>
    <t>Мероприятие 1.1. Капитальный ремонт, установка и монтаж ограждения территорий муниципальных общеобразовательных учреждений.</t>
  </si>
  <si>
    <t>Мероприятие 1.2. Капитальный ремонт, установка и монтаж ограждений территорий муниципальных учреждений управления физической культуры и спорта.</t>
  </si>
  <si>
    <t>Мероприятие 1.3. Капитальный ремонт, установка и монтаж ограждений территорий муниципальных дошкольных образовательных учреждений.</t>
  </si>
  <si>
    <t>Количество разработанной проектно-сметной документации, ед.</t>
  </si>
  <si>
    <t>Количество заключений о проверке достоверности определения сметной стоимости, ед.</t>
  </si>
  <si>
    <t>Введен с 01.01.2018</t>
  </si>
  <si>
    <t xml:space="preserve">Цель подпрограммы: Совершенствование благоприятных условий жизнедеятельности детей на объектах  муниципальных учреждений муниципального образования «Город Томск».
</t>
  </si>
  <si>
    <t>Цель подпрограммы: Совершенствование благоприятных условий жизнедеятельности детей на объектах  муниципальных учреждений муниципального образования «Город Томск».</t>
  </si>
  <si>
    <t>Мероприятие 1.4. 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t>
  </si>
  <si>
    <t>Мероприятие 1.5. 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t>
  </si>
  <si>
    <t>Мероприятие 1.6. 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t>
  </si>
  <si>
    <t>Отчетность УК</t>
  </si>
  <si>
    <t>УК</t>
  </si>
  <si>
    <t>Мероприятие 1.7. Приобретение в собственность муниципального образования «Город Томск» и установка систем видеонаблюдения в муниципальных учреждений управления культуры.</t>
  </si>
  <si>
    <t>Мероприятие 1.8. Приобретение в собственность муниципального образования «Город Томск» и установка систем видеонаблюдения в муниципальных учреждений дополнительного образования управления физической культуры и спорта.</t>
  </si>
  <si>
    <t>Отчетность УФКиС</t>
  </si>
  <si>
    <t>УФКиС</t>
  </si>
  <si>
    <r>
      <t>Мероприятие 1.9. Капитальный ремонт, установка и монтаж ограждения территорий муниципальных учреждений дополнительного образования</t>
    </r>
    <r>
      <rPr>
        <sz val="11"/>
        <color indexed="8"/>
        <rFont val="Times New Roman"/>
        <family val="1"/>
      </rPr>
      <t>.</t>
    </r>
  </si>
  <si>
    <t>Мероприятие 1.10. Капитальный ремонт, установка и монтаж ограждения территорий муниципальных учреждений управления культуры.</t>
  </si>
  <si>
    <t>Мероприятие 1.11. Текущий ремонт асфальтового покрытия территорий муниципальных дошкольных образовательных учреждений.</t>
  </si>
  <si>
    <r>
      <t>Мероприятие 1.12. Текущий ремонт асфальтового покрытия территорий муниципальных общеобразовательных учреждений</t>
    </r>
    <r>
      <rPr>
        <sz val="11"/>
        <color indexed="8"/>
        <rFont val="Times New Roman"/>
        <family val="1"/>
      </rPr>
      <t>.</t>
    </r>
  </si>
  <si>
    <r>
      <t>Мероприятие 1.13. Текущий ремонт асфальтового покрытия территорий муниципальных учреждений дополнительного образования</t>
    </r>
    <r>
      <rPr>
        <sz val="11"/>
        <color indexed="8"/>
        <rFont val="Times New Roman"/>
        <family val="1"/>
      </rPr>
      <t>.</t>
    </r>
  </si>
  <si>
    <t>Мероприятие 1.14. Разработка ПСД и капитальный ремонт автоматических пожарных сигнализаций (АПС) и систем оповещения и управления эвакуацией (СОУЭ) в муниципальных дошкольных образовательных учреждениях.</t>
  </si>
  <si>
    <t>Мероприятие 1.15. Разработка ПСД и капитальный ремонт автоматических пожарных сигнализаций (АПС) и систем оповещения и управления эвакуацией (СОУЭ) в муниципальных  общеобразовательных учреждениях.</t>
  </si>
  <si>
    <t>Мероприятие 1.16. Разработка ПСД и капитальный ремонт автоматических пожарных сигнализаций (АПС) и систем оповещения и управления эвакуацией (СОУЭ) в муниципальных   учреждениях дополнительного образования.</t>
  </si>
  <si>
    <t>МАОУ СОШ № 4 г. Томска - СМР</t>
  </si>
  <si>
    <t>МАОУ СОШ № 4 г. Томска  - проверка достоверности</t>
  </si>
  <si>
    <t>МАОУ гимназия № 24 г. Томска - СМР</t>
  </si>
  <si>
    <t>МАОУ гимназия № 24 г. Томска - проверка достоверности</t>
  </si>
  <si>
    <t>МАОУ СОШ № 3 г. Томска - СМР</t>
  </si>
  <si>
    <t>МАОУ СОШ № 3 г. Томска  - проверка достоверности</t>
  </si>
  <si>
    <t>МАОУ СОШ № 31 по адресу г. Томск, ул. Ачинская, 22 - СМР</t>
  </si>
  <si>
    <t>МАОУ СОШ № 31 по адресу г. Томск, ул. Ачинская, 22  - проверка достоверности</t>
  </si>
  <si>
    <t>МАОУ СОШ № 40 г. Томска - СМР</t>
  </si>
  <si>
    <t>МАОУ СОШ № 40 г. Томска  - проверка достоверности</t>
  </si>
  <si>
    <t>МАОУ СОШ № 5 им. А.К. Ерохина г. Томска по адресу: г. Томск, ул.Октябрьская, 16 - СМР</t>
  </si>
  <si>
    <t>МАОУ СОШ № 5 им. А.К. Ерохина г. Томска по адресу: г. Томск, ул.Октябрьская, 16 - проверка достоверности</t>
  </si>
  <si>
    <t>МБОУ ОШИ № 22 г. Томска по адресу: г. Томск, ул. Сибирская, 81 г - СМР</t>
  </si>
  <si>
    <t>МАОУ СОШ № 23 г. Томска по адресу: г. Томск, ул. Лебедева, 94 - СМР</t>
  </si>
  <si>
    <t>МАОУ СОШ № 23 г. Томска по адресу: г. Томск, ул. Лебедева, 94   - проверка достоверности</t>
  </si>
  <si>
    <t>МАОУ СОШ № 16 г. Томска по адресу: г. Томск, пер. Сухоозерный,6 - СМР</t>
  </si>
  <si>
    <t>МАОУ СОШ № 16 г. Томска по адресу: г. Томск, пер. Сухоозерный,6  - проверка достоверности</t>
  </si>
  <si>
    <t>МБОУ ООШ № 66 г. Томска по адресу: г. Томск, п. Нижний скалад, ул. Сплавная, 56 - СМР</t>
  </si>
  <si>
    <t>МБОУ ООШ № 66 г. Томска по адресу: г. Томск, п. Нижний скалад, ул. Сплавная, 56  -проверка достоверности</t>
  </si>
  <si>
    <t>МАОУ СОШ № 47 г. Томска по адресу: г. Томск, ул. Пушкина, 54/1 - СМР</t>
  </si>
  <si>
    <t>МАОУ СОШ № 47 г. Томска по адресу: г. Томск, ул. Пушкина, 54/1  - проверка достоверности</t>
  </si>
  <si>
    <t>МАОУ СОШ № 41 г. Томска, по адресу: г. Томск, ул. Тверская, 74 а - СМР</t>
  </si>
  <si>
    <t>МАОУ СОШ № 41 г. Томска, по адресу: г. Томск, ул. Тверская, 74 а  - проверка достоверности</t>
  </si>
  <si>
    <t>МАОУ СОШ № 44 г. Томска, по адресу: г. Томск, ул. Алтайская, 120/1 - СМР</t>
  </si>
  <si>
    <t>МАОУ СОШ № 44 г. Томска, по адресу: г. Томск, ул. Алтайская, 120/1  - проверка достоверности</t>
  </si>
  <si>
    <t>МАОУ СОШ № 37 г. Томска - СМР</t>
  </si>
  <si>
    <t>МАОУ СОШ № 37 г. Томска  - проверка достоверности</t>
  </si>
  <si>
    <t>МАОУ СОШ № 2 г. Томска, по адресу: г.Томск, ул. Р. Люксембург, 64 - СМР</t>
  </si>
  <si>
    <t>МАОУ СОШ № 2 г. Томска, по адресу: г.Томск, ул. Р. Люксембург, 64   -проверка достоверности</t>
  </si>
  <si>
    <t>МАОУ СОШ № 33 - СМР</t>
  </si>
  <si>
    <t>МАОУ СОШ № 33  - проверка достоверности</t>
  </si>
  <si>
    <t>Мероприятие 1.2. Капитальный ремонт, установка и монтаж ограждения территорий муниципальных учреждений управления физической культуры и спорта.</t>
  </si>
  <si>
    <t>Капитальный ремонт, установка и монтаж ограждения территории МАУ ДО ДЮСШ зимних видов спорта по адресу: г. Томск ул. Королева, 36 (территория бывшего трамплина) - СМР</t>
  </si>
  <si>
    <t>МАУ ДО СДЮШОР № 3 по адресу: г. Томск, ул. К. Маркса, 50 - СМР</t>
  </si>
  <si>
    <t>МАУ ДО СДЮШОР № 3 по адресу: г. Томск, ул. К. Маркса, 50 - проверка достоверности</t>
  </si>
  <si>
    <t>МАУ ДО ДЮСШ единоборств по адресу: пер. Комсомольский, 2а - СМР</t>
  </si>
  <si>
    <t>МАУ ДО ДЮСШ единоборств по адресу: пер. Комсомольский, 2а - проверка достоверности</t>
  </si>
  <si>
    <t>МБУ ДО СДЮШОР № 6 по адресу: г. Томск, ул. Северный городок, 61/1 - СМР</t>
  </si>
  <si>
    <t>МБУ ДО СДЮШОР № 6 по адресу: г. Томск, ул. Северный городок, 61/1 - проверка достоверности</t>
  </si>
  <si>
    <t>МАУ ДО ДЮСШ "Кедр" по адресу: г. Томск, ул. В. Высоцкого, 7  - СМР</t>
  </si>
  <si>
    <t>МАУ ДО ДЮСШ "Кедр" по адресу: г. Томск, ул. В. Высоцкого, 7 - проверка достоверности</t>
  </si>
  <si>
    <t>МАУ ДО ДЮСШ зимних видов спорта по адресу: г. Томск ул. Королева, 13 - СМР</t>
  </si>
  <si>
    <t>МАУ ДО ДЮСШ зимних видов спорта по адресу: г. Томск ул. Королева, 13 - проверка достоверности</t>
  </si>
  <si>
    <t>МАУ ДО ДЮСШ зимних видов спорта по адресу: г. Томск Иркутский тракт,105- СМР</t>
  </si>
  <si>
    <t>МАУ ДО ДЮСШ зимних видов спорта по адресу: г. Томск Иркутский тракт,105- проверка достоверности</t>
  </si>
  <si>
    <t>МАУ ДО СДЮШОР № 16 (гребная база "Сенная курья"), по адресу: г. Томск, ул.Нахимова, 1/г - СМР</t>
  </si>
  <si>
    <t>МАУ ДО СДЮШОР № 16 (гребная база "Сенная курья"), по адресу: г. Томск, ул.Нахимова, 1/г - проверка достоверности</t>
  </si>
  <si>
    <t>МАДОУ № 82   - СМР</t>
  </si>
  <si>
    <t>МАДОУ № 82- проверка достоверности</t>
  </si>
  <si>
    <t>МБДОУ № 116 - СМР</t>
  </si>
  <si>
    <t>МБДОУ № 116- проверка достоверности</t>
  </si>
  <si>
    <t>МАДОУ № 11 - СМР</t>
  </si>
  <si>
    <t>МАДОУ № 11- проверка достоверности</t>
  </si>
  <si>
    <t>МАДОУ № 57 - СМР</t>
  </si>
  <si>
    <t>МАДОУ № 57- проверка достоверности</t>
  </si>
  <si>
    <t>МАДОУ № 33 - СМР</t>
  </si>
  <si>
    <t>МАДОУ № 33 - проверка достоверности</t>
  </si>
  <si>
    <t>МАДОУ № 48  - СМР</t>
  </si>
  <si>
    <t>МАДОУ № 48 - проверка достоверности</t>
  </si>
  <si>
    <t>МАДОУ № 51 - СМР</t>
  </si>
  <si>
    <t>МАДОУ № 51- проверка достоверности</t>
  </si>
  <si>
    <t>МБДОУ № 4 - СМР</t>
  </si>
  <si>
    <t>МБДОУ № 4 - проверка достоверности</t>
  </si>
  <si>
    <t>МАДОУ № 56 - СМР</t>
  </si>
  <si>
    <t>МАДОУ № 56 - проверка достоверности</t>
  </si>
  <si>
    <t>МБДОУ № 20 - СМР</t>
  </si>
  <si>
    <t>МБДОУ № 20 - проверка достоверности</t>
  </si>
  <si>
    <t>МБДОУ № 19 - СМР</t>
  </si>
  <si>
    <t>МБДОУ № 19 - проверка достоверности</t>
  </si>
  <si>
    <t>МБДОУ № 103 - СМР</t>
  </si>
  <si>
    <t>МБДОУ № 103 - проверка достоверности</t>
  </si>
  <si>
    <t>МАДОУ № 38 - СМР</t>
  </si>
  <si>
    <t>МАДОУ № 38 - проверка достоверности</t>
  </si>
  <si>
    <r>
      <t xml:space="preserve">Мероприятие 1.5. 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
</t>
    </r>
    <r>
      <rPr>
        <b/>
        <sz val="9"/>
        <color indexed="8"/>
        <rFont val="Times New Roman"/>
        <family val="1"/>
      </rPr>
      <t>2017 г. - 28 ед., в т.ч.:</t>
    </r>
    <r>
      <rPr>
        <sz val="9"/>
        <color indexed="8"/>
        <rFont val="Times New Roman"/>
        <family val="1"/>
      </rPr>
      <t xml:space="preserve">
МАДОУ № 15, ул. Партизанская, 23\1
МБДОУ № 35;
МАДОУ № 39;
МАДОУ № 40, ул. Артема, 2б;
МАДОУ № 44;
МАДОУ № 45, ул. Кулагина, 21;
МАДОУ № 48, ул. Б.Куна, 24/1;
МАДОУ № 48, ул. Б.Куна, 24/3;
МАДОУ № 51, ул. Беринга, 15/1;
МАДОУ № 51, ул. Мичурина, 71;
МАДОУ № 53;
МАДОУ № 55;
МАДОУ № 56;
МАДОУ № 57;
МАДОУ № 63, ул. Тверская, 70/1;
МАДОУ № 63, пер. Нечевский, 21
МАДОУ № 69;
МАДОУ № 73, ул. Водяная, 31\1;
МАДОУ № 77;
МАДОУ № 79, ул. Интернационалистов, 27;
МАДОУ № 79, Кольцевой пр., 8;
МАДОУ № 82, ул. Беринга, 3/3;
МАДОУ № 82, Иркутский тракт, 182 
МАДОУ № 83, ул. Беринга, 1/5;
МАДОУ № 85, пер. Нахимова,6;
МАДОУ № 85, ул. Б. Хмельницкого, 40/1;
МБДОУ № 66, пр. Ленина, 222а;
МБДОУ № 46, ул. Бердская, 11/1. </t>
    </r>
  </si>
  <si>
    <t>Капитальный ремонт, установка и монтаж ограждения территорий учреждений дополнительного образования.</t>
  </si>
  <si>
    <t>МАОУ ДО ДДТ "Созвездие" по адресу: Кожевниковский р-н, пос. Киреевск (ПЛ "Сириус") - СМР</t>
  </si>
  <si>
    <t>МАОУ ДО ДДТ "Созвездие" по адресу: Кожевниковский р-н, пос. Киреевск (ПЛ "Сириус") - проверка достоверности</t>
  </si>
  <si>
    <t>МАОУ ДО ДДТ "У Белого озера" по адресу: г.Томск, ул.Беренга,15 - СМР</t>
  </si>
  <si>
    <t>МАОУ ДО ДДТ "У Белого озера" по адресу: г.Томск, ул.Беренга,15 - проверка достоверности</t>
  </si>
  <si>
    <t>МАОУ ДО ДДДПЦ "Юниор" - проверка достоверности</t>
  </si>
  <si>
    <t>МАОУ ДО ДДТ "У Белого озера" по адресу: г.Томск, ул.Кривая,33 - СМР</t>
  </si>
  <si>
    <t>Капитальный ремонт, установка и монтаж ограждения территорий учреждений культуры.</t>
  </si>
  <si>
    <t>МАОУ ДО "Детская Школа Искусств № 3" по адресу: г. Томск, ул. Иркутский тракт, 194/1 - СМР</t>
  </si>
  <si>
    <t>МАОУ ДО "Детская Школа Искусств № 3" по адресу: г. Томск, ул. Иркутский тракт, 194/1 - проверка достоверности</t>
  </si>
  <si>
    <t>МБОУ ДО "Детская школа искусств № 5" по адресу: г. Томск, с. Тимирязевское, ул. Школьная, 38 - СМР</t>
  </si>
  <si>
    <t>МБОУ ДО "Детская школа искусств № 5" по адресу: г. Томск, с. Тимирязевское, ул. Школьная, 38 - проверка достоверности</t>
  </si>
  <si>
    <t>МАУ "Дом культуры "Маяк" по адресу: г. Томск, ул. Иркутский тракт, 86/1 - СМР</t>
  </si>
  <si>
    <t>МАУ "Дом культуры "Маяк" по адресу: г. Томск, ул. Иркутский тракт, 86/1  - проверка достоверности</t>
  </si>
  <si>
    <t>МБОУ ДО "Детская школа искусств № 8" по адресу: г. Томск, д. Лоскутово, ул. Ленина ,27 - СМР</t>
  </si>
  <si>
    <t>МБОУ ДО "Детская школа искусств № 8" по адресу: г. Томск, д. Лоскутово, ул. Ленина ,27  - проверка достоверности</t>
  </si>
  <si>
    <t>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t>
  </si>
  <si>
    <t>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t>
  </si>
  <si>
    <t>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t>
  </si>
  <si>
    <t>Приобретение в собственность муниципального образования «Город Томск» и установка систем видеонаблюдения в муниципальных учреждений управления культуры.</t>
  </si>
  <si>
    <t>Приобретение в собственность муниципального образования «Город Томск» и установка систем видеонаблюдения в муниципальных учреждениях дополнительного образования управления физической культуры и спорта.</t>
  </si>
  <si>
    <t>Цель:  Совершенствование благоприятных условий жизнедеятельности детей на объектах  муниципальных учреждений муниципального образования «Город Томск».</t>
  </si>
  <si>
    <r>
      <t xml:space="preserve">Мероприятие 1.8. Приобретение в собственность муниципального образования «Город Томск» и установка систем видео - наблюдения в муниципальных учреждениях дополнительного образования управления физической культуры и спорта 
</t>
    </r>
    <r>
      <rPr>
        <b/>
        <sz val="9"/>
        <color indexed="8"/>
        <rFont val="Times New Roman"/>
        <family val="1"/>
      </rPr>
      <t xml:space="preserve">2017 г. – 9 ед., в т.ч.: </t>
    </r>
    <r>
      <rPr>
        <sz val="9"/>
        <color indexed="8"/>
        <rFont val="Times New Roman"/>
        <family val="1"/>
      </rPr>
      <t xml:space="preserve">
МАУ «ЦСИ»,
МАУ ДО ДЮСШ «Кедр»,
МАУ ДО ДЮСШ УСЦ ВВС им. В.А. Шевелева,
МАУ ДО ДЮСШ единоборств,
МАУ ДО ДЮСШ зимних видов спорта,
МАУ ДО СДЮСШОР № 16,
МАУ ДО СДЮСШОР № 3,
МБУ ДО ДЮСШ «Светленская»,
МБУ ДО ДЮСШ № 4,
</t>
    </r>
    <r>
      <rPr>
        <b/>
        <sz val="9"/>
        <color indexed="8"/>
        <rFont val="Times New Roman"/>
        <family val="1"/>
      </rPr>
      <t>2018 г. – 7 ед. в т.ч.:</t>
    </r>
    <r>
      <rPr>
        <sz val="9"/>
        <color indexed="8"/>
        <rFont val="Times New Roman"/>
        <family val="1"/>
      </rPr>
      <t xml:space="preserve">
МБУ ДО ДЮСШ «Светленская»,
МБУ ДО ДЮСШ ТВС,
МБУ ДО ДЮСШ № 4,
МАУ ДО ДЮСШ единоборств,
МАУ ДО ДЮСШ зимних видов спорта,
МАУ ДО СДЮСШОР № 16,
МАУ ДО ДЮСШ УСЦ ВВС им. В.А. Шевелева.
</t>
    </r>
    <r>
      <rPr>
        <b/>
        <sz val="9"/>
        <color indexed="8"/>
        <rFont val="Times New Roman"/>
        <family val="1"/>
      </rPr>
      <t>2019 г. – 1 ед., в т.ч.:</t>
    </r>
    <r>
      <rPr>
        <sz val="9"/>
        <color indexed="8"/>
        <rFont val="Times New Roman"/>
        <family val="1"/>
      </rPr>
      <t xml:space="preserve">
МАУ ДО ДЮСШ "Победа" (ул. Нахимова, 1).
</t>
    </r>
    <r>
      <rPr>
        <b/>
        <sz val="9"/>
        <color indexed="8"/>
        <rFont val="Times New Roman"/>
        <family val="1"/>
      </rPr>
      <t>2020 г. – 4 ед., в т.ч.:</t>
    </r>
    <r>
      <rPr>
        <sz val="9"/>
        <color indexed="8"/>
        <rFont val="Times New Roman"/>
        <family val="1"/>
      </rPr>
      <t xml:space="preserve">
МАУ ЦСИ (ул. Калужская, 17/2),МАУ ЦСИ (ул. Сибирская, 64/1), МАУ ЦСИ (ул. Смирнова, 30), МАУ ЦСИ (пер. Карский, 29) .                                                                                                                                                     </t>
    </r>
    <r>
      <rPr>
        <b/>
        <sz val="9"/>
        <color indexed="8"/>
        <rFont val="Times New Roman"/>
        <family val="1"/>
      </rPr>
      <t>2021 г. – 3 ед., в т.ч.:</t>
    </r>
    <r>
      <rPr>
        <sz val="9"/>
        <color indexed="8"/>
        <rFont val="Times New Roman"/>
        <family val="1"/>
      </rPr>
      <t xml:space="preserve">                                                                                                                                                                                                                                                                                                                                                        МАУ ДО ДЮСШ № 17 (ул. 5-ой Армии, 15), МБУ ДО ДЮСШ "Светленская" (п. Светлый, 46), МАУ ЦСИ .</t>
    </r>
  </si>
  <si>
    <t>МАОУ СОШ № 67 г. Томска, по адресу: г. Томск, ул. Иркутский тракт, 51/3- СМР</t>
  </si>
  <si>
    <t>МАОУ СОШ № 67 г. Томска, по адресу: г. Томск, ул. Иркутский тракт, 51/3 - проверка достоверности</t>
  </si>
  <si>
    <t>МАОУ гимназия № 26 г. Томска, по адресу: г. Томск, ул. Беринга, 4 - СМР</t>
  </si>
  <si>
    <t>МАОУ гимназия № 26 г. Томска, по адресу: г. Томск, ул. Беринга, 4- проверка достоверности</t>
  </si>
  <si>
    <t>Заместитель Мэра Города Томска по безопасности и общим вопросам.</t>
  </si>
  <si>
    <t>МАОУ СОШ № 65 г. Томска, по адресу: г. Томск, с. Дзержинское, ул. Фабричная, 11  -проверка достоверности</t>
  </si>
  <si>
    <t>МАОУ СОШ № 65 г. Томска, по адресу: г. Томск, с. Дзержинское, ул. Фабричная, 11 - СМР</t>
  </si>
  <si>
    <t>МАОУ Лицей № 8 имени Н.Н. Рукавишникова г. Томска, по адресу: г. Томск, пр. Кирова,12  - СМР</t>
  </si>
  <si>
    <t>МАОУ Лицей № 8 имени Н.Н. Рукавишникова г. Томска, по адресу: г. Томск, пр. Кирова,12 - проверка достоверности</t>
  </si>
  <si>
    <t>МАУ ЦСИ ДООЛ "Рубин" по адресу: Кемеровская область, Юргинский район, д. Алаево - СМР</t>
  </si>
  <si>
    <t>МАУ ЦСИ ДООЛ "Рубин" по адресу: Кемеровская область, Юргинский район, д. Алаево - проверка достоверности</t>
  </si>
  <si>
    <t>МАУ ДО ДЮСШ "Победа"по адресу: г. Томск,  ул. Нахимова,1 - СМР</t>
  </si>
  <si>
    <t>МАУ ДО ДЮСШ "Победа"по адресу: г. Томск,  ул. Нахимова,1 - проверка достоверности</t>
  </si>
  <si>
    <r>
      <rPr>
        <b/>
        <sz val="9"/>
        <color indexed="8"/>
        <rFont val="Times New Roman"/>
        <family val="1"/>
      </rPr>
      <t>2019 г. – 14 ед., в т.ч.:</t>
    </r>
    <r>
      <rPr>
        <sz val="9"/>
        <color indexed="8"/>
        <rFont val="Times New Roman"/>
        <family val="1"/>
      </rPr>
      <t xml:space="preserve">
МАОУ ДО ДДТ «У Белого озера» (ул. Междугородняя,24),                              МАОУ ДО ДДТ «У Белого озера» (ул. Вокзальная, 41),
МАОУ «Томский Хобби-центр» (ул. Елизаровых, 70а, ул. Елизаровых, 72), МАОУ ДО ДТДиМ (ул. Вершинина, 17),                                                            МАОУ ДО ДШИ № 4 (ул. Лебедева, 6),                                                                 МАОУ ДО ДЮЦ "Синяя птица" (ул. Мокрушина, 22),                                           МБОУ ДО ДДТ "Искорка" (ул. Смирнова, 7),                                                       МБОУ ДО ДДТ "Искорка" (ул. Смирнова, 30),                                                     МБОУ ДО ДДТ "Искорка" (ул. Первомайская, 65/1),                                                МБОУ ДО ДДТ "Искорка" (пр. Мира, 31),                                                                 МБОУ ДО ДДТ «Планета» (пер. Дербышевский, 24),                                          МБОУ ДО ДДТ «Планета» (ул. Трудовая, 18),                                                          МБОУ ДО ДДиЮ "Факел" (пр. Кирова, 59),                                                         МБОУ ДО ДДиЮ "Факел" (пр. Кирова, 60).
</t>
    </r>
  </si>
  <si>
    <t>МБДОУ № 93, ул. 5-й Армии, 20;
МАДОУ № 99, ул. Алтайская, 78/1;
МАДОУ № 100, ул. Говорова, 4;
МАДОУ № 102, ул. Бирюкова, 4;
МБДОУ № 133, ул. Никитина, 24</t>
  </si>
  <si>
    <r>
      <t xml:space="preserve">Мероприятие 1.11. Текущий ремонт асфальтового покрытия территорий муниципальных дошкольных образовательных учреждений, в т.ч.:                                                                                                                   </t>
    </r>
    <r>
      <rPr>
        <b/>
        <sz val="9"/>
        <rFont val="Times New Roman"/>
        <family val="1"/>
      </rPr>
      <t xml:space="preserve">2018 г. – 28 ед., в т.ч.:                                                                                                 </t>
    </r>
    <r>
      <rPr>
        <sz val="9"/>
        <rFont val="Times New Roman"/>
        <family val="1"/>
      </rPr>
      <t xml:space="preserve"> МАДОУ № 48;
МАДОУ № 3, пос. Светлый, 36;
МАДОУ № 24, ул. 30 лет Победы, 10;
МАДОУ № 40, ул. Усова, 33;
МАДОУ № 55, ул. Алтайская, 171;                                                                                                                                                        МАДОУ № 56, ул. Иркутский тракт, 140/2;
МАДОУ № 57, ул. Р. Люксембург, 38/2 (корпус № 2);
МАДОУ № 57, ул. Смирнова, 34;
МАДОУ № 60, ул. Вершинина, 20;
МАДОУ № 63, пер. Нечевский, 21;
МАДОУ № 82, ул. Беринга, 3/3;
МАДОУ № 85, ул. Ф. Лыткина ,24а;
МАДОУ № 94, ул. 79-й Гвардейской дивизии, 16/1;
МАДОУ № 95, ул. Айвазовского, 37;
МАДОУ № 99, ул. Лебедева, 115;
МАДОУ № 100, ул. Говорова, 4;
МАДОУ № 102, ул. Бирюкова, 4;
МБДОУ № 4 «Монтессори», 
пер. Пионерский, 14а;
МБДОУ № 18, с. Дзержинское, 
ул. Фабричная, 17а;
МБДОУ № 20, ул. Иркутский тракт, 146/1;
МБДОУ № 21, ул. Героев Чубаровцев, 28 (корпус № 2);
МБДОУ № 27, с. Тимирязевское, ул. Крылова, 15;
МБДОУ № 30, ул. Любы Шевцовой, 3/1;
МБДОУ № 35, ул. Елизаровых, 19/2 (корпус № 1);
МБДОУ № 62, ул. Мокрушина, 16/2;
МБДОУ № 72, ул. Щорса, 15/2;
МБДОУ № 133, ул. Никитина, 24;
МБДОУ № 135, ул. Белинского, 65
</t>
    </r>
    <r>
      <rPr>
        <b/>
        <sz val="9"/>
        <rFont val="Times New Roman"/>
        <family val="1"/>
      </rPr>
      <t xml:space="preserve">2019 г. – 22 ед. в т.ч.; 
</t>
    </r>
    <r>
      <rPr>
        <sz val="9"/>
        <rFont val="Times New Roman"/>
        <family val="1"/>
      </rPr>
      <t xml:space="preserve">МАДОУ № 3, п. Светлый, 36;
МБДОУ № 4, пер. Пионерский, 4
МАДОУ № 6, ул. Транспортная, 4а;
МАДОУ № 15, пер. Пушкина, 8 стр.1;
МБДОУ № 19, ул. Лебедева, 135;
МБДОУ № 21, ул. Большая Подгорная, 159а;
МАДОУ № 22, ул. Елизаровых, 37;
МБДОУ № 23, д. Лоскутово, ул. Ленина, 4а;
МАДОУ № 40, ул. Артема, 2б;
</t>
    </r>
  </si>
  <si>
    <r>
      <rPr>
        <b/>
        <sz val="9"/>
        <rFont val="Times New Roman"/>
        <family val="1"/>
      </rPr>
      <t xml:space="preserve">2021 г. – 18 ед., в т.ч.:         </t>
    </r>
    <r>
      <rPr>
        <sz val="9"/>
        <rFont val="Times New Roman"/>
        <family val="1"/>
      </rPr>
      <t xml:space="preserve">                                                                     МАДОУ № 2, ул. Тимакова, 3/1;
МАДОУ № 5, ул. Елизаровых, 4/1;
МАДОУ № 13, ул. Ференца Мюнниха, 15;
МАДОУ № 13, пр. Ленина, 116;
МАДОУ № 28, ул. Герасименко, 1/7;
МБДОУ № 35, ул. Косарева, 21;
МБДОУ № 46, ул. Бердская, 11/1;
МАДОУ № 48, ул. Бела Куна, 24/3;
МАДОУ № 53, ул. Ивановского, 21;
МБДОУ № 66, пр. Ленина, 222а;
МАДОУ № 79, ул.Интернационалистов, 27;
МАДОУ № 82, ул. Иркутский тракт, 182;
МАДОУ № 82, ул. В. Болдырева, 7;
МАДОУ № 83, ул. Беринга, 1/3;
МАДОУ № 85, пер. Нахимова, 6;
МАДОУ № 85, ул. Богдана Хмельницкого, 40/1;
МАДОУ № 94, ул. Водяная, 15а;
МБДОУ № 103, ул. Сибирская, 88;
</t>
    </r>
    <r>
      <rPr>
        <b/>
        <sz val="9"/>
        <rFont val="Times New Roman"/>
        <family val="1"/>
      </rPr>
      <t xml:space="preserve">2022 г. - 18 ед., в т.ч.:
</t>
    </r>
    <r>
      <rPr>
        <sz val="9"/>
        <rFont val="Times New Roman"/>
        <family val="1"/>
      </rPr>
      <t xml:space="preserve">МБДОУ № 18, с. Дзержинское, ул. Фабричная, 17а;
МБДОУ № 20, ул. Иркутский тракт, 146/1;
МБДОУ № 21, ул. Героев Чубаровцев, 28;
МАДОУ № 24, ул. 30 лет Победы, 10;
МБДОУ № 27, с. Тимирязевское, ул. Крылова, 15;
МБДОУ № 30, ул. Любы Шевцовой, 3/1;
МБДОУ № 35, ул. Елизаровых, 19/2;
МАДОУ № 39, ул. Алтайская, 128;
МАДОУ № 40, ул. Усова, 33;
МАДОУ № 55, ул. Алтайская, 171;
МАДОУ № 57, ул. смирнова, 34;
МБДОУ № 62, ул. Мокрушина, 16;
МБДОУ № 72, ул. Щорса, 15а;
</t>
    </r>
  </si>
  <si>
    <r>
      <rPr>
        <b/>
        <sz val="9"/>
        <rFont val="Times New Roman"/>
        <family val="1"/>
      </rPr>
      <t>2019 г. – 12 ед., в т.ч.:</t>
    </r>
    <r>
      <rPr>
        <sz val="9"/>
        <rFont val="Times New Roman"/>
        <family val="1"/>
      </rPr>
      <t xml:space="preserve">
МАОУ СОШ № 2, ул. Розы Люксембург, 64;
МАОУ СОШ № 4 им. И.С. Черных , ул. Лебедева, 6;
МАОУ СОШ № 11 им. В.И. Смирнова, Кольцевой проезд, 39;
МАОУ гимназия № 13, ул. Сергея Лазо, 26/1;
МАОУ СОШ № 19,  ул. Центральная, 4а;
МАОУ СОШ № 34 им. 79-й гвардейской стрелковой дивизии, пр. Фрунзе, 135;
МБОУ ООШ № 39, ул. Салтыкова-Щедрина, 35;
МБОУ ООШ № 45, ул. Иркутский тракт, 140/1;
МАОУ СОШ № 46, ул. Демьяна Бедного, 4;
МАОУ СОШ № 58, ул. Бирюкова, 22;
МАОУ СОШ № 64, с. Тимирязевское, ул. Школьная, 18;
МБОУ прогимназия «Кристина», ул. Косарева, 27;
</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</si>
</sst>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
    <numFmt numFmtId="167" formatCode="0.0000"/>
    <numFmt numFmtId="168" formatCode="0.00000"/>
  </numFmts>
  <fonts count="55">
    <font>
      <sz val="11"/>
      <color theme="1"/>
      <name val="Calibri"/>
      <family val="2"/>
    </font>
    <font>
      <sz val="11"/>
      <color indexed="8"/>
      <name val="Calibri"/>
      <family val="2"/>
    </font>
    <font>
      <sz val="12"/>
      <color indexed="8"/>
      <name val="Times New Roman"/>
      <family val="1"/>
    </font>
    <font>
      <sz val="10"/>
      <color indexed="8"/>
      <name val="Times New Roman"/>
      <family val="1"/>
    </font>
    <font>
      <sz val="11"/>
      <color indexed="8"/>
      <name val="Times New Roman"/>
      <family val="1"/>
    </font>
    <font>
      <sz val="9"/>
      <color indexed="8"/>
      <name val="Times New Roman"/>
      <family val="1"/>
    </font>
    <font>
      <b/>
      <sz val="9"/>
      <color indexed="8"/>
      <name val="Times New Roman"/>
      <family val="1"/>
    </font>
    <font>
      <i/>
      <sz val="12"/>
      <color indexed="8"/>
      <name val="Times New Roman"/>
      <family val="1"/>
    </font>
    <font>
      <b/>
      <sz val="12"/>
      <color indexed="8"/>
      <name val="Times New Roman"/>
      <family val="1"/>
    </font>
    <font>
      <b/>
      <i/>
      <sz val="12"/>
      <color indexed="8"/>
      <name val="Times New Roman"/>
      <family val="1"/>
    </font>
    <font>
      <b/>
      <sz val="11"/>
      <color indexed="8"/>
      <name val="Calibri"/>
      <family val="2"/>
    </font>
    <font>
      <b/>
      <i/>
      <sz val="9"/>
      <color indexed="8"/>
      <name val="Times New Roman"/>
      <family val="1"/>
    </font>
    <font>
      <b/>
      <sz val="10"/>
      <color indexed="8"/>
      <name val="Times New Roman"/>
      <family val="1"/>
    </font>
    <font>
      <i/>
      <sz val="9"/>
      <color indexed="8"/>
      <name val="Times New Roman"/>
      <family val="1"/>
    </font>
    <font>
      <i/>
      <sz val="11"/>
      <color indexed="8"/>
      <name val="Times New Roman"/>
      <family val="1"/>
    </font>
    <font>
      <sz val="11"/>
      <name val="Times New Roman"/>
      <family val="1"/>
    </font>
    <font>
      <b/>
      <sz val="9"/>
      <name val="Times New Roman"/>
      <family val="1"/>
    </font>
    <font>
      <b/>
      <sz val="11"/>
      <name val="Times New Roman"/>
      <family val="1"/>
    </font>
    <font>
      <sz val="9"/>
      <name val="Times New Roman"/>
      <family val="1"/>
    </font>
    <font>
      <b/>
      <i/>
      <sz val="9"/>
      <name val="Times New Roman"/>
      <family val="1"/>
    </font>
    <font>
      <sz val="10"/>
      <color indexed="8"/>
      <name val="Calibri"/>
      <family val="2"/>
    </font>
    <font>
      <sz val="8"/>
      <name val="Calibri"/>
      <family val="2"/>
    </font>
    <font>
      <sz val="10"/>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17"/>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border>
    <border>
      <left/>
      <right style="medium"/>
      <top style="medium"/>
      <bottom style="medium"/>
    </border>
    <border>
      <left style="medium"/>
      <right style="medium"/>
      <top/>
      <bottom/>
    </border>
    <border>
      <left style="thin"/>
      <right/>
      <top style="thin"/>
      <bottom/>
    </border>
    <border>
      <left style="medium"/>
      <right/>
      <top style="medium"/>
      <bottom style="medium"/>
    </border>
    <border>
      <left style="thin"/>
      <right style="thin"/>
      <top style="thin"/>
      <bottom style="thin"/>
    </border>
    <border>
      <left style="thin"/>
      <right style="thin"/>
      <top style="thin"/>
      <bottom/>
    </border>
    <border>
      <left/>
      <right style="medium"/>
      <top style="medium"/>
      <bottom/>
    </border>
    <border>
      <left/>
      <right/>
      <top style="medium"/>
      <bottom/>
    </border>
    <border>
      <left/>
      <right/>
      <top/>
      <bottom style="medium"/>
    </border>
    <border>
      <left style="thin"/>
      <right/>
      <top style="thin"/>
      <bottom style="thin"/>
    </border>
    <border>
      <left/>
      <right/>
      <top style="medium"/>
      <bottom style="medium"/>
    </border>
    <border>
      <left style="thin"/>
      <right/>
      <top/>
      <bottom/>
    </border>
    <border>
      <left style="thin"/>
      <right style="thin"/>
      <top style="medium"/>
      <bottom style="thin"/>
    </border>
    <border>
      <left style="medium"/>
      <right/>
      <top style="medium"/>
      <bottom style="thin"/>
    </border>
    <border>
      <left style="medium"/>
      <right style="medium"/>
      <top style="medium"/>
      <bottom style="thin"/>
    </border>
    <border>
      <left/>
      <right style="medium"/>
      <top style="medium"/>
      <bottom style="thin"/>
    </border>
    <border>
      <left style="medium"/>
      <right/>
      <top style="medium"/>
      <bottom/>
    </border>
    <border>
      <left style="medium"/>
      <right/>
      <top/>
      <bottom style="medium"/>
    </border>
    <border>
      <left style="thin"/>
      <right style="thin"/>
      <top/>
      <bottom style="thin"/>
    </border>
    <border>
      <left/>
      <right style="thin"/>
      <top style="thin"/>
      <bottom style="thin"/>
    </border>
    <border>
      <left style="medium"/>
      <right style="thin"/>
      <top style="thin"/>
      <bottom style="thin"/>
    </border>
    <border>
      <left/>
      <right/>
      <top style="thin"/>
      <bottom style="thin"/>
    </border>
    <border>
      <left style="thin"/>
      <right/>
      <top style="medium"/>
      <bottom style="thin"/>
    </border>
    <border>
      <left/>
      <right style="thin"/>
      <top style="medium"/>
      <bottom style="thin"/>
    </border>
    <border>
      <left style="medium"/>
      <right/>
      <top/>
      <bottom/>
    </border>
    <border>
      <left/>
      <right style="medium"/>
      <top/>
      <bottom/>
    </border>
    <border>
      <left style="thin"/>
      <right style="medium"/>
      <top style="medium"/>
      <bottom/>
    </border>
    <border>
      <left style="thin"/>
      <right style="medium"/>
      <top/>
      <bottom style="medium"/>
    </border>
    <border>
      <left style="medium"/>
      <right style="medium"/>
      <top/>
      <bottom style="thin"/>
    </border>
    <border>
      <left style="thin"/>
      <right style="thin"/>
      <top/>
      <bottom/>
    </border>
    <border>
      <left style="medium"/>
      <right style="medium"/>
      <top style="thin"/>
      <bottom/>
    </border>
    <border>
      <left style="medium"/>
      <right style="medium"/>
      <top style="thin"/>
      <bottom style="thin"/>
    </border>
    <border>
      <left style="medium"/>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4" fillId="31" borderId="0" applyNumberFormat="0" applyBorder="0" applyAlignment="0" applyProtection="0"/>
  </cellStyleXfs>
  <cellXfs count="623">
    <xf numFmtId="0" fontId="0" fillId="0" borderId="0" xfId="0" applyFont="1" applyAlignment="1">
      <alignment/>
    </xf>
    <xf numFmtId="0" fontId="3" fillId="0" borderId="0" xfId="0" applyFont="1" applyAlignment="1">
      <alignment/>
    </xf>
    <xf numFmtId="0" fontId="0" fillId="0" borderId="0" xfId="0" applyAlignment="1">
      <alignment/>
    </xf>
    <xf numFmtId="0" fontId="2" fillId="0" borderId="0" xfId="0" applyFont="1" applyAlignment="1">
      <alignment/>
    </xf>
    <xf numFmtId="0" fontId="0" fillId="0" borderId="0" xfId="0"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2" fontId="5" fillId="0" borderId="10" xfId="0" applyNumberFormat="1" applyFont="1" applyBorder="1" applyAlignment="1">
      <alignment vertical="top" wrapText="1"/>
    </xf>
    <xf numFmtId="2" fontId="5" fillId="0" borderId="12" xfId="0" applyNumberFormat="1" applyFont="1" applyBorder="1" applyAlignment="1">
      <alignment vertical="top" wrapText="1"/>
    </xf>
    <xf numFmtId="2" fontId="6" fillId="0" borderId="10" xfId="0" applyNumberFormat="1" applyFont="1" applyBorder="1" applyAlignment="1">
      <alignment vertical="top" wrapText="1"/>
    </xf>
    <xf numFmtId="0" fontId="2" fillId="0" borderId="0" xfId="0" applyFont="1" applyAlignment="1">
      <alignment/>
    </xf>
    <xf numFmtId="0" fontId="2" fillId="32" borderId="10"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14" xfId="0" applyFont="1" applyFill="1" applyBorder="1" applyAlignment="1">
      <alignment vertical="top" wrapText="1"/>
    </xf>
    <xf numFmtId="0" fontId="2" fillId="32" borderId="15" xfId="0" applyFont="1" applyFill="1" applyBorder="1" applyAlignment="1">
      <alignment horizontal="center" vertical="center" textRotation="90" wrapText="1"/>
    </xf>
    <xf numFmtId="0" fontId="2" fillId="32" borderId="16" xfId="0" applyFont="1" applyFill="1" applyBorder="1" applyAlignment="1">
      <alignment horizontal="center" vertical="center" textRotation="90" wrapText="1"/>
    </xf>
    <xf numFmtId="0" fontId="2" fillId="0" borderId="0" xfId="0" applyFont="1" applyAlignment="1">
      <alignment horizontal="left" vertical="top"/>
    </xf>
    <xf numFmtId="0" fontId="5" fillId="0" borderId="10" xfId="0" applyFont="1" applyBorder="1" applyAlignment="1">
      <alignment horizontal="center" vertical="top" wrapText="1"/>
    </xf>
    <xf numFmtId="0" fontId="6" fillId="0" borderId="12" xfId="0" applyFont="1" applyBorder="1" applyAlignment="1">
      <alignment horizontal="center" vertical="top" wrapText="1"/>
    </xf>
    <xf numFmtId="0" fontId="10" fillId="0" borderId="0" xfId="0" applyFont="1" applyAlignment="1">
      <alignment/>
    </xf>
    <xf numFmtId="16" fontId="6" fillId="0" borderId="12" xfId="0" applyNumberFormat="1" applyFont="1" applyBorder="1" applyAlignment="1">
      <alignment horizontal="center" vertical="top" wrapText="1"/>
    </xf>
    <xf numFmtId="164" fontId="6" fillId="0" borderId="12" xfId="0" applyNumberFormat="1" applyFont="1" applyBorder="1" applyAlignment="1">
      <alignment horizontal="center" vertical="top" wrapText="1"/>
    </xf>
    <xf numFmtId="0" fontId="6" fillId="0" borderId="10" xfId="0" applyFont="1" applyBorder="1" applyAlignment="1">
      <alignment horizontal="center" wrapText="1"/>
    </xf>
    <xf numFmtId="0" fontId="5" fillId="0" borderId="10" xfId="0" applyFont="1" applyBorder="1" applyAlignment="1">
      <alignment horizontal="center" wrapText="1"/>
    </xf>
    <xf numFmtId="0" fontId="2" fillId="32" borderId="11" xfId="0" applyFont="1" applyFill="1" applyBorder="1" applyAlignment="1">
      <alignment horizontal="center" vertical="center" textRotation="90" wrapText="1"/>
    </xf>
    <xf numFmtId="0" fontId="5" fillId="0" borderId="11" xfId="0" applyFont="1" applyBorder="1" applyAlignment="1">
      <alignment horizontal="center" vertical="top" wrapText="1"/>
    </xf>
    <xf numFmtId="0" fontId="3" fillId="0" borderId="0" xfId="0" applyFont="1" applyAlignment="1">
      <alignment/>
    </xf>
    <xf numFmtId="0" fontId="3" fillId="0" borderId="0" xfId="0" applyFont="1" applyAlignment="1">
      <alignment horizontal="center" vertical="center"/>
    </xf>
    <xf numFmtId="0" fontId="3" fillId="0" borderId="10" xfId="0" applyFont="1" applyBorder="1" applyAlignment="1">
      <alignment horizontal="left" vertical="center" textRotation="90" wrapText="1"/>
    </xf>
    <xf numFmtId="0" fontId="3" fillId="0" borderId="12" xfId="0" applyFont="1" applyBorder="1" applyAlignment="1">
      <alignment horizontal="center" vertical="center" wrapText="1"/>
    </xf>
    <xf numFmtId="0" fontId="3" fillId="0" borderId="10" xfId="0" applyFont="1" applyBorder="1" applyAlignment="1">
      <alignment horizontal="center" vertical="top" wrapText="1"/>
    </xf>
    <xf numFmtId="0" fontId="3" fillId="0" borderId="11" xfId="0" applyFont="1" applyBorder="1" applyAlignment="1">
      <alignment vertical="top" wrapText="1"/>
    </xf>
    <xf numFmtId="0" fontId="3"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vertical="top" wrapText="1"/>
    </xf>
    <xf numFmtId="0" fontId="2" fillId="0" borderId="17" xfId="0" applyFont="1" applyBorder="1" applyAlignment="1">
      <alignment horizontal="center" vertical="center" wrapText="1"/>
    </xf>
    <xf numFmtId="0" fontId="5" fillId="0" borderId="19" xfId="0" applyFont="1" applyBorder="1" applyAlignment="1">
      <alignment horizontal="center" vertical="top" wrapText="1"/>
    </xf>
    <xf numFmtId="0" fontId="5" fillId="0" borderId="19" xfId="0" applyFont="1" applyBorder="1" applyAlignment="1">
      <alignment horizontal="center" vertical="top" wrapText="1"/>
    </xf>
    <xf numFmtId="0" fontId="2" fillId="32" borderId="11" xfId="0" applyFont="1" applyFill="1" applyBorder="1" applyAlignment="1">
      <alignment horizontal="center" vertical="center" wrapText="1"/>
    </xf>
    <xf numFmtId="0" fontId="2" fillId="32" borderId="18"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0" fillId="0" borderId="0" xfId="0" applyFill="1" applyAlignment="1">
      <alignment/>
    </xf>
    <xf numFmtId="0" fontId="4" fillId="0" borderId="17" xfId="0" applyFont="1" applyBorder="1" applyAlignment="1">
      <alignment horizontal="left" vertical="top" wrapText="1"/>
    </xf>
    <xf numFmtId="0" fontId="4" fillId="0" borderId="11" xfId="0" applyFont="1" applyBorder="1" applyAlignment="1">
      <alignment horizontal="justify" vertical="center" wrapText="1"/>
    </xf>
    <xf numFmtId="0" fontId="14" fillId="0" borderId="11" xfId="0" applyFont="1" applyBorder="1" applyAlignment="1">
      <alignment horizontal="justify"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8" xfId="0" applyFont="1" applyBorder="1" applyAlignment="1">
      <alignment horizontal="justify"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vertical="top" wrapText="1"/>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vertical="top" wrapText="1"/>
    </xf>
    <xf numFmtId="0" fontId="3" fillId="0" borderId="0" xfId="0" applyFont="1" applyFill="1" applyAlignment="1">
      <alignment/>
    </xf>
    <xf numFmtId="0" fontId="17" fillId="32" borderId="0" xfId="0" applyFont="1" applyFill="1" applyAlignment="1">
      <alignment/>
    </xf>
    <xf numFmtId="0" fontId="15" fillId="32" borderId="0" xfId="0" applyFont="1" applyFill="1" applyAlignment="1">
      <alignment/>
    </xf>
    <xf numFmtId="0" fontId="16" fillId="33" borderId="22" xfId="0" applyFont="1" applyFill="1" applyBorder="1" applyAlignment="1">
      <alignment wrapText="1"/>
    </xf>
    <xf numFmtId="0" fontId="15" fillId="33" borderId="0" xfId="0" applyFont="1" applyFill="1" applyAlignment="1">
      <alignment/>
    </xf>
    <xf numFmtId="0" fontId="16" fillId="32" borderId="23" xfId="0" applyFont="1" applyFill="1" applyBorder="1" applyAlignment="1">
      <alignment horizontal="center" vertical="center" wrapText="1"/>
    </xf>
    <xf numFmtId="0" fontId="16" fillId="32" borderId="22" xfId="0" applyFont="1" applyFill="1" applyBorder="1" applyAlignment="1">
      <alignment horizontal="center" vertical="center" wrapText="1"/>
    </xf>
    <xf numFmtId="0" fontId="16" fillId="32" borderId="22" xfId="0" applyFont="1" applyFill="1" applyBorder="1" applyAlignment="1">
      <alignment/>
    </xf>
    <xf numFmtId="166" fontId="16" fillId="32" borderId="22" xfId="0" applyNumberFormat="1" applyFont="1" applyFill="1" applyBorder="1" applyAlignment="1">
      <alignment horizontal="center" vertical="center"/>
    </xf>
    <xf numFmtId="0" fontId="16" fillId="32" borderId="22" xfId="0" applyFont="1" applyFill="1" applyBorder="1" applyAlignment="1">
      <alignment vertical="center" wrapText="1"/>
    </xf>
    <xf numFmtId="0" fontId="16" fillId="32" borderId="0" xfId="0" applyFont="1" applyFill="1" applyAlignment="1">
      <alignment/>
    </xf>
    <xf numFmtId="0" fontId="18" fillId="32" borderId="22" xfId="0" applyFont="1" applyFill="1" applyBorder="1" applyAlignment="1">
      <alignment/>
    </xf>
    <xf numFmtId="0" fontId="18" fillId="32" borderId="22" xfId="0" applyFont="1" applyFill="1" applyBorder="1" applyAlignment="1">
      <alignment horizontal="center" vertical="center" wrapText="1"/>
    </xf>
    <xf numFmtId="166" fontId="18" fillId="32" borderId="22" xfId="0" applyNumberFormat="1" applyFont="1" applyFill="1" applyBorder="1" applyAlignment="1">
      <alignment horizontal="center" vertical="center"/>
    </xf>
    <xf numFmtId="0" fontId="18" fillId="32" borderId="0" xfId="0" applyFont="1" applyFill="1" applyAlignment="1">
      <alignment/>
    </xf>
    <xf numFmtId="0" fontId="18" fillId="33" borderId="22" xfId="0" applyFont="1" applyFill="1" applyBorder="1" applyAlignment="1">
      <alignment/>
    </xf>
    <xf numFmtId="166" fontId="16" fillId="33" borderId="22" xfId="0" applyNumberFormat="1" applyFont="1" applyFill="1" applyBorder="1" applyAlignment="1">
      <alignment horizontal="center"/>
    </xf>
    <xf numFmtId="0" fontId="18" fillId="32" borderId="22" xfId="0" applyFont="1" applyFill="1" applyBorder="1" applyAlignment="1">
      <alignment horizontal="center" vertical="center"/>
    </xf>
    <xf numFmtId="0" fontId="6" fillId="0" borderId="11" xfId="0" applyFont="1" applyBorder="1" applyAlignment="1">
      <alignment horizontal="center" wrapText="1"/>
    </xf>
    <xf numFmtId="2" fontId="6" fillId="0" borderId="11" xfId="0" applyNumberFormat="1" applyFont="1" applyBorder="1" applyAlignment="1">
      <alignment horizontal="right" vertical="center" wrapText="1"/>
    </xf>
    <xf numFmtId="2" fontId="13" fillId="32" borderId="12" xfId="0" applyNumberFormat="1" applyFont="1" applyFill="1" applyBorder="1" applyAlignment="1">
      <alignment horizontal="right" vertical="top" wrapText="1"/>
    </xf>
    <xf numFmtId="2" fontId="13" fillId="32" borderId="10" xfId="0" applyNumberFormat="1" applyFont="1" applyFill="1" applyBorder="1" applyAlignment="1">
      <alignment horizontal="right" vertical="top" wrapText="1"/>
    </xf>
    <xf numFmtId="0" fontId="5" fillId="0" borderId="11" xfId="0" applyFont="1" applyBorder="1" applyAlignment="1">
      <alignment horizontal="center" vertical="top" wrapText="1"/>
    </xf>
    <xf numFmtId="0" fontId="11" fillId="0" borderId="10" xfId="0" applyFont="1" applyBorder="1" applyAlignment="1">
      <alignment horizontal="center" wrapText="1"/>
    </xf>
    <xf numFmtId="0" fontId="13" fillId="0" borderId="10" xfId="0" applyFont="1" applyBorder="1" applyAlignment="1">
      <alignment horizontal="center" wrapText="1"/>
    </xf>
    <xf numFmtId="0" fontId="18" fillId="0" borderId="22" xfId="0" applyFont="1" applyFill="1" applyBorder="1" applyAlignment="1">
      <alignment vertical="top" wrapText="1"/>
    </xf>
    <xf numFmtId="0" fontId="18" fillId="0" borderId="22" xfId="0" applyFont="1" applyFill="1" applyBorder="1" applyAlignment="1">
      <alignment horizontal="center" vertical="top" wrapText="1"/>
    </xf>
    <xf numFmtId="0" fontId="18" fillId="0" borderId="22" xfId="0" applyFont="1" applyFill="1" applyBorder="1" applyAlignment="1">
      <alignment horizontal="center" wrapText="1"/>
    </xf>
    <xf numFmtId="166" fontId="18" fillId="0" borderId="22" xfId="0" applyNumberFormat="1" applyFont="1" applyFill="1" applyBorder="1" applyAlignment="1">
      <alignment horizontal="center" wrapText="1"/>
    </xf>
    <xf numFmtId="0" fontId="15" fillId="0" borderId="0" xfId="0" applyFont="1" applyFill="1" applyAlignment="1">
      <alignment/>
    </xf>
    <xf numFmtId="0" fontId="16" fillId="0" borderId="22" xfId="0" applyFont="1" applyFill="1" applyBorder="1" applyAlignment="1">
      <alignment vertical="top" wrapText="1"/>
    </xf>
    <xf numFmtId="0" fontId="19" fillId="0" borderId="22" xfId="0" applyFont="1" applyFill="1" applyBorder="1" applyAlignment="1">
      <alignment wrapText="1"/>
    </xf>
    <xf numFmtId="0" fontId="16" fillId="0" borderId="22" xfId="0" applyFont="1" applyFill="1" applyBorder="1" applyAlignment="1">
      <alignment horizontal="center" vertical="top" wrapText="1"/>
    </xf>
    <xf numFmtId="0" fontId="16" fillId="0" borderId="22" xfId="0" applyFont="1" applyFill="1" applyBorder="1" applyAlignment="1">
      <alignment horizontal="center" wrapText="1"/>
    </xf>
    <xf numFmtId="166" fontId="16" fillId="0" borderId="22" xfId="0" applyNumberFormat="1" applyFont="1" applyFill="1" applyBorder="1" applyAlignment="1">
      <alignment horizontal="center" wrapText="1"/>
    </xf>
    <xf numFmtId="0" fontId="16" fillId="32" borderId="22" xfId="0" applyFont="1" applyFill="1" applyBorder="1" applyAlignment="1">
      <alignment horizontal="center" vertical="center"/>
    </xf>
    <xf numFmtId="0" fontId="16" fillId="32" borderId="22" xfId="0" applyFont="1" applyFill="1" applyBorder="1" applyAlignment="1">
      <alignment vertical="center"/>
    </xf>
    <xf numFmtId="0" fontId="17" fillId="33" borderId="22" xfId="0" applyFont="1" applyFill="1" applyBorder="1" applyAlignment="1">
      <alignment/>
    </xf>
    <xf numFmtId="0" fontId="17" fillId="33" borderId="23" xfId="0" applyFont="1" applyFill="1" applyBorder="1" applyAlignment="1">
      <alignment/>
    </xf>
    <xf numFmtId="0" fontId="6" fillId="0" borderId="19" xfId="0" applyFont="1" applyBorder="1" applyAlignment="1">
      <alignment horizontal="center" vertical="top" wrapText="1"/>
    </xf>
    <xf numFmtId="0" fontId="16" fillId="0" borderId="23" xfId="0" applyFont="1" applyFill="1" applyBorder="1" applyAlignment="1">
      <alignment vertical="top" wrapText="1"/>
    </xf>
    <xf numFmtId="0" fontId="16" fillId="0" borderId="22" xfId="0" applyFont="1" applyFill="1" applyBorder="1" applyAlignment="1">
      <alignment wrapText="1"/>
    </xf>
    <xf numFmtId="4" fontId="16" fillId="0" borderId="22" xfId="0" applyNumberFormat="1" applyFont="1" applyFill="1" applyBorder="1" applyAlignment="1">
      <alignment horizontal="right" wrapText="1"/>
    </xf>
    <xf numFmtId="0" fontId="16" fillId="33" borderId="23" xfId="0" applyFont="1" applyFill="1" applyBorder="1" applyAlignment="1">
      <alignment wrapText="1"/>
    </xf>
    <xf numFmtId="0" fontId="15" fillId="0" borderId="22" xfId="0" applyFont="1" applyFill="1" applyBorder="1" applyAlignment="1">
      <alignment/>
    </xf>
    <xf numFmtId="0" fontId="15" fillId="0" borderId="0" xfId="0" applyFont="1" applyFill="1" applyBorder="1" applyAlignment="1">
      <alignment/>
    </xf>
    <xf numFmtId="0" fontId="18" fillId="0" borderId="23" xfId="0" applyFont="1" applyFill="1" applyBorder="1" applyAlignment="1">
      <alignment horizontal="center" wrapText="1"/>
    </xf>
    <xf numFmtId="4" fontId="16" fillId="0" borderId="23" xfId="0" applyNumberFormat="1" applyFont="1" applyFill="1" applyBorder="1" applyAlignment="1">
      <alignment horizontal="right" wrapText="1"/>
    </xf>
    <xf numFmtId="2" fontId="5" fillId="0" borderId="11" xfId="0" applyNumberFormat="1" applyFont="1" applyBorder="1" applyAlignment="1">
      <alignment vertical="top" wrapText="1"/>
    </xf>
    <xf numFmtId="2" fontId="5" fillId="0" borderId="18" xfId="0" applyNumberFormat="1" applyFont="1" applyBorder="1" applyAlignment="1">
      <alignment vertical="top" wrapText="1"/>
    </xf>
    <xf numFmtId="2" fontId="6" fillId="0" borderId="18" xfId="0" applyNumberFormat="1" applyFont="1" applyBorder="1" applyAlignment="1">
      <alignment vertical="top" wrapText="1"/>
    </xf>
    <xf numFmtId="166" fontId="16" fillId="33" borderId="23" xfId="0" applyNumberFormat="1" applyFont="1" applyFill="1" applyBorder="1" applyAlignment="1">
      <alignment horizontal="center"/>
    </xf>
    <xf numFmtId="0" fontId="18" fillId="32" borderId="22" xfId="0" applyFont="1" applyFill="1" applyBorder="1" applyAlignment="1">
      <alignment horizontal="justify" vertical="top" wrapText="1"/>
    </xf>
    <xf numFmtId="0" fontId="3" fillId="0" borderId="10" xfId="0" applyFont="1" applyFill="1" applyBorder="1" applyAlignment="1">
      <alignment horizontal="left" vertical="center" textRotation="90" wrapText="1"/>
    </xf>
    <xf numFmtId="2" fontId="3" fillId="0" borderId="10" xfId="0" applyNumberFormat="1" applyFont="1" applyFill="1" applyBorder="1" applyAlignment="1">
      <alignment horizontal="center" vertical="center" wrapText="1"/>
    </xf>
    <xf numFmtId="167" fontId="3" fillId="0" borderId="10" xfId="0" applyNumberFormat="1" applyFont="1" applyFill="1" applyBorder="1" applyAlignment="1">
      <alignment horizontal="center" vertical="center" wrapText="1"/>
    </xf>
    <xf numFmtId="0" fontId="20" fillId="0" borderId="0" xfId="0" applyFont="1" applyFill="1" applyAlignment="1">
      <alignment/>
    </xf>
    <xf numFmtId="4" fontId="18" fillId="0" borderId="22" xfId="0" applyNumberFormat="1" applyFont="1" applyFill="1" applyBorder="1" applyAlignment="1">
      <alignment horizontal="right" wrapText="1"/>
    </xf>
    <xf numFmtId="0" fontId="5" fillId="0" borderId="12" xfId="0" applyFont="1" applyBorder="1" applyAlignment="1">
      <alignment horizontal="center" vertical="top" wrapText="1"/>
    </xf>
    <xf numFmtId="0" fontId="3" fillId="0" borderId="19" xfId="0" applyFont="1" applyBorder="1" applyAlignment="1">
      <alignment horizontal="center" vertical="center" wrapText="1"/>
    </xf>
    <xf numFmtId="0" fontId="4" fillId="0" borderId="17" xfId="0" applyFont="1" applyBorder="1" applyAlignment="1">
      <alignment vertical="top" wrapText="1"/>
    </xf>
    <xf numFmtId="0" fontId="4" fillId="0" borderId="17" xfId="0" applyFont="1" applyBorder="1" applyAlignment="1">
      <alignment horizontal="justify" vertical="center" wrapText="1"/>
    </xf>
    <xf numFmtId="0" fontId="4" fillId="0" borderId="24" xfId="0" applyFont="1" applyBorder="1" applyAlignment="1">
      <alignment horizontal="justify" vertical="center" wrapText="1"/>
    </xf>
    <xf numFmtId="0" fontId="4" fillId="0" borderId="24"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7" xfId="0" applyFont="1" applyFill="1" applyBorder="1" applyAlignment="1">
      <alignment wrapText="1"/>
    </xf>
    <xf numFmtId="0" fontId="3" fillId="0" borderId="0" xfId="0" applyFont="1" applyFill="1" applyBorder="1" applyAlignment="1">
      <alignment vertical="top" wrapText="1"/>
    </xf>
    <xf numFmtId="0" fontId="3" fillId="0" borderId="0" xfId="0" applyFont="1" applyFill="1" applyBorder="1" applyAlignment="1">
      <alignment/>
    </xf>
    <xf numFmtId="0" fontId="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18" fillId="0" borderId="0" xfId="0" applyFont="1" applyFill="1" applyBorder="1" applyAlignment="1">
      <alignment/>
    </xf>
    <xf numFmtId="0" fontId="15" fillId="33" borderId="0" xfId="0" applyFont="1" applyFill="1" applyBorder="1" applyAlignment="1">
      <alignment/>
    </xf>
    <xf numFmtId="0" fontId="18" fillId="32" borderId="0" xfId="0" applyFont="1" applyFill="1" applyBorder="1" applyAlignment="1">
      <alignment/>
    </xf>
    <xf numFmtId="0" fontId="5" fillId="0" borderId="26" xfId="0" applyFont="1" applyBorder="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10" fillId="0" borderId="0" xfId="0" applyFont="1" applyFill="1" applyBorder="1" applyAlignment="1">
      <alignment/>
    </xf>
    <xf numFmtId="0" fontId="10" fillId="0" borderId="0" xfId="0" applyFont="1" applyFill="1" applyAlignment="1">
      <alignment/>
    </xf>
    <xf numFmtId="0" fontId="17" fillId="0" borderId="0" xfId="0" applyFont="1" applyFill="1" applyBorder="1" applyAlignment="1">
      <alignment/>
    </xf>
    <xf numFmtId="0" fontId="17" fillId="0" borderId="0" xfId="0" applyFont="1" applyFill="1" applyAlignment="1">
      <alignment/>
    </xf>
    <xf numFmtId="0" fontId="16" fillId="0" borderId="0" xfId="0" applyFont="1" applyFill="1" applyBorder="1" applyAlignment="1">
      <alignment/>
    </xf>
    <xf numFmtId="0" fontId="16" fillId="0" borderId="0" xfId="0" applyFont="1" applyFill="1" applyAlignment="1">
      <alignment/>
    </xf>
    <xf numFmtId="0" fontId="18" fillId="0" borderId="0" xfId="0" applyFont="1" applyFill="1" applyAlignment="1">
      <alignment/>
    </xf>
    <xf numFmtId="0" fontId="2" fillId="32" borderId="11" xfId="0" applyFont="1" applyFill="1" applyBorder="1" applyAlignment="1">
      <alignment horizontal="center" vertical="top" wrapText="1"/>
    </xf>
    <xf numFmtId="0" fontId="5" fillId="0" borderId="21" xfId="0" applyFont="1" applyBorder="1" applyAlignment="1">
      <alignment horizontal="center" vertical="center" wrapText="1"/>
    </xf>
    <xf numFmtId="0" fontId="5" fillId="0" borderId="17" xfId="0" applyFont="1" applyBorder="1" applyAlignment="1">
      <alignment horizontal="center" vertical="top" wrapText="1"/>
    </xf>
    <xf numFmtId="0" fontId="5" fillId="0" borderId="12" xfId="0" applyFont="1" applyBorder="1" applyAlignment="1">
      <alignment horizontal="center" vertical="top" wrapText="1"/>
    </xf>
    <xf numFmtId="0" fontId="5" fillId="0" borderId="21" xfId="0" applyFont="1" applyBorder="1" applyAlignment="1">
      <alignment horizontal="center" vertical="top" wrapText="1"/>
    </xf>
    <xf numFmtId="0" fontId="5" fillId="0" borderId="26" xfId="0" applyFont="1" applyBorder="1" applyAlignment="1">
      <alignment horizontal="center" vertical="top" wrapText="1"/>
    </xf>
    <xf numFmtId="4" fontId="16" fillId="0" borderId="27" xfId="0" applyNumberFormat="1" applyFont="1" applyFill="1" applyBorder="1" applyAlignment="1">
      <alignment horizontal="right" wrapText="1"/>
    </xf>
    <xf numFmtId="4" fontId="16" fillId="0" borderId="20" xfId="0" applyNumberFormat="1" applyFont="1" applyFill="1" applyBorder="1" applyAlignment="1">
      <alignment horizontal="right" wrapText="1"/>
    </xf>
    <xf numFmtId="2" fontId="5" fillId="0" borderId="26" xfId="0" applyNumberFormat="1" applyFont="1" applyBorder="1" applyAlignment="1">
      <alignment vertical="top" wrapText="1"/>
    </xf>
    <xf numFmtId="166" fontId="16" fillId="32" borderId="27" xfId="0" applyNumberFormat="1" applyFont="1" applyFill="1" applyBorder="1" applyAlignment="1">
      <alignment horizontal="center" vertical="center"/>
    </xf>
    <xf numFmtId="166" fontId="16" fillId="33" borderId="27" xfId="0" applyNumberFormat="1" applyFont="1" applyFill="1" applyBorder="1" applyAlignment="1">
      <alignment horizontal="center"/>
    </xf>
    <xf numFmtId="166" fontId="18" fillId="0" borderId="27" xfId="0" applyNumberFormat="1" applyFont="1" applyFill="1" applyBorder="1" applyAlignment="1">
      <alignment horizontal="center" wrapText="1"/>
    </xf>
    <xf numFmtId="166" fontId="16" fillId="0" borderId="27" xfId="0" applyNumberFormat="1" applyFont="1" applyFill="1" applyBorder="1" applyAlignment="1">
      <alignment horizontal="center" wrapText="1"/>
    </xf>
    <xf numFmtId="166" fontId="18" fillId="32" borderId="27" xfId="0" applyNumberFormat="1" applyFont="1" applyFill="1" applyBorder="1" applyAlignment="1">
      <alignment horizontal="center" vertical="center"/>
    </xf>
    <xf numFmtId="166" fontId="16" fillId="33" borderId="20" xfId="0" applyNumberFormat="1" applyFont="1" applyFill="1" applyBorder="1" applyAlignment="1">
      <alignment horizontal="center"/>
    </xf>
    <xf numFmtId="2" fontId="5" fillId="0" borderId="28" xfId="0" applyNumberFormat="1" applyFont="1" applyBorder="1" applyAlignment="1">
      <alignment vertical="top" wrapText="1"/>
    </xf>
    <xf numFmtId="0" fontId="3" fillId="0" borderId="12" xfId="0" applyFont="1" applyFill="1" applyBorder="1" applyAlignment="1">
      <alignment horizontal="justify" vertical="center" wrapText="1"/>
    </xf>
    <xf numFmtId="0" fontId="3" fillId="0" borderId="0" xfId="0" applyFont="1" applyFill="1" applyAlignment="1">
      <alignment vertical="center"/>
    </xf>
    <xf numFmtId="0" fontId="3" fillId="0" borderId="11" xfId="0" applyFont="1" applyFill="1" applyBorder="1" applyAlignment="1">
      <alignment horizontal="justify" vertical="center" wrapText="1"/>
    </xf>
    <xf numFmtId="0" fontId="4" fillId="0" borderId="11" xfId="0" applyFont="1" applyFill="1" applyBorder="1" applyAlignment="1">
      <alignment wrapText="1"/>
    </xf>
    <xf numFmtId="0" fontId="15" fillId="0" borderId="11" xfId="0" applyFont="1" applyFill="1" applyBorder="1" applyAlignment="1">
      <alignment horizontal="justify" vertical="center" wrapText="1"/>
    </xf>
    <xf numFmtId="0" fontId="15" fillId="0" borderId="11" xfId="0" applyFont="1" applyBorder="1" applyAlignment="1">
      <alignment horizontal="justify" vertical="center" wrapText="1"/>
    </xf>
    <xf numFmtId="0" fontId="15" fillId="0" borderId="18" xfId="0" applyFont="1" applyBorder="1" applyAlignment="1">
      <alignment vertical="center" wrapText="1"/>
    </xf>
    <xf numFmtId="0" fontId="15" fillId="0" borderId="18" xfId="0" applyFont="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0" xfId="0" applyFont="1" applyFill="1" applyBorder="1" applyAlignment="1">
      <alignment horizontal="center" vertical="center" wrapText="1"/>
    </xf>
    <xf numFmtId="2" fontId="22" fillId="0" borderId="10" xfId="0" applyNumberFormat="1" applyFont="1" applyFill="1" applyBorder="1" applyAlignment="1">
      <alignment horizontal="center" vertical="center" wrapText="1"/>
    </xf>
    <xf numFmtId="2" fontId="22" fillId="0" borderId="12" xfId="0" applyNumberFormat="1" applyFont="1" applyFill="1" applyBorder="1" applyAlignment="1">
      <alignment horizontal="center" vertical="center" wrapText="1"/>
    </xf>
    <xf numFmtId="167" fontId="22" fillId="0" borderId="10" xfId="0" applyNumberFormat="1" applyFont="1" applyFill="1" applyBorder="1" applyAlignment="1">
      <alignment horizontal="center" vertical="center" wrapText="1"/>
    </xf>
    <xf numFmtId="0" fontId="22" fillId="0" borderId="12" xfId="0" applyFont="1" applyFill="1" applyBorder="1" applyAlignment="1">
      <alignment horizontal="justify" vertical="center" wrapText="1"/>
    </xf>
    <xf numFmtId="0" fontId="22" fillId="0" borderId="18" xfId="0" applyFont="1" applyFill="1" applyBorder="1" applyAlignment="1">
      <alignment horizontal="center" vertical="center" wrapText="1"/>
    </xf>
    <xf numFmtId="0" fontId="3" fillId="0" borderId="17" xfId="0" applyFont="1" applyBorder="1" applyAlignment="1">
      <alignment vertical="top" wrapText="1"/>
    </xf>
    <xf numFmtId="0" fontId="3" fillId="0" borderId="18" xfId="0" applyFont="1" applyBorder="1" applyAlignment="1">
      <alignment vertical="top" wrapText="1"/>
    </xf>
    <xf numFmtId="0" fontId="14" fillId="0" borderId="19" xfId="0" applyFont="1" applyBorder="1" applyAlignment="1">
      <alignment horizontal="justify" vertical="center" wrapText="1"/>
    </xf>
    <xf numFmtId="0" fontId="15" fillId="0" borderId="29" xfId="0" applyFont="1" applyBorder="1" applyAlignment="1">
      <alignment horizontal="center" vertical="center" wrapText="1"/>
    </xf>
    <xf numFmtId="0" fontId="15" fillId="0" borderId="19" xfId="0" applyFont="1" applyBorder="1" applyAlignment="1">
      <alignment horizontal="center" vertical="center" wrapText="1"/>
    </xf>
    <xf numFmtId="0" fontId="4" fillId="0" borderId="18" xfId="0" applyFont="1" applyBorder="1" applyAlignment="1">
      <alignment vertical="top" wrapText="1"/>
    </xf>
    <xf numFmtId="0" fontId="4" fillId="32" borderId="18" xfId="0" applyFont="1" applyFill="1" applyBorder="1" applyAlignment="1">
      <alignment horizontal="center" vertical="center" wrapText="1"/>
    </xf>
    <xf numFmtId="0" fontId="4" fillId="0" borderId="12"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18" xfId="0" applyFont="1" applyFill="1" applyBorder="1" applyAlignment="1">
      <alignment horizontal="center" vertical="center" wrapText="1"/>
    </xf>
    <xf numFmtId="0" fontId="3" fillId="0" borderId="0" xfId="0" applyFont="1" applyFill="1" applyAlignment="1">
      <alignment/>
    </xf>
    <xf numFmtId="0" fontId="3" fillId="32" borderId="11" xfId="0" applyFont="1" applyFill="1" applyBorder="1" applyAlignment="1">
      <alignment horizontal="center" vertical="center" wrapText="1"/>
    </xf>
    <xf numFmtId="0" fontId="4" fillId="32" borderId="11" xfId="0" applyFont="1" applyFill="1" applyBorder="1" applyAlignment="1">
      <alignment horizontal="justify" vertical="center" wrapText="1"/>
    </xf>
    <xf numFmtId="0" fontId="4" fillId="32" borderId="18" xfId="0" applyFont="1" applyFill="1" applyBorder="1" applyAlignment="1">
      <alignment horizontal="center" vertical="center" wrapText="1"/>
    </xf>
    <xf numFmtId="0" fontId="12" fillId="32" borderId="11" xfId="0" applyFont="1" applyFill="1" applyBorder="1" applyAlignment="1">
      <alignment horizontal="center" vertical="center" wrapText="1"/>
    </xf>
    <xf numFmtId="0" fontId="3" fillId="32" borderId="0" xfId="0" applyFont="1" applyFill="1" applyAlignment="1">
      <alignment/>
    </xf>
    <xf numFmtId="0" fontId="3" fillId="32" borderId="0" xfId="0" applyFont="1" applyFill="1" applyAlignment="1">
      <alignment/>
    </xf>
    <xf numFmtId="0" fontId="3" fillId="0" borderId="2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168" fontId="2" fillId="0" borderId="18" xfId="0" applyNumberFormat="1" applyFont="1" applyFill="1" applyBorder="1" applyAlignment="1">
      <alignment horizontal="center" vertical="center" wrapText="1"/>
    </xf>
    <xf numFmtId="2" fontId="2" fillId="0" borderId="18"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168" fontId="2" fillId="0" borderId="10" xfId="0" applyNumberFormat="1" applyFont="1" applyFill="1" applyBorder="1" applyAlignment="1">
      <alignment horizontal="center" vertical="center" wrapText="1"/>
    </xf>
    <xf numFmtId="167" fontId="2"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167" fontId="23" fillId="0" borderId="10" xfId="0" applyNumberFormat="1" applyFont="1" applyFill="1" applyBorder="1" applyAlignment="1">
      <alignment horizontal="center" vertical="center" wrapText="1"/>
    </xf>
    <xf numFmtId="168" fontId="23" fillId="0" borderId="10"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2" fontId="20" fillId="0" borderId="0" xfId="0" applyNumberFormat="1" applyFont="1" applyFill="1" applyAlignment="1">
      <alignment/>
    </xf>
    <xf numFmtId="166" fontId="18" fillId="32" borderId="22" xfId="0" applyNumberFormat="1" applyFont="1" applyFill="1" applyBorder="1" applyAlignment="1">
      <alignment horizontal="center" vertical="top"/>
    </xf>
    <xf numFmtId="166" fontId="18" fillId="32" borderId="27" xfId="0" applyNumberFormat="1" applyFont="1" applyFill="1" applyBorder="1" applyAlignment="1">
      <alignment horizontal="center" vertical="top"/>
    </xf>
    <xf numFmtId="0" fontId="18" fillId="32" borderId="22" xfId="0" applyFont="1" applyFill="1" applyBorder="1" applyAlignment="1">
      <alignment vertical="center" wrapText="1"/>
    </xf>
    <xf numFmtId="0" fontId="18" fillId="32" borderId="30" xfId="0" applyFont="1" applyFill="1" applyBorder="1" applyAlignment="1">
      <alignment vertical="center" wrapText="1"/>
    </xf>
    <xf numFmtId="0" fontId="16" fillId="34" borderId="23" xfId="0" applyFont="1" applyFill="1" applyBorder="1" applyAlignment="1">
      <alignment vertical="top" wrapText="1"/>
    </xf>
    <xf numFmtId="0" fontId="16" fillId="34" borderId="22" xfId="0" applyFont="1" applyFill="1" applyBorder="1" applyAlignment="1">
      <alignment wrapText="1"/>
    </xf>
    <xf numFmtId="0" fontId="16" fillId="34" borderId="22" xfId="0" applyFont="1" applyFill="1" applyBorder="1" applyAlignment="1">
      <alignment horizontal="center" vertical="top" wrapText="1"/>
    </xf>
    <xf numFmtId="0" fontId="18" fillId="34" borderId="22" xfId="0" applyFont="1" applyFill="1" applyBorder="1" applyAlignment="1">
      <alignment horizontal="center" wrapText="1"/>
    </xf>
    <xf numFmtId="0" fontId="16" fillId="32" borderId="22" xfId="0" applyFont="1" applyFill="1" applyBorder="1" applyAlignment="1">
      <alignment horizontal="right" vertical="center"/>
    </xf>
    <xf numFmtId="0" fontId="18" fillId="0" borderId="19" xfId="0" applyFont="1" applyFill="1" applyBorder="1" applyAlignment="1">
      <alignment horizontal="left" vertical="top" wrapText="1"/>
    </xf>
    <xf numFmtId="0" fontId="18" fillId="0" borderId="0" xfId="0" applyFont="1" applyFill="1" applyBorder="1" applyAlignment="1">
      <alignment horizontal="left" vertical="top" wrapText="1"/>
    </xf>
    <xf numFmtId="2" fontId="23" fillId="0" borderId="12" xfId="0" applyNumberFormat="1" applyFont="1" applyFill="1" applyBorder="1" applyAlignment="1">
      <alignment horizontal="center" vertical="center" wrapText="1"/>
    </xf>
    <xf numFmtId="0" fontId="18" fillId="0" borderId="17" xfId="0" applyFont="1" applyFill="1" applyBorder="1" applyAlignment="1">
      <alignment horizontal="left" vertical="top" wrapText="1"/>
    </xf>
    <xf numFmtId="0" fontId="6" fillId="0" borderId="17" xfId="0" applyFont="1" applyBorder="1" applyAlignment="1">
      <alignment horizontal="center" vertical="top" wrapText="1"/>
    </xf>
    <xf numFmtId="0" fontId="5" fillId="0" borderId="17" xfId="0" applyFont="1" applyBorder="1" applyAlignment="1">
      <alignment horizontal="center" vertical="top" wrapText="1"/>
    </xf>
    <xf numFmtId="0" fontId="18" fillId="0" borderId="30" xfId="0" applyFont="1" applyFill="1" applyBorder="1" applyAlignment="1">
      <alignment wrapText="1"/>
    </xf>
    <xf numFmtId="0" fontId="18" fillId="0" borderId="22" xfId="0" applyFont="1" applyFill="1" applyBorder="1" applyAlignment="1">
      <alignment wrapText="1"/>
    </xf>
    <xf numFmtId="0" fontId="5" fillId="0" borderId="22" xfId="0" applyFont="1" applyFill="1" applyBorder="1" applyAlignment="1">
      <alignment wrapText="1"/>
    </xf>
    <xf numFmtId="0" fontId="11" fillId="0" borderId="22" xfId="0" applyFont="1" applyFill="1" applyBorder="1" applyAlignment="1">
      <alignment wrapText="1"/>
    </xf>
    <xf numFmtId="0" fontId="16" fillId="33" borderId="23" xfId="0" applyFont="1" applyFill="1" applyBorder="1" applyAlignment="1">
      <alignment vertical="top" wrapText="1"/>
    </xf>
    <xf numFmtId="0" fontId="16" fillId="33" borderId="22" xfId="0" applyFont="1" applyFill="1" applyBorder="1" applyAlignment="1">
      <alignment wrapText="1"/>
    </xf>
    <xf numFmtId="0" fontId="16" fillId="33" borderId="22" xfId="0" applyFont="1" applyFill="1" applyBorder="1" applyAlignment="1">
      <alignment horizontal="center" vertical="top" wrapText="1"/>
    </xf>
    <xf numFmtId="0" fontId="18" fillId="33" borderId="22" xfId="0" applyFont="1" applyFill="1" applyBorder="1" applyAlignment="1">
      <alignment horizontal="center" wrapText="1"/>
    </xf>
    <xf numFmtId="4" fontId="16" fillId="33" borderId="22" xfId="0" applyNumberFormat="1" applyFont="1" applyFill="1" applyBorder="1" applyAlignment="1">
      <alignment horizontal="right" wrapText="1"/>
    </xf>
    <xf numFmtId="4" fontId="16" fillId="33" borderId="27" xfId="0" applyNumberFormat="1" applyFont="1" applyFill="1" applyBorder="1" applyAlignment="1">
      <alignment horizontal="right" wrapText="1"/>
    </xf>
    <xf numFmtId="0" fontId="18" fillId="0" borderId="23" xfId="0" applyFont="1" applyFill="1" applyBorder="1" applyAlignment="1">
      <alignment/>
    </xf>
    <xf numFmtId="0" fontId="18" fillId="0" borderId="22" xfId="0" applyFont="1" applyFill="1" applyBorder="1" applyAlignment="1">
      <alignment/>
    </xf>
    <xf numFmtId="4" fontId="16" fillId="0" borderId="22" xfId="0" applyNumberFormat="1" applyFont="1" applyFill="1" applyBorder="1" applyAlignment="1">
      <alignment horizontal="right"/>
    </xf>
    <xf numFmtId="4" fontId="16" fillId="0" borderId="27" xfId="0" applyNumberFormat="1" applyFont="1" applyFill="1" applyBorder="1" applyAlignment="1">
      <alignment horizontal="right"/>
    </xf>
    <xf numFmtId="0" fontId="16" fillId="0" borderId="23" xfId="0" applyFont="1" applyFill="1" applyBorder="1" applyAlignment="1">
      <alignment/>
    </xf>
    <xf numFmtId="0" fontId="18" fillId="0" borderId="22" xfId="0" applyFont="1" applyFill="1" applyBorder="1" applyAlignment="1">
      <alignment horizontal="center" vertical="center"/>
    </xf>
    <xf numFmtId="4" fontId="16" fillId="0" borderId="22" xfId="0" applyNumberFormat="1" applyFont="1" applyFill="1" applyBorder="1" applyAlignment="1">
      <alignment horizontal="right" vertical="center"/>
    </xf>
    <xf numFmtId="0" fontId="19" fillId="0" borderId="23" xfId="0" applyFont="1" applyFill="1" applyBorder="1" applyAlignment="1">
      <alignment wrapText="1"/>
    </xf>
    <xf numFmtId="0" fontId="16" fillId="0" borderId="22" xfId="0" applyFont="1" applyFill="1" applyBorder="1" applyAlignment="1">
      <alignment horizontal="center" vertical="center" wrapText="1"/>
    </xf>
    <xf numFmtId="4" fontId="16" fillId="0" borderId="27" xfId="0" applyNumberFormat="1" applyFont="1" applyFill="1" applyBorder="1" applyAlignment="1">
      <alignment horizontal="right" vertical="center"/>
    </xf>
    <xf numFmtId="166" fontId="16" fillId="0" borderId="22" xfId="0" applyNumberFormat="1" applyFont="1" applyFill="1" applyBorder="1" applyAlignment="1">
      <alignment horizontal="center"/>
    </xf>
    <xf numFmtId="166" fontId="16" fillId="0" borderId="27" xfId="0" applyNumberFormat="1" applyFont="1" applyFill="1" applyBorder="1" applyAlignment="1">
      <alignment horizontal="center"/>
    </xf>
    <xf numFmtId="0" fontId="17" fillId="0" borderId="23" xfId="0" applyFont="1" applyFill="1" applyBorder="1" applyAlignment="1">
      <alignment/>
    </xf>
    <xf numFmtId="166" fontId="16" fillId="0" borderId="23" xfId="0" applyNumberFormat="1" applyFont="1" applyFill="1" applyBorder="1" applyAlignment="1">
      <alignment horizontal="center"/>
    </xf>
    <xf numFmtId="166" fontId="16" fillId="0" borderId="20" xfId="0" applyNumberFormat="1" applyFont="1" applyFill="1" applyBorder="1" applyAlignment="1">
      <alignment horizontal="center"/>
    </xf>
    <xf numFmtId="0" fontId="18" fillId="0" borderId="22" xfId="0" applyFont="1" applyFill="1" applyBorder="1" applyAlignment="1">
      <alignment vertical="center" wrapText="1"/>
    </xf>
    <xf numFmtId="0" fontId="16" fillId="0" borderId="23" xfId="0" applyFont="1" applyFill="1" applyBorder="1" applyAlignment="1">
      <alignment vertical="center" wrapText="1"/>
    </xf>
    <xf numFmtId="0" fontId="18" fillId="0" borderId="22" xfId="0" applyFont="1" applyFill="1" applyBorder="1" applyAlignment="1">
      <alignment horizontal="justify" vertical="center" wrapText="1"/>
    </xf>
    <xf numFmtId="0" fontId="19" fillId="0" borderId="22" xfId="0" applyFont="1" applyFill="1" applyBorder="1" applyAlignment="1">
      <alignment vertical="center" wrapText="1"/>
    </xf>
    <xf numFmtId="0" fontId="18" fillId="0" borderId="23" xfId="0" applyFont="1" applyFill="1" applyBorder="1" applyAlignment="1">
      <alignment horizontal="center" vertical="center"/>
    </xf>
    <xf numFmtId="0" fontId="6" fillId="0" borderId="31" xfId="0" applyFont="1" applyBorder="1" applyAlignment="1">
      <alignment horizontal="center" vertical="top" wrapText="1"/>
    </xf>
    <xf numFmtId="0" fontId="18" fillId="0" borderId="32" xfId="0" applyFont="1" applyFill="1" applyBorder="1" applyAlignment="1">
      <alignment horizontal="left" vertical="top" wrapText="1"/>
    </xf>
    <xf numFmtId="0" fontId="5" fillId="0" borderId="33" xfId="0" applyFont="1" applyBorder="1" applyAlignment="1">
      <alignment horizontal="center" vertical="top" wrapText="1"/>
    </xf>
    <xf numFmtId="2" fontId="5" fillId="33" borderId="10" xfId="0" applyNumberFormat="1" applyFont="1" applyFill="1" applyBorder="1" applyAlignment="1">
      <alignment vertical="top" wrapText="1"/>
    </xf>
    <xf numFmtId="2" fontId="6" fillId="33" borderId="10" xfId="0" applyNumberFormat="1" applyFont="1" applyFill="1" applyBorder="1" applyAlignment="1">
      <alignment vertical="top" wrapText="1"/>
    </xf>
    <xf numFmtId="0" fontId="6" fillId="33" borderId="17" xfId="0" applyFont="1" applyFill="1" applyBorder="1" applyAlignment="1">
      <alignment horizontal="center" vertical="top" wrapText="1"/>
    </xf>
    <xf numFmtId="0" fontId="5" fillId="33" borderId="17" xfId="0" applyFont="1" applyFill="1" applyBorder="1" applyAlignment="1">
      <alignment horizontal="center" vertical="top" wrapText="1"/>
    </xf>
    <xf numFmtId="0" fontId="22" fillId="0" borderId="28" xfId="0" applyFont="1" applyFill="1" applyBorder="1" applyAlignment="1">
      <alignment horizontal="center" vertical="center" wrapText="1"/>
    </xf>
    <xf numFmtId="168" fontId="2" fillId="0" borderId="11"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0" fontId="18" fillId="0" borderId="23" xfId="0" applyFont="1" applyFill="1" applyBorder="1" applyAlignment="1">
      <alignment vertical="top" wrapText="1"/>
    </xf>
    <xf numFmtId="0" fontId="18" fillId="0" borderId="22" xfId="0" applyFont="1" applyFill="1" applyBorder="1" applyAlignment="1">
      <alignment horizontal="left" wrapText="1"/>
    </xf>
    <xf numFmtId="4" fontId="18" fillId="0" borderId="27" xfId="0" applyNumberFormat="1" applyFont="1" applyFill="1" applyBorder="1" applyAlignment="1">
      <alignment horizontal="right" wrapText="1"/>
    </xf>
    <xf numFmtId="0" fontId="6" fillId="0" borderId="34" xfId="0" applyFont="1" applyBorder="1" applyAlignment="1">
      <alignment horizontal="center" vertical="top" wrapText="1"/>
    </xf>
    <xf numFmtId="0" fontId="16" fillId="33" borderId="19" xfId="0" applyFont="1" applyFill="1" applyBorder="1" applyAlignment="1">
      <alignment horizontal="left" vertical="top" wrapText="1"/>
    </xf>
    <xf numFmtId="0" fontId="18" fillId="0" borderId="22" xfId="0" applyFont="1" applyFill="1" applyBorder="1" applyAlignment="1">
      <alignment horizontal="left" vertical="top" wrapText="1"/>
    </xf>
    <xf numFmtId="0" fontId="6" fillId="33" borderId="26" xfId="0" applyFont="1" applyFill="1" applyBorder="1" applyAlignment="1">
      <alignment horizontal="center" wrapText="1"/>
    </xf>
    <xf numFmtId="0" fontId="16" fillId="0" borderId="22" xfId="0" applyFont="1" applyFill="1" applyBorder="1" applyAlignment="1">
      <alignment horizontal="left" vertical="top" wrapText="1"/>
    </xf>
    <xf numFmtId="0" fontId="5" fillId="0" borderId="26" xfId="0" applyFont="1" applyBorder="1" applyAlignment="1">
      <alignment horizontal="center" wrapText="1"/>
    </xf>
    <xf numFmtId="0" fontId="18" fillId="0" borderId="34" xfId="0" applyFont="1" applyBorder="1" applyAlignment="1">
      <alignment horizontal="center" vertical="top" wrapText="1"/>
    </xf>
    <xf numFmtId="0" fontId="15" fillId="0" borderId="21" xfId="0" applyFont="1" applyFill="1" applyBorder="1" applyAlignment="1">
      <alignment horizontal="center" vertical="center" wrapText="1"/>
    </xf>
    <xf numFmtId="0" fontId="6" fillId="0" borderId="10" xfId="0" applyFont="1" applyBorder="1" applyAlignment="1">
      <alignment horizontal="center" vertical="center" wrapText="1"/>
    </xf>
    <xf numFmtId="0" fontId="15" fillId="0" borderId="11"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horizontal="center" vertical="center" wrapText="1"/>
    </xf>
    <xf numFmtId="2" fontId="22" fillId="0" borderId="11"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166" fontId="18" fillId="0" borderId="22" xfId="0" applyNumberFormat="1" applyFont="1" applyFill="1" applyBorder="1" applyAlignment="1">
      <alignment horizontal="right" wrapText="1"/>
    </xf>
    <xf numFmtId="166" fontId="16" fillId="0" borderId="22" xfId="0" applyNumberFormat="1" applyFont="1" applyFill="1" applyBorder="1" applyAlignment="1">
      <alignment horizontal="right" wrapText="1"/>
    </xf>
    <xf numFmtId="166" fontId="5" fillId="0" borderId="22" xfId="0" applyNumberFormat="1" applyFont="1" applyFill="1" applyBorder="1" applyAlignment="1">
      <alignment horizontal="right" wrapText="1"/>
    </xf>
    <xf numFmtId="166" fontId="6" fillId="0" borderId="22" xfId="0" applyNumberFormat="1" applyFont="1" applyFill="1" applyBorder="1" applyAlignment="1">
      <alignment horizontal="right" wrapText="1"/>
    </xf>
    <xf numFmtId="166" fontId="16" fillId="33" borderId="22" xfId="0" applyNumberFormat="1" applyFont="1" applyFill="1" applyBorder="1" applyAlignment="1">
      <alignment horizontal="right" wrapText="1"/>
    </xf>
    <xf numFmtId="166" fontId="16" fillId="0" borderId="22" xfId="0" applyNumberFormat="1" applyFont="1" applyFill="1" applyBorder="1" applyAlignment="1">
      <alignment horizontal="right" vertical="center"/>
    </xf>
    <xf numFmtId="166" fontId="18" fillId="32" borderId="22" xfId="0" applyNumberFormat="1" applyFont="1" applyFill="1" applyBorder="1" applyAlignment="1">
      <alignment horizontal="right" vertical="center" wrapText="1"/>
    </xf>
    <xf numFmtId="166" fontId="16" fillId="33" borderId="22" xfId="0" applyNumberFormat="1" applyFont="1" applyFill="1" applyBorder="1" applyAlignment="1">
      <alignment horizontal="right"/>
    </xf>
    <xf numFmtId="166" fontId="16" fillId="32" borderId="22" xfId="0" applyNumberFormat="1" applyFont="1" applyFill="1" applyBorder="1" applyAlignment="1">
      <alignment horizontal="right" vertical="center"/>
    </xf>
    <xf numFmtId="166" fontId="18" fillId="0" borderId="22" xfId="0" applyNumberFormat="1" applyFont="1" applyFill="1" applyBorder="1" applyAlignment="1">
      <alignment horizontal="right" vertical="center" wrapText="1"/>
    </xf>
    <xf numFmtId="166" fontId="18" fillId="0" borderId="22" xfId="0" applyNumberFormat="1" applyFont="1" applyFill="1" applyBorder="1" applyAlignment="1">
      <alignment horizontal="right" vertical="center"/>
    </xf>
    <xf numFmtId="166" fontId="16" fillId="0" borderId="23" xfId="0" applyNumberFormat="1" applyFont="1" applyFill="1" applyBorder="1" applyAlignment="1">
      <alignment horizontal="right" vertical="center"/>
    </xf>
    <xf numFmtId="166" fontId="16" fillId="0" borderId="23" xfId="0" applyNumberFormat="1" applyFont="1" applyFill="1" applyBorder="1" applyAlignment="1">
      <alignment horizontal="right" wrapText="1"/>
    </xf>
    <xf numFmtId="164" fontId="6" fillId="0" borderId="11" xfId="0" applyNumberFormat="1" applyFont="1" applyBorder="1" applyAlignment="1">
      <alignment horizontal="right" vertical="center" wrapText="1"/>
    </xf>
    <xf numFmtId="164" fontId="5" fillId="0" borderId="12" xfId="0" applyNumberFormat="1" applyFont="1" applyBorder="1" applyAlignment="1">
      <alignment horizontal="right" vertical="center" wrapText="1"/>
    </xf>
    <xf numFmtId="164" fontId="5" fillId="0" borderId="10" xfId="0" applyNumberFormat="1" applyFont="1" applyBorder="1" applyAlignment="1">
      <alignment horizontal="right" vertical="center" wrapText="1"/>
    </xf>
    <xf numFmtId="164" fontId="5" fillId="0" borderId="12" xfId="0" applyNumberFormat="1" applyFont="1" applyBorder="1" applyAlignment="1">
      <alignment horizontal="right" vertical="top" wrapText="1"/>
    </xf>
    <xf numFmtId="164" fontId="11" fillId="0" borderId="11" xfId="0" applyNumberFormat="1" applyFont="1" applyBorder="1" applyAlignment="1">
      <alignment horizontal="right" vertical="center" wrapText="1"/>
    </xf>
    <xf numFmtId="164" fontId="13" fillId="0" borderId="12" xfId="0" applyNumberFormat="1" applyFont="1" applyBorder="1" applyAlignment="1">
      <alignment horizontal="right" vertical="center" wrapText="1"/>
    </xf>
    <xf numFmtId="164" fontId="13" fillId="0" borderId="10" xfId="0" applyNumberFormat="1" applyFont="1" applyBorder="1" applyAlignment="1">
      <alignment horizontal="right" vertical="center" wrapText="1"/>
    </xf>
    <xf numFmtId="164" fontId="13" fillId="32" borderId="12" xfId="0" applyNumberFormat="1" applyFont="1" applyFill="1" applyBorder="1" applyAlignment="1">
      <alignment horizontal="right" vertical="center" wrapText="1"/>
    </xf>
    <xf numFmtId="164" fontId="6" fillId="0" borderId="18" xfId="0" applyNumberFormat="1" applyFont="1" applyBorder="1" applyAlignment="1">
      <alignment horizontal="right" vertical="center" wrapText="1"/>
    </xf>
    <xf numFmtId="164" fontId="5" fillId="32" borderId="12" xfId="0" applyNumberFormat="1" applyFont="1" applyFill="1" applyBorder="1" applyAlignment="1">
      <alignment horizontal="right" vertical="center" wrapText="1"/>
    </xf>
    <xf numFmtId="164" fontId="5" fillId="32" borderId="12" xfId="0" applyNumberFormat="1" applyFont="1" applyFill="1" applyBorder="1" applyAlignment="1">
      <alignment horizontal="right" vertical="top" wrapText="1"/>
    </xf>
    <xf numFmtId="166" fontId="18" fillId="0" borderId="30" xfId="0" applyNumberFormat="1" applyFont="1" applyFill="1" applyBorder="1" applyAlignment="1">
      <alignment horizontal="right" wrapText="1"/>
    </xf>
    <xf numFmtId="166" fontId="16" fillId="34" borderId="22" xfId="0" applyNumberFormat="1" applyFont="1" applyFill="1" applyBorder="1" applyAlignment="1">
      <alignment horizontal="right" wrapText="1"/>
    </xf>
    <xf numFmtId="166" fontId="16" fillId="33" borderId="23" xfId="0" applyNumberFormat="1" applyFont="1" applyFill="1" applyBorder="1" applyAlignment="1">
      <alignment horizontal="right"/>
    </xf>
    <xf numFmtId="164" fontId="13" fillId="32" borderId="10" xfId="0" applyNumberFormat="1" applyFont="1" applyFill="1" applyBorder="1" applyAlignment="1">
      <alignment horizontal="right" vertical="center" wrapText="1"/>
    </xf>
    <xf numFmtId="164" fontId="13" fillId="32" borderId="12" xfId="0" applyNumberFormat="1" applyFont="1" applyFill="1" applyBorder="1" applyAlignment="1">
      <alignment horizontal="right" vertical="top" wrapText="1"/>
    </xf>
    <xf numFmtId="164" fontId="13" fillId="32" borderId="10" xfId="0" applyNumberFormat="1" applyFont="1" applyFill="1" applyBorder="1" applyAlignment="1">
      <alignment horizontal="right" vertical="top" wrapText="1"/>
    </xf>
    <xf numFmtId="164" fontId="5" fillId="0" borderId="21" xfId="0" applyNumberFormat="1" applyFont="1" applyBorder="1" applyAlignment="1">
      <alignment horizontal="right" vertical="center" wrapText="1"/>
    </xf>
    <xf numFmtId="164" fontId="5" fillId="0" borderId="11" xfId="0" applyNumberFormat="1" applyFont="1" applyBorder="1" applyAlignment="1">
      <alignment horizontal="right" vertical="center" wrapText="1"/>
    </xf>
    <xf numFmtId="164" fontId="5" fillId="0" borderId="28" xfId="0" applyNumberFormat="1" applyFont="1" applyBorder="1" applyAlignment="1">
      <alignment horizontal="right" vertical="center" wrapText="1"/>
    </xf>
    <xf numFmtId="164" fontId="6" fillId="0" borderId="35" xfId="0" applyNumberFormat="1" applyFont="1" applyBorder="1" applyAlignment="1">
      <alignment horizontal="right" vertical="center" wrapText="1"/>
    </xf>
    <xf numFmtId="164" fontId="6" fillId="0" borderId="12" xfId="0" applyNumberFormat="1" applyFont="1" applyBorder="1" applyAlignment="1">
      <alignment horizontal="right" vertical="center" wrapText="1"/>
    </xf>
    <xf numFmtId="164" fontId="6" fillId="0" borderId="26" xfId="0" applyNumberFormat="1" applyFont="1" applyBorder="1" applyAlignment="1">
      <alignment horizontal="right" vertical="center" wrapText="1"/>
    </xf>
    <xf numFmtId="164" fontId="6" fillId="33" borderId="36" xfId="0" applyNumberFormat="1" applyFont="1" applyFill="1" applyBorder="1" applyAlignment="1">
      <alignment horizontal="right" vertical="center" wrapText="1"/>
    </xf>
    <xf numFmtId="164" fontId="2" fillId="32" borderId="34" xfId="0" applyNumberFormat="1" applyFont="1" applyFill="1" applyBorder="1" applyAlignment="1">
      <alignment horizontal="right" vertical="center" wrapText="1"/>
    </xf>
    <xf numFmtId="164" fontId="2" fillId="32" borderId="17" xfId="0" applyNumberFormat="1" applyFont="1" applyFill="1" applyBorder="1" applyAlignment="1">
      <alignment horizontal="right" vertical="center" wrapText="1"/>
    </xf>
    <xf numFmtId="164" fontId="2" fillId="0" borderId="21" xfId="0" applyNumberFormat="1" applyFont="1" applyBorder="1" applyAlignment="1">
      <alignment/>
    </xf>
    <xf numFmtId="164" fontId="2" fillId="32" borderId="28" xfId="0" applyNumberFormat="1" applyFont="1" applyFill="1" applyBorder="1" applyAlignment="1">
      <alignment vertical="center" wrapText="1"/>
    </xf>
    <xf numFmtId="164" fontId="2" fillId="32" borderId="18" xfId="0" applyNumberFormat="1" applyFont="1" applyFill="1" applyBorder="1" applyAlignment="1">
      <alignment vertical="center" wrapText="1"/>
    </xf>
    <xf numFmtId="164" fontId="2" fillId="0" borderId="18" xfId="0" applyNumberFormat="1" applyFont="1" applyBorder="1" applyAlignment="1">
      <alignment vertical="center" wrapText="1"/>
    </xf>
    <xf numFmtId="164" fontId="2" fillId="32" borderId="21" xfId="0" applyNumberFormat="1" applyFont="1" applyFill="1" applyBorder="1" applyAlignment="1">
      <alignment horizontal="right" vertical="center" wrapText="1"/>
    </xf>
    <xf numFmtId="164" fontId="2" fillId="32" borderId="11" xfId="0" applyNumberFormat="1" applyFont="1" applyFill="1" applyBorder="1" applyAlignment="1">
      <alignment horizontal="right" vertical="center" wrapText="1"/>
    </xf>
    <xf numFmtId="164" fontId="2" fillId="0" borderId="34" xfId="0" applyNumberFormat="1" applyFont="1" applyBorder="1" applyAlignment="1">
      <alignment/>
    </xf>
    <xf numFmtId="164" fontId="2" fillId="32" borderId="25" xfId="0" applyNumberFormat="1" applyFont="1" applyFill="1" applyBorder="1" applyAlignment="1">
      <alignment vertical="center" wrapText="1"/>
    </xf>
    <xf numFmtId="164" fontId="8" fillId="32" borderId="12" xfId="0" applyNumberFormat="1" applyFont="1" applyFill="1" applyBorder="1" applyAlignment="1">
      <alignment horizontal="right" vertical="center" wrapText="1"/>
    </xf>
    <xf numFmtId="164" fontId="8" fillId="32" borderId="35" xfId="0" applyNumberFormat="1" applyFont="1" applyFill="1" applyBorder="1" applyAlignment="1">
      <alignment horizontal="right" vertical="center" wrapText="1"/>
    </xf>
    <xf numFmtId="164" fontId="8" fillId="32" borderId="28" xfId="0" applyNumberFormat="1" applyFont="1" applyFill="1" applyBorder="1" applyAlignment="1">
      <alignment vertical="center" wrapText="1"/>
    </xf>
    <xf numFmtId="164" fontId="8" fillId="32" borderId="18" xfId="0" applyNumberFormat="1" applyFont="1" applyFill="1" applyBorder="1" applyAlignment="1">
      <alignment vertical="center" wrapText="1"/>
    </xf>
    <xf numFmtId="164" fontId="8" fillId="0" borderId="18" xfId="0" applyNumberFormat="1" applyFont="1" applyBorder="1" applyAlignment="1">
      <alignment vertical="center" wrapText="1"/>
    </xf>
    <xf numFmtId="4" fontId="16" fillId="0" borderId="22" xfId="0" applyNumberFormat="1" applyFont="1" applyFill="1" applyBorder="1" applyAlignment="1">
      <alignment horizontal="right" vertical="center" wrapText="1"/>
    </xf>
    <xf numFmtId="4" fontId="16" fillId="0" borderId="27" xfId="0" applyNumberFormat="1" applyFont="1" applyFill="1" applyBorder="1" applyAlignment="1">
      <alignment horizontal="right" vertical="center" wrapText="1"/>
    </xf>
    <xf numFmtId="166" fontId="16" fillId="0" borderId="22" xfId="0" applyNumberFormat="1" applyFont="1" applyFill="1" applyBorder="1" applyAlignment="1">
      <alignment horizontal="right" vertical="center" wrapText="1"/>
    </xf>
    <xf numFmtId="0" fontId="16" fillId="0" borderId="23" xfId="0" applyFont="1" applyFill="1" applyBorder="1" applyAlignment="1">
      <alignment horizontal="center" vertical="center" wrapText="1"/>
    </xf>
    <xf numFmtId="0" fontId="5" fillId="0" borderId="22" xfId="0" applyFont="1" applyFill="1" applyBorder="1" applyAlignment="1">
      <alignment wrapText="1"/>
    </xf>
    <xf numFmtId="0" fontId="18" fillId="0" borderId="22" xfId="0" applyFont="1" applyFill="1" applyBorder="1" applyAlignment="1">
      <alignment wrapText="1"/>
    </xf>
    <xf numFmtId="0" fontId="19" fillId="0" borderId="22" xfId="0" applyFont="1" applyFill="1" applyBorder="1" applyAlignment="1">
      <alignment wrapText="1"/>
    </xf>
    <xf numFmtId="0" fontId="19" fillId="0" borderId="23" xfId="0" applyFont="1" applyFill="1" applyBorder="1" applyAlignment="1">
      <alignment wrapText="1"/>
    </xf>
    <xf numFmtId="0" fontId="16" fillId="0" borderId="23" xfId="0" applyFont="1" applyFill="1" applyBorder="1" applyAlignment="1">
      <alignment horizontal="center" vertical="top" wrapText="1"/>
    </xf>
    <xf numFmtId="0" fontId="16" fillId="0" borderId="23" xfId="0" applyFont="1" applyFill="1" applyBorder="1" applyAlignment="1">
      <alignment horizontal="center" wrapText="1"/>
    </xf>
    <xf numFmtId="166" fontId="18" fillId="0" borderId="23" xfId="0" applyNumberFormat="1" applyFont="1" applyFill="1" applyBorder="1" applyAlignment="1">
      <alignment horizontal="right" wrapText="1"/>
    </xf>
    <xf numFmtId="0" fontId="16" fillId="0" borderId="22" xfId="0" applyFont="1" applyFill="1" applyBorder="1" applyAlignment="1">
      <alignment wrapText="1"/>
    </xf>
    <xf numFmtId="0" fontId="16" fillId="0" borderId="22" xfId="0" applyFont="1" applyFill="1" applyBorder="1" applyAlignment="1">
      <alignment horizontal="center" vertical="top" wrapText="1"/>
    </xf>
    <xf numFmtId="0" fontId="18" fillId="0" borderId="22" xfId="0" applyFont="1" applyFill="1" applyBorder="1" applyAlignment="1">
      <alignment horizontal="center" wrapText="1"/>
    </xf>
    <xf numFmtId="166" fontId="16" fillId="0" borderId="22" xfId="0" applyNumberFormat="1" applyFont="1" applyFill="1" applyBorder="1" applyAlignment="1">
      <alignment horizontal="right" wrapText="1"/>
    </xf>
    <xf numFmtId="4" fontId="16" fillId="0" borderId="22" xfId="0" applyNumberFormat="1" applyFont="1" applyFill="1" applyBorder="1" applyAlignment="1">
      <alignment horizontal="right" wrapText="1"/>
    </xf>
    <xf numFmtId="4" fontId="16" fillId="0" borderId="27" xfId="0" applyNumberFormat="1" applyFont="1" applyFill="1" applyBorder="1" applyAlignment="1">
      <alignment horizontal="right" wrapText="1"/>
    </xf>
    <xf numFmtId="0" fontId="16" fillId="0" borderId="23" xfId="0" applyFont="1" applyFill="1" applyBorder="1" applyAlignment="1">
      <alignment vertical="top" wrapText="1"/>
    </xf>
    <xf numFmtId="0" fontId="18" fillId="0" borderId="22" xfId="0" applyFont="1" applyFill="1" applyBorder="1" applyAlignment="1">
      <alignment horizontal="justify" vertical="top" wrapText="1"/>
    </xf>
    <xf numFmtId="0" fontId="16" fillId="0" borderId="22" xfId="0" applyFont="1" applyFill="1" applyBorder="1" applyAlignment="1">
      <alignment vertical="center" wrapText="1"/>
    </xf>
    <xf numFmtId="0" fontId="18" fillId="0" borderId="22" xfId="0" applyFont="1" applyFill="1" applyBorder="1" applyAlignment="1">
      <alignment horizontal="center" vertical="center" wrapText="1"/>
    </xf>
    <xf numFmtId="4" fontId="18" fillId="0" borderId="22" xfId="0" applyNumberFormat="1" applyFont="1" applyFill="1" applyBorder="1" applyAlignment="1">
      <alignment horizontal="right" vertical="center"/>
    </xf>
    <xf numFmtId="4" fontId="18" fillId="0" borderId="27" xfId="0" applyNumberFormat="1" applyFont="1" applyFill="1" applyBorder="1" applyAlignment="1">
      <alignment horizontal="right" vertical="center"/>
    </xf>
    <xf numFmtId="0" fontId="16" fillId="0" borderId="22" xfId="0" applyFont="1" applyFill="1" applyBorder="1" applyAlignment="1">
      <alignment vertical="center"/>
    </xf>
    <xf numFmtId="0" fontId="16" fillId="0" borderId="37" xfId="0" applyFont="1" applyFill="1" applyBorder="1" applyAlignment="1">
      <alignment vertical="center" wrapText="1"/>
    </xf>
    <xf numFmtId="0" fontId="18" fillId="0" borderId="27" xfId="0" applyFont="1" applyFill="1" applyBorder="1" applyAlignment="1">
      <alignment/>
    </xf>
    <xf numFmtId="0" fontId="18" fillId="0" borderId="27" xfId="0" applyFont="1" applyFill="1" applyBorder="1" applyAlignment="1">
      <alignment horizontal="center" vertical="center" wrapText="1"/>
    </xf>
    <xf numFmtId="0" fontId="16" fillId="0" borderId="38" xfId="0" applyFont="1" applyFill="1" applyBorder="1" applyAlignment="1">
      <alignment vertical="top" wrapText="1"/>
    </xf>
    <xf numFmtId="4" fontId="18" fillId="0" borderId="22" xfId="0" applyNumberFormat="1" applyFont="1" applyFill="1" applyBorder="1" applyAlignment="1">
      <alignment horizontal="right" vertical="center" wrapText="1"/>
    </xf>
    <xf numFmtId="4" fontId="18" fillId="0" borderId="37" xfId="0" applyNumberFormat="1" applyFont="1" applyFill="1" applyBorder="1" applyAlignment="1">
      <alignment horizontal="right" vertical="center" wrapText="1"/>
    </xf>
    <xf numFmtId="4" fontId="18" fillId="0" borderId="27" xfId="0" applyNumberFormat="1" applyFont="1" applyFill="1" applyBorder="1" applyAlignment="1">
      <alignment horizontal="right" vertical="center" wrapText="1"/>
    </xf>
    <xf numFmtId="4" fontId="18" fillId="0" borderId="27" xfId="0" applyNumberFormat="1" applyFont="1" applyFill="1" applyBorder="1" applyAlignment="1">
      <alignment horizontal="right" vertical="top" wrapText="1"/>
    </xf>
    <xf numFmtId="166" fontId="18" fillId="0" borderId="27" xfId="0" applyNumberFormat="1" applyFont="1" applyFill="1" applyBorder="1" applyAlignment="1">
      <alignment horizontal="right" vertical="center" wrapText="1"/>
    </xf>
    <xf numFmtId="4" fontId="18" fillId="0" borderId="39" xfId="0" applyNumberFormat="1" applyFont="1" applyFill="1" applyBorder="1" applyAlignment="1">
      <alignment horizontal="right" vertical="center" wrapText="1"/>
    </xf>
    <xf numFmtId="0" fontId="16" fillId="0" borderId="27" xfId="0" applyFont="1" applyFill="1" applyBorder="1" applyAlignment="1">
      <alignment horizontal="center" vertical="center" wrapText="1"/>
    </xf>
    <xf numFmtId="166" fontId="16" fillId="0" borderId="27" xfId="0" applyNumberFormat="1" applyFont="1" applyFill="1" applyBorder="1" applyAlignment="1">
      <alignment horizontal="right" vertical="center" wrapText="1"/>
    </xf>
    <xf numFmtId="0" fontId="18" fillId="0" borderId="22" xfId="0" applyFont="1" applyFill="1" applyBorder="1" applyAlignment="1">
      <alignment horizontal="left" vertical="center" wrapText="1"/>
    </xf>
    <xf numFmtId="166" fontId="16" fillId="0" borderId="22" xfId="0" applyNumberFormat="1" applyFont="1" applyFill="1" applyBorder="1" applyAlignment="1">
      <alignment horizontal="right"/>
    </xf>
    <xf numFmtId="0" fontId="18" fillId="0" borderId="30" xfId="0" applyFont="1" applyFill="1" applyBorder="1" applyAlignment="1">
      <alignment vertical="top" wrapText="1"/>
    </xf>
    <xf numFmtId="0" fontId="18" fillId="0" borderId="22" xfId="0" applyFont="1" applyFill="1" applyBorder="1" applyAlignment="1">
      <alignment vertical="top" wrapText="1"/>
    </xf>
    <xf numFmtId="0" fontId="18" fillId="0" borderId="22" xfId="0" applyFont="1" applyFill="1" applyBorder="1" applyAlignment="1">
      <alignment vertical="center"/>
    </xf>
    <xf numFmtId="0" fontId="16" fillId="0" borderId="23" xfId="0" applyFont="1" applyFill="1" applyBorder="1" applyAlignment="1">
      <alignment wrapText="1"/>
    </xf>
    <xf numFmtId="0" fontId="6" fillId="0" borderId="11" xfId="0" applyFont="1" applyFill="1" applyBorder="1" applyAlignment="1">
      <alignment horizontal="center" wrapText="1"/>
    </xf>
    <xf numFmtId="164" fontId="6" fillId="0" borderId="11" xfId="0" applyNumberFormat="1" applyFont="1" applyFill="1" applyBorder="1" applyAlignment="1">
      <alignment horizontal="right" vertical="center" wrapText="1"/>
    </xf>
    <xf numFmtId="2" fontId="5" fillId="0" borderId="11" xfId="0" applyNumberFormat="1" applyFont="1" applyFill="1" applyBorder="1" applyAlignment="1">
      <alignment vertical="top" wrapText="1"/>
    </xf>
    <xf numFmtId="2" fontId="5" fillId="0" borderId="18" xfId="0" applyNumberFormat="1" applyFont="1" applyFill="1" applyBorder="1" applyAlignment="1">
      <alignment vertical="top" wrapText="1"/>
    </xf>
    <xf numFmtId="2" fontId="6" fillId="0" borderId="18" xfId="0" applyNumberFormat="1" applyFont="1" applyFill="1" applyBorder="1" applyAlignment="1">
      <alignment vertical="top" wrapText="1"/>
    </xf>
    <xf numFmtId="0" fontId="5" fillId="0" borderId="19" xfId="0" applyFont="1" applyFill="1" applyBorder="1" applyAlignment="1">
      <alignment horizontal="center" vertical="top" wrapText="1"/>
    </xf>
    <xf numFmtId="0" fontId="5" fillId="0" borderId="10" xfId="0" applyFont="1" applyFill="1" applyBorder="1" applyAlignment="1">
      <alignment horizontal="center" wrapText="1"/>
    </xf>
    <xf numFmtId="164" fontId="5" fillId="0" borderId="12" xfId="0" applyNumberFormat="1" applyFont="1" applyFill="1" applyBorder="1" applyAlignment="1">
      <alignment horizontal="right" vertical="center" wrapText="1"/>
    </xf>
    <xf numFmtId="2" fontId="5" fillId="0" borderId="12" xfId="0" applyNumberFormat="1" applyFont="1" applyFill="1" applyBorder="1" applyAlignment="1">
      <alignment vertical="top" wrapText="1"/>
    </xf>
    <xf numFmtId="2" fontId="5" fillId="0" borderId="10" xfId="0" applyNumberFormat="1" applyFont="1" applyFill="1" applyBorder="1" applyAlignment="1">
      <alignment vertical="top" wrapText="1"/>
    </xf>
    <xf numFmtId="0" fontId="5" fillId="0" borderId="19" xfId="0" applyFont="1" applyFill="1" applyBorder="1" applyAlignment="1">
      <alignment horizontal="center" vertical="top" wrapText="1"/>
    </xf>
    <xf numFmtId="164" fontId="5" fillId="0" borderId="10" xfId="0" applyNumberFormat="1" applyFont="1" applyFill="1" applyBorder="1" applyAlignment="1">
      <alignment horizontal="right" vertical="center" wrapText="1"/>
    </xf>
    <xf numFmtId="0" fontId="5" fillId="0" borderId="10" xfId="0" applyFont="1" applyFill="1" applyBorder="1" applyAlignment="1">
      <alignment horizontal="center" vertical="top" wrapText="1"/>
    </xf>
    <xf numFmtId="164" fontId="5" fillId="0" borderId="12" xfId="0" applyNumberFormat="1" applyFont="1" applyFill="1" applyBorder="1" applyAlignment="1">
      <alignment horizontal="right" vertical="top" wrapText="1"/>
    </xf>
    <xf numFmtId="164" fontId="5" fillId="0" borderId="10" xfId="0" applyNumberFormat="1" applyFont="1" applyFill="1" applyBorder="1" applyAlignment="1">
      <alignment horizontal="right" vertical="top" wrapText="1"/>
    </xf>
    <xf numFmtId="0" fontId="5" fillId="0" borderId="12" xfId="0" applyFont="1" applyFill="1" applyBorder="1" applyAlignment="1">
      <alignment horizontal="center" vertical="top" wrapText="1"/>
    </xf>
    <xf numFmtId="0" fontId="11" fillId="0" borderId="10" xfId="0" applyFont="1" applyFill="1" applyBorder="1" applyAlignment="1">
      <alignment horizontal="center" wrapText="1"/>
    </xf>
    <xf numFmtId="164" fontId="11" fillId="0" borderId="11" xfId="0" applyNumberFormat="1" applyFont="1" applyFill="1" applyBorder="1" applyAlignment="1">
      <alignment horizontal="right" vertical="center" wrapText="1"/>
    </xf>
    <xf numFmtId="2" fontId="6" fillId="0" borderId="10" xfId="0" applyNumberFormat="1" applyFont="1" applyFill="1" applyBorder="1" applyAlignment="1">
      <alignment vertical="top" wrapText="1"/>
    </xf>
    <xf numFmtId="0" fontId="13" fillId="0" borderId="10" xfId="0" applyFont="1" applyFill="1" applyBorder="1" applyAlignment="1">
      <alignment horizontal="center" wrapText="1"/>
    </xf>
    <xf numFmtId="164" fontId="13" fillId="0" borderId="12" xfId="0" applyNumberFormat="1" applyFont="1" applyFill="1" applyBorder="1" applyAlignment="1">
      <alignment horizontal="right" vertical="center" wrapText="1"/>
    </xf>
    <xf numFmtId="164" fontId="13" fillId="0" borderId="10" xfId="0" applyNumberFormat="1" applyFont="1" applyFill="1" applyBorder="1" applyAlignment="1">
      <alignment horizontal="right" vertical="center" wrapText="1"/>
    </xf>
    <xf numFmtId="0" fontId="6" fillId="0" borderId="10" xfId="0" applyFont="1" applyFill="1" applyBorder="1" applyAlignment="1">
      <alignment horizontal="center" wrapText="1"/>
    </xf>
    <xf numFmtId="164" fontId="6" fillId="0" borderId="18" xfId="0" applyNumberFormat="1" applyFont="1" applyFill="1" applyBorder="1" applyAlignment="1">
      <alignment horizontal="right" vertical="center" wrapText="1"/>
    </xf>
    <xf numFmtId="164" fontId="11" fillId="0" borderId="18" xfId="0" applyNumberFormat="1" applyFont="1" applyFill="1" applyBorder="1" applyAlignment="1">
      <alignment horizontal="right" vertical="center" wrapText="1"/>
    </xf>
    <xf numFmtId="0" fontId="5" fillId="0" borderId="32" xfId="0" applyFont="1" applyFill="1" applyBorder="1" applyAlignment="1">
      <alignment horizontal="left" vertical="top" wrapText="1"/>
    </xf>
    <xf numFmtId="2" fontId="13" fillId="0" borderId="12" xfId="0" applyNumberFormat="1" applyFont="1" applyFill="1" applyBorder="1" applyAlignment="1">
      <alignment horizontal="right" vertical="top" wrapText="1"/>
    </xf>
    <xf numFmtId="2" fontId="13" fillId="0" borderId="10" xfId="0" applyNumberFormat="1" applyFont="1" applyFill="1" applyBorder="1" applyAlignment="1">
      <alignment horizontal="right" vertical="top" wrapText="1"/>
    </xf>
    <xf numFmtId="0" fontId="2" fillId="32" borderId="21" xfId="0" applyFont="1" applyFill="1" applyBorder="1" applyAlignment="1">
      <alignment vertical="top" wrapText="1"/>
    </xf>
    <xf numFmtId="0" fontId="2" fillId="32" borderId="28" xfId="0" applyFont="1" applyFill="1" applyBorder="1" applyAlignment="1">
      <alignment vertical="top" wrapText="1"/>
    </xf>
    <xf numFmtId="0" fontId="2" fillId="32" borderId="18" xfId="0" applyFont="1" applyFill="1" applyBorder="1" applyAlignment="1">
      <alignment vertical="top" wrapText="1"/>
    </xf>
    <xf numFmtId="0" fontId="2" fillId="32" borderId="21" xfId="0" applyFont="1" applyFill="1" applyBorder="1" applyAlignment="1">
      <alignment horizontal="left" vertical="top" wrapText="1"/>
    </xf>
    <xf numFmtId="0" fontId="2" fillId="32" borderId="28" xfId="0" applyFont="1" applyFill="1" applyBorder="1" applyAlignment="1">
      <alignment horizontal="left" vertical="top" wrapText="1"/>
    </xf>
    <xf numFmtId="0" fontId="2" fillId="32" borderId="18" xfId="0" applyFont="1" applyFill="1" applyBorder="1" applyAlignment="1">
      <alignment horizontal="left" vertical="top" wrapText="1"/>
    </xf>
    <xf numFmtId="0" fontId="2" fillId="0" borderId="0" xfId="0" applyFont="1" applyAlignment="1">
      <alignment horizontal="center"/>
    </xf>
    <xf numFmtId="0" fontId="2" fillId="32" borderId="21" xfId="0" applyFont="1" applyFill="1" applyBorder="1" applyAlignment="1">
      <alignment horizontal="left" vertical="top" wrapText="1"/>
    </xf>
    <xf numFmtId="0" fontId="2" fillId="32" borderId="28" xfId="0" applyFont="1" applyFill="1" applyBorder="1" applyAlignment="1">
      <alignment horizontal="left" vertical="top" wrapText="1"/>
    </xf>
    <xf numFmtId="0" fontId="2" fillId="32" borderId="18" xfId="0" applyFont="1" applyFill="1" applyBorder="1" applyAlignment="1">
      <alignment horizontal="left" vertical="top" wrapText="1"/>
    </xf>
    <xf numFmtId="0" fontId="3" fillId="0" borderId="0" xfId="0" applyFont="1" applyAlignment="1">
      <alignment horizontal="left"/>
    </xf>
    <xf numFmtId="0" fontId="2" fillId="0" borderId="0" xfId="0" applyFont="1" applyAlignment="1">
      <alignment horizont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32" borderId="40" xfId="0" applyFont="1" applyFill="1" applyBorder="1" applyAlignment="1">
      <alignment horizontal="center" vertical="center" wrapText="1"/>
    </xf>
    <xf numFmtId="0" fontId="2" fillId="32" borderId="41" xfId="0" applyFont="1" applyFill="1" applyBorder="1" applyAlignment="1">
      <alignment horizontal="center" vertical="center" wrapText="1"/>
    </xf>
    <xf numFmtId="0" fontId="2" fillId="32" borderId="30" xfId="0" applyFont="1" applyFill="1" applyBorder="1" applyAlignment="1">
      <alignment horizontal="center" vertical="center" wrapText="1"/>
    </xf>
    <xf numFmtId="0" fontId="9" fillId="32" borderId="21" xfId="0" applyFont="1" applyFill="1" applyBorder="1" applyAlignment="1">
      <alignment horizontal="left" vertical="top" wrapText="1"/>
    </xf>
    <xf numFmtId="0" fontId="9" fillId="32" borderId="28" xfId="0" applyFont="1" applyFill="1" applyBorder="1" applyAlignment="1">
      <alignment horizontal="left" vertical="top" wrapText="1"/>
    </xf>
    <xf numFmtId="0" fontId="9" fillId="32" borderId="18" xfId="0" applyFont="1" applyFill="1" applyBorder="1" applyAlignment="1">
      <alignment horizontal="left" vertical="top" wrapText="1"/>
    </xf>
    <xf numFmtId="0" fontId="2" fillId="32" borderId="34" xfId="0" applyFont="1" applyFill="1" applyBorder="1" applyAlignment="1">
      <alignment vertical="top" wrapText="1"/>
    </xf>
    <xf numFmtId="0" fontId="2" fillId="32" borderId="25" xfId="0" applyFont="1" applyFill="1" applyBorder="1" applyAlignment="1">
      <alignment vertical="top" wrapText="1"/>
    </xf>
    <xf numFmtId="0" fontId="2" fillId="32" borderId="24" xfId="0" applyFont="1" applyFill="1" applyBorder="1" applyAlignment="1">
      <alignment vertical="top" wrapText="1"/>
    </xf>
    <xf numFmtId="0" fontId="2" fillId="32" borderId="35" xfId="0" applyFont="1" applyFill="1" applyBorder="1" applyAlignment="1">
      <alignment vertical="top" wrapText="1"/>
    </xf>
    <xf numFmtId="0" fontId="2" fillId="32" borderId="26" xfId="0" applyFont="1" applyFill="1" applyBorder="1" applyAlignment="1">
      <alignment vertical="top" wrapText="1"/>
    </xf>
    <xf numFmtId="0" fontId="2" fillId="32" borderId="10" xfId="0" applyFont="1" applyFill="1" applyBorder="1" applyAlignment="1">
      <alignment vertical="top" wrapText="1"/>
    </xf>
    <xf numFmtId="0" fontId="2" fillId="32" borderId="34" xfId="0" applyFont="1" applyFill="1" applyBorder="1" applyAlignment="1">
      <alignment horizontal="left" vertical="top" wrapText="1"/>
    </xf>
    <xf numFmtId="0" fontId="2" fillId="32" borderId="25" xfId="0" applyFont="1" applyFill="1" applyBorder="1" applyAlignment="1">
      <alignment horizontal="left" vertical="top" wrapText="1"/>
    </xf>
    <xf numFmtId="0" fontId="2" fillId="32" borderId="24" xfId="0" applyFont="1" applyFill="1" applyBorder="1" applyAlignment="1">
      <alignment horizontal="left" vertical="top" wrapText="1"/>
    </xf>
    <xf numFmtId="0" fontId="2" fillId="32" borderId="35" xfId="0" applyFont="1" applyFill="1" applyBorder="1" applyAlignment="1">
      <alignment horizontal="left" vertical="top" wrapText="1"/>
    </xf>
    <xf numFmtId="0" fontId="2" fillId="32" borderId="26" xfId="0" applyFont="1" applyFill="1" applyBorder="1" applyAlignment="1">
      <alignment horizontal="left" vertical="top" wrapText="1"/>
    </xf>
    <xf numFmtId="0" fontId="2" fillId="32" borderId="10" xfId="0" applyFont="1" applyFill="1" applyBorder="1" applyAlignment="1">
      <alignment horizontal="left" vertical="top" wrapText="1"/>
    </xf>
    <xf numFmtId="0" fontId="2" fillId="0" borderId="33" xfId="0" applyFont="1" applyBorder="1" applyAlignment="1">
      <alignment horizontal="center" vertical="center"/>
    </xf>
    <xf numFmtId="164" fontId="2" fillId="32" borderId="28" xfId="0" applyNumberFormat="1" applyFont="1" applyFill="1" applyBorder="1" applyAlignment="1">
      <alignment horizontal="right" vertical="top" wrapText="1"/>
    </xf>
    <xf numFmtId="164" fontId="2" fillId="32" borderId="18" xfId="0" applyNumberFormat="1" applyFont="1" applyFill="1" applyBorder="1" applyAlignment="1">
      <alignment horizontal="right" vertical="top" wrapText="1"/>
    </xf>
    <xf numFmtId="0" fontId="2" fillId="32" borderId="21" xfId="0" applyFont="1" applyFill="1" applyBorder="1" applyAlignment="1">
      <alignment horizontal="center" vertical="top" wrapText="1"/>
    </xf>
    <xf numFmtId="0" fontId="2" fillId="32" borderId="18" xfId="0" applyFont="1" applyFill="1" applyBorder="1" applyAlignment="1">
      <alignment horizontal="center" vertical="top" wrapText="1"/>
    </xf>
    <xf numFmtId="0" fontId="2" fillId="32" borderId="21" xfId="0" applyFont="1" applyFill="1" applyBorder="1" applyAlignment="1">
      <alignment horizontal="center" vertical="center" textRotation="90" wrapText="1"/>
    </xf>
    <xf numFmtId="0" fontId="2" fillId="32" borderId="18" xfId="0" applyFont="1" applyFill="1" applyBorder="1" applyAlignment="1">
      <alignment horizontal="center" vertical="center" textRotation="90" wrapText="1"/>
    </xf>
    <xf numFmtId="0" fontId="2" fillId="32" borderId="17" xfId="0" applyFont="1" applyFill="1" applyBorder="1" applyAlignment="1">
      <alignment horizontal="center" vertical="top" wrapText="1"/>
    </xf>
    <xf numFmtId="0" fontId="2" fillId="32" borderId="12" xfId="0" applyFont="1" applyFill="1" applyBorder="1" applyAlignment="1">
      <alignment horizontal="center" vertical="top" wrapText="1"/>
    </xf>
    <xf numFmtId="0" fontId="2" fillId="32" borderId="28" xfId="0" applyFont="1" applyFill="1" applyBorder="1" applyAlignment="1">
      <alignment horizontal="center" vertical="top" wrapText="1"/>
    </xf>
    <xf numFmtId="0" fontId="7" fillId="32" borderId="21" xfId="0" applyFont="1" applyFill="1" applyBorder="1" applyAlignment="1">
      <alignment horizontal="left" vertical="top" wrapText="1"/>
    </xf>
    <xf numFmtId="0" fontId="7" fillId="32" borderId="28" xfId="0" applyFont="1" applyFill="1" applyBorder="1" applyAlignment="1">
      <alignment horizontal="left" vertical="top" wrapText="1"/>
    </xf>
    <xf numFmtId="0" fontId="7" fillId="32" borderId="26" xfId="0" applyFont="1" applyFill="1" applyBorder="1" applyAlignment="1">
      <alignment horizontal="left" vertical="top" wrapText="1"/>
    </xf>
    <xf numFmtId="0" fontId="7" fillId="32" borderId="18" xfId="0" applyFont="1" applyFill="1" applyBorder="1" applyAlignment="1">
      <alignment horizontal="left" vertical="top" wrapText="1"/>
    </xf>
    <xf numFmtId="0" fontId="2" fillId="0" borderId="21" xfId="0" applyFont="1" applyBorder="1" applyAlignment="1">
      <alignment/>
    </xf>
    <xf numFmtId="0" fontId="2" fillId="0" borderId="18" xfId="0" applyFont="1" applyBorder="1" applyAlignment="1">
      <alignment/>
    </xf>
    <xf numFmtId="0" fontId="2" fillId="32" borderId="34" xfId="0" applyFont="1" applyFill="1" applyBorder="1" applyAlignment="1">
      <alignment horizontal="center" vertical="center" textRotation="90" wrapText="1"/>
    </xf>
    <xf numFmtId="0" fontId="2" fillId="32" borderId="24" xfId="0" applyFont="1" applyFill="1" applyBorder="1" applyAlignment="1">
      <alignment horizontal="center" vertical="center" textRotation="90" wrapText="1"/>
    </xf>
    <xf numFmtId="2" fontId="2" fillId="0" borderId="21" xfId="0" applyNumberFormat="1" applyFont="1" applyBorder="1" applyAlignment="1">
      <alignment/>
    </xf>
    <xf numFmtId="2" fontId="2" fillId="0" borderId="18" xfId="0" applyNumberFormat="1" applyFont="1" applyBorder="1" applyAlignment="1">
      <alignment/>
    </xf>
    <xf numFmtId="164" fontId="2" fillId="32" borderId="21" xfId="0" applyNumberFormat="1" applyFont="1" applyFill="1" applyBorder="1" applyAlignment="1">
      <alignment horizontal="right" vertical="top" wrapText="1"/>
    </xf>
    <xf numFmtId="2" fontId="2" fillId="32" borderId="21" xfId="0" applyNumberFormat="1" applyFont="1" applyFill="1" applyBorder="1" applyAlignment="1">
      <alignment horizontal="center" vertical="top" wrapText="1"/>
    </xf>
    <xf numFmtId="2" fontId="2" fillId="32" borderId="18" xfId="0" applyNumberFormat="1" applyFont="1" applyFill="1" applyBorder="1" applyAlignment="1">
      <alignment horizontal="center" vertical="top" wrapText="1"/>
    </xf>
    <xf numFmtId="2" fontId="8" fillId="32" borderId="21" xfId="0" applyNumberFormat="1" applyFont="1" applyFill="1" applyBorder="1" applyAlignment="1">
      <alignment horizontal="left" vertical="top" wrapText="1"/>
    </xf>
    <xf numFmtId="2" fontId="8" fillId="32" borderId="18" xfId="0" applyNumberFormat="1" applyFont="1" applyFill="1" applyBorder="1" applyAlignment="1">
      <alignment horizontal="left" vertical="top" wrapText="1"/>
    </xf>
    <xf numFmtId="164" fontId="8" fillId="32" borderId="21" xfId="0" applyNumberFormat="1" applyFont="1" applyFill="1" applyBorder="1" applyAlignment="1">
      <alignment horizontal="right" vertical="top" wrapText="1"/>
    </xf>
    <xf numFmtId="164" fontId="8" fillId="32" borderId="28" xfId="0" applyNumberFormat="1" applyFont="1" applyFill="1" applyBorder="1" applyAlignment="1">
      <alignment horizontal="right" vertical="top" wrapText="1"/>
    </xf>
    <xf numFmtId="0" fontId="2" fillId="32" borderId="42" xfId="0" applyFont="1" applyFill="1" applyBorder="1" applyAlignment="1">
      <alignment horizontal="left" vertical="top" wrapText="1"/>
    </xf>
    <xf numFmtId="0" fontId="2" fillId="32" borderId="0" xfId="0" applyFont="1" applyFill="1" applyBorder="1" applyAlignment="1">
      <alignment horizontal="left" vertical="top" wrapText="1"/>
    </xf>
    <xf numFmtId="0" fontId="2" fillId="32" borderId="43" xfId="0" applyFont="1" applyFill="1" applyBorder="1" applyAlignment="1">
      <alignment horizontal="left" vertical="top" wrapText="1"/>
    </xf>
    <xf numFmtId="164" fontId="2" fillId="32" borderId="26" xfId="0" applyNumberFormat="1" applyFont="1" applyFill="1" applyBorder="1" applyAlignment="1">
      <alignment horizontal="right" vertical="top" wrapText="1"/>
    </xf>
    <xf numFmtId="164" fontId="2" fillId="32" borderId="10" xfId="0" applyNumberFormat="1" applyFont="1" applyFill="1" applyBorder="1" applyAlignment="1">
      <alignment horizontal="right" vertical="top" wrapText="1"/>
    </xf>
    <xf numFmtId="164" fontId="8" fillId="32" borderId="18" xfId="0" applyNumberFormat="1" applyFont="1" applyFill="1" applyBorder="1" applyAlignment="1">
      <alignment horizontal="right" vertical="top" wrapText="1"/>
    </xf>
    <xf numFmtId="0" fontId="2" fillId="32" borderId="21" xfId="0" applyFont="1" applyFill="1" applyBorder="1" applyAlignment="1">
      <alignment horizontal="center" vertical="center" wrapText="1"/>
    </xf>
    <xf numFmtId="0" fontId="2" fillId="32" borderId="28" xfId="0" applyFont="1" applyFill="1" applyBorder="1" applyAlignment="1">
      <alignment horizontal="center" vertical="center" wrapText="1"/>
    </xf>
    <xf numFmtId="0" fontId="2" fillId="32"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5" fillId="0" borderId="17"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21"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12" xfId="0" applyFont="1" applyBorder="1" applyAlignment="1">
      <alignment horizontal="left"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8" xfId="0" applyFont="1" applyBorder="1" applyAlignment="1">
      <alignment horizontal="center" vertical="center" wrapText="1"/>
    </xf>
    <xf numFmtId="0" fontId="4" fillId="32" borderId="21" xfId="0" applyFont="1" applyFill="1" applyBorder="1" applyAlignment="1">
      <alignment horizontal="center" vertical="center" wrapText="1"/>
    </xf>
    <xf numFmtId="0" fontId="4" fillId="32" borderId="28"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3" fillId="0" borderId="17" xfId="0" applyFont="1" applyBorder="1" applyAlignment="1">
      <alignment horizontal="center" vertical="top" wrapText="1"/>
    </xf>
    <xf numFmtId="0" fontId="3" fillId="0" borderId="19" xfId="0" applyFont="1" applyBorder="1" applyAlignment="1">
      <alignment horizontal="center" vertical="top" wrapText="1"/>
    </xf>
    <xf numFmtId="0" fontId="3" fillId="0" borderId="12" xfId="0" applyFont="1" applyBorder="1" applyAlignment="1">
      <alignment horizontal="center" vertical="top" wrapText="1"/>
    </xf>
    <xf numFmtId="0" fontId="4" fillId="0" borderId="17" xfId="0" applyFont="1" applyBorder="1" applyAlignment="1">
      <alignment horizontal="left" vertical="top" wrapText="1"/>
    </xf>
    <xf numFmtId="0" fontId="4" fillId="0" borderId="19" xfId="0" applyFont="1" applyBorder="1" applyAlignment="1">
      <alignment horizontal="left" vertical="top" wrapText="1"/>
    </xf>
    <xf numFmtId="0" fontId="4" fillId="0" borderId="12" xfId="0" applyFont="1" applyBorder="1" applyAlignment="1">
      <alignment horizontal="left" vertical="top" wrapText="1"/>
    </xf>
    <xf numFmtId="0" fontId="3" fillId="0" borderId="21" xfId="0" applyFont="1" applyBorder="1" applyAlignment="1">
      <alignment horizontal="center" vertical="top" wrapText="1"/>
    </xf>
    <xf numFmtId="0" fontId="3" fillId="0" borderId="28" xfId="0" applyFont="1" applyBorder="1" applyAlignment="1">
      <alignment horizontal="center" vertical="top" wrapText="1"/>
    </xf>
    <xf numFmtId="0" fontId="3" fillId="0" borderId="18" xfId="0" applyFont="1" applyBorder="1" applyAlignment="1">
      <alignment horizontal="center" vertical="top" wrapText="1"/>
    </xf>
    <xf numFmtId="0" fontId="3" fillId="0" borderId="21"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7" xfId="0" applyFont="1" applyBorder="1" applyAlignment="1">
      <alignment vertical="top" wrapText="1"/>
    </xf>
    <xf numFmtId="0" fontId="3" fillId="0" borderId="19" xfId="0" applyFont="1" applyBorder="1" applyAlignment="1">
      <alignment vertical="top" wrapText="1"/>
    </xf>
    <xf numFmtId="0" fontId="3" fillId="0" borderId="12" xfId="0" applyFont="1" applyBorder="1" applyAlignment="1">
      <alignment vertical="top" wrapText="1"/>
    </xf>
    <xf numFmtId="0" fontId="3" fillId="0" borderId="17" xfId="0" applyFont="1" applyBorder="1" applyAlignment="1">
      <alignment vertical="top" wrapText="1"/>
    </xf>
    <xf numFmtId="0" fontId="3" fillId="0" borderId="19" xfId="0" applyFont="1" applyBorder="1" applyAlignment="1">
      <alignment vertical="top" wrapText="1"/>
    </xf>
    <xf numFmtId="0" fontId="3" fillId="0" borderId="12" xfId="0" applyFont="1" applyBorder="1" applyAlignment="1">
      <alignment vertical="top"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2" xfId="0" applyFont="1" applyBorder="1" applyAlignment="1">
      <alignment horizontal="center" vertical="top" wrapText="1"/>
    </xf>
    <xf numFmtId="0" fontId="3" fillId="0" borderId="0" xfId="0" applyFont="1" applyAlignment="1">
      <alignment horizontal="center"/>
    </xf>
    <xf numFmtId="0" fontId="6" fillId="0" borderId="17" xfId="0" applyFont="1" applyBorder="1" applyAlignment="1">
      <alignment horizontal="center" vertical="top" wrapText="1"/>
    </xf>
    <xf numFmtId="0" fontId="6" fillId="0" borderId="19" xfId="0" applyFont="1" applyBorder="1" applyAlignment="1">
      <alignment horizontal="center" vertical="top" wrapText="1"/>
    </xf>
    <xf numFmtId="0" fontId="6" fillId="0" borderId="12" xfId="0" applyFont="1" applyBorder="1" applyAlignment="1">
      <alignment horizontal="center" vertical="top"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2" xfId="0" applyFont="1" applyBorder="1" applyAlignment="1">
      <alignment horizontal="center" vertical="top" wrapText="1"/>
    </xf>
    <xf numFmtId="0" fontId="18" fillId="0" borderId="34" xfId="0" applyFont="1" applyBorder="1" applyAlignment="1">
      <alignment horizontal="center" vertical="top" wrapText="1"/>
    </xf>
    <xf numFmtId="0" fontId="18" fillId="0" borderId="42" xfId="0" applyFont="1" applyBorder="1" applyAlignment="1">
      <alignment horizontal="center" vertical="top" wrapText="1"/>
    </xf>
    <xf numFmtId="0" fontId="5" fillId="0" borderId="44" xfId="0" applyFont="1" applyBorder="1" applyAlignment="1">
      <alignment horizontal="center" vertical="top" wrapText="1"/>
    </xf>
    <xf numFmtId="0" fontId="5" fillId="0" borderId="45" xfId="0" applyFont="1" applyBorder="1" applyAlignment="1">
      <alignment horizontal="center" vertical="top" wrapText="1"/>
    </xf>
    <xf numFmtId="0" fontId="13" fillId="0" borderId="17" xfId="0" applyFont="1" applyBorder="1" applyAlignment="1">
      <alignment horizontal="left" vertical="top" wrapText="1"/>
    </xf>
    <xf numFmtId="0" fontId="13" fillId="0" borderId="19" xfId="0" applyFont="1" applyBorder="1" applyAlignment="1">
      <alignment horizontal="left" vertical="top" wrapText="1"/>
    </xf>
    <xf numFmtId="0" fontId="13" fillId="0" borderId="17" xfId="0" applyFont="1" applyBorder="1" applyAlignment="1">
      <alignment horizontal="center" vertical="top" wrapText="1"/>
    </xf>
    <xf numFmtId="0" fontId="13" fillId="0" borderId="19" xfId="0" applyFont="1" applyBorder="1" applyAlignment="1">
      <alignment horizontal="center" vertical="top" wrapText="1"/>
    </xf>
    <xf numFmtId="0" fontId="13" fillId="0" borderId="12" xfId="0" applyFont="1" applyBorder="1" applyAlignment="1">
      <alignment horizontal="left" vertical="top" wrapText="1"/>
    </xf>
    <xf numFmtId="0" fontId="13" fillId="0" borderId="12" xfId="0" applyFont="1" applyBorder="1" applyAlignment="1">
      <alignment horizontal="center" vertical="top" wrapText="1"/>
    </xf>
    <xf numFmtId="0" fontId="18" fillId="0" borderId="17" xfId="0" applyFont="1" applyFill="1" applyBorder="1" applyAlignment="1">
      <alignment horizontal="left" vertical="top" wrapText="1"/>
    </xf>
    <xf numFmtId="0" fontId="18" fillId="0" borderId="19" xfId="0" applyFont="1" applyFill="1" applyBorder="1" applyAlignment="1">
      <alignment horizontal="left" vertical="top" wrapText="1"/>
    </xf>
    <xf numFmtId="0" fontId="18" fillId="0" borderId="12" xfId="0" applyFont="1" applyFill="1" applyBorder="1" applyAlignment="1">
      <alignment horizontal="left" vertical="top" wrapText="1"/>
    </xf>
    <xf numFmtId="0" fontId="6" fillId="0" borderId="46" xfId="0" applyFont="1" applyBorder="1" applyAlignment="1">
      <alignment horizontal="center" vertical="top" wrapText="1"/>
    </xf>
    <xf numFmtId="0" fontId="18" fillId="0" borderId="0" xfId="0" applyFont="1" applyFill="1" applyBorder="1" applyAlignment="1">
      <alignment horizontal="left" vertical="top" wrapText="1"/>
    </xf>
    <xf numFmtId="0" fontId="18" fillId="0" borderId="17" xfId="0" applyFont="1" applyFill="1" applyBorder="1" applyAlignment="1">
      <alignment horizontal="center" vertical="top" wrapText="1"/>
    </xf>
    <xf numFmtId="0" fontId="18" fillId="0" borderId="19" xfId="0" applyFont="1" applyFill="1" applyBorder="1" applyAlignment="1">
      <alignment horizontal="center" vertical="top" wrapText="1"/>
    </xf>
    <xf numFmtId="0" fontId="18" fillId="0" borderId="12"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2" xfId="0" applyFont="1" applyBorder="1" applyAlignment="1">
      <alignment horizontal="left" vertical="top" wrapText="1"/>
    </xf>
    <xf numFmtId="0" fontId="16" fillId="0" borderId="23"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8" fillId="0" borderId="22" xfId="0" applyFont="1" applyFill="1" applyBorder="1" applyAlignment="1">
      <alignment horizontal="justify" vertical="top" wrapText="1"/>
    </xf>
    <xf numFmtId="4" fontId="16" fillId="0" borderId="22" xfId="0" applyNumberFormat="1" applyFont="1" applyFill="1" applyBorder="1" applyAlignment="1">
      <alignment horizontal="right" vertical="center" wrapText="1"/>
    </xf>
    <xf numFmtId="4" fontId="16" fillId="0" borderId="27" xfId="0" applyNumberFormat="1" applyFont="1" applyFill="1" applyBorder="1" applyAlignment="1">
      <alignment horizontal="right" vertical="center" wrapText="1"/>
    </xf>
    <xf numFmtId="0" fontId="13" fillId="0" borderId="17"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12" xfId="0" applyFont="1" applyFill="1" applyBorder="1" applyAlignment="1">
      <alignment horizontal="left" vertical="top" wrapText="1"/>
    </xf>
    <xf numFmtId="0" fontId="13" fillId="0" borderId="17"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12"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48" xfId="0" applyFont="1" applyFill="1" applyBorder="1" applyAlignment="1">
      <alignment horizontal="justify" vertical="top" wrapText="1"/>
    </xf>
    <xf numFmtId="0" fontId="6" fillId="0" borderId="19" xfId="0" applyFont="1" applyFill="1" applyBorder="1" applyAlignment="1">
      <alignment horizontal="justify" vertical="top" wrapText="1"/>
    </xf>
    <xf numFmtId="0" fontId="6" fillId="0" borderId="12" xfId="0" applyFont="1" applyFill="1" applyBorder="1" applyAlignment="1">
      <alignment horizontal="justify" vertical="top" wrapText="1"/>
    </xf>
    <xf numFmtId="0" fontId="5" fillId="0" borderId="17"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7"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12" xfId="0" applyFont="1" applyFill="1" applyBorder="1" applyAlignment="1">
      <alignment horizontal="left" vertical="top" wrapText="1"/>
    </xf>
    <xf numFmtId="166" fontId="16" fillId="0" borderId="22" xfId="0" applyNumberFormat="1" applyFont="1" applyFill="1" applyBorder="1" applyAlignment="1">
      <alignment horizontal="right" vertical="center" wrapText="1"/>
    </xf>
    <xf numFmtId="0" fontId="16" fillId="0" borderId="22" xfId="0" applyFont="1" applyFill="1" applyBorder="1" applyAlignment="1">
      <alignment horizontal="center" vertical="center" wrapText="1"/>
    </xf>
    <xf numFmtId="0" fontId="18" fillId="0" borderId="23" xfId="0" applyFont="1" applyFill="1" applyBorder="1" applyAlignment="1">
      <alignment horizontal="justify" vertical="center" wrapText="1"/>
    </xf>
    <xf numFmtId="0" fontId="18" fillId="0" borderId="47" xfId="0" applyFont="1" applyFill="1" applyBorder="1" applyAlignment="1">
      <alignment horizontal="justify" vertical="center" wrapText="1"/>
    </xf>
    <xf numFmtId="0" fontId="18" fillId="0" borderId="36" xfId="0" applyFont="1" applyFill="1" applyBorder="1" applyAlignment="1">
      <alignment horizontal="justify" vertical="center" wrapText="1"/>
    </xf>
    <xf numFmtId="0" fontId="11" fillId="0" borderId="21" xfId="0" applyFont="1" applyBorder="1" applyAlignment="1">
      <alignment vertical="top" wrapText="1"/>
    </xf>
    <xf numFmtId="0" fontId="11" fillId="0" borderId="28" xfId="0" applyFont="1" applyBorder="1" applyAlignment="1">
      <alignment vertical="top" wrapText="1"/>
    </xf>
    <xf numFmtId="0" fontId="11" fillId="0" borderId="18" xfId="0" applyFont="1" applyBorder="1" applyAlignment="1">
      <alignment vertical="top" wrapText="1"/>
    </xf>
    <xf numFmtId="0" fontId="11" fillId="0" borderId="24" xfId="0" applyFont="1" applyBorder="1" applyAlignment="1">
      <alignment vertical="top" wrapText="1"/>
    </xf>
    <xf numFmtId="0" fontId="18" fillId="0" borderId="32" xfId="0" applyFont="1" applyFill="1" applyBorder="1" applyAlignment="1">
      <alignment horizontal="center" vertical="top" wrapText="1"/>
    </xf>
    <xf numFmtId="0" fontId="18" fillId="0" borderId="49" xfId="0" applyFont="1" applyFill="1" applyBorder="1" applyAlignment="1">
      <alignment horizontal="center" vertical="top" wrapText="1"/>
    </xf>
    <xf numFmtId="0" fontId="18" fillId="0" borderId="50" xfId="0" applyFont="1" applyFill="1" applyBorder="1" applyAlignment="1">
      <alignment horizontal="center" vertical="top" wrapText="1"/>
    </xf>
    <xf numFmtId="0" fontId="5" fillId="0" borderId="17" xfId="0" applyFont="1" applyBorder="1" applyAlignment="1">
      <alignment vertical="top" wrapText="1"/>
    </xf>
    <xf numFmtId="0" fontId="5" fillId="0" borderId="19" xfId="0" applyFont="1" applyBorder="1" applyAlignment="1">
      <alignment vertical="top" wrapText="1"/>
    </xf>
    <xf numFmtId="0" fontId="5" fillId="0" borderId="12" xfId="0" applyFont="1" applyBorder="1" applyAlignment="1">
      <alignment vertical="top" wrapText="1"/>
    </xf>
    <xf numFmtId="0" fontId="5" fillId="0" borderId="34" xfId="0" applyFont="1" applyBorder="1" applyAlignment="1">
      <alignment horizontal="center" vertical="top" wrapText="1"/>
    </xf>
    <xf numFmtId="0" fontId="5" fillId="0" borderId="24" xfId="0" applyFont="1" applyBorder="1" applyAlignment="1">
      <alignment horizontal="center" vertical="top" wrapText="1"/>
    </xf>
    <xf numFmtId="0" fontId="5" fillId="0" borderId="35" xfId="0" applyFont="1" applyBorder="1" applyAlignment="1">
      <alignment horizontal="center" vertical="top" wrapText="1"/>
    </xf>
    <xf numFmtId="0" fontId="5" fillId="0" borderId="10" xfId="0" applyFont="1" applyBorder="1" applyAlignment="1">
      <alignment horizontal="center" vertical="top" wrapText="1"/>
    </xf>
    <xf numFmtId="0" fontId="11" fillId="0" borderId="10" xfId="0" applyFont="1" applyBorder="1" applyAlignment="1">
      <alignment vertical="top" wrapText="1"/>
    </xf>
    <xf numFmtId="0" fontId="5" fillId="0" borderId="21" xfId="0" applyFont="1" applyBorder="1" applyAlignment="1">
      <alignment horizontal="center" vertical="top" wrapText="1"/>
    </xf>
    <xf numFmtId="0" fontId="5" fillId="0" borderId="28" xfId="0" applyFont="1" applyBorder="1" applyAlignment="1">
      <alignment horizontal="center" vertical="top" wrapText="1"/>
    </xf>
    <xf numFmtId="0" fontId="5" fillId="0" borderId="32" xfId="0" applyFont="1" applyBorder="1" applyAlignment="1">
      <alignment horizontal="center" vertical="top" wrapText="1"/>
    </xf>
    <xf numFmtId="0" fontId="5" fillId="0" borderId="49" xfId="0" applyFont="1" applyBorder="1" applyAlignment="1">
      <alignment horizontal="center" vertical="top" wrapText="1"/>
    </xf>
    <xf numFmtId="0" fontId="5" fillId="0" borderId="48" xfId="0" applyFont="1" applyBorder="1" applyAlignment="1">
      <alignment horizontal="center" vertical="top" wrapText="1"/>
    </xf>
    <xf numFmtId="0" fontId="5" fillId="0" borderId="25" xfId="0" applyFont="1" applyBorder="1" applyAlignment="1">
      <alignment horizontal="center" vertical="top" wrapText="1"/>
    </xf>
    <xf numFmtId="0" fontId="5" fillId="0" borderId="26" xfId="0" applyFont="1" applyBorder="1" applyAlignment="1">
      <alignment horizontal="center" vertical="top" wrapText="1"/>
    </xf>
    <xf numFmtId="0" fontId="3" fillId="0" borderId="26" xfId="0" applyFont="1" applyBorder="1" applyAlignment="1">
      <alignment horizontal="right"/>
    </xf>
    <xf numFmtId="0" fontId="3" fillId="0" borderId="0" xfId="0" applyFont="1" applyBorder="1" applyAlignment="1">
      <alignment horizontal="right"/>
    </xf>
    <xf numFmtId="0" fontId="5" fillId="0" borderId="42" xfId="0" applyFont="1" applyBorder="1" applyAlignment="1">
      <alignment horizontal="center" vertical="top" wrapText="1"/>
    </xf>
    <xf numFmtId="0" fontId="5" fillId="0" borderId="43" xfId="0" applyFont="1" applyBorder="1" applyAlignment="1">
      <alignment horizontal="center" vertical="top" wrapText="1"/>
    </xf>
    <xf numFmtId="0" fontId="18" fillId="0" borderId="17" xfId="0" applyFont="1" applyFill="1" applyBorder="1" applyAlignment="1">
      <alignment horizontal="justify" vertical="top" wrapText="1"/>
    </xf>
    <xf numFmtId="0" fontId="18" fillId="0" borderId="19" xfId="0" applyFont="1" applyFill="1" applyBorder="1" applyAlignment="1">
      <alignment horizontal="justify" vertical="top" wrapText="1"/>
    </xf>
    <xf numFmtId="0" fontId="18" fillId="0" borderId="12" xfId="0" applyFont="1" applyFill="1" applyBorder="1" applyAlignment="1">
      <alignment horizontal="justify" vertical="top" wrapText="1"/>
    </xf>
    <xf numFmtId="0" fontId="18" fillId="32" borderId="17" xfId="0" applyFont="1" applyFill="1" applyBorder="1" applyAlignment="1">
      <alignment horizontal="center" vertical="top" wrapText="1"/>
    </xf>
    <xf numFmtId="0" fontId="18" fillId="32" borderId="19" xfId="0" applyFont="1" applyFill="1" applyBorder="1" applyAlignment="1">
      <alignment horizontal="center" vertical="top" wrapText="1"/>
    </xf>
    <xf numFmtId="0" fontId="18" fillId="32" borderId="12" xfId="0" applyFont="1" applyFill="1" applyBorder="1" applyAlignment="1">
      <alignment horizontal="center" vertical="top" wrapText="1"/>
    </xf>
    <xf numFmtId="0" fontId="3" fillId="0" borderId="2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center"/>
    </xf>
    <xf numFmtId="0" fontId="3" fillId="0" borderId="26" xfId="0" applyFont="1" applyFill="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44"/>
  <sheetViews>
    <sheetView tabSelected="1" view="pageBreakPreview" zoomScale="75" zoomScaleSheetLayoutView="75" zoomScalePageLayoutView="0" workbookViewId="0" topLeftCell="J1">
      <selection activeCell="A8" sqref="A8:W8"/>
    </sheetView>
  </sheetViews>
  <sheetFormatPr defaultColWidth="9.140625" defaultRowHeight="15"/>
  <cols>
    <col min="1" max="1" width="36.8515625" style="0" customWidth="1"/>
    <col min="2" max="2" width="11.00390625" style="0" customWidth="1"/>
    <col min="3" max="3" width="16.140625" style="0" customWidth="1"/>
    <col min="4" max="4" width="8.00390625" style="0" customWidth="1"/>
    <col min="5" max="5" width="12.140625" style="0" customWidth="1"/>
    <col min="6" max="6" width="13.28125" style="0" customWidth="1"/>
    <col min="7" max="7" width="12.28125" style="0" customWidth="1"/>
    <col min="8" max="8" width="10.8515625" style="0" customWidth="1"/>
    <col min="9" max="9" width="12.140625" style="0" customWidth="1"/>
    <col min="10" max="10" width="10.7109375" style="0" customWidth="1"/>
    <col min="11" max="11" width="13.140625" style="0" customWidth="1"/>
    <col min="12" max="12" width="10.8515625" style="0" customWidth="1"/>
    <col min="13" max="13" width="11.28125" style="0" customWidth="1"/>
    <col min="14" max="15" width="10.7109375" style="0" customWidth="1"/>
    <col min="16" max="16" width="13.00390625" style="0" customWidth="1"/>
    <col min="17" max="17" width="10.8515625" style="0" customWidth="1"/>
    <col min="18" max="18" width="10.7109375" style="0" customWidth="1"/>
    <col min="19" max="19" width="10.421875" style="0" customWidth="1"/>
    <col min="20" max="23" width="12.140625" style="0" customWidth="1"/>
  </cols>
  <sheetData>
    <row r="1" spans="4:23" ht="14.25">
      <c r="D1" s="2"/>
      <c r="E1" s="2"/>
      <c r="F1" s="2"/>
      <c r="G1" s="2"/>
      <c r="H1" s="2"/>
      <c r="I1" s="2"/>
      <c r="J1" s="2"/>
      <c r="K1" s="2"/>
      <c r="S1" s="421" t="s">
        <v>41</v>
      </c>
      <c r="T1" s="421"/>
      <c r="U1" s="421"/>
      <c r="V1" s="421"/>
      <c r="W1" s="421"/>
    </row>
    <row r="2" spans="1:23" ht="14.25">
      <c r="A2" s="1"/>
      <c r="B2" s="2"/>
      <c r="C2" s="2"/>
      <c r="D2" s="2"/>
      <c r="E2" s="2"/>
      <c r="F2" s="2"/>
      <c r="G2" s="2"/>
      <c r="H2" s="2"/>
      <c r="I2" s="2"/>
      <c r="J2" s="2"/>
      <c r="K2" s="2"/>
      <c r="S2" s="421" t="s">
        <v>57</v>
      </c>
      <c r="T2" s="421"/>
      <c r="U2" s="421"/>
      <c r="V2" s="421"/>
      <c r="W2" s="421"/>
    </row>
    <row r="3" spans="1:23" ht="14.25">
      <c r="A3" s="1"/>
      <c r="B3" s="2"/>
      <c r="C3" s="2"/>
      <c r="D3" s="2"/>
      <c r="E3" s="2"/>
      <c r="F3" s="2"/>
      <c r="G3" s="2"/>
      <c r="H3" s="2"/>
      <c r="I3" s="2"/>
      <c r="J3" s="2"/>
      <c r="K3" s="2"/>
      <c r="S3" s="421" t="s">
        <v>52</v>
      </c>
      <c r="T3" s="421"/>
      <c r="U3" s="421"/>
      <c r="V3" s="421"/>
      <c r="W3" s="421"/>
    </row>
    <row r="4" spans="1:23" ht="14.25">
      <c r="A4" s="1"/>
      <c r="B4" s="2"/>
      <c r="C4" s="2"/>
      <c r="D4" s="2"/>
      <c r="E4" s="2"/>
      <c r="F4" s="2"/>
      <c r="G4" s="2"/>
      <c r="H4" s="2"/>
      <c r="I4" s="2"/>
      <c r="J4" s="2"/>
      <c r="K4" s="2"/>
      <c r="S4" s="1"/>
      <c r="T4" s="1"/>
      <c r="U4" s="1"/>
      <c r="V4" s="1"/>
      <c r="W4" s="1"/>
    </row>
    <row r="5" spans="1:23" ht="14.25">
      <c r="A5" s="1"/>
      <c r="B5" s="2"/>
      <c r="C5" s="2"/>
      <c r="D5" s="2"/>
      <c r="E5" s="2"/>
      <c r="F5" s="2"/>
      <c r="G5" s="2"/>
      <c r="H5" s="2"/>
      <c r="I5" s="2"/>
      <c r="J5" s="2"/>
      <c r="K5" s="2"/>
      <c r="S5" s="421"/>
      <c r="T5" s="421"/>
      <c r="U5" s="421"/>
      <c r="V5" s="421"/>
      <c r="W5" s="421"/>
    </row>
    <row r="6" spans="1:23" ht="14.25">
      <c r="A6" s="1"/>
      <c r="B6" s="2"/>
      <c r="C6" s="2"/>
      <c r="D6" s="2"/>
      <c r="E6" s="2"/>
      <c r="F6" s="2"/>
      <c r="G6" s="2"/>
      <c r="H6" s="2"/>
      <c r="I6" s="2"/>
      <c r="J6" s="2"/>
      <c r="K6" s="2"/>
      <c r="S6" s="421"/>
      <c r="T6" s="421"/>
      <c r="U6" s="421"/>
      <c r="V6" s="421"/>
      <c r="W6" s="421"/>
    </row>
    <row r="7" spans="1:16" ht="15">
      <c r="A7" s="3"/>
      <c r="B7" s="2"/>
      <c r="C7" s="2"/>
      <c r="D7" s="2"/>
      <c r="E7" s="2"/>
      <c r="F7" s="2"/>
      <c r="G7" s="2"/>
      <c r="H7" s="2"/>
      <c r="I7" s="2"/>
      <c r="J7" s="2"/>
      <c r="K7" s="2"/>
      <c r="L7" s="2"/>
      <c r="M7" s="2"/>
      <c r="N7" s="2"/>
      <c r="O7" s="2"/>
      <c r="P7" s="2"/>
    </row>
    <row r="8" spans="1:23" ht="36.75" customHeight="1">
      <c r="A8" s="422" t="s">
        <v>60</v>
      </c>
      <c r="B8" s="422"/>
      <c r="C8" s="422"/>
      <c r="D8" s="422"/>
      <c r="E8" s="422"/>
      <c r="F8" s="422"/>
      <c r="G8" s="422"/>
      <c r="H8" s="422"/>
      <c r="I8" s="422"/>
      <c r="J8" s="422"/>
      <c r="K8" s="422"/>
      <c r="L8" s="422"/>
      <c r="M8" s="422"/>
      <c r="N8" s="422"/>
      <c r="O8" s="422"/>
      <c r="P8" s="422"/>
      <c r="Q8" s="422"/>
      <c r="R8" s="422"/>
      <c r="S8" s="422"/>
      <c r="T8" s="422"/>
      <c r="U8" s="422"/>
      <c r="V8" s="422"/>
      <c r="W8" s="422"/>
    </row>
    <row r="9" spans="1:23" ht="15">
      <c r="A9" s="417" t="s">
        <v>117</v>
      </c>
      <c r="B9" s="417"/>
      <c r="C9" s="417"/>
      <c r="D9" s="417"/>
      <c r="E9" s="417"/>
      <c r="F9" s="417"/>
      <c r="G9" s="417"/>
      <c r="H9" s="417"/>
      <c r="I9" s="417"/>
      <c r="J9" s="417"/>
      <c r="K9" s="417"/>
      <c r="L9" s="417"/>
      <c r="M9" s="417"/>
      <c r="N9" s="417"/>
      <c r="O9" s="417"/>
      <c r="P9" s="417"/>
      <c r="Q9" s="417"/>
      <c r="R9" s="417"/>
      <c r="S9" s="417"/>
      <c r="T9" s="417"/>
      <c r="U9" s="417"/>
      <c r="V9" s="417"/>
      <c r="W9" s="417"/>
    </row>
    <row r="10" spans="1:16" ht="15">
      <c r="A10" s="3"/>
      <c r="B10" s="2"/>
      <c r="C10" s="2"/>
      <c r="D10" s="2"/>
      <c r="E10" s="2"/>
      <c r="F10" s="2"/>
      <c r="G10" s="2"/>
      <c r="H10" s="2"/>
      <c r="I10" s="2"/>
      <c r="J10" s="2"/>
      <c r="K10" s="2"/>
      <c r="L10" s="2"/>
      <c r="M10" s="2"/>
      <c r="N10" s="2"/>
      <c r="O10" s="2"/>
      <c r="P10" s="2"/>
    </row>
    <row r="11" spans="1:23" ht="15">
      <c r="A11" s="417" t="s">
        <v>118</v>
      </c>
      <c r="B11" s="417"/>
      <c r="C11" s="417"/>
      <c r="D11" s="417"/>
      <c r="E11" s="417"/>
      <c r="F11" s="417"/>
      <c r="G11" s="417"/>
      <c r="H11" s="417"/>
      <c r="I11" s="417"/>
      <c r="J11" s="417"/>
      <c r="K11" s="417"/>
      <c r="L11" s="417"/>
      <c r="M11" s="417"/>
      <c r="N11" s="417"/>
      <c r="O11" s="417"/>
      <c r="P11" s="417"/>
      <c r="Q11" s="417"/>
      <c r="R11" s="417"/>
      <c r="S11" s="417"/>
      <c r="T11" s="417"/>
      <c r="U11" s="417"/>
      <c r="V11" s="417"/>
      <c r="W11" s="417"/>
    </row>
    <row r="12" spans="1:23" ht="17.25" customHeight="1">
      <c r="A12" s="417" t="s">
        <v>58</v>
      </c>
      <c r="B12" s="417"/>
      <c r="C12" s="417"/>
      <c r="D12" s="417"/>
      <c r="E12" s="417"/>
      <c r="F12" s="417"/>
      <c r="G12" s="417"/>
      <c r="H12" s="417"/>
      <c r="I12" s="417"/>
      <c r="J12" s="417"/>
      <c r="K12" s="417"/>
      <c r="L12" s="417"/>
      <c r="M12" s="417"/>
      <c r="N12" s="417"/>
      <c r="O12" s="417"/>
      <c r="P12" s="417"/>
      <c r="Q12" s="417"/>
      <c r="R12" s="417"/>
      <c r="S12" s="417"/>
      <c r="T12" s="417"/>
      <c r="U12" s="417"/>
      <c r="V12" s="417"/>
      <c r="W12" s="417"/>
    </row>
    <row r="13" spans="1:16" ht="15.75" thickBot="1">
      <c r="A13" s="3"/>
      <c r="B13" s="2"/>
      <c r="C13" s="2"/>
      <c r="D13" s="2"/>
      <c r="E13" s="2"/>
      <c r="F13" s="2"/>
      <c r="G13" s="2"/>
      <c r="H13" s="2"/>
      <c r="I13" s="2"/>
      <c r="J13" s="2"/>
      <c r="K13" s="2"/>
      <c r="L13" s="2"/>
      <c r="M13" s="2"/>
      <c r="N13" s="2"/>
      <c r="O13" s="2"/>
      <c r="P13" s="2"/>
    </row>
    <row r="14" spans="1:23" s="11" customFormat="1" ht="24" customHeight="1" thickBot="1">
      <c r="A14" s="411" t="s">
        <v>119</v>
      </c>
      <c r="B14" s="412"/>
      <c r="C14" s="412"/>
      <c r="D14" s="413"/>
      <c r="E14" s="414" t="s">
        <v>362</v>
      </c>
      <c r="F14" s="415"/>
      <c r="G14" s="415"/>
      <c r="H14" s="415"/>
      <c r="I14" s="415"/>
      <c r="J14" s="415"/>
      <c r="K14" s="415"/>
      <c r="L14" s="415"/>
      <c r="M14" s="415"/>
      <c r="N14" s="415"/>
      <c r="O14" s="415"/>
      <c r="P14" s="415"/>
      <c r="Q14" s="415"/>
      <c r="R14" s="415"/>
      <c r="S14" s="415"/>
      <c r="T14" s="415"/>
      <c r="U14" s="415"/>
      <c r="V14" s="415"/>
      <c r="W14" s="416"/>
    </row>
    <row r="15" spans="1:23" s="11" customFormat="1" ht="24" customHeight="1" thickBot="1">
      <c r="A15" s="411" t="s">
        <v>120</v>
      </c>
      <c r="B15" s="412"/>
      <c r="C15" s="412"/>
      <c r="D15" s="413"/>
      <c r="E15" s="414" t="s">
        <v>61</v>
      </c>
      <c r="F15" s="415"/>
      <c r="G15" s="415"/>
      <c r="H15" s="415"/>
      <c r="I15" s="415"/>
      <c r="J15" s="415"/>
      <c r="K15" s="415"/>
      <c r="L15" s="415"/>
      <c r="M15" s="415"/>
      <c r="N15" s="415"/>
      <c r="O15" s="415"/>
      <c r="P15" s="415"/>
      <c r="Q15" s="415"/>
      <c r="R15" s="415"/>
      <c r="S15" s="415"/>
      <c r="T15" s="415"/>
      <c r="U15" s="415"/>
      <c r="V15" s="415"/>
      <c r="W15" s="416"/>
    </row>
    <row r="16" spans="1:23" s="11" customFormat="1" ht="66.75" customHeight="1" thickBot="1">
      <c r="A16" s="414" t="s">
        <v>121</v>
      </c>
      <c r="B16" s="415"/>
      <c r="C16" s="415"/>
      <c r="D16" s="416"/>
      <c r="E16" s="411" t="s">
        <v>225</v>
      </c>
      <c r="F16" s="412"/>
      <c r="G16" s="412"/>
      <c r="H16" s="412"/>
      <c r="I16" s="412"/>
      <c r="J16" s="412"/>
      <c r="K16" s="412"/>
      <c r="L16" s="412"/>
      <c r="M16" s="412"/>
      <c r="N16" s="412"/>
      <c r="O16" s="412"/>
      <c r="P16" s="412"/>
      <c r="Q16" s="412"/>
      <c r="R16" s="412"/>
      <c r="S16" s="412"/>
      <c r="T16" s="412"/>
      <c r="U16" s="412"/>
      <c r="V16" s="412"/>
      <c r="W16" s="413"/>
    </row>
    <row r="17" spans="1:23" s="11" customFormat="1" ht="16.5" customHeight="1" thickBot="1">
      <c r="A17" s="411" t="s">
        <v>122</v>
      </c>
      <c r="B17" s="412"/>
      <c r="C17" s="412"/>
      <c r="D17" s="413"/>
      <c r="E17" s="418" t="s">
        <v>188</v>
      </c>
      <c r="F17" s="419"/>
      <c r="G17" s="419"/>
      <c r="H17" s="419"/>
      <c r="I17" s="419"/>
      <c r="J17" s="419"/>
      <c r="K17" s="419"/>
      <c r="L17" s="419"/>
      <c r="M17" s="419"/>
      <c r="N17" s="419"/>
      <c r="O17" s="419"/>
      <c r="P17" s="419"/>
      <c r="Q17" s="419"/>
      <c r="R17" s="419"/>
      <c r="S17" s="419"/>
      <c r="T17" s="419"/>
      <c r="U17" s="419"/>
      <c r="V17" s="419"/>
      <c r="W17" s="420"/>
    </row>
    <row r="18" spans="1:23" s="11" customFormat="1" ht="18.75" customHeight="1">
      <c r="A18" s="431" t="s">
        <v>172</v>
      </c>
      <c r="B18" s="432"/>
      <c r="C18" s="432"/>
      <c r="D18" s="433"/>
      <c r="E18" s="437" t="s">
        <v>227</v>
      </c>
      <c r="F18" s="438"/>
      <c r="G18" s="438"/>
      <c r="H18" s="438"/>
      <c r="I18" s="438"/>
      <c r="J18" s="438"/>
      <c r="K18" s="438"/>
      <c r="L18" s="438"/>
      <c r="M18" s="438"/>
      <c r="N18" s="438"/>
      <c r="O18" s="438"/>
      <c r="P18" s="438"/>
      <c r="Q18" s="438"/>
      <c r="R18" s="438"/>
      <c r="S18" s="438"/>
      <c r="T18" s="438"/>
      <c r="U18" s="438"/>
      <c r="V18" s="438"/>
      <c r="W18" s="439"/>
    </row>
    <row r="19" spans="1:23" s="11" customFormat="1" ht="18.75" customHeight="1" thickBot="1">
      <c r="A19" s="434" t="s">
        <v>173</v>
      </c>
      <c r="B19" s="435"/>
      <c r="C19" s="435"/>
      <c r="D19" s="436"/>
      <c r="E19" s="440" t="s">
        <v>189</v>
      </c>
      <c r="F19" s="441"/>
      <c r="G19" s="441"/>
      <c r="H19" s="441"/>
      <c r="I19" s="441"/>
      <c r="J19" s="441"/>
      <c r="K19" s="441"/>
      <c r="L19" s="441"/>
      <c r="M19" s="441"/>
      <c r="N19" s="441"/>
      <c r="O19" s="441"/>
      <c r="P19" s="441"/>
      <c r="Q19" s="441"/>
      <c r="R19" s="441"/>
      <c r="S19" s="441"/>
      <c r="T19" s="441"/>
      <c r="U19" s="441"/>
      <c r="V19" s="441"/>
      <c r="W19" s="442"/>
    </row>
    <row r="20" spans="1:23" s="17" customFormat="1" ht="24" customHeight="1">
      <c r="A20" s="437" t="s">
        <v>123</v>
      </c>
      <c r="B20" s="438"/>
      <c r="C20" s="438"/>
      <c r="D20" s="439"/>
      <c r="E20" s="13">
        <v>2016</v>
      </c>
      <c r="F20" s="425">
        <v>2017</v>
      </c>
      <c r="G20" s="426"/>
      <c r="H20" s="427">
        <v>2018</v>
      </c>
      <c r="I20" s="427"/>
      <c r="J20" s="425">
        <v>2019</v>
      </c>
      <c r="K20" s="426"/>
      <c r="L20" s="423">
        <v>2020</v>
      </c>
      <c r="M20" s="424"/>
      <c r="N20" s="425">
        <v>2021</v>
      </c>
      <c r="O20" s="426"/>
      <c r="P20" s="425">
        <v>2022</v>
      </c>
      <c r="Q20" s="426"/>
      <c r="R20" s="425">
        <v>2023</v>
      </c>
      <c r="S20" s="426"/>
      <c r="T20" s="423">
        <v>2024</v>
      </c>
      <c r="U20" s="424"/>
      <c r="V20" s="423">
        <v>2025</v>
      </c>
      <c r="W20" s="443"/>
    </row>
    <row r="21" spans="1:23" s="17" customFormat="1" ht="125.25" customHeight="1" thickBot="1">
      <c r="A21" s="440"/>
      <c r="B21" s="441"/>
      <c r="C21" s="441"/>
      <c r="D21" s="442"/>
      <c r="E21" s="14"/>
      <c r="F21" s="15" t="s">
        <v>124</v>
      </c>
      <c r="G21" s="15" t="s">
        <v>125</v>
      </c>
      <c r="H21" s="15" t="s">
        <v>124</v>
      </c>
      <c r="I21" s="15" t="s">
        <v>125</v>
      </c>
      <c r="J21" s="15" t="s">
        <v>124</v>
      </c>
      <c r="K21" s="15" t="s">
        <v>125</v>
      </c>
      <c r="L21" s="15" t="s">
        <v>124</v>
      </c>
      <c r="M21" s="15" t="s">
        <v>125</v>
      </c>
      <c r="N21" s="15" t="s">
        <v>124</v>
      </c>
      <c r="O21" s="15" t="s">
        <v>125</v>
      </c>
      <c r="P21" s="15" t="s">
        <v>124</v>
      </c>
      <c r="Q21" s="15" t="s">
        <v>125</v>
      </c>
      <c r="R21" s="15" t="s">
        <v>124</v>
      </c>
      <c r="S21" s="15" t="s">
        <v>125</v>
      </c>
      <c r="T21" s="15" t="s">
        <v>124</v>
      </c>
      <c r="U21" s="15" t="s">
        <v>125</v>
      </c>
      <c r="V21" s="15" t="s">
        <v>124</v>
      </c>
      <c r="W21" s="16" t="s">
        <v>125</v>
      </c>
    </row>
    <row r="22" spans="1:23" s="11" customFormat="1" ht="15.75" customHeight="1" thickBot="1">
      <c r="A22" s="428" t="s">
        <v>356</v>
      </c>
      <c r="B22" s="429"/>
      <c r="C22" s="429"/>
      <c r="D22" s="429"/>
      <c r="E22" s="429"/>
      <c r="F22" s="429"/>
      <c r="G22" s="429"/>
      <c r="H22" s="429"/>
      <c r="I22" s="429"/>
      <c r="J22" s="429"/>
      <c r="K22" s="429"/>
      <c r="L22" s="429"/>
      <c r="M22" s="429"/>
      <c r="N22" s="429"/>
      <c r="O22" s="429"/>
      <c r="P22" s="429"/>
      <c r="Q22" s="429"/>
      <c r="R22" s="429"/>
      <c r="S22" s="429"/>
      <c r="T22" s="429"/>
      <c r="U22" s="429"/>
      <c r="V22" s="429"/>
      <c r="W22" s="430"/>
    </row>
    <row r="23" spans="1:23" s="11" customFormat="1" ht="72" customHeight="1" thickBot="1">
      <c r="A23" s="414" t="s">
        <v>190</v>
      </c>
      <c r="B23" s="415"/>
      <c r="C23" s="415"/>
      <c r="D23" s="416"/>
      <c r="E23" s="34">
        <v>8</v>
      </c>
      <c r="F23" s="35" t="s">
        <v>191</v>
      </c>
      <c r="G23" s="35" t="s">
        <v>191</v>
      </c>
      <c r="H23" s="35" t="s">
        <v>191</v>
      </c>
      <c r="I23" s="35" t="s">
        <v>191</v>
      </c>
      <c r="J23" s="35" t="s">
        <v>191</v>
      </c>
      <c r="K23" s="35" t="s">
        <v>191</v>
      </c>
      <c r="L23" s="35" t="s">
        <v>191</v>
      </c>
      <c r="M23" s="35" t="s">
        <v>191</v>
      </c>
      <c r="N23" s="35" t="s">
        <v>191</v>
      </c>
      <c r="O23" s="35" t="s">
        <v>191</v>
      </c>
      <c r="P23" s="35" t="s">
        <v>191</v>
      </c>
      <c r="Q23" s="35" t="s">
        <v>191</v>
      </c>
      <c r="R23" s="35" t="s">
        <v>191</v>
      </c>
      <c r="S23" s="37"/>
      <c r="T23" s="35" t="s">
        <v>191</v>
      </c>
      <c r="U23" s="37"/>
      <c r="V23" s="35" t="s">
        <v>191</v>
      </c>
      <c r="W23" s="37"/>
    </row>
    <row r="24" spans="1:23" s="11" customFormat="1" ht="16.5" customHeight="1" thickBot="1">
      <c r="A24" s="428" t="s">
        <v>192</v>
      </c>
      <c r="B24" s="429"/>
      <c r="C24" s="429"/>
      <c r="D24" s="429"/>
      <c r="E24" s="429"/>
      <c r="F24" s="429"/>
      <c r="G24" s="429"/>
      <c r="H24" s="429"/>
      <c r="I24" s="429"/>
      <c r="J24" s="429"/>
      <c r="K24" s="429"/>
      <c r="L24" s="429"/>
      <c r="M24" s="429"/>
      <c r="N24" s="429"/>
      <c r="O24" s="429"/>
      <c r="P24" s="429"/>
      <c r="Q24" s="429"/>
      <c r="R24" s="429"/>
      <c r="S24" s="429"/>
      <c r="T24" s="429"/>
      <c r="U24" s="429"/>
      <c r="V24" s="429"/>
      <c r="W24" s="430"/>
    </row>
    <row r="25" spans="1:23" s="11" customFormat="1" ht="48.75" customHeight="1" thickBot="1">
      <c r="A25" s="411" t="s">
        <v>193</v>
      </c>
      <c r="B25" s="412"/>
      <c r="C25" s="412"/>
      <c r="D25" s="413"/>
      <c r="E25" s="40">
        <v>36</v>
      </c>
      <c r="F25" s="41">
        <v>11</v>
      </c>
      <c r="G25" s="41">
        <v>11</v>
      </c>
      <c r="H25" s="41">
        <v>24</v>
      </c>
      <c r="I25" s="41">
        <v>24</v>
      </c>
      <c r="J25" s="41">
        <v>0</v>
      </c>
      <c r="K25" s="41">
        <v>0</v>
      </c>
      <c r="L25" s="41">
        <v>39</v>
      </c>
      <c r="M25" s="41">
        <v>14</v>
      </c>
      <c r="N25" s="37">
        <v>7</v>
      </c>
      <c r="O25" s="37">
        <v>0</v>
      </c>
      <c r="P25" s="37">
        <v>2</v>
      </c>
      <c r="Q25" s="37">
        <v>1</v>
      </c>
      <c r="R25" s="36"/>
      <c r="S25" s="37"/>
      <c r="T25" s="36"/>
      <c r="U25" s="37"/>
      <c r="V25" s="36"/>
      <c r="W25" s="37"/>
    </row>
    <row r="26" spans="1:23" s="11" customFormat="1" ht="70.5" customHeight="1" thickBot="1">
      <c r="A26" s="414" t="s">
        <v>201</v>
      </c>
      <c r="B26" s="415"/>
      <c r="C26" s="415"/>
      <c r="D26" s="416"/>
      <c r="E26" s="42">
        <v>48</v>
      </c>
      <c r="F26" s="12">
        <v>50</v>
      </c>
      <c r="G26" s="12">
        <v>50</v>
      </c>
      <c r="H26" s="12">
        <v>60</v>
      </c>
      <c r="I26" s="12">
        <v>60</v>
      </c>
      <c r="J26" s="12">
        <v>32</v>
      </c>
      <c r="K26" s="12">
        <v>32</v>
      </c>
      <c r="L26" s="12">
        <v>9</v>
      </c>
      <c r="M26" s="12">
        <v>7</v>
      </c>
      <c r="N26" s="40">
        <v>6</v>
      </c>
      <c r="O26" s="37">
        <v>6</v>
      </c>
      <c r="P26" s="37">
        <v>3</v>
      </c>
      <c r="Q26" s="37">
        <v>0</v>
      </c>
      <c r="R26" s="37">
        <v>3</v>
      </c>
      <c r="S26" s="37"/>
      <c r="T26" s="37">
        <v>3</v>
      </c>
      <c r="U26" s="37"/>
      <c r="V26" s="37">
        <v>2</v>
      </c>
      <c r="W26" s="37"/>
    </row>
    <row r="27" spans="1:23" s="11" customFormat="1" ht="53.25" customHeight="1" thickBot="1">
      <c r="A27" s="414" t="s">
        <v>219</v>
      </c>
      <c r="B27" s="415"/>
      <c r="C27" s="415"/>
      <c r="D27" s="416"/>
      <c r="E27" s="476" t="s">
        <v>222</v>
      </c>
      <c r="F27" s="477"/>
      <c r="G27" s="478"/>
      <c r="H27" s="12">
        <v>38</v>
      </c>
      <c r="I27" s="12">
        <v>38</v>
      </c>
      <c r="J27" s="12">
        <v>35</v>
      </c>
      <c r="K27" s="12">
        <v>35</v>
      </c>
      <c r="L27" s="12">
        <v>37</v>
      </c>
      <c r="M27" s="12">
        <v>0</v>
      </c>
      <c r="N27" s="37">
        <v>37</v>
      </c>
      <c r="O27" s="37">
        <v>0</v>
      </c>
      <c r="P27" s="37">
        <v>37</v>
      </c>
      <c r="Q27" s="37"/>
      <c r="R27" s="37">
        <v>5</v>
      </c>
      <c r="S27" s="37"/>
      <c r="T27" s="37">
        <v>5</v>
      </c>
      <c r="U27" s="37"/>
      <c r="V27" s="37">
        <v>5</v>
      </c>
      <c r="W27" s="37"/>
    </row>
    <row r="28" spans="1:23" s="11" customFormat="1" ht="24" customHeight="1" thickBot="1">
      <c r="A28" s="437" t="s">
        <v>126</v>
      </c>
      <c r="B28" s="438"/>
      <c r="C28" s="438"/>
      <c r="D28" s="439"/>
      <c r="E28" s="450" t="s">
        <v>127</v>
      </c>
      <c r="F28" s="446" t="s">
        <v>128</v>
      </c>
      <c r="G28" s="447"/>
      <c r="H28" s="446" t="s">
        <v>129</v>
      </c>
      <c r="I28" s="452"/>
      <c r="J28" s="452"/>
      <c r="K28" s="447"/>
      <c r="L28" s="446" t="s">
        <v>130</v>
      </c>
      <c r="M28" s="452"/>
      <c r="N28" s="452"/>
      <c r="O28" s="447"/>
      <c r="P28" s="446" t="s">
        <v>131</v>
      </c>
      <c r="Q28" s="452"/>
      <c r="R28" s="452"/>
      <c r="S28" s="447"/>
      <c r="T28" s="446" t="s">
        <v>132</v>
      </c>
      <c r="U28" s="452"/>
      <c r="V28" s="452"/>
      <c r="W28" s="447"/>
    </row>
    <row r="29" spans="1:23" s="11" customFormat="1" ht="98.25" customHeight="1" thickBot="1">
      <c r="A29" s="470"/>
      <c r="B29" s="471"/>
      <c r="C29" s="471"/>
      <c r="D29" s="472"/>
      <c r="E29" s="451"/>
      <c r="F29" s="25" t="s">
        <v>124</v>
      </c>
      <c r="G29" s="25" t="s">
        <v>125</v>
      </c>
      <c r="H29" s="448" t="s">
        <v>124</v>
      </c>
      <c r="I29" s="449"/>
      <c r="J29" s="459" t="s">
        <v>125</v>
      </c>
      <c r="K29" s="460"/>
      <c r="L29" s="448" t="s">
        <v>124</v>
      </c>
      <c r="M29" s="449"/>
      <c r="N29" s="448" t="s">
        <v>125</v>
      </c>
      <c r="O29" s="449"/>
      <c r="P29" s="459" t="s">
        <v>124</v>
      </c>
      <c r="Q29" s="460"/>
      <c r="R29" s="448" t="s">
        <v>125</v>
      </c>
      <c r="S29" s="449"/>
      <c r="T29" s="448" t="s">
        <v>124</v>
      </c>
      <c r="U29" s="449"/>
      <c r="V29" s="448" t="s">
        <v>125</v>
      </c>
      <c r="W29" s="449"/>
    </row>
    <row r="30" spans="1:23" s="11" customFormat="1" ht="16.5" customHeight="1" thickBot="1">
      <c r="A30" s="470"/>
      <c r="B30" s="471"/>
      <c r="C30" s="471"/>
      <c r="D30" s="472"/>
      <c r="E30" s="143">
        <v>2017</v>
      </c>
      <c r="F30" s="326">
        <f>'Перечень мероприятий'!E581</f>
        <v>21802.2</v>
      </c>
      <c r="G30" s="327">
        <f>'Перечень мероприятий'!F581</f>
        <v>21802.128</v>
      </c>
      <c r="H30" s="328"/>
      <c r="I30" s="329">
        <f>'Перечень мероприятий'!G581</f>
        <v>21280.4</v>
      </c>
      <c r="J30" s="328"/>
      <c r="K30" s="330">
        <f>'Перечень мероприятий'!H581</f>
        <v>21280.328</v>
      </c>
      <c r="L30" s="444"/>
      <c r="M30" s="445"/>
      <c r="N30" s="463"/>
      <c r="O30" s="444"/>
      <c r="P30" s="328"/>
      <c r="Q30" s="331">
        <f>'Перечень мероприятий'!K581</f>
        <v>521.8</v>
      </c>
      <c r="R30" s="328"/>
      <c r="S30" s="331">
        <f>'Перечень мероприятий'!L591</f>
        <v>521.8</v>
      </c>
      <c r="T30" s="446"/>
      <c r="U30" s="447"/>
      <c r="V30" s="457"/>
      <c r="W30" s="458"/>
    </row>
    <row r="31" spans="1:23" s="11" customFormat="1" ht="16.5" customHeight="1" thickBot="1">
      <c r="A31" s="470"/>
      <c r="B31" s="471"/>
      <c r="C31" s="471"/>
      <c r="D31" s="472"/>
      <c r="E31" s="143">
        <v>2018</v>
      </c>
      <c r="F31" s="326">
        <f>'Перечень мероприятий'!E582</f>
        <v>52066.799999999996</v>
      </c>
      <c r="G31" s="327">
        <f>'Перечень мероприятий'!F582</f>
        <v>52058</v>
      </c>
      <c r="H31" s="328"/>
      <c r="I31" s="329">
        <f>'Перечень мероприятий'!G582</f>
        <v>52066.799999999996</v>
      </c>
      <c r="J31" s="328"/>
      <c r="K31" s="330">
        <f>'Перечень мероприятий'!H582</f>
        <v>52058</v>
      </c>
      <c r="L31" s="444"/>
      <c r="M31" s="445"/>
      <c r="N31" s="463"/>
      <c r="O31" s="444"/>
      <c r="P31" s="328"/>
      <c r="Q31" s="331">
        <f>'Перечень мероприятий'!K582</f>
        <v>0</v>
      </c>
      <c r="R31" s="328"/>
      <c r="S31" s="331">
        <f>'Перечень мероприятий'!L592</f>
        <v>0</v>
      </c>
      <c r="T31" s="446"/>
      <c r="U31" s="447"/>
      <c r="V31" s="457"/>
      <c r="W31" s="458"/>
    </row>
    <row r="32" spans="1:23" s="11" customFormat="1" ht="15" customHeight="1" thickBot="1">
      <c r="A32" s="470"/>
      <c r="B32" s="471"/>
      <c r="C32" s="471"/>
      <c r="D32" s="472"/>
      <c r="E32" s="143">
        <v>2019</v>
      </c>
      <c r="F32" s="326">
        <f>'Перечень мероприятий'!E583</f>
        <v>29697.6</v>
      </c>
      <c r="G32" s="327">
        <f>'Перечень мероприятий'!F583</f>
        <v>28580.6</v>
      </c>
      <c r="H32" s="328"/>
      <c r="I32" s="329">
        <f>'Перечень мероприятий'!G583</f>
        <v>29697.6</v>
      </c>
      <c r="J32" s="328"/>
      <c r="K32" s="330">
        <f>'Перечень мероприятий'!H583</f>
        <v>28580.6</v>
      </c>
      <c r="L32" s="444"/>
      <c r="M32" s="445"/>
      <c r="N32" s="463"/>
      <c r="O32" s="444"/>
      <c r="P32" s="328"/>
      <c r="Q32" s="331">
        <f>'Перечень мероприятий'!K583</f>
        <v>0</v>
      </c>
      <c r="R32" s="328"/>
      <c r="S32" s="331">
        <f>'Перечень мероприятий'!L593</f>
        <v>0</v>
      </c>
      <c r="T32" s="446"/>
      <c r="U32" s="447"/>
      <c r="V32" s="457"/>
      <c r="W32" s="458"/>
    </row>
    <row r="33" spans="1:23" s="11" customFormat="1" ht="15.75" customHeight="1" thickBot="1">
      <c r="A33" s="470"/>
      <c r="B33" s="471"/>
      <c r="C33" s="471"/>
      <c r="D33" s="472"/>
      <c r="E33" s="143">
        <v>2020</v>
      </c>
      <c r="F33" s="326">
        <f>'Перечень мероприятий'!E584</f>
        <v>79572.4</v>
      </c>
      <c r="G33" s="327">
        <f>'Перечень мероприятий'!F584</f>
        <v>20053.6</v>
      </c>
      <c r="H33" s="328"/>
      <c r="I33" s="329">
        <f>'Перечень мероприятий'!G584</f>
        <v>79572.4</v>
      </c>
      <c r="J33" s="328"/>
      <c r="K33" s="330">
        <f>'Перечень мероприятий'!H584</f>
        <v>20053.6</v>
      </c>
      <c r="L33" s="444"/>
      <c r="M33" s="445"/>
      <c r="N33" s="463"/>
      <c r="O33" s="444"/>
      <c r="P33" s="328"/>
      <c r="Q33" s="331">
        <f>'Перечень мероприятий'!K584</f>
        <v>0</v>
      </c>
      <c r="R33" s="328"/>
      <c r="S33" s="331">
        <f>'Перечень мероприятий'!L594</f>
        <v>0</v>
      </c>
      <c r="T33" s="446"/>
      <c r="U33" s="447"/>
      <c r="V33" s="457"/>
      <c r="W33" s="458"/>
    </row>
    <row r="34" spans="1:23" s="11" customFormat="1" ht="15" customHeight="1" thickBot="1">
      <c r="A34" s="470"/>
      <c r="B34" s="471"/>
      <c r="C34" s="471"/>
      <c r="D34" s="472"/>
      <c r="E34" s="143">
        <v>2021</v>
      </c>
      <c r="F34" s="326">
        <f>'Перечень мероприятий'!E585</f>
        <v>35303</v>
      </c>
      <c r="G34" s="327">
        <f>'Перечень мероприятий'!F585</f>
        <v>1163</v>
      </c>
      <c r="H34" s="328"/>
      <c r="I34" s="329">
        <f>'Перечень мероприятий'!G585</f>
        <v>35303</v>
      </c>
      <c r="J34" s="328"/>
      <c r="K34" s="330">
        <f>'Перечень мероприятий'!H585</f>
        <v>1163</v>
      </c>
      <c r="L34" s="444"/>
      <c r="M34" s="445"/>
      <c r="N34" s="463"/>
      <c r="O34" s="444"/>
      <c r="P34" s="328"/>
      <c r="Q34" s="331">
        <f>'Перечень мероприятий'!K585</f>
        <v>0</v>
      </c>
      <c r="R34" s="328"/>
      <c r="S34" s="331">
        <f>'Перечень мероприятий'!L595</f>
        <v>0</v>
      </c>
      <c r="T34" s="446"/>
      <c r="U34" s="447"/>
      <c r="V34" s="457"/>
      <c r="W34" s="458"/>
    </row>
    <row r="35" spans="1:23" s="11" customFormat="1" ht="15" customHeight="1" thickBot="1">
      <c r="A35" s="470"/>
      <c r="B35" s="471"/>
      <c r="C35" s="471"/>
      <c r="D35" s="472"/>
      <c r="E35" s="143">
        <v>2022</v>
      </c>
      <c r="F35" s="326">
        <f>'Перечень мероприятий'!E586</f>
        <v>22147.7</v>
      </c>
      <c r="G35" s="327">
        <f>'Перечень мероприятий'!F586</f>
        <v>1305.3</v>
      </c>
      <c r="H35" s="328"/>
      <c r="I35" s="329">
        <f>'Перечень мероприятий'!G586</f>
        <v>22147.7</v>
      </c>
      <c r="J35" s="328"/>
      <c r="K35" s="330">
        <f>'Перечень мероприятий'!H586</f>
        <v>1305.3</v>
      </c>
      <c r="L35" s="444"/>
      <c r="M35" s="445"/>
      <c r="N35" s="463"/>
      <c r="O35" s="444"/>
      <c r="P35" s="328"/>
      <c r="Q35" s="331">
        <f>'Перечень мероприятий'!K586</f>
        <v>0</v>
      </c>
      <c r="R35" s="328"/>
      <c r="S35" s="331">
        <f>'Перечень мероприятий'!L596</f>
        <v>0</v>
      </c>
      <c r="T35" s="464"/>
      <c r="U35" s="465"/>
      <c r="V35" s="461"/>
      <c r="W35" s="462"/>
    </row>
    <row r="36" spans="1:23" s="11" customFormat="1" ht="15" customHeight="1" thickBot="1">
      <c r="A36" s="470"/>
      <c r="B36" s="471"/>
      <c r="C36" s="471"/>
      <c r="D36" s="472"/>
      <c r="E36" s="143">
        <v>2023</v>
      </c>
      <c r="F36" s="326">
        <f>'Перечень мероприятий'!E587</f>
        <v>2843</v>
      </c>
      <c r="G36" s="327">
        <f>'Перечень мероприятий'!F587</f>
        <v>0</v>
      </c>
      <c r="H36" s="328"/>
      <c r="I36" s="329">
        <f>'Перечень мероприятий'!G587</f>
        <v>2843</v>
      </c>
      <c r="J36" s="328"/>
      <c r="K36" s="330">
        <f>'Перечень мероприятий'!H587</f>
        <v>0</v>
      </c>
      <c r="L36" s="473"/>
      <c r="M36" s="474"/>
      <c r="N36" s="463"/>
      <c r="O36" s="444"/>
      <c r="P36" s="328"/>
      <c r="Q36" s="331">
        <f>'Перечень мероприятий'!K587</f>
        <v>0</v>
      </c>
      <c r="R36" s="328"/>
      <c r="S36" s="331">
        <f>'Перечень мероприятий'!L597</f>
        <v>0</v>
      </c>
      <c r="T36" s="464"/>
      <c r="U36" s="465"/>
      <c r="V36" s="461"/>
      <c r="W36" s="462"/>
    </row>
    <row r="37" spans="1:23" s="11" customFormat="1" ht="15" customHeight="1" thickBot="1">
      <c r="A37" s="470"/>
      <c r="B37" s="471"/>
      <c r="C37" s="471"/>
      <c r="D37" s="472"/>
      <c r="E37" s="143">
        <v>2024</v>
      </c>
      <c r="F37" s="326">
        <f>'Перечень мероприятий'!E588</f>
        <v>2843</v>
      </c>
      <c r="G37" s="327">
        <f>'Перечень мероприятий'!F588</f>
        <v>0</v>
      </c>
      <c r="H37" s="328"/>
      <c r="I37" s="329">
        <f>'Перечень мероприятий'!G588</f>
        <v>2843</v>
      </c>
      <c r="J37" s="328"/>
      <c r="K37" s="330">
        <f>'Перечень мероприятий'!H588</f>
        <v>0</v>
      </c>
      <c r="L37" s="444"/>
      <c r="M37" s="445"/>
      <c r="N37" s="463"/>
      <c r="O37" s="444"/>
      <c r="P37" s="328"/>
      <c r="Q37" s="331">
        <f>'Перечень мероприятий'!K588</f>
        <v>0</v>
      </c>
      <c r="R37" s="328"/>
      <c r="S37" s="331">
        <f>'Перечень мероприятий'!L598</f>
        <v>0</v>
      </c>
      <c r="T37" s="464"/>
      <c r="U37" s="465"/>
      <c r="V37" s="461"/>
      <c r="W37" s="462"/>
    </row>
    <row r="38" spans="1:23" s="11" customFormat="1" ht="15" customHeight="1" thickBot="1">
      <c r="A38" s="470"/>
      <c r="B38" s="471"/>
      <c r="C38" s="471"/>
      <c r="D38" s="472"/>
      <c r="E38" s="143">
        <v>2025</v>
      </c>
      <c r="F38" s="332">
        <f>'Перечень мероприятий'!E589</f>
        <v>2843</v>
      </c>
      <c r="G38" s="333">
        <f>'Перечень мероприятий'!F589</f>
        <v>0</v>
      </c>
      <c r="H38" s="334"/>
      <c r="I38" s="335">
        <f>'Перечень мероприятий'!G589</f>
        <v>2843</v>
      </c>
      <c r="J38" s="328"/>
      <c r="K38" s="330">
        <f>'Перечень мероприятий'!H589</f>
        <v>0</v>
      </c>
      <c r="L38" s="444"/>
      <c r="M38" s="445"/>
      <c r="N38" s="463"/>
      <c r="O38" s="444"/>
      <c r="P38" s="328"/>
      <c r="Q38" s="331">
        <f>'Перечень мероприятий'!K589</f>
        <v>0</v>
      </c>
      <c r="R38" s="328"/>
      <c r="S38" s="331">
        <f>'Перечень мероприятий'!L599</f>
        <v>0</v>
      </c>
      <c r="T38" s="464"/>
      <c r="U38" s="465"/>
      <c r="V38" s="461"/>
      <c r="W38" s="462"/>
    </row>
    <row r="39" spans="1:23" s="11" customFormat="1" ht="24" customHeight="1" thickBot="1">
      <c r="A39" s="440"/>
      <c r="B39" s="441"/>
      <c r="C39" s="441"/>
      <c r="D39" s="442"/>
      <c r="E39" s="143" t="s">
        <v>136</v>
      </c>
      <c r="F39" s="336">
        <f>SUM(F30:F38)</f>
        <v>249118.7</v>
      </c>
      <c r="G39" s="337">
        <f>SUM(G30:G38)</f>
        <v>124962.62800000001</v>
      </c>
      <c r="H39" s="328"/>
      <c r="I39" s="338">
        <f>SUM(I30:I38)</f>
        <v>248596.9</v>
      </c>
      <c r="J39" s="328"/>
      <c r="K39" s="339">
        <f>SUM(K30:K38)</f>
        <v>124440.82800000002</v>
      </c>
      <c r="L39" s="469"/>
      <c r="M39" s="475"/>
      <c r="N39" s="468"/>
      <c r="O39" s="469"/>
      <c r="P39" s="328"/>
      <c r="Q39" s="340">
        <f>SUM(Q30:Q38)</f>
        <v>521.8</v>
      </c>
      <c r="R39" s="328"/>
      <c r="S39" s="340">
        <f>SUM(S30:S38)</f>
        <v>521.8</v>
      </c>
      <c r="T39" s="466"/>
      <c r="U39" s="467"/>
      <c r="V39" s="466"/>
      <c r="W39" s="467"/>
    </row>
    <row r="40" spans="1:23" s="11" customFormat="1" ht="17.25" customHeight="1" thickBot="1">
      <c r="A40" s="414" t="s">
        <v>137</v>
      </c>
      <c r="B40" s="415"/>
      <c r="C40" s="415"/>
      <c r="D40" s="416"/>
      <c r="E40" s="453" t="s">
        <v>174</v>
      </c>
      <c r="F40" s="454"/>
      <c r="G40" s="454"/>
      <c r="H40" s="455"/>
      <c r="I40" s="455"/>
      <c r="J40" s="455"/>
      <c r="K40" s="455"/>
      <c r="L40" s="454"/>
      <c r="M40" s="454"/>
      <c r="N40" s="454"/>
      <c r="O40" s="454"/>
      <c r="P40" s="455"/>
      <c r="Q40" s="455"/>
      <c r="R40" s="454"/>
      <c r="S40" s="454"/>
      <c r="T40" s="454"/>
      <c r="U40" s="454"/>
      <c r="V40" s="454"/>
      <c r="W40" s="456"/>
    </row>
    <row r="41" spans="1:23" s="11" customFormat="1" ht="18" customHeight="1" thickBot="1">
      <c r="A41" s="414" t="s">
        <v>138</v>
      </c>
      <c r="B41" s="415"/>
      <c r="C41" s="415"/>
      <c r="D41" s="416"/>
      <c r="E41" s="414" t="s">
        <v>194</v>
      </c>
      <c r="F41" s="415"/>
      <c r="G41" s="415"/>
      <c r="H41" s="415"/>
      <c r="I41" s="415"/>
      <c r="J41" s="415"/>
      <c r="K41" s="415"/>
      <c r="L41" s="415"/>
      <c r="M41" s="415"/>
      <c r="N41" s="415"/>
      <c r="O41" s="415"/>
      <c r="P41" s="415"/>
      <c r="Q41" s="415"/>
      <c r="R41" s="415"/>
      <c r="S41" s="415"/>
      <c r="T41" s="415"/>
      <c r="U41" s="415"/>
      <c r="V41" s="415"/>
      <c r="W41" s="416"/>
    </row>
    <row r="42" spans="1:23" s="11" customFormat="1" ht="16.5" customHeight="1" thickBot="1">
      <c r="A42" s="414" t="s">
        <v>139</v>
      </c>
      <c r="B42" s="415"/>
      <c r="C42" s="415"/>
      <c r="D42" s="415"/>
      <c r="E42" s="415"/>
      <c r="F42" s="415"/>
      <c r="G42" s="415"/>
      <c r="H42" s="415"/>
      <c r="I42" s="415"/>
      <c r="J42" s="415"/>
      <c r="K42" s="415"/>
      <c r="L42" s="415"/>
      <c r="M42" s="415"/>
      <c r="N42" s="415"/>
      <c r="O42" s="415"/>
      <c r="P42" s="415"/>
      <c r="Q42" s="415"/>
      <c r="R42" s="415"/>
      <c r="S42" s="415"/>
      <c r="T42" s="415"/>
      <c r="U42" s="415"/>
      <c r="V42" s="415"/>
      <c r="W42" s="416"/>
    </row>
    <row r="43" spans="1:23" s="11" customFormat="1" ht="16.5" customHeight="1" thickBot="1">
      <c r="A43" s="414" t="s">
        <v>140</v>
      </c>
      <c r="B43" s="415"/>
      <c r="C43" s="415"/>
      <c r="D43" s="416"/>
      <c r="E43" s="414" t="s">
        <v>61</v>
      </c>
      <c r="F43" s="415"/>
      <c r="G43" s="415"/>
      <c r="H43" s="415"/>
      <c r="I43" s="415"/>
      <c r="J43" s="415"/>
      <c r="K43" s="415"/>
      <c r="L43" s="415"/>
      <c r="M43" s="415"/>
      <c r="N43" s="415"/>
      <c r="O43" s="415"/>
      <c r="P43" s="415"/>
      <c r="Q43" s="415"/>
      <c r="R43" s="415"/>
      <c r="S43" s="415"/>
      <c r="T43" s="415"/>
      <c r="U43" s="415"/>
      <c r="V43" s="415"/>
      <c r="W43" s="416"/>
    </row>
    <row r="44" spans="1:23" s="11" customFormat="1" ht="81.75" customHeight="1" thickBot="1">
      <c r="A44" s="414" t="s">
        <v>141</v>
      </c>
      <c r="B44" s="415"/>
      <c r="C44" s="415"/>
      <c r="D44" s="416"/>
      <c r="E44" s="414" t="s">
        <v>226</v>
      </c>
      <c r="F44" s="415"/>
      <c r="G44" s="415"/>
      <c r="H44" s="415"/>
      <c r="I44" s="415"/>
      <c r="J44" s="415"/>
      <c r="K44" s="415"/>
      <c r="L44" s="415"/>
      <c r="M44" s="415"/>
      <c r="N44" s="415"/>
      <c r="O44" s="415"/>
      <c r="P44" s="415"/>
      <c r="Q44" s="415"/>
      <c r="R44" s="415"/>
      <c r="S44" s="415"/>
      <c r="T44" s="415"/>
      <c r="U44" s="415"/>
      <c r="V44" s="415"/>
      <c r="W44" s="416"/>
    </row>
  </sheetData>
  <sheetProtection/>
  <mergeCells count="102">
    <mergeCell ref="T32:U32"/>
    <mergeCell ref="T33:U33"/>
    <mergeCell ref="N32:O32"/>
    <mergeCell ref="L32:M32"/>
    <mergeCell ref="L33:M33"/>
    <mergeCell ref="L34:M34"/>
    <mergeCell ref="L38:M38"/>
    <mergeCell ref="N30:O30"/>
    <mergeCell ref="T28:W28"/>
    <mergeCell ref="P28:S28"/>
    <mergeCell ref="E27:G27"/>
    <mergeCell ref="E18:W18"/>
    <mergeCell ref="E19:W19"/>
    <mergeCell ref="N33:O33"/>
    <mergeCell ref="V30:W30"/>
    <mergeCell ref="V31:W31"/>
    <mergeCell ref="V39:W39"/>
    <mergeCell ref="N39:O39"/>
    <mergeCell ref="T39:U39"/>
    <mergeCell ref="A28:D39"/>
    <mergeCell ref="N35:O35"/>
    <mergeCell ref="N38:O38"/>
    <mergeCell ref="N36:O36"/>
    <mergeCell ref="L35:M35"/>
    <mergeCell ref="L36:M36"/>
    <mergeCell ref="L39:M39"/>
    <mergeCell ref="V35:W35"/>
    <mergeCell ref="V36:W36"/>
    <mergeCell ref="V38:W38"/>
    <mergeCell ref="N34:O34"/>
    <mergeCell ref="T38:U38"/>
    <mergeCell ref="T35:U35"/>
    <mergeCell ref="T36:U36"/>
    <mergeCell ref="T37:U37"/>
    <mergeCell ref="V37:W37"/>
    <mergeCell ref="N37:O37"/>
    <mergeCell ref="V29:W29"/>
    <mergeCell ref="V34:W34"/>
    <mergeCell ref="P29:Q29"/>
    <mergeCell ref="R29:S29"/>
    <mergeCell ref="T29:U29"/>
    <mergeCell ref="T34:U34"/>
    <mergeCell ref="V32:W32"/>
    <mergeCell ref="V33:W33"/>
    <mergeCell ref="T30:U30"/>
    <mergeCell ref="T31:U31"/>
    <mergeCell ref="A44:D44"/>
    <mergeCell ref="E40:W40"/>
    <mergeCell ref="E41:W41"/>
    <mergeCell ref="A42:W42"/>
    <mergeCell ref="E43:W43"/>
    <mergeCell ref="E44:W44"/>
    <mergeCell ref="A40:D40"/>
    <mergeCell ref="A41:D41"/>
    <mergeCell ref="L37:M37"/>
    <mergeCell ref="N29:O29"/>
    <mergeCell ref="E28:E29"/>
    <mergeCell ref="H28:K28"/>
    <mergeCell ref="L28:O28"/>
    <mergeCell ref="A43:D43"/>
    <mergeCell ref="H29:I29"/>
    <mergeCell ref="J29:K29"/>
    <mergeCell ref="L29:M29"/>
    <mergeCell ref="N31:O31"/>
    <mergeCell ref="A17:D17"/>
    <mergeCell ref="P20:Q20"/>
    <mergeCell ref="R20:S20"/>
    <mergeCell ref="L30:M30"/>
    <mergeCell ref="F28:G28"/>
    <mergeCell ref="L31:M31"/>
    <mergeCell ref="A27:D27"/>
    <mergeCell ref="A26:D26"/>
    <mergeCell ref="A18:D18"/>
    <mergeCell ref="A19:D19"/>
    <mergeCell ref="A22:W22"/>
    <mergeCell ref="A20:D21"/>
    <mergeCell ref="T20:U20"/>
    <mergeCell ref="V20:W20"/>
    <mergeCell ref="A25:D25"/>
    <mergeCell ref="L20:M20"/>
    <mergeCell ref="F20:G20"/>
    <mergeCell ref="H20:I20"/>
    <mergeCell ref="J20:K20"/>
    <mergeCell ref="A24:W24"/>
    <mergeCell ref="N20:O20"/>
    <mergeCell ref="A23:D23"/>
    <mergeCell ref="E17:W17"/>
    <mergeCell ref="S1:W1"/>
    <mergeCell ref="S2:W2"/>
    <mergeCell ref="S3:W3"/>
    <mergeCell ref="S5:W5"/>
    <mergeCell ref="S6:W6"/>
    <mergeCell ref="A8:W8"/>
    <mergeCell ref="A9:W9"/>
    <mergeCell ref="A14:D14"/>
    <mergeCell ref="A16:D16"/>
    <mergeCell ref="A15:D15"/>
    <mergeCell ref="E14:W14"/>
    <mergeCell ref="E15:W15"/>
    <mergeCell ref="A11:W11"/>
    <mergeCell ref="A12:W12"/>
    <mergeCell ref="E16:W16"/>
  </mergeCells>
  <printOptions/>
  <pageMargins left="0.7" right="0.7" top="0.75" bottom="0.75" header="0.3" footer="0.3"/>
  <pageSetup horizontalDpi="180" verticalDpi="180" orientation="landscape" paperSize="9" scale="38" r:id="rId1"/>
</worksheet>
</file>

<file path=xl/worksheets/sheet2.xml><?xml version="1.0" encoding="utf-8"?>
<worksheet xmlns="http://schemas.openxmlformats.org/spreadsheetml/2006/main" xmlns:r="http://schemas.openxmlformats.org/officeDocument/2006/relationships">
  <dimension ref="A2:AE39"/>
  <sheetViews>
    <sheetView view="pageBreakPreview" zoomScale="75" zoomScaleSheetLayoutView="75" zoomScalePageLayoutView="0" workbookViewId="0" topLeftCell="A34">
      <selection activeCell="F5" sqref="F5:F7"/>
    </sheetView>
  </sheetViews>
  <sheetFormatPr defaultColWidth="9.140625" defaultRowHeight="15"/>
  <cols>
    <col min="1" max="1" width="6.7109375" style="28" customWidth="1"/>
    <col min="2" max="2" width="53.421875" style="27" customWidth="1"/>
    <col min="3" max="3" width="39.140625" style="27" customWidth="1"/>
    <col min="4" max="4" width="18.57421875" style="27" customWidth="1"/>
    <col min="5" max="5" width="24.7109375" style="27" customWidth="1"/>
    <col min="6" max="10" width="8.8515625" style="27" customWidth="1"/>
    <col min="11" max="24" width="8.8515625" style="59" customWidth="1"/>
    <col min="25" max="16384" width="8.8515625" style="27" customWidth="1"/>
  </cols>
  <sheetData>
    <row r="2" spans="2:30" ht="12.75">
      <c r="B2" s="522" t="s">
        <v>144</v>
      </c>
      <c r="C2" s="522"/>
      <c r="D2" s="522"/>
      <c r="E2" s="522"/>
      <c r="F2" s="522"/>
      <c r="G2" s="522"/>
      <c r="H2" s="522"/>
      <c r="I2" s="522"/>
      <c r="J2" s="522"/>
      <c r="K2" s="522"/>
      <c r="L2" s="522"/>
      <c r="M2" s="522"/>
      <c r="N2" s="522"/>
      <c r="O2" s="522"/>
      <c r="P2" s="522"/>
      <c r="Q2" s="522"/>
      <c r="R2" s="522"/>
      <c r="S2" s="522"/>
      <c r="T2" s="522"/>
      <c r="U2" s="522"/>
      <c r="V2" s="522"/>
      <c r="W2" s="522"/>
      <c r="X2" s="522"/>
      <c r="Y2" s="1"/>
      <c r="Z2" s="1"/>
      <c r="AA2" s="1"/>
      <c r="AB2" s="1"/>
      <c r="AC2" s="1"/>
      <c r="AD2" s="1"/>
    </row>
    <row r="3" spans="2:30" ht="12.75">
      <c r="B3" s="522" t="s">
        <v>58</v>
      </c>
      <c r="C3" s="522"/>
      <c r="D3" s="522"/>
      <c r="E3" s="522"/>
      <c r="F3" s="522"/>
      <c r="G3" s="522"/>
      <c r="H3" s="522"/>
      <c r="I3" s="522"/>
      <c r="J3" s="522"/>
      <c r="K3" s="522"/>
      <c r="L3" s="522"/>
      <c r="M3" s="522"/>
      <c r="N3" s="522"/>
      <c r="O3" s="522"/>
      <c r="P3" s="522"/>
      <c r="Q3" s="522"/>
      <c r="R3" s="522"/>
      <c r="S3" s="522"/>
      <c r="T3" s="522"/>
      <c r="U3" s="522"/>
      <c r="V3" s="522"/>
      <c r="W3" s="522"/>
      <c r="X3" s="522"/>
      <c r="Y3" s="1"/>
      <c r="Z3" s="1"/>
      <c r="AA3" s="1"/>
      <c r="AB3" s="1"/>
      <c r="AC3" s="1"/>
      <c r="AD3" s="1"/>
    </row>
    <row r="4" spans="2:30" ht="13.5" thickBot="1">
      <c r="B4" s="522" t="s">
        <v>176</v>
      </c>
      <c r="C4" s="522"/>
      <c r="D4" s="522"/>
      <c r="E4" s="522"/>
      <c r="F4" s="522"/>
      <c r="G4" s="522"/>
      <c r="H4" s="522"/>
      <c r="I4" s="522"/>
      <c r="J4" s="522"/>
      <c r="K4" s="522"/>
      <c r="L4" s="522"/>
      <c r="M4" s="522"/>
      <c r="N4" s="522"/>
      <c r="O4" s="522"/>
      <c r="P4" s="522"/>
      <c r="Q4" s="522"/>
      <c r="R4" s="522"/>
      <c r="S4" s="522"/>
      <c r="T4" s="522"/>
      <c r="U4" s="522"/>
      <c r="V4" s="522"/>
      <c r="W4" s="522"/>
      <c r="X4" s="522"/>
      <c r="Y4" s="1"/>
      <c r="Z4" s="1"/>
      <c r="AA4" s="1"/>
      <c r="AB4" s="1"/>
      <c r="AC4" s="1"/>
      <c r="AD4" s="1"/>
    </row>
    <row r="5" spans="1:31" ht="24" customHeight="1" thickBot="1">
      <c r="A5" s="502" t="s">
        <v>145</v>
      </c>
      <c r="B5" s="502" t="s">
        <v>223</v>
      </c>
      <c r="C5" s="513" t="s">
        <v>146</v>
      </c>
      <c r="D5" s="516" t="s">
        <v>147</v>
      </c>
      <c r="E5" s="502" t="s">
        <v>148</v>
      </c>
      <c r="F5" s="519" t="s">
        <v>48</v>
      </c>
      <c r="G5" s="508" t="s">
        <v>224</v>
      </c>
      <c r="H5" s="509"/>
      <c r="I5" s="509"/>
      <c r="J5" s="509"/>
      <c r="K5" s="509"/>
      <c r="L5" s="509"/>
      <c r="M5" s="509"/>
      <c r="N5" s="509"/>
      <c r="O5" s="509"/>
      <c r="P5" s="509"/>
      <c r="Q5" s="509"/>
      <c r="R5" s="509"/>
      <c r="S5" s="509"/>
      <c r="T5" s="509"/>
      <c r="U5" s="509"/>
      <c r="V5" s="509"/>
      <c r="W5" s="509"/>
      <c r="X5" s="510"/>
      <c r="Y5" s="1"/>
      <c r="Z5" s="1"/>
      <c r="AA5" s="1"/>
      <c r="AB5" s="1"/>
      <c r="AC5" s="1"/>
      <c r="AD5" s="1"/>
      <c r="AE5" s="1"/>
    </row>
    <row r="6" spans="1:31" ht="24" customHeight="1" thickBot="1">
      <c r="A6" s="503"/>
      <c r="B6" s="503"/>
      <c r="C6" s="514"/>
      <c r="D6" s="517"/>
      <c r="E6" s="503"/>
      <c r="F6" s="520"/>
      <c r="G6" s="508">
        <v>2017</v>
      </c>
      <c r="H6" s="510"/>
      <c r="I6" s="508">
        <v>2018</v>
      </c>
      <c r="J6" s="510"/>
      <c r="K6" s="511">
        <v>2019</v>
      </c>
      <c r="L6" s="512"/>
      <c r="M6" s="511">
        <v>2020</v>
      </c>
      <c r="N6" s="512"/>
      <c r="O6" s="511">
        <v>2021</v>
      </c>
      <c r="P6" s="512"/>
      <c r="Q6" s="511">
        <v>2022</v>
      </c>
      <c r="R6" s="512"/>
      <c r="S6" s="511">
        <v>2023</v>
      </c>
      <c r="T6" s="512"/>
      <c r="U6" s="511">
        <v>2024</v>
      </c>
      <c r="V6" s="512"/>
      <c r="W6" s="511">
        <v>2025</v>
      </c>
      <c r="X6" s="512"/>
      <c r="Y6" s="1"/>
      <c r="Z6" s="1"/>
      <c r="AA6" s="1"/>
      <c r="AB6" s="1"/>
      <c r="AC6" s="1"/>
      <c r="AD6" s="1"/>
      <c r="AE6" s="1"/>
    </row>
    <row r="7" spans="1:31" ht="111" customHeight="1" thickBot="1">
      <c r="A7" s="504"/>
      <c r="B7" s="504"/>
      <c r="C7" s="515"/>
      <c r="D7" s="518"/>
      <c r="E7" s="504"/>
      <c r="F7" s="521"/>
      <c r="G7" s="29" t="s">
        <v>124</v>
      </c>
      <c r="H7" s="29" t="s">
        <v>125</v>
      </c>
      <c r="I7" s="29" t="s">
        <v>124</v>
      </c>
      <c r="J7" s="29" t="s">
        <v>125</v>
      </c>
      <c r="K7" s="112" t="s">
        <v>124</v>
      </c>
      <c r="L7" s="112" t="s">
        <v>149</v>
      </c>
      <c r="M7" s="112" t="s">
        <v>124</v>
      </c>
      <c r="N7" s="112" t="s">
        <v>150</v>
      </c>
      <c r="O7" s="112" t="s">
        <v>124</v>
      </c>
      <c r="P7" s="112" t="s">
        <v>149</v>
      </c>
      <c r="Q7" s="112" t="s">
        <v>124</v>
      </c>
      <c r="R7" s="112" t="s">
        <v>150</v>
      </c>
      <c r="S7" s="112" t="s">
        <v>124</v>
      </c>
      <c r="T7" s="112" t="s">
        <v>149</v>
      </c>
      <c r="U7" s="112" t="s">
        <v>124</v>
      </c>
      <c r="V7" s="112" t="s">
        <v>150</v>
      </c>
      <c r="W7" s="112" t="s">
        <v>124</v>
      </c>
      <c r="X7" s="112" t="s">
        <v>150</v>
      </c>
      <c r="Y7" s="1"/>
      <c r="Z7" s="1"/>
      <c r="AA7" s="1"/>
      <c r="AB7" s="1"/>
      <c r="AC7" s="1"/>
      <c r="AD7" s="1"/>
      <c r="AE7" s="1"/>
    </row>
    <row r="8" spans="1:31" ht="13.5" thickBot="1">
      <c r="A8" s="30">
        <v>1</v>
      </c>
      <c r="B8" s="31">
        <v>2</v>
      </c>
      <c r="C8" s="31">
        <v>3</v>
      </c>
      <c r="D8" s="31">
        <v>4</v>
      </c>
      <c r="E8" s="31">
        <v>5</v>
      </c>
      <c r="F8" s="31">
        <v>6</v>
      </c>
      <c r="G8" s="31">
        <v>6</v>
      </c>
      <c r="H8" s="31">
        <v>7</v>
      </c>
      <c r="I8" s="31">
        <v>8</v>
      </c>
      <c r="J8" s="31">
        <v>9</v>
      </c>
      <c r="K8" s="31">
        <v>10</v>
      </c>
      <c r="L8" s="31">
        <v>11</v>
      </c>
      <c r="M8" s="31">
        <v>12</v>
      </c>
      <c r="N8" s="31">
        <v>13</v>
      </c>
      <c r="O8" s="31">
        <v>14</v>
      </c>
      <c r="P8" s="31">
        <v>15</v>
      </c>
      <c r="Q8" s="31">
        <v>16</v>
      </c>
      <c r="R8" s="31">
        <v>17</v>
      </c>
      <c r="S8" s="31">
        <v>18</v>
      </c>
      <c r="T8" s="31">
        <v>19</v>
      </c>
      <c r="U8" s="31">
        <v>20</v>
      </c>
      <c r="V8" s="31">
        <v>21</v>
      </c>
      <c r="W8" s="31">
        <v>22</v>
      </c>
      <c r="X8" s="31">
        <v>23</v>
      </c>
      <c r="Y8" s="1"/>
      <c r="Z8" s="1"/>
      <c r="AA8" s="1"/>
      <c r="AB8" s="1"/>
      <c r="AC8" s="1"/>
      <c r="AD8" s="1"/>
      <c r="AE8" s="1"/>
    </row>
    <row r="9" spans="1:31" ht="129.75" customHeight="1" thickBot="1">
      <c r="A9" s="33">
        <v>1</v>
      </c>
      <c r="B9" s="44" t="s">
        <v>242</v>
      </c>
      <c r="C9" s="45" t="s">
        <v>196</v>
      </c>
      <c r="D9" s="119" t="s">
        <v>228</v>
      </c>
      <c r="E9" s="32" t="s">
        <v>229</v>
      </c>
      <c r="F9" s="47">
        <v>8</v>
      </c>
      <c r="G9" s="49" t="s">
        <v>191</v>
      </c>
      <c r="H9" s="49" t="s">
        <v>191</v>
      </c>
      <c r="I9" s="49" t="s">
        <v>191</v>
      </c>
      <c r="J9" s="49" t="s">
        <v>191</v>
      </c>
      <c r="K9" s="278" t="s">
        <v>191</v>
      </c>
      <c r="L9" s="278" t="s">
        <v>191</v>
      </c>
      <c r="M9" s="278" t="s">
        <v>191</v>
      </c>
      <c r="N9" s="278" t="s">
        <v>191</v>
      </c>
      <c r="O9" s="278" t="s">
        <v>191</v>
      </c>
      <c r="P9" s="278" t="s">
        <v>191</v>
      </c>
      <c r="Q9" s="278" t="s">
        <v>191</v>
      </c>
      <c r="R9" s="278" t="s">
        <v>191</v>
      </c>
      <c r="S9" s="49" t="s">
        <v>191</v>
      </c>
      <c r="T9" s="54"/>
      <c r="U9" s="49" t="s">
        <v>191</v>
      </c>
      <c r="V9" s="54"/>
      <c r="W9" s="49" t="s">
        <v>191</v>
      </c>
      <c r="X9" s="54"/>
      <c r="Y9" s="1"/>
      <c r="Z9" s="1"/>
      <c r="AA9" s="1"/>
      <c r="AB9" s="1"/>
      <c r="AC9" s="1"/>
      <c r="AD9" s="1"/>
      <c r="AE9" s="1"/>
    </row>
    <row r="10" spans="1:31" ht="63" customHeight="1" thickBot="1">
      <c r="A10" s="493" t="s">
        <v>151</v>
      </c>
      <c r="B10" s="505" t="s">
        <v>195</v>
      </c>
      <c r="C10" s="46" t="s">
        <v>197</v>
      </c>
      <c r="D10" s="119" t="s">
        <v>228</v>
      </c>
      <c r="E10" s="32" t="s">
        <v>230</v>
      </c>
      <c r="F10" s="48">
        <v>36</v>
      </c>
      <c r="G10" s="50">
        <f>SUM(G13+G16+G19+G27+G30)</f>
        <v>11</v>
      </c>
      <c r="H10" s="50">
        <f aca="true" t="shared" si="0" ref="H10:X10">SUM(H13+H16+H19+H27+H30)</f>
        <v>11</v>
      </c>
      <c r="I10" s="50">
        <f t="shared" si="0"/>
        <v>24</v>
      </c>
      <c r="J10" s="50">
        <f t="shared" si="0"/>
        <v>24</v>
      </c>
      <c r="K10" s="277">
        <f t="shared" si="0"/>
        <v>0</v>
      </c>
      <c r="L10" s="277">
        <f t="shared" si="0"/>
        <v>0</v>
      </c>
      <c r="M10" s="277">
        <f t="shared" si="0"/>
        <v>39</v>
      </c>
      <c r="N10" s="277">
        <f t="shared" si="0"/>
        <v>14</v>
      </c>
      <c r="O10" s="277">
        <f t="shared" si="0"/>
        <v>7</v>
      </c>
      <c r="P10" s="277">
        <f t="shared" si="0"/>
        <v>0</v>
      </c>
      <c r="Q10" s="277">
        <f t="shared" si="0"/>
        <v>2</v>
      </c>
      <c r="R10" s="277">
        <f t="shared" si="0"/>
        <v>1</v>
      </c>
      <c r="S10" s="50">
        <f t="shared" si="0"/>
        <v>0</v>
      </c>
      <c r="T10" s="50">
        <f t="shared" si="0"/>
        <v>0</v>
      </c>
      <c r="U10" s="50">
        <f t="shared" si="0"/>
        <v>0</v>
      </c>
      <c r="V10" s="50">
        <f t="shared" si="0"/>
        <v>0</v>
      </c>
      <c r="W10" s="50">
        <f t="shared" si="0"/>
        <v>0</v>
      </c>
      <c r="X10" s="50">
        <f t="shared" si="0"/>
        <v>0</v>
      </c>
      <c r="Y10" s="1"/>
      <c r="Z10" s="1"/>
      <c r="AA10" s="1"/>
      <c r="AB10" s="1"/>
      <c r="AC10" s="1"/>
      <c r="AD10" s="1"/>
      <c r="AE10" s="1"/>
    </row>
    <row r="11" spans="1:31" ht="93.75" customHeight="1" thickBot="1">
      <c r="A11" s="494"/>
      <c r="B11" s="506"/>
      <c r="C11" s="177" t="s">
        <v>202</v>
      </c>
      <c r="D11" s="119" t="s">
        <v>232</v>
      </c>
      <c r="E11" s="175" t="s">
        <v>231</v>
      </c>
      <c r="F11" s="178">
        <v>48</v>
      </c>
      <c r="G11" s="179">
        <f>SUM(G22+G23+G24+G25+G26)</f>
        <v>50</v>
      </c>
      <c r="H11" s="179">
        <f aca="true" t="shared" si="1" ref="H11:X11">SUM(H22+H23+H24+H25+H26)</f>
        <v>50</v>
      </c>
      <c r="I11" s="179">
        <f t="shared" si="1"/>
        <v>60</v>
      </c>
      <c r="J11" s="179">
        <f t="shared" si="1"/>
        <v>60</v>
      </c>
      <c r="K11" s="279">
        <f t="shared" si="1"/>
        <v>32</v>
      </c>
      <c r="L11" s="279">
        <f t="shared" si="1"/>
        <v>32</v>
      </c>
      <c r="M11" s="279">
        <f t="shared" si="1"/>
        <v>9</v>
      </c>
      <c r="N11" s="279">
        <f t="shared" si="1"/>
        <v>7</v>
      </c>
      <c r="O11" s="279">
        <f t="shared" si="1"/>
        <v>6</v>
      </c>
      <c r="P11" s="279">
        <f t="shared" si="1"/>
        <v>6</v>
      </c>
      <c r="Q11" s="279">
        <f t="shared" si="1"/>
        <v>3</v>
      </c>
      <c r="R11" s="279">
        <f t="shared" si="1"/>
        <v>0</v>
      </c>
      <c r="S11" s="179">
        <f t="shared" si="1"/>
        <v>3</v>
      </c>
      <c r="T11" s="179">
        <f t="shared" si="1"/>
        <v>0</v>
      </c>
      <c r="U11" s="179">
        <f t="shared" si="1"/>
        <v>3</v>
      </c>
      <c r="V11" s="179">
        <f t="shared" si="1"/>
        <v>0</v>
      </c>
      <c r="W11" s="179">
        <f t="shared" si="1"/>
        <v>2</v>
      </c>
      <c r="X11" s="179">
        <f t="shared" si="1"/>
        <v>0</v>
      </c>
      <c r="Y11" s="1"/>
      <c r="Z11" s="1"/>
      <c r="AA11" s="1"/>
      <c r="AB11" s="1"/>
      <c r="AC11" s="1"/>
      <c r="AD11" s="1"/>
      <c r="AE11" s="1"/>
    </row>
    <row r="12" spans="1:31" ht="66" customHeight="1" thickBot="1">
      <c r="A12" s="495"/>
      <c r="B12" s="507"/>
      <c r="C12" s="45" t="s">
        <v>219</v>
      </c>
      <c r="D12" s="180" t="s">
        <v>234</v>
      </c>
      <c r="E12" s="176" t="s">
        <v>233</v>
      </c>
      <c r="F12" s="499" t="s">
        <v>222</v>
      </c>
      <c r="G12" s="500"/>
      <c r="H12" s="501"/>
      <c r="I12" s="181">
        <f>SUM(I33:I35)</f>
        <v>38</v>
      </c>
      <c r="J12" s="181">
        <f aca="true" t="shared" si="2" ref="J12:X12">SUM(J33:J35)</f>
        <v>38</v>
      </c>
      <c r="K12" s="184">
        <f t="shared" si="2"/>
        <v>35</v>
      </c>
      <c r="L12" s="184">
        <f t="shared" si="2"/>
        <v>35</v>
      </c>
      <c r="M12" s="184">
        <f t="shared" si="2"/>
        <v>37</v>
      </c>
      <c r="N12" s="184">
        <f t="shared" si="2"/>
        <v>0</v>
      </c>
      <c r="O12" s="184">
        <f t="shared" si="2"/>
        <v>37</v>
      </c>
      <c r="P12" s="184">
        <f t="shared" si="2"/>
        <v>0</v>
      </c>
      <c r="Q12" s="184">
        <f t="shared" si="2"/>
        <v>37</v>
      </c>
      <c r="R12" s="184">
        <f t="shared" si="2"/>
        <v>0</v>
      </c>
      <c r="S12" s="181">
        <f t="shared" si="2"/>
        <v>5</v>
      </c>
      <c r="T12" s="181">
        <f t="shared" si="2"/>
        <v>0</v>
      </c>
      <c r="U12" s="181">
        <f t="shared" si="2"/>
        <v>5</v>
      </c>
      <c r="V12" s="181">
        <f t="shared" si="2"/>
        <v>0</v>
      </c>
      <c r="W12" s="181">
        <f t="shared" si="2"/>
        <v>5</v>
      </c>
      <c r="X12" s="181">
        <f t="shared" si="2"/>
        <v>0</v>
      </c>
      <c r="Y12" s="1"/>
      <c r="Z12" s="1"/>
      <c r="AA12" s="1"/>
      <c r="AB12" s="1"/>
      <c r="AC12" s="1"/>
      <c r="AD12" s="1"/>
      <c r="AE12" s="1"/>
    </row>
    <row r="13" spans="1:31" ht="34.5" customHeight="1" thickBot="1">
      <c r="A13" s="493" t="s">
        <v>152</v>
      </c>
      <c r="B13" s="490" t="s">
        <v>236</v>
      </c>
      <c r="C13" s="45" t="s">
        <v>199</v>
      </c>
      <c r="D13" s="486" t="s">
        <v>235</v>
      </c>
      <c r="E13" s="486" t="s">
        <v>230</v>
      </c>
      <c r="F13" s="51">
        <v>2</v>
      </c>
      <c r="G13" s="51">
        <v>5</v>
      </c>
      <c r="H13" s="51">
        <v>5</v>
      </c>
      <c r="I13" s="51">
        <v>5</v>
      </c>
      <c r="J13" s="51">
        <v>5</v>
      </c>
      <c r="K13" s="184">
        <v>0</v>
      </c>
      <c r="L13" s="184">
        <v>0</v>
      </c>
      <c r="M13" s="184">
        <v>22</v>
      </c>
      <c r="N13" s="184">
        <v>10</v>
      </c>
      <c r="O13" s="54">
        <v>4</v>
      </c>
      <c r="P13" s="54">
        <v>0</v>
      </c>
      <c r="Q13" s="54"/>
      <c r="R13" s="54"/>
      <c r="S13" s="54"/>
      <c r="T13" s="54"/>
      <c r="U13" s="54"/>
      <c r="V13" s="54"/>
      <c r="W13" s="54"/>
      <c r="X13" s="54"/>
      <c r="Y13" s="1"/>
      <c r="Z13" s="1"/>
      <c r="AA13" s="1"/>
      <c r="AB13" s="1"/>
      <c r="AC13" s="1"/>
      <c r="AD13" s="1"/>
      <c r="AE13" s="1"/>
    </row>
    <row r="14" spans="1:31" ht="35.25" customHeight="1" thickBot="1">
      <c r="A14" s="494"/>
      <c r="B14" s="491"/>
      <c r="C14" s="45" t="s">
        <v>239</v>
      </c>
      <c r="D14" s="487"/>
      <c r="E14" s="487"/>
      <c r="F14" s="496" t="s">
        <v>241</v>
      </c>
      <c r="G14" s="497"/>
      <c r="H14" s="498"/>
      <c r="I14" s="51">
        <v>0</v>
      </c>
      <c r="J14" s="51">
        <v>0</v>
      </c>
      <c r="K14" s="184">
        <v>0</v>
      </c>
      <c r="L14" s="184">
        <v>0</v>
      </c>
      <c r="M14" s="184">
        <v>0</v>
      </c>
      <c r="N14" s="184">
        <v>0</v>
      </c>
      <c r="O14" s="184">
        <v>0</v>
      </c>
      <c r="P14" s="54">
        <v>0</v>
      </c>
      <c r="Q14" s="54"/>
      <c r="R14" s="54"/>
      <c r="S14" s="54"/>
      <c r="T14" s="54"/>
      <c r="U14" s="54"/>
      <c r="V14" s="54"/>
      <c r="W14" s="54"/>
      <c r="X14" s="54"/>
      <c r="Y14" s="1"/>
      <c r="Z14" s="1"/>
      <c r="AA14" s="1"/>
      <c r="AB14" s="1"/>
      <c r="AC14" s="1"/>
      <c r="AD14" s="1"/>
      <c r="AE14" s="1"/>
    </row>
    <row r="15" spans="1:31" ht="47.25" customHeight="1" thickBot="1">
      <c r="A15" s="495"/>
      <c r="B15" s="492"/>
      <c r="C15" s="45" t="s">
        <v>240</v>
      </c>
      <c r="D15" s="488"/>
      <c r="E15" s="488"/>
      <c r="F15" s="496" t="s">
        <v>241</v>
      </c>
      <c r="G15" s="497"/>
      <c r="H15" s="498"/>
      <c r="I15" s="51">
        <v>5</v>
      </c>
      <c r="J15" s="51">
        <v>5</v>
      </c>
      <c r="K15" s="184">
        <v>0</v>
      </c>
      <c r="L15" s="184">
        <v>0</v>
      </c>
      <c r="M15" s="184">
        <v>22</v>
      </c>
      <c r="N15" s="184">
        <v>9</v>
      </c>
      <c r="O15" s="54">
        <v>4</v>
      </c>
      <c r="P15" s="54">
        <v>0</v>
      </c>
      <c r="Q15" s="54"/>
      <c r="R15" s="54"/>
      <c r="S15" s="54"/>
      <c r="T15" s="54"/>
      <c r="U15" s="54"/>
      <c r="V15" s="54"/>
      <c r="W15" s="54"/>
      <c r="X15" s="54"/>
      <c r="Y15" s="1"/>
      <c r="Z15" s="1"/>
      <c r="AA15" s="1"/>
      <c r="AB15" s="1"/>
      <c r="AC15" s="1"/>
      <c r="AD15" s="1"/>
      <c r="AE15" s="1"/>
    </row>
    <row r="16" spans="1:31" ht="33" customHeight="1" thickBot="1">
      <c r="A16" s="493" t="s">
        <v>153</v>
      </c>
      <c r="B16" s="490" t="s">
        <v>237</v>
      </c>
      <c r="C16" s="45" t="s">
        <v>199</v>
      </c>
      <c r="D16" s="486" t="s">
        <v>235</v>
      </c>
      <c r="E16" s="486" t="s">
        <v>230</v>
      </c>
      <c r="F16" s="51"/>
      <c r="G16" s="51">
        <v>1</v>
      </c>
      <c r="H16" s="51">
        <v>1</v>
      </c>
      <c r="I16" s="51">
        <v>4</v>
      </c>
      <c r="J16" s="51">
        <v>4</v>
      </c>
      <c r="K16" s="184">
        <v>0</v>
      </c>
      <c r="L16" s="184">
        <v>0</v>
      </c>
      <c r="M16" s="184">
        <v>5</v>
      </c>
      <c r="N16" s="184">
        <v>3</v>
      </c>
      <c r="O16" s="54">
        <v>2</v>
      </c>
      <c r="P16" s="54">
        <v>0</v>
      </c>
      <c r="Q16" s="54">
        <v>1</v>
      </c>
      <c r="R16" s="54">
        <v>0</v>
      </c>
      <c r="S16" s="54"/>
      <c r="T16" s="58"/>
      <c r="U16" s="54"/>
      <c r="V16" s="58"/>
      <c r="W16" s="54"/>
      <c r="X16" s="58"/>
      <c r="Y16" s="1"/>
      <c r="Z16" s="1"/>
      <c r="AA16" s="1"/>
      <c r="AB16" s="1"/>
      <c r="AC16" s="1"/>
      <c r="AD16" s="1"/>
      <c r="AE16" s="1"/>
    </row>
    <row r="17" spans="1:31" ht="39" customHeight="1" thickBot="1">
      <c r="A17" s="494"/>
      <c r="B17" s="491"/>
      <c r="C17" s="45" t="s">
        <v>239</v>
      </c>
      <c r="D17" s="487"/>
      <c r="E17" s="487"/>
      <c r="F17" s="496" t="s">
        <v>241</v>
      </c>
      <c r="G17" s="497"/>
      <c r="H17" s="498"/>
      <c r="I17" s="51">
        <v>0</v>
      </c>
      <c r="J17" s="51">
        <v>0</v>
      </c>
      <c r="K17" s="184">
        <v>0</v>
      </c>
      <c r="L17" s="184">
        <v>0</v>
      </c>
      <c r="M17" s="184">
        <v>0</v>
      </c>
      <c r="N17" s="184">
        <v>0</v>
      </c>
      <c r="O17" s="54">
        <v>0</v>
      </c>
      <c r="P17" s="54">
        <v>0</v>
      </c>
      <c r="Q17" s="54">
        <v>0</v>
      </c>
      <c r="R17" s="54">
        <v>0</v>
      </c>
      <c r="S17" s="54"/>
      <c r="T17" s="58"/>
      <c r="U17" s="54"/>
      <c r="V17" s="58"/>
      <c r="W17" s="54"/>
      <c r="X17" s="58"/>
      <c r="Y17" s="1"/>
      <c r="Z17" s="1"/>
      <c r="AA17" s="1"/>
      <c r="AB17" s="1"/>
      <c r="AC17" s="1"/>
      <c r="AD17" s="1"/>
      <c r="AE17" s="1"/>
    </row>
    <row r="18" spans="1:31" ht="40.5" customHeight="1" thickBot="1">
      <c r="A18" s="495"/>
      <c r="B18" s="492"/>
      <c r="C18" s="45" t="s">
        <v>240</v>
      </c>
      <c r="D18" s="488"/>
      <c r="E18" s="488"/>
      <c r="F18" s="496" t="s">
        <v>241</v>
      </c>
      <c r="G18" s="497"/>
      <c r="H18" s="498"/>
      <c r="I18" s="52">
        <v>3</v>
      </c>
      <c r="J18" s="52">
        <v>3</v>
      </c>
      <c r="K18" s="280">
        <v>0</v>
      </c>
      <c r="L18" s="280">
        <v>0</v>
      </c>
      <c r="M18" s="280">
        <v>5</v>
      </c>
      <c r="N18" s="280">
        <v>3</v>
      </c>
      <c r="O18" s="54">
        <v>2</v>
      </c>
      <c r="P18" s="54">
        <v>0</v>
      </c>
      <c r="Q18" s="54">
        <v>1</v>
      </c>
      <c r="R18" s="54">
        <v>0</v>
      </c>
      <c r="S18" s="54"/>
      <c r="T18" s="58"/>
      <c r="U18" s="54"/>
      <c r="V18" s="58"/>
      <c r="W18" s="54"/>
      <c r="X18" s="58"/>
      <c r="Y18" s="1"/>
      <c r="Z18" s="1"/>
      <c r="AA18" s="1"/>
      <c r="AB18" s="1"/>
      <c r="AC18" s="1"/>
      <c r="AD18" s="1"/>
      <c r="AE18" s="1"/>
    </row>
    <row r="19" spans="1:31" ht="35.25" customHeight="1" thickBot="1">
      <c r="A19" s="493" t="s">
        <v>154</v>
      </c>
      <c r="B19" s="490" t="s">
        <v>238</v>
      </c>
      <c r="C19" s="45" t="s">
        <v>199</v>
      </c>
      <c r="D19" s="486" t="s">
        <v>235</v>
      </c>
      <c r="E19" s="486" t="s">
        <v>230</v>
      </c>
      <c r="F19" s="52">
        <v>24</v>
      </c>
      <c r="G19" s="52">
        <v>5</v>
      </c>
      <c r="H19" s="52">
        <v>5</v>
      </c>
      <c r="I19" s="52">
        <v>13</v>
      </c>
      <c r="J19" s="52">
        <v>13</v>
      </c>
      <c r="K19" s="280">
        <v>0</v>
      </c>
      <c r="L19" s="280">
        <v>0</v>
      </c>
      <c r="M19" s="280">
        <v>0</v>
      </c>
      <c r="N19" s="280">
        <v>0</v>
      </c>
      <c r="O19" s="54"/>
      <c r="P19" s="58"/>
      <c r="Q19" s="54"/>
      <c r="R19" s="58"/>
      <c r="S19" s="54"/>
      <c r="T19" s="58"/>
      <c r="U19" s="54"/>
      <c r="V19" s="58"/>
      <c r="W19" s="54"/>
      <c r="X19" s="58"/>
      <c r="Y19" s="1"/>
      <c r="Z19" s="1"/>
      <c r="AA19" s="1"/>
      <c r="AB19" s="1"/>
      <c r="AC19" s="1"/>
      <c r="AD19" s="1"/>
      <c r="AE19" s="1"/>
    </row>
    <row r="20" spans="1:31" ht="31.5" customHeight="1" thickBot="1">
      <c r="A20" s="494"/>
      <c r="B20" s="491"/>
      <c r="C20" s="45" t="s">
        <v>239</v>
      </c>
      <c r="D20" s="487"/>
      <c r="E20" s="487"/>
      <c r="F20" s="496" t="s">
        <v>241</v>
      </c>
      <c r="G20" s="497"/>
      <c r="H20" s="498"/>
      <c r="I20" s="51">
        <v>0</v>
      </c>
      <c r="J20" s="51">
        <v>0</v>
      </c>
      <c r="K20" s="184">
        <v>0</v>
      </c>
      <c r="L20" s="184">
        <v>0</v>
      </c>
      <c r="M20" s="184">
        <v>0</v>
      </c>
      <c r="N20" s="184">
        <v>0</v>
      </c>
      <c r="O20" s="54"/>
      <c r="P20" s="58"/>
      <c r="Q20" s="54"/>
      <c r="R20" s="58"/>
      <c r="S20" s="54"/>
      <c r="T20" s="58"/>
      <c r="U20" s="54"/>
      <c r="V20" s="58"/>
      <c r="W20" s="54"/>
      <c r="X20" s="58"/>
      <c r="Y20" s="1"/>
      <c r="Z20" s="1"/>
      <c r="AA20" s="1"/>
      <c r="AB20" s="1"/>
      <c r="AC20" s="1"/>
      <c r="AD20" s="1"/>
      <c r="AE20" s="1"/>
    </row>
    <row r="21" spans="1:31" ht="48" customHeight="1" thickBot="1">
      <c r="A21" s="495"/>
      <c r="B21" s="492"/>
      <c r="C21" s="45" t="s">
        <v>240</v>
      </c>
      <c r="D21" s="488"/>
      <c r="E21" s="488"/>
      <c r="F21" s="496" t="s">
        <v>241</v>
      </c>
      <c r="G21" s="497"/>
      <c r="H21" s="498"/>
      <c r="I21" s="52">
        <v>13</v>
      </c>
      <c r="J21" s="52">
        <v>13</v>
      </c>
      <c r="K21" s="280">
        <v>0</v>
      </c>
      <c r="L21" s="280">
        <v>0</v>
      </c>
      <c r="M21" s="280">
        <v>0</v>
      </c>
      <c r="N21" s="280">
        <v>0</v>
      </c>
      <c r="O21" s="54"/>
      <c r="P21" s="58"/>
      <c r="Q21" s="54"/>
      <c r="R21" s="58"/>
      <c r="S21" s="54"/>
      <c r="T21" s="58"/>
      <c r="U21" s="54"/>
      <c r="V21" s="58"/>
      <c r="W21" s="54"/>
      <c r="X21" s="58"/>
      <c r="Y21" s="1"/>
      <c r="Z21" s="1"/>
      <c r="AA21" s="1"/>
      <c r="AB21" s="1"/>
      <c r="AC21" s="1"/>
      <c r="AD21" s="1"/>
      <c r="AE21" s="1"/>
    </row>
    <row r="22" spans="1:31" s="59" customFormat="1" ht="62.25" customHeight="1" thickBot="1">
      <c r="A22" s="54" t="s">
        <v>155</v>
      </c>
      <c r="B22" s="182" t="s">
        <v>244</v>
      </c>
      <c r="C22" s="183" t="s">
        <v>203</v>
      </c>
      <c r="D22" s="184" t="s">
        <v>228</v>
      </c>
      <c r="E22" s="51" t="s">
        <v>233</v>
      </c>
      <c r="F22" s="184">
        <v>14</v>
      </c>
      <c r="G22" s="184">
        <v>9</v>
      </c>
      <c r="H22" s="184">
        <v>9</v>
      </c>
      <c r="I22" s="184">
        <v>23</v>
      </c>
      <c r="J22" s="184">
        <v>23</v>
      </c>
      <c r="K22" s="184">
        <v>15</v>
      </c>
      <c r="L22" s="184">
        <v>15</v>
      </c>
      <c r="M22" s="184">
        <v>0</v>
      </c>
      <c r="N22" s="184">
        <v>0</v>
      </c>
      <c r="O22" s="54"/>
      <c r="P22" s="58"/>
      <c r="Q22" s="54"/>
      <c r="R22" s="58"/>
      <c r="S22" s="54"/>
      <c r="T22" s="58"/>
      <c r="U22" s="54"/>
      <c r="V22" s="58"/>
      <c r="W22" s="54"/>
      <c r="X22" s="58"/>
      <c r="Y22" s="185"/>
      <c r="Z22" s="185"/>
      <c r="AA22" s="185"/>
      <c r="AB22" s="185"/>
      <c r="AC22" s="185"/>
      <c r="AD22" s="185"/>
      <c r="AE22" s="185"/>
    </row>
    <row r="23" spans="1:31" s="59" customFormat="1" ht="70.5" customHeight="1" thickBot="1">
      <c r="A23" s="54" t="s">
        <v>177</v>
      </c>
      <c r="B23" s="183" t="s">
        <v>245</v>
      </c>
      <c r="C23" s="183" t="s">
        <v>203</v>
      </c>
      <c r="D23" s="184" t="s">
        <v>228</v>
      </c>
      <c r="E23" s="51" t="s">
        <v>233</v>
      </c>
      <c r="F23" s="184">
        <v>30</v>
      </c>
      <c r="G23" s="184">
        <v>28</v>
      </c>
      <c r="H23" s="184">
        <v>28</v>
      </c>
      <c r="I23" s="184">
        <v>0</v>
      </c>
      <c r="J23" s="184">
        <v>0</v>
      </c>
      <c r="K23" s="184">
        <v>0</v>
      </c>
      <c r="L23" s="184">
        <v>0</v>
      </c>
      <c r="M23" s="184">
        <v>0</v>
      </c>
      <c r="N23" s="184">
        <v>0</v>
      </c>
      <c r="O23" s="54"/>
      <c r="P23" s="58"/>
      <c r="Q23" s="54"/>
      <c r="R23" s="58"/>
      <c r="S23" s="54"/>
      <c r="T23" s="58"/>
      <c r="U23" s="54"/>
      <c r="V23" s="58"/>
      <c r="W23" s="54"/>
      <c r="X23" s="58"/>
      <c r="Y23" s="185"/>
      <c r="Z23" s="185"/>
      <c r="AA23" s="185"/>
      <c r="AB23" s="185"/>
      <c r="AC23" s="185"/>
      <c r="AD23" s="185"/>
      <c r="AE23" s="185"/>
    </row>
    <row r="24" spans="1:31" s="59" customFormat="1" ht="78.75" customHeight="1" thickBot="1">
      <c r="A24" s="54" t="s">
        <v>178</v>
      </c>
      <c r="B24" s="183" t="s">
        <v>246</v>
      </c>
      <c r="C24" s="183" t="s">
        <v>203</v>
      </c>
      <c r="D24" s="184" t="s">
        <v>228</v>
      </c>
      <c r="E24" s="51" t="s">
        <v>233</v>
      </c>
      <c r="F24" s="184">
        <v>0</v>
      </c>
      <c r="G24" s="184">
        <v>0</v>
      </c>
      <c r="H24" s="184">
        <v>0</v>
      </c>
      <c r="I24" s="184">
        <v>27</v>
      </c>
      <c r="J24" s="184">
        <v>27</v>
      </c>
      <c r="K24" s="184">
        <v>14</v>
      </c>
      <c r="L24" s="184">
        <v>14</v>
      </c>
      <c r="M24" s="184">
        <v>0</v>
      </c>
      <c r="N24" s="184">
        <v>0</v>
      </c>
      <c r="O24" s="54"/>
      <c r="P24" s="58"/>
      <c r="Q24" s="54"/>
      <c r="R24" s="58"/>
      <c r="S24" s="54"/>
      <c r="T24" s="58"/>
      <c r="U24" s="54"/>
      <c r="V24" s="58"/>
      <c r="W24" s="54"/>
      <c r="X24" s="58"/>
      <c r="Y24" s="185"/>
      <c r="Z24" s="185"/>
      <c r="AA24" s="185"/>
      <c r="AB24" s="185"/>
      <c r="AC24" s="185"/>
      <c r="AD24" s="185"/>
      <c r="AE24" s="185"/>
    </row>
    <row r="25" spans="1:31" s="191" customFormat="1" ht="61.5" customHeight="1" thickBot="1">
      <c r="A25" s="186" t="s">
        <v>179</v>
      </c>
      <c r="B25" s="187" t="s">
        <v>249</v>
      </c>
      <c r="C25" s="187" t="s">
        <v>203</v>
      </c>
      <c r="D25" s="188" t="s">
        <v>247</v>
      </c>
      <c r="E25" s="188" t="s">
        <v>248</v>
      </c>
      <c r="F25" s="188">
        <v>0</v>
      </c>
      <c r="G25" s="188">
        <v>4</v>
      </c>
      <c r="H25" s="188">
        <v>4</v>
      </c>
      <c r="I25" s="188">
        <v>3</v>
      </c>
      <c r="J25" s="188">
        <v>3</v>
      </c>
      <c r="K25" s="184">
        <v>2</v>
      </c>
      <c r="L25" s="184">
        <v>2</v>
      </c>
      <c r="M25" s="184">
        <v>5</v>
      </c>
      <c r="N25" s="184">
        <v>3</v>
      </c>
      <c r="O25" s="56">
        <v>3</v>
      </c>
      <c r="P25" s="56">
        <v>3</v>
      </c>
      <c r="Q25" s="56">
        <v>3</v>
      </c>
      <c r="R25" s="56"/>
      <c r="S25" s="186">
        <v>3</v>
      </c>
      <c r="T25" s="189"/>
      <c r="U25" s="186">
        <v>3</v>
      </c>
      <c r="V25" s="186"/>
      <c r="W25" s="186">
        <v>2</v>
      </c>
      <c r="X25" s="186"/>
      <c r="Y25" s="190"/>
      <c r="Z25" s="190"/>
      <c r="AA25" s="190"/>
      <c r="AB25" s="190"/>
      <c r="AC25" s="190"/>
      <c r="AD25" s="190"/>
      <c r="AE25" s="190"/>
    </row>
    <row r="26" spans="1:24" s="59" customFormat="1" ht="79.5" customHeight="1" thickBot="1">
      <c r="A26" s="54" t="s">
        <v>180</v>
      </c>
      <c r="B26" s="183" t="s">
        <v>250</v>
      </c>
      <c r="C26" s="183" t="s">
        <v>203</v>
      </c>
      <c r="D26" s="184" t="s">
        <v>251</v>
      </c>
      <c r="E26" s="184" t="s">
        <v>252</v>
      </c>
      <c r="F26" s="184">
        <v>4</v>
      </c>
      <c r="G26" s="184">
        <v>9</v>
      </c>
      <c r="H26" s="184">
        <v>9</v>
      </c>
      <c r="I26" s="184">
        <v>7</v>
      </c>
      <c r="J26" s="184">
        <v>7</v>
      </c>
      <c r="K26" s="184">
        <v>1</v>
      </c>
      <c r="L26" s="184">
        <v>1</v>
      </c>
      <c r="M26" s="184">
        <v>4</v>
      </c>
      <c r="N26" s="184">
        <v>4</v>
      </c>
      <c r="O26" s="54">
        <v>3</v>
      </c>
      <c r="P26" s="54">
        <v>3</v>
      </c>
      <c r="Q26" s="54"/>
      <c r="R26" s="58"/>
      <c r="S26" s="54"/>
      <c r="T26" s="58"/>
      <c r="U26" s="54"/>
      <c r="V26" s="58"/>
      <c r="W26" s="54"/>
      <c r="X26" s="58"/>
    </row>
    <row r="27" spans="1:24" ht="33" customHeight="1" thickBot="1">
      <c r="A27" s="493" t="s">
        <v>181</v>
      </c>
      <c r="B27" s="490" t="s">
        <v>253</v>
      </c>
      <c r="C27" s="45" t="s">
        <v>199</v>
      </c>
      <c r="D27" s="486" t="s">
        <v>235</v>
      </c>
      <c r="E27" s="486" t="s">
        <v>230</v>
      </c>
      <c r="F27" s="51">
        <v>0</v>
      </c>
      <c r="G27" s="51">
        <v>0</v>
      </c>
      <c r="H27" s="51">
        <v>0</v>
      </c>
      <c r="I27" s="51">
        <v>0</v>
      </c>
      <c r="J27" s="51">
        <v>0</v>
      </c>
      <c r="K27" s="184">
        <v>0</v>
      </c>
      <c r="L27" s="184">
        <v>0</v>
      </c>
      <c r="M27" s="184">
        <v>10</v>
      </c>
      <c r="N27" s="184">
        <v>1</v>
      </c>
      <c r="O27" s="54">
        <v>1</v>
      </c>
      <c r="P27" s="54">
        <v>0</v>
      </c>
      <c r="Q27" s="54">
        <v>1</v>
      </c>
      <c r="R27" s="54">
        <v>1</v>
      </c>
      <c r="S27" s="54"/>
      <c r="T27" s="58"/>
      <c r="U27" s="54"/>
      <c r="V27" s="58"/>
      <c r="W27" s="54"/>
      <c r="X27" s="58"/>
    </row>
    <row r="28" spans="1:24" ht="36.75" customHeight="1" thickBot="1">
      <c r="A28" s="494"/>
      <c r="B28" s="491"/>
      <c r="C28" s="45" t="s">
        <v>239</v>
      </c>
      <c r="D28" s="487"/>
      <c r="E28" s="487"/>
      <c r="F28" s="496" t="s">
        <v>241</v>
      </c>
      <c r="G28" s="497"/>
      <c r="H28" s="498"/>
      <c r="I28" s="51">
        <v>0</v>
      </c>
      <c r="J28" s="51">
        <v>0</v>
      </c>
      <c r="K28" s="184">
        <v>0</v>
      </c>
      <c r="L28" s="184">
        <v>0</v>
      </c>
      <c r="M28" s="184">
        <v>0</v>
      </c>
      <c r="N28" s="184">
        <v>0</v>
      </c>
      <c r="O28" s="192">
        <v>0</v>
      </c>
      <c r="P28" s="54">
        <v>0</v>
      </c>
      <c r="Q28" s="192">
        <v>0</v>
      </c>
      <c r="R28" s="54">
        <v>0</v>
      </c>
      <c r="S28" s="192"/>
      <c r="T28" s="58"/>
      <c r="U28" s="192"/>
      <c r="V28" s="58"/>
      <c r="W28" s="192"/>
      <c r="X28" s="58"/>
    </row>
    <row r="29" spans="1:24" ht="46.5" customHeight="1" thickBot="1">
      <c r="A29" s="495"/>
      <c r="B29" s="492"/>
      <c r="C29" s="45" t="s">
        <v>240</v>
      </c>
      <c r="D29" s="488"/>
      <c r="E29" s="488"/>
      <c r="F29" s="496" t="s">
        <v>241</v>
      </c>
      <c r="G29" s="497"/>
      <c r="H29" s="498"/>
      <c r="I29" s="51">
        <v>0</v>
      </c>
      <c r="J29" s="51">
        <v>0</v>
      </c>
      <c r="K29" s="184">
        <v>0</v>
      </c>
      <c r="L29" s="184">
        <v>0</v>
      </c>
      <c r="M29" s="184">
        <v>10</v>
      </c>
      <c r="N29" s="184">
        <v>1</v>
      </c>
      <c r="O29" s="192">
        <v>1</v>
      </c>
      <c r="P29" s="54">
        <v>0</v>
      </c>
      <c r="Q29" s="192">
        <v>1</v>
      </c>
      <c r="R29" s="54">
        <v>1</v>
      </c>
      <c r="S29" s="192"/>
      <c r="T29" s="58"/>
      <c r="U29" s="192"/>
      <c r="V29" s="58"/>
      <c r="W29" s="192"/>
      <c r="X29" s="58"/>
    </row>
    <row r="30" spans="1:24" s="59" customFormat="1" ht="37.5" customHeight="1" thickBot="1">
      <c r="A30" s="479" t="s">
        <v>182</v>
      </c>
      <c r="B30" s="490" t="s">
        <v>254</v>
      </c>
      <c r="C30" s="45" t="s">
        <v>199</v>
      </c>
      <c r="D30" s="486" t="s">
        <v>235</v>
      </c>
      <c r="E30" s="486" t="s">
        <v>230</v>
      </c>
      <c r="F30" s="51">
        <v>0</v>
      </c>
      <c r="G30" s="51">
        <v>0</v>
      </c>
      <c r="H30" s="51">
        <v>0</v>
      </c>
      <c r="I30" s="51">
        <v>2</v>
      </c>
      <c r="J30" s="51">
        <v>2</v>
      </c>
      <c r="K30" s="184">
        <v>0</v>
      </c>
      <c r="L30" s="184">
        <v>0</v>
      </c>
      <c r="M30" s="184">
        <v>2</v>
      </c>
      <c r="N30" s="184">
        <v>0</v>
      </c>
      <c r="O30" s="57"/>
      <c r="P30" s="54"/>
      <c r="Q30" s="57"/>
      <c r="R30" s="58"/>
      <c r="S30" s="57"/>
      <c r="T30" s="58"/>
      <c r="U30" s="57"/>
      <c r="V30" s="58"/>
      <c r="W30" s="57"/>
      <c r="X30" s="58"/>
    </row>
    <row r="31" spans="1:24" s="59" customFormat="1" ht="38.25" customHeight="1" thickBot="1">
      <c r="A31" s="489"/>
      <c r="B31" s="491"/>
      <c r="C31" s="45" t="s">
        <v>239</v>
      </c>
      <c r="D31" s="487"/>
      <c r="E31" s="487"/>
      <c r="F31" s="496" t="s">
        <v>241</v>
      </c>
      <c r="G31" s="497"/>
      <c r="H31" s="498"/>
      <c r="I31" s="51">
        <v>0</v>
      </c>
      <c r="J31" s="51">
        <v>0</v>
      </c>
      <c r="K31" s="184">
        <v>0</v>
      </c>
      <c r="L31" s="184">
        <v>0</v>
      </c>
      <c r="M31" s="184">
        <v>0</v>
      </c>
      <c r="N31" s="184">
        <v>0</v>
      </c>
      <c r="O31" s="281"/>
      <c r="P31" s="54"/>
      <c r="Q31" s="57"/>
      <c r="R31" s="58"/>
      <c r="S31" s="57"/>
      <c r="T31" s="58"/>
      <c r="U31" s="57"/>
      <c r="V31" s="58"/>
      <c r="W31" s="57"/>
      <c r="X31" s="58"/>
    </row>
    <row r="32" spans="1:24" s="59" customFormat="1" ht="47.25" customHeight="1" thickBot="1">
      <c r="A32" s="480"/>
      <c r="B32" s="492"/>
      <c r="C32" s="45" t="s">
        <v>240</v>
      </c>
      <c r="D32" s="488"/>
      <c r="E32" s="488"/>
      <c r="F32" s="496" t="s">
        <v>241</v>
      </c>
      <c r="G32" s="497"/>
      <c r="H32" s="498"/>
      <c r="I32" s="51">
        <v>2</v>
      </c>
      <c r="J32" s="51">
        <v>2</v>
      </c>
      <c r="K32" s="184">
        <v>0</v>
      </c>
      <c r="L32" s="184">
        <v>0</v>
      </c>
      <c r="M32" s="184">
        <v>2</v>
      </c>
      <c r="N32" s="184">
        <v>0</v>
      </c>
      <c r="O32" s="281"/>
      <c r="P32" s="58"/>
      <c r="Q32" s="57"/>
      <c r="R32" s="58"/>
      <c r="S32" s="57"/>
      <c r="T32" s="58"/>
      <c r="U32" s="57"/>
      <c r="V32" s="58"/>
      <c r="W32" s="57"/>
      <c r="X32" s="58"/>
    </row>
    <row r="33" spans="1:24" ht="47.25" customHeight="1" thickBot="1">
      <c r="A33" s="33" t="s">
        <v>183</v>
      </c>
      <c r="B33" s="45" t="s">
        <v>255</v>
      </c>
      <c r="C33" s="53" t="s">
        <v>64</v>
      </c>
      <c r="D33" s="184" t="s">
        <v>228</v>
      </c>
      <c r="E33" s="51" t="s">
        <v>233</v>
      </c>
      <c r="F33" s="51">
        <v>0</v>
      </c>
      <c r="G33" s="51">
        <v>0</v>
      </c>
      <c r="H33" s="51">
        <v>0</v>
      </c>
      <c r="I33" s="51">
        <v>28</v>
      </c>
      <c r="J33" s="51">
        <v>28</v>
      </c>
      <c r="K33" s="184">
        <v>22</v>
      </c>
      <c r="L33" s="184">
        <v>22</v>
      </c>
      <c r="M33" s="184">
        <v>18</v>
      </c>
      <c r="N33" s="184">
        <v>0</v>
      </c>
      <c r="O33" s="282">
        <v>18</v>
      </c>
      <c r="P33" s="54">
        <v>0</v>
      </c>
      <c r="Q33" s="57">
        <v>18</v>
      </c>
      <c r="R33" s="58"/>
      <c r="S33" s="57"/>
      <c r="T33" s="58"/>
      <c r="U33" s="57"/>
      <c r="V33" s="58"/>
      <c r="W33" s="57"/>
      <c r="X33" s="58"/>
    </row>
    <row r="34" spans="1:24" s="59" customFormat="1" ht="48.75" customHeight="1" thickBot="1">
      <c r="A34" s="54" t="s">
        <v>184</v>
      </c>
      <c r="B34" s="120" t="s">
        <v>256</v>
      </c>
      <c r="C34" s="121" t="s">
        <v>64</v>
      </c>
      <c r="D34" s="184" t="s">
        <v>228</v>
      </c>
      <c r="E34" s="51" t="s">
        <v>233</v>
      </c>
      <c r="F34" s="122">
        <v>0</v>
      </c>
      <c r="G34" s="122">
        <v>0</v>
      </c>
      <c r="H34" s="122">
        <v>0</v>
      </c>
      <c r="I34" s="122">
        <v>10</v>
      </c>
      <c r="J34" s="122">
        <v>10</v>
      </c>
      <c r="K34" s="283">
        <v>12</v>
      </c>
      <c r="L34" s="283">
        <v>12</v>
      </c>
      <c r="M34" s="283">
        <v>17</v>
      </c>
      <c r="N34" s="283">
        <v>0</v>
      </c>
      <c r="O34" s="123">
        <v>16</v>
      </c>
      <c r="P34" s="54">
        <v>0</v>
      </c>
      <c r="Q34" s="123">
        <v>16</v>
      </c>
      <c r="R34" s="284"/>
      <c r="S34" s="123">
        <v>5</v>
      </c>
      <c r="T34" s="124"/>
      <c r="U34" s="123">
        <v>5</v>
      </c>
      <c r="V34" s="124"/>
      <c r="W34" s="123">
        <v>5</v>
      </c>
      <c r="X34" s="162"/>
    </row>
    <row r="35" spans="1:24" s="126" customFormat="1" ht="50.25" customHeight="1" thickBot="1">
      <c r="A35" s="56" t="s">
        <v>185</v>
      </c>
      <c r="B35" s="45" t="s">
        <v>257</v>
      </c>
      <c r="C35" s="45" t="s">
        <v>64</v>
      </c>
      <c r="D35" s="184" t="s">
        <v>228</v>
      </c>
      <c r="E35" s="51" t="s">
        <v>233</v>
      </c>
      <c r="F35" s="127">
        <v>0</v>
      </c>
      <c r="G35" s="127">
        <v>0</v>
      </c>
      <c r="H35" s="127">
        <v>0</v>
      </c>
      <c r="I35" s="127">
        <v>0</v>
      </c>
      <c r="J35" s="127">
        <v>0</v>
      </c>
      <c r="K35" s="285">
        <v>1</v>
      </c>
      <c r="L35" s="285">
        <v>1</v>
      </c>
      <c r="M35" s="285">
        <v>2</v>
      </c>
      <c r="N35" s="285">
        <v>0</v>
      </c>
      <c r="O35" s="285">
        <v>3</v>
      </c>
      <c r="P35" s="56">
        <v>0</v>
      </c>
      <c r="Q35" s="128">
        <v>3</v>
      </c>
      <c r="R35" s="55"/>
      <c r="S35" s="128"/>
      <c r="T35" s="55"/>
      <c r="U35" s="128"/>
      <c r="V35" s="55"/>
      <c r="W35" s="128"/>
      <c r="X35" s="125"/>
    </row>
    <row r="36" spans="1:24" ht="69" customHeight="1" thickBot="1">
      <c r="A36" s="118" t="s">
        <v>104</v>
      </c>
      <c r="B36" s="163" t="s">
        <v>258</v>
      </c>
      <c r="C36" s="164" t="s">
        <v>200</v>
      </c>
      <c r="D36" s="165" t="s">
        <v>235</v>
      </c>
      <c r="E36" s="166" t="s">
        <v>230</v>
      </c>
      <c r="F36" s="50">
        <v>0</v>
      </c>
      <c r="G36" s="50">
        <v>0</v>
      </c>
      <c r="H36" s="50">
        <v>0</v>
      </c>
      <c r="I36" s="50">
        <v>0</v>
      </c>
      <c r="J36" s="50">
        <v>0</v>
      </c>
      <c r="K36" s="483" t="s">
        <v>40</v>
      </c>
      <c r="L36" s="484"/>
      <c r="M36" s="484"/>
      <c r="N36" s="484"/>
      <c r="O36" s="484"/>
      <c r="P36" s="484"/>
      <c r="Q36" s="484"/>
      <c r="R36" s="484"/>
      <c r="S36" s="484"/>
      <c r="T36" s="484"/>
      <c r="U36" s="484"/>
      <c r="V36" s="484"/>
      <c r="W36" s="484"/>
      <c r="X36" s="485"/>
    </row>
    <row r="37" spans="1:24" s="59" customFormat="1" ht="60" customHeight="1" thickBot="1">
      <c r="A37" s="54" t="s">
        <v>105</v>
      </c>
      <c r="B37" s="163" t="s">
        <v>259</v>
      </c>
      <c r="C37" s="164" t="s">
        <v>200</v>
      </c>
      <c r="D37" s="165" t="s">
        <v>235</v>
      </c>
      <c r="E37" s="166" t="s">
        <v>230</v>
      </c>
      <c r="F37" s="50">
        <v>0</v>
      </c>
      <c r="G37" s="50">
        <v>0</v>
      </c>
      <c r="H37" s="50">
        <v>0</v>
      </c>
      <c r="I37" s="50">
        <v>0</v>
      </c>
      <c r="J37" s="50">
        <v>0</v>
      </c>
      <c r="K37" s="483" t="s">
        <v>40</v>
      </c>
      <c r="L37" s="484"/>
      <c r="M37" s="484"/>
      <c r="N37" s="484"/>
      <c r="O37" s="484"/>
      <c r="P37" s="484"/>
      <c r="Q37" s="484"/>
      <c r="R37" s="484"/>
      <c r="S37" s="484"/>
      <c r="T37" s="484"/>
      <c r="U37" s="484"/>
      <c r="V37" s="484"/>
      <c r="W37" s="484"/>
      <c r="X37" s="485"/>
    </row>
    <row r="38" spans="1:24" s="59" customFormat="1" ht="43.5" customHeight="1" thickBot="1">
      <c r="A38" s="479" t="s">
        <v>106</v>
      </c>
      <c r="B38" s="481" t="s">
        <v>260</v>
      </c>
      <c r="C38" s="164" t="s">
        <v>45</v>
      </c>
      <c r="D38" s="165" t="s">
        <v>235</v>
      </c>
      <c r="E38" s="166" t="s">
        <v>230</v>
      </c>
      <c r="F38" s="50">
        <v>0</v>
      </c>
      <c r="G38" s="50">
        <v>0</v>
      </c>
      <c r="H38" s="50">
        <v>0</v>
      </c>
      <c r="I38" s="50">
        <v>0</v>
      </c>
      <c r="J38" s="50">
        <v>0</v>
      </c>
      <c r="K38" s="275">
        <v>1</v>
      </c>
      <c r="L38" s="277">
        <v>1</v>
      </c>
      <c r="M38" s="483" t="s">
        <v>40</v>
      </c>
      <c r="N38" s="484"/>
      <c r="O38" s="484"/>
      <c r="P38" s="484"/>
      <c r="Q38" s="484"/>
      <c r="R38" s="484"/>
      <c r="S38" s="484"/>
      <c r="T38" s="484"/>
      <c r="U38" s="484"/>
      <c r="V38" s="484"/>
      <c r="W38" s="484"/>
      <c r="X38" s="485"/>
    </row>
    <row r="39" spans="1:24" s="126" customFormat="1" ht="43.5" customHeight="1" thickBot="1">
      <c r="A39" s="480"/>
      <c r="B39" s="482"/>
      <c r="C39" s="164" t="s">
        <v>44</v>
      </c>
      <c r="D39" s="165" t="s">
        <v>235</v>
      </c>
      <c r="E39" s="166" t="s">
        <v>230</v>
      </c>
      <c r="F39" s="50">
        <v>0</v>
      </c>
      <c r="G39" s="50">
        <v>0</v>
      </c>
      <c r="H39" s="50">
        <v>0</v>
      </c>
      <c r="I39" s="50">
        <v>0</v>
      </c>
      <c r="J39" s="50">
        <v>0</v>
      </c>
      <c r="K39" s="277">
        <v>0</v>
      </c>
      <c r="L39" s="277">
        <v>0</v>
      </c>
      <c r="M39" s="483" t="s">
        <v>40</v>
      </c>
      <c r="N39" s="484"/>
      <c r="O39" s="484"/>
      <c r="P39" s="484"/>
      <c r="Q39" s="484"/>
      <c r="R39" s="484"/>
      <c r="S39" s="484"/>
      <c r="T39" s="484"/>
      <c r="U39" s="484"/>
      <c r="V39" s="484"/>
      <c r="W39" s="484"/>
      <c r="X39" s="485"/>
    </row>
    <row r="40" ht="15" customHeight="1"/>
  </sheetData>
  <sheetProtection/>
  <mergeCells count="58">
    <mergeCell ref="Q6:R6"/>
    <mergeCell ref="G6:H6"/>
    <mergeCell ref="D5:D7"/>
    <mergeCell ref="F5:F7"/>
    <mergeCell ref="I6:J6"/>
    <mergeCell ref="K6:L6"/>
    <mergeCell ref="W6:X6"/>
    <mergeCell ref="B2:X2"/>
    <mergeCell ref="B3:X3"/>
    <mergeCell ref="B4:X4"/>
    <mergeCell ref="M6:N6"/>
    <mergeCell ref="O6:P6"/>
    <mergeCell ref="F12:H12"/>
    <mergeCell ref="B5:B7"/>
    <mergeCell ref="E5:E7"/>
    <mergeCell ref="A5:A7"/>
    <mergeCell ref="A10:A12"/>
    <mergeCell ref="B10:B12"/>
    <mergeCell ref="G5:X5"/>
    <mergeCell ref="S6:T6"/>
    <mergeCell ref="U6:V6"/>
    <mergeCell ref="C5:C7"/>
    <mergeCell ref="F17:H17"/>
    <mergeCell ref="F18:H18"/>
    <mergeCell ref="A13:A15"/>
    <mergeCell ref="B13:B15"/>
    <mergeCell ref="D13:D15"/>
    <mergeCell ref="E13:E15"/>
    <mergeCell ref="A19:A21"/>
    <mergeCell ref="B19:B21"/>
    <mergeCell ref="D19:D21"/>
    <mergeCell ref="E19:E21"/>
    <mergeCell ref="F14:H14"/>
    <mergeCell ref="F15:H15"/>
    <mergeCell ref="A16:A18"/>
    <mergeCell ref="B16:B18"/>
    <mergeCell ref="D16:D18"/>
    <mergeCell ref="E16:E18"/>
    <mergeCell ref="F20:H20"/>
    <mergeCell ref="F21:H21"/>
    <mergeCell ref="F31:H31"/>
    <mergeCell ref="F32:H32"/>
    <mergeCell ref="F28:H28"/>
    <mergeCell ref="F29:H29"/>
    <mergeCell ref="E27:E29"/>
    <mergeCell ref="A30:A32"/>
    <mergeCell ref="B30:B32"/>
    <mergeCell ref="D30:D32"/>
    <mergeCell ref="E30:E32"/>
    <mergeCell ref="A27:A29"/>
    <mergeCell ref="B27:B29"/>
    <mergeCell ref="D27:D29"/>
    <mergeCell ref="A38:A39"/>
    <mergeCell ref="B38:B39"/>
    <mergeCell ref="K36:X36"/>
    <mergeCell ref="K37:X37"/>
    <mergeCell ref="M39:X39"/>
    <mergeCell ref="M38:X38"/>
  </mergeCells>
  <printOptions/>
  <pageMargins left="0.7" right="0.7" top="0.75" bottom="0.75" header="0.3" footer="0.3"/>
  <pageSetup horizontalDpi="180" verticalDpi="180" orientation="landscape" paperSize="9" scale="41" r:id="rId1"/>
</worksheet>
</file>

<file path=xl/worksheets/sheet3.xml><?xml version="1.0" encoding="utf-8"?>
<worksheet xmlns="http://schemas.openxmlformats.org/spreadsheetml/2006/main" xmlns:r="http://schemas.openxmlformats.org/officeDocument/2006/relationships">
  <sheetPr>
    <pageSetUpPr fitToPage="1"/>
  </sheetPr>
  <dimension ref="A2:V646"/>
  <sheetViews>
    <sheetView view="pageBreakPreview" zoomScale="95" zoomScaleSheetLayoutView="95" zoomScalePageLayoutView="0" workbookViewId="0" topLeftCell="A55">
      <selection activeCell="J35" sqref="J35"/>
    </sheetView>
  </sheetViews>
  <sheetFormatPr defaultColWidth="9.140625" defaultRowHeight="15"/>
  <cols>
    <col min="1" max="1" width="5.421875" style="0" customWidth="1"/>
    <col min="2" max="2" width="49.8515625" style="0" customWidth="1"/>
    <col min="3" max="3" width="12.8515625" style="0" customWidth="1"/>
    <col min="4" max="4" width="9.28125" style="0" customWidth="1"/>
    <col min="5" max="5" width="11.140625" style="0" customWidth="1"/>
    <col min="6" max="6" width="11.421875" style="0" customWidth="1"/>
    <col min="7" max="7" width="10.421875" style="0" customWidth="1"/>
    <col min="8" max="8" width="11.7109375" style="0" customWidth="1"/>
    <col min="9" max="9" width="12.7109375" style="0" customWidth="1"/>
    <col min="10" max="10" width="11.28125" style="0" customWidth="1"/>
    <col min="11" max="11" width="11.7109375" style="0" customWidth="1"/>
    <col min="12" max="12" width="10.421875" style="0" customWidth="1"/>
    <col min="13" max="13" width="10.7109375" style="0" customWidth="1"/>
    <col min="14" max="14" width="9.28125" style="0" customWidth="1"/>
    <col min="15" max="15" width="15.00390625" style="0" customWidth="1"/>
    <col min="16" max="21" width="9.140625" style="133" customWidth="1"/>
    <col min="22" max="22" width="9.140625" style="43" customWidth="1"/>
  </cols>
  <sheetData>
    <row r="2" spans="1:15" ht="15">
      <c r="A2" s="417" t="s">
        <v>156</v>
      </c>
      <c r="B2" s="417"/>
      <c r="C2" s="417"/>
      <c r="D2" s="417"/>
      <c r="E2" s="417"/>
      <c r="F2" s="417"/>
      <c r="G2" s="417"/>
      <c r="H2" s="417"/>
      <c r="I2" s="417"/>
      <c r="J2" s="417"/>
      <c r="K2" s="417"/>
      <c r="L2" s="417"/>
      <c r="M2" s="417"/>
      <c r="N2" s="417"/>
      <c r="O2" s="417"/>
    </row>
    <row r="3" spans="1:15" ht="15">
      <c r="A3" s="417" t="s">
        <v>58</v>
      </c>
      <c r="B3" s="417"/>
      <c r="C3" s="417"/>
      <c r="D3" s="417"/>
      <c r="E3" s="417"/>
      <c r="F3" s="417"/>
      <c r="G3" s="417"/>
      <c r="H3" s="417"/>
      <c r="I3" s="417"/>
      <c r="J3" s="417"/>
      <c r="K3" s="417"/>
      <c r="L3" s="417"/>
      <c r="M3" s="417"/>
      <c r="N3" s="417"/>
      <c r="O3" s="417"/>
    </row>
    <row r="4" spans="1:15" ht="15" thickBot="1">
      <c r="A4" s="607" t="s">
        <v>142</v>
      </c>
      <c r="B4" s="607"/>
      <c r="C4" s="607"/>
      <c r="D4" s="607"/>
      <c r="E4" s="607"/>
      <c r="F4" s="607"/>
      <c r="G4" s="607"/>
      <c r="H4" s="607"/>
      <c r="I4" s="607"/>
      <c r="J4" s="607"/>
      <c r="K4" s="607"/>
      <c r="L4" s="607"/>
      <c r="M4" s="607"/>
      <c r="N4" s="607"/>
      <c r="O4" s="608"/>
    </row>
    <row r="5" spans="1:15" ht="16.5" customHeight="1" thickBot="1">
      <c r="A5" s="592" t="s">
        <v>145</v>
      </c>
      <c r="B5" s="519" t="s">
        <v>157</v>
      </c>
      <c r="C5" s="519" t="s">
        <v>175</v>
      </c>
      <c r="D5" s="519" t="s">
        <v>165</v>
      </c>
      <c r="E5" s="595" t="s">
        <v>166</v>
      </c>
      <c r="F5" s="596"/>
      <c r="G5" s="600" t="s">
        <v>158</v>
      </c>
      <c r="H5" s="601"/>
      <c r="I5" s="601"/>
      <c r="J5" s="601"/>
      <c r="K5" s="601"/>
      <c r="L5" s="601"/>
      <c r="M5" s="601"/>
      <c r="N5" s="601"/>
      <c r="O5" s="602" t="s">
        <v>170</v>
      </c>
    </row>
    <row r="6" spans="1:15" ht="15" customHeight="1">
      <c r="A6" s="593"/>
      <c r="B6" s="520"/>
      <c r="C6" s="520"/>
      <c r="D6" s="520"/>
      <c r="E6" s="609"/>
      <c r="F6" s="610"/>
      <c r="G6" s="595" t="s">
        <v>159</v>
      </c>
      <c r="H6" s="596"/>
      <c r="I6" s="595" t="s">
        <v>167</v>
      </c>
      <c r="J6" s="596"/>
      <c r="K6" s="595" t="s">
        <v>168</v>
      </c>
      <c r="L6" s="596"/>
      <c r="M6" s="595" t="s">
        <v>169</v>
      </c>
      <c r="N6" s="605"/>
      <c r="O6" s="603"/>
    </row>
    <row r="7" spans="1:15" ht="6" customHeight="1" thickBot="1">
      <c r="A7" s="593"/>
      <c r="B7" s="520"/>
      <c r="C7" s="520"/>
      <c r="D7" s="520"/>
      <c r="E7" s="597"/>
      <c r="F7" s="598"/>
      <c r="G7" s="597"/>
      <c r="H7" s="598"/>
      <c r="I7" s="597"/>
      <c r="J7" s="598"/>
      <c r="K7" s="597"/>
      <c r="L7" s="598"/>
      <c r="M7" s="597"/>
      <c r="N7" s="606"/>
      <c r="O7" s="603"/>
    </row>
    <row r="8" spans="1:15" ht="15" thickBot="1">
      <c r="A8" s="594"/>
      <c r="B8" s="521"/>
      <c r="C8" s="521"/>
      <c r="D8" s="521"/>
      <c r="E8" s="18" t="s">
        <v>133</v>
      </c>
      <c r="F8" s="147" t="s">
        <v>134</v>
      </c>
      <c r="G8" s="147" t="s">
        <v>133</v>
      </c>
      <c r="H8" s="26" t="s">
        <v>134</v>
      </c>
      <c r="I8" s="18" t="s">
        <v>133</v>
      </c>
      <c r="J8" s="18" t="s">
        <v>134</v>
      </c>
      <c r="K8" s="18" t="s">
        <v>133</v>
      </c>
      <c r="L8" s="18" t="s">
        <v>134</v>
      </c>
      <c r="M8" s="18" t="s">
        <v>133</v>
      </c>
      <c r="N8" s="148" t="s">
        <v>135</v>
      </c>
      <c r="O8" s="604"/>
    </row>
    <row r="9" spans="1:22" s="4" customFormat="1" ht="15" thickBot="1">
      <c r="A9" s="7">
        <v>1</v>
      </c>
      <c r="B9" s="5">
        <v>2</v>
      </c>
      <c r="C9" s="5">
        <v>3</v>
      </c>
      <c r="D9" s="5">
        <v>4</v>
      </c>
      <c r="E9" s="5">
        <v>5</v>
      </c>
      <c r="F9" s="144">
        <v>6</v>
      </c>
      <c r="G9" s="144">
        <v>7</v>
      </c>
      <c r="H9" s="6">
        <v>8</v>
      </c>
      <c r="I9" s="5">
        <v>9</v>
      </c>
      <c r="J9" s="5">
        <v>10</v>
      </c>
      <c r="K9" s="5">
        <v>11</v>
      </c>
      <c r="L9" s="5">
        <v>12</v>
      </c>
      <c r="M9" s="5">
        <v>13</v>
      </c>
      <c r="N9" s="132">
        <v>14</v>
      </c>
      <c r="O9" s="6">
        <v>15</v>
      </c>
      <c r="P9" s="134"/>
      <c r="Q9" s="134"/>
      <c r="R9" s="134"/>
      <c r="S9" s="134"/>
      <c r="T9" s="134"/>
      <c r="U9" s="134"/>
      <c r="V9" s="135"/>
    </row>
    <row r="10" spans="1:22" s="20" customFormat="1" ht="15" thickBot="1">
      <c r="A10" s="19">
        <v>1</v>
      </c>
      <c r="B10" s="585" t="s">
        <v>243</v>
      </c>
      <c r="C10" s="586"/>
      <c r="D10" s="586"/>
      <c r="E10" s="586"/>
      <c r="F10" s="586"/>
      <c r="G10" s="586"/>
      <c r="H10" s="586"/>
      <c r="I10" s="586"/>
      <c r="J10" s="586"/>
      <c r="K10" s="586"/>
      <c r="L10" s="586"/>
      <c r="M10" s="586"/>
      <c r="N10" s="586"/>
      <c r="O10" s="599"/>
      <c r="P10" s="136"/>
      <c r="Q10" s="136"/>
      <c r="R10" s="136"/>
      <c r="S10" s="136"/>
      <c r="T10" s="136"/>
      <c r="U10" s="136"/>
      <c r="V10" s="137"/>
    </row>
    <row r="11" spans="1:22" s="20" customFormat="1" ht="12.75" customHeight="1" thickBot="1">
      <c r="A11" s="21"/>
      <c r="B11" s="585" t="s">
        <v>65</v>
      </c>
      <c r="C11" s="586"/>
      <c r="D11" s="586"/>
      <c r="E11" s="586"/>
      <c r="F11" s="586"/>
      <c r="G11" s="586"/>
      <c r="H11" s="586"/>
      <c r="I11" s="586"/>
      <c r="J11" s="586"/>
      <c r="K11" s="586"/>
      <c r="L11" s="586"/>
      <c r="M11" s="586"/>
      <c r="N11" s="586"/>
      <c r="O11" s="587"/>
      <c r="P11" s="136"/>
      <c r="Q11" s="136"/>
      <c r="R11" s="136"/>
      <c r="S11" s="136"/>
      <c r="T11" s="136"/>
      <c r="U11" s="136"/>
      <c r="V11" s="137"/>
    </row>
    <row r="12" spans="1:22" s="20" customFormat="1" ht="15" customHeight="1" thickBot="1">
      <c r="A12" s="22" t="s">
        <v>151</v>
      </c>
      <c r="B12" s="585" t="s">
        <v>195</v>
      </c>
      <c r="C12" s="586"/>
      <c r="D12" s="586"/>
      <c r="E12" s="586"/>
      <c r="F12" s="586"/>
      <c r="G12" s="586"/>
      <c r="H12" s="586"/>
      <c r="I12" s="586"/>
      <c r="J12" s="586"/>
      <c r="K12" s="586"/>
      <c r="L12" s="586"/>
      <c r="M12" s="586"/>
      <c r="N12" s="586"/>
      <c r="O12" s="588"/>
      <c r="P12" s="136"/>
      <c r="Q12" s="136"/>
      <c r="R12" s="136"/>
      <c r="S12" s="136"/>
      <c r="T12" s="136"/>
      <c r="U12" s="136"/>
      <c r="V12" s="137"/>
    </row>
    <row r="13" spans="1:22" s="60" customFormat="1" ht="24" customHeight="1">
      <c r="A13" s="556" t="s">
        <v>152</v>
      </c>
      <c r="B13" s="582" t="s">
        <v>100</v>
      </c>
      <c r="C13" s="556" t="s">
        <v>66</v>
      </c>
      <c r="D13" s="581" t="s">
        <v>160</v>
      </c>
      <c r="E13" s="580">
        <f>E31+E47+E48+E112+E125</f>
        <v>48740.30000000001</v>
      </c>
      <c r="F13" s="580">
        <f>F31+F47+F48+F112+F125</f>
        <v>22090.9</v>
      </c>
      <c r="G13" s="580">
        <f>G31+G47+G48+G112+G125</f>
        <v>48218.50000000001</v>
      </c>
      <c r="H13" s="580">
        <f>H31+H47+H48+H112+H125</f>
        <v>21569.1</v>
      </c>
      <c r="I13" s="580"/>
      <c r="J13" s="580"/>
      <c r="K13" s="580">
        <f>K31+K47+K48+K112+K125</f>
        <v>521.8</v>
      </c>
      <c r="L13" s="580">
        <f>L31+L47+L48+L112+L125</f>
        <v>521.8</v>
      </c>
      <c r="M13" s="560"/>
      <c r="N13" s="561"/>
      <c r="O13" s="589" t="s">
        <v>230</v>
      </c>
      <c r="P13" s="138"/>
      <c r="Q13" s="138"/>
      <c r="R13" s="138"/>
      <c r="S13" s="138"/>
      <c r="T13" s="138"/>
      <c r="U13" s="138"/>
      <c r="V13" s="139"/>
    </row>
    <row r="14" spans="1:22" s="60" customFormat="1" ht="13.5">
      <c r="A14" s="557"/>
      <c r="B14" s="583"/>
      <c r="C14" s="557"/>
      <c r="D14" s="581"/>
      <c r="E14" s="580"/>
      <c r="F14" s="580"/>
      <c r="G14" s="580"/>
      <c r="H14" s="580"/>
      <c r="I14" s="580"/>
      <c r="J14" s="580"/>
      <c r="K14" s="580"/>
      <c r="L14" s="580"/>
      <c r="M14" s="560"/>
      <c r="N14" s="561"/>
      <c r="O14" s="590"/>
      <c r="P14" s="138"/>
      <c r="Q14" s="138"/>
      <c r="R14" s="138"/>
      <c r="S14" s="138"/>
      <c r="T14" s="138"/>
      <c r="U14" s="138"/>
      <c r="V14" s="139"/>
    </row>
    <row r="15" spans="1:22" s="60" customFormat="1" ht="2.25" customHeight="1">
      <c r="A15" s="558"/>
      <c r="B15" s="584"/>
      <c r="C15" s="558"/>
      <c r="D15" s="581"/>
      <c r="E15" s="580"/>
      <c r="F15" s="580"/>
      <c r="G15" s="580"/>
      <c r="H15" s="580"/>
      <c r="I15" s="580"/>
      <c r="J15" s="580"/>
      <c r="K15" s="580"/>
      <c r="L15" s="580"/>
      <c r="M15" s="560"/>
      <c r="N15" s="561"/>
      <c r="O15" s="590"/>
      <c r="P15" s="138"/>
      <c r="Q15" s="138"/>
      <c r="R15" s="138"/>
      <c r="S15" s="138"/>
      <c r="T15" s="138"/>
      <c r="U15" s="138"/>
      <c r="V15" s="139"/>
    </row>
    <row r="16" spans="1:22" s="61" customFormat="1" ht="13.5">
      <c r="A16" s="89">
        <v>1</v>
      </c>
      <c r="B16" s="225" t="s">
        <v>67</v>
      </c>
      <c r="C16" s="85"/>
      <c r="D16" s="86">
        <v>2017</v>
      </c>
      <c r="E16" s="289">
        <f>G16+I16+K16+M16</f>
        <v>1779.1</v>
      </c>
      <c r="F16" s="289">
        <f>H16+J16+L16+N16</f>
        <v>1779.1</v>
      </c>
      <c r="G16" s="289">
        <f>2266.2-487.1</f>
        <v>1779.1</v>
      </c>
      <c r="H16" s="289">
        <f>2266.2-487.1</f>
        <v>1779.1</v>
      </c>
      <c r="I16" s="289"/>
      <c r="J16" s="289"/>
      <c r="K16" s="289"/>
      <c r="L16" s="289"/>
      <c r="M16" s="116"/>
      <c r="N16" s="267"/>
      <c r="O16" s="590"/>
      <c r="P16" s="104"/>
      <c r="Q16" s="104"/>
      <c r="R16" s="104"/>
      <c r="S16" s="104"/>
      <c r="T16" s="104"/>
      <c r="U16" s="104"/>
      <c r="V16" s="88"/>
    </row>
    <row r="17" spans="1:22" s="61" customFormat="1" ht="13.5">
      <c r="A17" s="89"/>
      <c r="B17" s="225" t="s">
        <v>68</v>
      </c>
      <c r="C17" s="85"/>
      <c r="D17" s="86">
        <v>2017</v>
      </c>
      <c r="E17" s="289">
        <f>G17+I17+K17+M17</f>
        <v>2.4</v>
      </c>
      <c r="F17" s="289">
        <f>H17+J17+L17+N17</f>
        <v>2.4</v>
      </c>
      <c r="G17" s="289">
        <v>2.4</v>
      </c>
      <c r="H17" s="289">
        <v>2.4</v>
      </c>
      <c r="I17" s="289"/>
      <c r="J17" s="289"/>
      <c r="K17" s="289"/>
      <c r="L17" s="289"/>
      <c r="M17" s="116"/>
      <c r="N17" s="267"/>
      <c r="O17" s="590"/>
      <c r="P17" s="104"/>
      <c r="Q17" s="104"/>
      <c r="R17" s="104"/>
      <c r="S17" s="104"/>
      <c r="T17" s="104"/>
      <c r="U17" s="104"/>
      <c r="V17" s="88"/>
    </row>
    <row r="18" spans="1:22" s="61" customFormat="1" ht="13.5">
      <c r="A18" s="89"/>
      <c r="B18" s="90" t="s">
        <v>69</v>
      </c>
      <c r="C18" s="91"/>
      <c r="D18" s="92"/>
      <c r="E18" s="290">
        <f>E16+E17</f>
        <v>1781.5</v>
      </c>
      <c r="F18" s="290">
        <f aca="true" t="shared" si="0" ref="F18:L18">F16+F17</f>
        <v>1781.5</v>
      </c>
      <c r="G18" s="290">
        <f t="shared" si="0"/>
        <v>1781.5</v>
      </c>
      <c r="H18" s="290">
        <f t="shared" si="0"/>
        <v>1781.5</v>
      </c>
      <c r="I18" s="290"/>
      <c r="J18" s="290"/>
      <c r="K18" s="290">
        <f t="shared" si="0"/>
        <v>0</v>
      </c>
      <c r="L18" s="290">
        <f t="shared" si="0"/>
        <v>0</v>
      </c>
      <c r="M18" s="101"/>
      <c r="N18" s="149"/>
      <c r="O18" s="590"/>
      <c r="P18" s="104"/>
      <c r="Q18" s="104"/>
      <c r="R18" s="104"/>
      <c r="S18" s="104"/>
      <c r="T18" s="104"/>
      <c r="U18" s="104"/>
      <c r="V18" s="88"/>
    </row>
    <row r="19" spans="1:22" s="61" customFormat="1" ht="13.5">
      <c r="A19" s="89">
        <v>2</v>
      </c>
      <c r="B19" s="225" t="s">
        <v>70</v>
      </c>
      <c r="C19" s="85"/>
      <c r="D19" s="86">
        <v>2017</v>
      </c>
      <c r="E19" s="289">
        <f>G19+I19+K19+M19</f>
        <v>876.2</v>
      </c>
      <c r="F19" s="289">
        <f>H19+J19+L19+N19</f>
        <v>876.2</v>
      </c>
      <c r="G19" s="289">
        <f>1216.7-340.5</f>
        <v>876.2</v>
      </c>
      <c r="H19" s="289">
        <f>1216.7-340.5</f>
        <v>876.2</v>
      </c>
      <c r="I19" s="289"/>
      <c r="J19" s="289"/>
      <c r="K19" s="289"/>
      <c r="L19" s="289"/>
      <c r="M19" s="116"/>
      <c r="N19" s="267"/>
      <c r="O19" s="590"/>
      <c r="P19" s="104"/>
      <c r="Q19" s="104"/>
      <c r="R19" s="104"/>
      <c r="S19" s="104"/>
      <c r="T19" s="104"/>
      <c r="U19" s="104"/>
      <c r="V19" s="88"/>
    </row>
    <row r="20" spans="1:22" s="61" customFormat="1" ht="13.5">
      <c r="A20" s="89"/>
      <c r="B20" s="225" t="s">
        <v>71</v>
      </c>
      <c r="C20" s="85"/>
      <c r="D20" s="86">
        <v>2017</v>
      </c>
      <c r="E20" s="289">
        <f>G20+I20+K20+M20</f>
        <v>0</v>
      </c>
      <c r="F20" s="289">
        <f>H20+J20+L20+N20</f>
        <v>0</v>
      </c>
      <c r="G20" s="289">
        <v>0</v>
      </c>
      <c r="H20" s="289">
        <v>0</v>
      </c>
      <c r="I20" s="289"/>
      <c r="J20" s="289"/>
      <c r="K20" s="289"/>
      <c r="L20" s="289"/>
      <c r="M20" s="116"/>
      <c r="N20" s="267"/>
      <c r="O20" s="590"/>
      <c r="P20" s="104"/>
      <c r="Q20" s="104"/>
      <c r="R20" s="104"/>
      <c r="S20" s="104"/>
      <c r="T20" s="104"/>
      <c r="U20" s="104"/>
      <c r="V20" s="88"/>
    </row>
    <row r="21" spans="1:22" s="61" customFormat="1" ht="13.5">
      <c r="A21" s="89"/>
      <c r="B21" s="90" t="s">
        <v>69</v>
      </c>
      <c r="C21" s="91"/>
      <c r="D21" s="92"/>
      <c r="E21" s="290">
        <f>E19+E20</f>
        <v>876.2</v>
      </c>
      <c r="F21" s="290">
        <f aca="true" t="shared" si="1" ref="F21:L21">F19+F20</f>
        <v>876.2</v>
      </c>
      <c r="G21" s="290">
        <f t="shared" si="1"/>
        <v>876.2</v>
      </c>
      <c r="H21" s="290">
        <f t="shared" si="1"/>
        <v>876.2</v>
      </c>
      <c r="I21" s="290"/>
      <c r="J21" s="290"/>
      <c r="K21" s="290">
        <f t="shared" si="1"/>
        <v>0</v>
      </c>
      <c r="L21" s="290">
        <f t="shared" si="1"/>
        <v>0</v>
      </c>
      <c r="M21" s="101"/>
      <c r="N21" s="149"/>
      <c r="O21" s="590"/>
      <c r="P21" s="104"/>
      <c r="Q21" s="104"/>
      <c r="R21" s="104"/>
      <c r="S21" s="104"/>
      <c r="T21" s="104"/>
      <c r="U21" s="104"/>
      <c r="V21" s="88"/>
    </row>
    <row r="22" spans="1:22" s="61" customFormat="1" ht="13.5">
      <c r="A22" s="89">
        <v>3</v>
      </c>
      <c r="B22" s="225" t="s">
        <v>72</v>
      </c>
      <c r="C22" s="85"/>
      <c r="D22" s="86">
        <v>2017</v>
      </c>
      <c r="E22" s="289">
        <f>G22+I22+K22+M22</f>
        <v>640.9</v>
      </c>
      <c r="F22" s="289">
        <f>H22+J22+L22+N22</f>
        <v>640.9</v>
      </c>
      <c r="G22" s="289">
        <v>640.9</v>
      </c>
      <c r="H22" s="289">
        <v>640.9</v>
      </c>
      <c r="I22" s="289"/>
      <c r="J22" s="289"/>
      <c r="K22" s="289"/>
      <c r="L22" s="289"/>
      <c r="M22" s="116"/>
      <c r="N22" s="267"/>
      <c r="O22" s="590"/>
      <c r="P22" s="104"/>
      <c r="Q22" s="104"/>
      <c r="R22" s="104"/>
      <c r="S22" s="104"/>
      <c r="T22" s="104"/>
      <c r="U22" s="104"/>
      <c r="V22" s="88"/>
    </row>
    <row r="23" spans="1:22" s="61" customFormat="1" ht="13.5">
      <c r="A23" s="89"/>
      <c r="B23" s="225" t="s">
        <v>73</v>
      </c>
      <c r="C23" s="85"/>
      <c r="D23" s="86">
        <v>2017</v>
      </c>
      <c r="E23" s="289">
        <f>G23+I23+K23+M23</f>
        <v>0</v>
      </c>
      <c r="F23" s="289">
        <f>H23+J23+L23+N23</f>
        <v>0</v>
      </c>
      <c r="G23" s="289">
        <v>0</v>
      </c>
      <c r="H23" s="289">
        <v>0</v>
      </c>
      <c r="I23" s="289"/>
      <c r="J23" s="289"/>
      <c r="K23" s="289"/>
      <c r="L23" s="289"/>
      <c r="M23" s="116"/>
      <c r="N23" s="267"/>
      <c r="O23" s="590"/>
      <c r="P23" s="104"/>
      <c r="Q23" s="104"/>
      <c r="R23" s="104"/>
      <c r="S23" s="104"/>
      <c r="T23" s="104"/>
      <c r="U23" s="104"/>
      <c r="V23" s="88"/>
    </row>
    <row r="24" spans="1:22" s="61" customFormat="1" ht="13.5">
      <c r="A24" s="89"/>
      <c r="B24" s="90" t="s">
        <v>69</v>
      </c>
      <c r="C24" s="91"/>
      <c r="D24" s="92"/>
      <c r="E24" s="290">
        <f>E22+E23</f>
        <v>640.9</v>
      </c>
      <c r="F24" s="290">
        <f aca="true" t="shared" si="2" ref="F24:L24">F22+F23</f>
        <v>640.9</v>
      </c>
      <c r="G24" s="290">
        <f t="shared" si="2"/>
        <v>640.9</v>
      </c>
      <c r="H24" s="290">
        <f t="shared" si="2"/>
        <v>640.9</v>
      </c>
      <c r="I24" s="290"/>
      <c r="J24" s="290"/>
      <c r="K24" s="290">
        <f t="shared" si="2"/>
        <v>0</v>
      </c>
      <c r="L24" s="290">
        <f t="shared" si="2"/>
        <v>0</v>
      </c>
      <c r="M24" s="101"/>
      <c r="N24" s="149"/>
      <c r="O24" s="590"/>
      <c r="P24" s="104"/>
      <c r="Q24" s="104"/>
      <c r="R24" s="104"/>
      <c r="S24" s="104"/>
      <c r="T24" s="104"/>
      <c r="U24" s="104"/>
      <c r="V24" s="88"/>
    </row>
    <row r="25" spans="1:22" s="61" customFormat="1" ht="13.5">
      <c r="A25" s="89">
        <v>4</v>
      </c>
      <c r="B25" s="225" t="s">
        <v>74</v>
      </c>
      <c r="C25" s="85"/>
      <c r="D25" s="86">
        <v>2017</v>
      </c>
      <c r="E25" s="289">
        <f>G25+I25+K25+M25</f>
        <v>208.3</v>
      </c>
      <c r="F25" s="289">
        <f>H25+J25+L25+N25</f>
        <v>208.3</v>
      </c>
      <c r="G25" s="289">
        <v>0</v>
      </c>
      <c r="H25" s="289">
        <v>0</v>
      </c>
      <c r="I25" s="290"/>
      <c r="J25" s="290"/>
      <c r="K25" s="289">
        <v>208.3</v>
      </c>
      <c r="L25" s="289">
        <v>208.3</v>
      </c>
      <c r="M25" s="101"/>
      <c r="N25" s="149"/>
      <c r="O25" s="590"/>
      <c r="P25" s="104"/>
      <c r="Q25" s="104"/>
      <c r="R25" s="104"/>
      <c r="S25" s="104"/>
      <c r="T25" s="104"/>
      <c r="U25" s="104"/>
      <c r="V25" s="88"/>
    </row>
    <row r="26" spans="1:22" s="61" customFormat="1" ht="13.5">
      <c r="A26" s="89"/>
      <c r="B26" s="225" t="s">
        <v>75</v>
      </c>
      <c r="C26" s="85"/>
      <c r="D26" s="86">
        <v>2017</v>
      </c>
      <c r="E26" s="289">
        <f>G26+I26+K26+M26</f>
        <v>0</v>
      </c>
      <c r="F26" s="289">
        <f>H26+J26+L26+N26</f>
        <v>0</v>
      </c>
      <c r="G26" s="289">
        <v>0</v>
      </c>
      <c r="H26" s="289">
        <v>0</v>
      </c>
      <c r="I26" s="290"/>
      <c r="J26" s="290"/>
      <c r="K26" s="289">
        <v>0</v>
      </c>
      <c r="L26" s="289">
        <v>0</v>
      </c>
      <c r="M26" s="101"/>
      <c r="N26" s="149"/>
      <c r="O26" s="590"/>
      <c r="P26" s="104"/>
      <c r="Q26" s="104"/>
      <c r="R26" s="104"/>
      <c r="S26" s="104"/>
      <c r="T26" s="104"/>
      <c r="U26" s="104"/>
      <c r="V26" s="88"/>
    </row>
    <row r="27" spans="1:22" s="61" customFormat="1" ht="13.5">
      <c r="A27" s="89"/>
      <c r="B27" s="90" t="s">
        <v>69</v>
      </c>
      <c r="C27" s="91"/>
      <c r="D27" s="92"/>
      <c r="E27" s="290">
        <f>E25+E26</f>
        <v>208.3</v>
      </c>
      <c r="F27" s="290">
        <f aca="true" t="shared" si="3" ref="F27:L27">F25+F26</f>
        <v>208.3</v>
      </c>
      <c r="G27" s="290">
        <f t="shared" si="3"/>
        <v>0</v>
      </c>
      <c r="H27" s="290">
        <f t="shared" si="3"/>
        <v>0</v>
      </c>
      <c r="I27" s="290"/>
      <c r="J27" s="290"/>
      <c r="K27" s="290">
        <f t="shared" si="3"/>
        <v>208.3</v>
      </c>
      <c r="L27" s="290">
        <f t="shared" si="3"/>
        <v>208.3</v>
      </c>
      <c r="M27" s="101"/>
      <c r="N27" s="149"/>
      <c r="O27" s="590"/>
      <c r="P27" s="104"/>
      <c r="Q27" s="104"/>
      <c r="R27" s="104"/>
      <c r="S27" s="104"/>
      <c r="T27" s="104"/>
      <c r="U27" s="104"/>
      <c r="V27" s="88"/>
    </row>
    <row r="28" spans="1:22" s="61" customFormat="1" ht="13.5">
      <c r="A28" s="89">
        <v>5</v>
      </c>
      <c r="B28" s="225" t="s">
        <v>76</v>
      </c>
      <c r="C28" s="85"/>
      <c r="D28" s="86">
        <v>2017</v>
      </c>
      <c r="E28" s="289">
        <f>G28+I28+K28+M28</f>
        <v>313.5</v>
      </c>
      <c r="F28" s="289">
        <f>H28+J28+L28+N28</f>
        <v>313.5</v>
      </c>
      <c r="G28" s="289">
        <v>0</v>
      </c>
      <c r="H28" s="289">
        <v>0</v>
      </c>
      <c r="I28" s="290"/>
      <c r="J28" s="290"/>
      <c r="K28" s="289">
        <v>313.5</v>
      </c>
      <c r="L28" s="289">
        <v>313.5</v>
      </c>
      <c r="M28" s="101"/>
      <c r="N28" s="149"/>
      <c r="O28" s="590"/>
      <c r="P28" s="104"/>
      <c r="Q28" s="104"/>
      <c r="R28" s="104"/>
      <c r="S28" s="104"/>
      <c r="T28" s="104"/>
      <c r="U28" s="104"/>
      <c r="V28" s="88"/>
    </row>
    <row r="29" spans="1:22" s="61" customFormat="1" ht="13.5">
      <c r="A29" s="89"/>
      <c r="B29" s="225" t="s">
        <v>77</v>
      </c>
      <c r="C29" s="85"/>
      <c r="D29" s="86">
        <v>2017</v>
      </c>
      <c r="E29" s="289">
        <f>G29+I29+K29+M29</f>
        <v>0</v>
      </c>
      <c r="F29" s="289">
        <f>H29+J29+L29+N29</f>
        <v>0</v>
      </c>
      <c r="G29" s="289">
        <v>0</v>
      </c>
      <c r="H29" s="289">
        <v>0</v>
      </c>
      <c r="I29" s="290"/>
      <c r="J29" s="290"/>
      <c r="K29" s="289">
        <v>0</v>
      </c>
      <c r="L29" s="289">
        <v>0</v>
      </c>
      <c r="M29" s="101"/>
      <c r="N29" s="149"/>
      <c r="O29" s="590"/>
      <c r="P29" s="104"/>
      <c r="Q29" s="104"/>
      <c r="R29" s="104"/>
      <c r="S29" s="104"/>
      <c r="T29" s="104"/>
      <c r="U29" s="104"/>
      <c r="V29" s="88"/>
    </row>
    <row r="30" spans="1:22" s="61" customFormat="1" ht="13.5">
      <c r="A30" s="89"/>
      <c r="B30" s="90" t="s">
        <v>69</v>
      </c>
      <c r="C30" s="91"/>
      <c r="D30" s="92"/>
      <c r="E30" s="290">
        <f>E28+E29</f>
        <v>313.5</v>
      </c>
      <c r="F30" s="290">
        <f aca="true" t="shared" si="4" ref="F30:L30">F28+F29</f>
        <v>313.5</v>
      </c>
      <c r="G30" s="290">
        <f t="shared" si="4"/>
        <v>0</v>
      </c>
      <c r="H30" s="290">
        <f t="shared" si="4"/>
        <v>0</v>
      </c>
      <c r="I30" s="290"/>
      <c r="J30" s="290"/>
      <c r="K30" s="290">
        <f t="shared" si="4"/>
        <v>313.5</v>
      </c>
      <c r="L30" s="290">
        <f t="shared" si="4"/>
        <v>313.5</v>
      </c>
      <c r="M30" s="101"/>
      <c r="N30" s="149"/>
      <c r="O30" s="590"/>
      <c r="P30" s="104"/>
      <c r="Q30" s="104"/>
      <c r="R30" s="104"/>
      <c r="S30" s="104"/>
      <c r="T30" s="104"/>
      <c r="U30" s="104"/>
      <c r="V30" s="88"/>
    </row>
    <row r="31" spans="1:22" s="61" customFormat="1" ht="13.5">
      <c r="A31" s="89"/>
      <c r="B31" s="100" t="s">
        <v>78</v>
      </c>
      <c r="C31" s="91"/>
      <c r="D31" s="92"/>
      <c r="E31" s="290">
        <f>E18+E21+E24+E27+E30</f>
        <v>3820.4</v>
      </c>
      <c r="F31" s="290">
        <f aca="true" t="shared" si="5" ref="F31:L31">F18+F21+F24+F27+F30</f>
        <v>3820.4</v>
      </c>
      <c r="G31" s="290">
        <f t="shared" si="5"/>
        <v>3298.6</v>
      </c>
      <c r="H31" s="290">
        <f t="shared" si="5"/>
        <v>3298.6</v>
      </c>
      <c r="I31" s="290"/>
      <c r="J31" s="290"/>
      <c r="K31" s="290">
        <f t="shared" si="5"/>
        <v>521.8</v>
      </c>
      <c r="L31" s="290">
        <f t="shared" si="5"/>
        <v>521.8</v>
      </c>
      <c r="M31" s="101"/>
      <c r="N31" s="149"/>
      <c r="O31" s="590"/>
      <c r="P31" s="104"/>
      <c r="Q31" s="104"/>
      <c r="R31" s="104"/>
      <c r="S31" s="104"/>
      <c r="T31" s="104"/>
      <c r="U31" s="104"/>
      <c r="V31" s="88"/>
    </row>
    <row r="32" spans="1:22" s="61" customFormat="1" ht="13.5">
      <c r="A32" s="89">
        <v>1</v>
      </c>
      <c r="B32" s="225" t="s">
        <v>261</v>
      </c>
      <c r="C32" s="85"/>
      <c r="D32" s="86">
        <v>2018</v>
      </c>
      <c r="E32" s="289">
        <v>1542.1</v>
      </c>
      <c r="F32" s="289">
        <v>1542.1</v>
      </c>
      <c r="G32" s="289">
        <v>1542.1</v>
      </c>
      <c r="H32" s="289">
        <v>1542.1</v>
      </c>
      <c r="I32" s="289"/>
      <c r="J32" s="289"/>
      <c r="K32" s="289"/>
      <c r="L32" s="289"/>
      <c r="M32" s="116"/>
      <c r="N32" s="267"/>
      <c r="O32" s="590"/>
      <c r="P32" s="104"/>
      <c r="Q32" s="104"/>
      <c r="R32" s="104"/>
      <c r="S32" s="104"/>
      <c r="T32" s="104"/>
      <c r="U32" s="104"/>
      <c r="V32" s="88"/>
    </row>
    <row r="33" spans="1:22" s="61" customFormat="1" ht="13.5">
      <c r="A33" s="89"/>
      <c r="B33" s="225" t="s">
        <v>262</v>
      </c>
      <c r="C33" s="85"/>
      <c r="D33" s="86">
        <v>2018</v>
      </c>
      <c r="E33" s="289">
        <f>G33+I33+K33+M33</f>
        <v>3.4</v>
      </c>
      <c r="F33" s="289">
        <f>H33+J33+L33+N33</f>
        <v>3.4</v>
      </c>
      <c r="G33" s="289">
        <v>3.4</v>
      </c>
      <c r="H33" s="289">
        <v>3.4</v>
      </c>
      <c r="I33" s="289"/>
      <c r="J33" s="289"/>
      <c r="K33" s="289"/>
      <c r="L33" s="289"/>
      <c r="M33" s="116"/>
      <c r="N33" s="267"/>
      <c r="O33" s="590"/>
      <c r="P33" s="104"/>
      <c r="Q33" s="104"/>
      <c r="R33" s="104"/>
      <c r="S33" s="104"/>
      <c r="T33" s="104"/>
      <c r="U33" s="104"/>
      <c r="V33" s="88"/>
    </row>
    <row r="34" spans="1:22" s="61" customFormat="1" ht="13.5">
      <c r="A34" s="89"/>
      <c r="B34" s="90" t="s">
        <v>69</v>
      </c>
      <c r="C34" s="91"/>
      <c r="D34" s="92"/>
      <c r="E34" s="290">
        <f>E32+E33</f>
        <v>1545.5</v>
      </c>
      <c r="F34" s="290">
        <f>F32+F33</f>
        <v>1545.5</v>
      </c>
      <c r="G34" s="290">
        <f>G32+G33</f>
        <v>1545.5</v>
      </c>
      <c r="H34" s="290">
        <f>H32+H33</f>
        <v>1545.5</v>
      </c>
      <c r="I34" s="290"/>
      <c r="J34" s="290"/>
      <c r="K34" s="290"/>
      <c r="L34" s="290"/>
      <c r="M34" s="101"/>
      <c r="N34" s="149"/>
      <c r="O34" s="590"/>
      <c r="P34" s="104"/>
      <c r="Q34" s="104"/>
      <c r="R34" s="104"/>
      <c r="S34" s="104"/>
      <c r="T34" s="104"/>
      <c r="U34" s="104"/>
      <c r="V34" s="88"/>
    </row>
    <row r="35" spans="1:22" s="61" customFormat="1" ht="13.5">
      <c r="A35" s="89">
        <v>2</v>
      </c>
      <c r="B35" s="225" t="s">
        <v>263</v>
      </c>
      <c r="C35" s="85"/>
      <c r="D35" s="86">
        <v>2018</v>
      </c>
      <c r="E35" s="289">
        <v>714.8</v>
      </c>
      <c r="F35" s="289">
        <v>714.8</v>
      </c>
      <c r="G35" s="289">
        <v>714.8</v>
      </c>
      <c r="H35" s="289">
        <v>714.8</v>
      </c>
      <c r="I35" s="289"/>
      <c r="J35" s="290"/>
      <c r="K35" s="290"/>
      <c r="L35" s="290"/>
      <c r="M35" s="101"/>
      <c r="N35" s="149"/>
      <c r="O35" s="590"/>
      <c r="P35" s="104"/>
      <c r="Q35" s="104"/>
      <c r="R35" s="104"/>
      <c r="S35" s="104"/>
      <c r="T35" s="104"/>
      <c r="U35" s="104"/>
      <c r="V35" s="88"/>
    </row>
    <row r="36" spans="1:22" s="61" customFormat="1" ht="13.5">
      <c r="A36" s="89"/>
      <c r="B36" s="225" t="s">
        <v>264</v>
      </c>
      <c r="C36" s="85"/>
      <c r="D36" s="86">
        <v>2018</v>
      </c>
      <c r="E36" s="289">
        <f>G36+I36+K36+M36</f>
        <v>3.5999999999999996</v>
      </c>
      <c r="F36" s="289">
        <f>H36+J36+L36+N36</f>
        <v>3.5999999999999996</v>
      </c>
      <c r="G36" s="289">
        <f>12-8.4</f>
        <v>3.5999999999999996</v>
      </c>
      <c r="H36" s="289">
        <f>12-8.4</f>
        <v>3.5999999999999996</v>
      </c>
      <c r="I36" s="289"/>
      <c r="J36" s="290"/>
      <c r="K36" s="290"/>
      <c r="L36" s="290"/>
      <c r="M36" s="101"/>
      <c r="N36" s="149"/>
      <c r="O36" s="590"/>
      <c r="P36" s="104"/>
      <c r="Q36" s="104"/>
      <c r="R36" s="104"/>
      <c r="S36" s="104"/>
      <c r="T36" s="104"/>
      <c r="U36" s="104"/>
      <c r="V36" s="88"/>
    </row>
    <row r="37" spans="1:22" s="61" customFormat="1" ht="13.5">
      <c r="A37" s="89"/>
      <c r="B37" s="90" t="s">
        <v>69</v>
      </c>
      <c r="C37" s="91"/>
      <c r="D37" s="92"/>
      <c r="E37" s="290">
        <f>E35+E36</f>
        <v>718.4</v>
      </c>
      <c r="F37" s="290">
        <f>F35+F36</f>
        <v>718.4</v>
      </c>
      <c r="G37" s="290">
        <f>G35+G36</f>
        <v>718.4</v>
      </c>
      <c r="H37" s="290">
        <f>H35+H36</f>
        <v>718.4</v>
      </c>
      <c r="I37" s="290"/>
      <c r="J37" s="290"/>
      <c r="K37" s="290"/>
      <c r="L37" s="290"/>
      <c r="M37" s="101"/>
      <c r="N37" s="149"/>
      <c r="O37" s="590"/>
      <c r="P37" s="104"/>
      <c r="Q37" s="104"/>
      <c r="R37" s="104"/>
      <c r="S37" s="104"/>
      <c r="T37" s="104"/>
      <c r="U37" s="104"/>
      <c r="V37" s="88"/>
    </row>
    <row r="38" spans="1:22" s="61" customFormat="1" ht="13.5">
      <c r="A38" s="89">
        <v>3</v>
      </c>
      <c r="B38" s="225" t="s">
        <v>265</v>
      </c>
      <c r="C38" s="85"/>
      <c r="D38" s="86">
        <v>2018</v>
      </c>
      <c r="E38" s="289">
        <v>352.4</v>
      </c>
      <c r="F38" s="289">
        <v>352.4</v>
      </c>
      <c r="G38" s="289">
        <v>352.4</v>
      </c>
      <c r="H38" s="289">
        <v>352.4</v>
      </c>
      <c r="I38" s="290"/>
      <c r="J38" s="290"/>
      <c r="K38" s="290"/>
      <c r="L38" s="290"/>
      <c r="M38" s="101"/>
      <c r="N38" s="149"/>
      <c r="O38" s="590"/>
      <c r="P38" s="104"/>
      <c r="Q38" s="104"/>
      <c r="R38" s="104"/>
      <c r="S38" s="104"/>
      <c r="T38" s="104"/>
      <c r="U38" s="104"/>
      <c r="V38" s="88"/>
    </row>
    <row r="39" spans="1:22" s="61" customFormat="1" ht="13.5">
      <c r="A39" s="89"/>
      <c r="B39" s="225" t="s">
        <v>266</v>
      </c>
      <c r="C39" s="85"/>
      <c r="D39" s="86">
        <v>2018</v>
      </c>
      <c r="E39" s="289">
        <f>G39+I39+K39+M39</f>
        <v>5</v>
      </c>
      <c r="F39" s="289">
        <f>H39+J39+L39+N39</f>
        <v>5</v>
      </c>
      <c r="G39" s="289">
        <v>5</v>
      </c>
      <c r="H39" s="289">
        <v>5</v>
      </c>
      <c r="I39" s="290"/>
      <c r="J39" s="290"/>
      <c r="K39" s="290"/>
      <c r="L39" s="290"/>
      <c r="M39" s="101"/>
      <c r="N39" s="149"/>
      <c r="O39" s="590"/>
      <c r="P39" s="104"/>
      <c r="Q39" s="104"/>
      <c r="R39" s="104"/>
      <c r="S39" s="104"/>
      <c r="T39" s="104"/>
      <c r="U39" s="104"/>
      <c r="V39" s="88"/>
    </row>
    <row r="40" spans="1:22" s="61" customFormat="1" ht="13.5">
      <c r="A40" s="89"/>
      <c r="B40" s="90" t="s">
        <v>69</v>
      </c>
      <c r="C40" s="91"/>
      <c r="D40" s="92"/>
      <c r="E40" s="290">
        <f>E38+E39</f>
        <v>357.4</v>
      </c>
      <c r="F40" s="290">
        <f>F38+F39</f>
        <v>357.4</v>
      </c>
      <c r="G40" s="290">
        <f>G38+G39</f>
        <v>357.4</v>
      </c>
      <c r="H40" s="290">
        <f>H38+H39</f>
        <v>357.4</v>
      </c>
      <c r="I40" s="290"/>
      <c r="J40" s="290"/>
      <c r="K40" s="290"/>
      <c r="L40" s="290"/>
      <c r="M40" s="101"/>
      <c r="N40" s="149"/>
      <c r="O40" s="590"/>
      <c r="P40" s="104"/>
      <c r="Q40" s="104"/>
      <c r="R40" s="104"/>
      <c r="S40" s="104"/>
      <c r="T40" s="104"/>
      <c r="U40" s="104"/>
      <c r="V40" s="88"/>
    </row>
    <row r="41" spans="1:22" s="61" customFormat="1" ht="13.5">
      <c r="A41" s="89">
        <v>4</v>
      </c>
      <c r="B41" s="225" t="s">
        <v>267</v>
      </c>
      <c r="C41" s="85"/>
      <c r="D41" s="86">
        <v>2018</v>
      </c>
      <c r="E41" s="289">
        <v>754.3</v>
      </c>
      <c r="F41" s="289">
        <v>754.3</v>
      </c>
      <c r="G41" s="289">
        <v>754.3</v>
      </c>
      <c r="H41" s="289">
        <v>754.3</v>
      </c>
      <c r="I41" s="289"/>
      <c r="J41" s="290"/>
      <c r="K41" s="290"/>
      <c r="L41" s="290"/>
      <c r="M41" s="101"/>
      <c r="N41" s="149"/>
      <c r="O41" s="590"/>
      <c r="P41" s="104"/>
      <c r="Q41" s="104"/>
      <c r="R41" s="104"/>
      <c r="S41" s="104"/>
      <c r="T41" s="104"/>
      <c r="U41" s="104"/>
      <c r="V41" s="88"/>
    </row>
    <row r="42" spans="1:22" s="61" customFormat="1" ht="24">
      <c r="A42" s="89"/>
      <c r="B42" s="225" t="s">
        <v>268</v>
      </c>
      <c r="C42" s="85"/>
      <c r="D42" s="86">
        <v>2018</v>
      </c>
      <c r="E42" s="289">
        <f>G42+I42+K42+M42</f>
        <v>3.5</v>
      </c>
      <c r="F42" s="289">
        <f>H42+J42+L42+N42</f>
        <v>3.5</v>
      </c>
      <c r="G42" s="289">
        <f>12-8.5</f>
        <v>3.5</v>
      </c>
      <c r="H42" s="289">
        <f>12-8.5</f>
        <v>3.5</v>
      </c>
      <c r="I42" s="289"/>
      <c r="J42" s="290"/>
      <c r="K42" s="290"/>
      <c r="L42" s="290"/>
      <c r="M42" s="101"/>
      <c r="N42" s="149"/>
      <c r="O42" s="590"/>
      <c r="P42" s="104"/>
      <c r="Q42" s="104"/>
      <c r="R42" s="104"/>
      <c r="S42" s="104"/>
      <c r="T42" s="104"/>
      <c r="U42" s="104"/>
      <c r="V42" s="88"/>
    </row>
    <row r="43" spans="1:22" s="61" customFormat="1" ht="13.5">
      <c r="A43" s="89"/>
      <c r="B43" s="90" t="s">
        <v>69</v>
      </c>
      <c r="C43" s="91"/>
      <c r="D43" s="92"/>
      <c r="E43" s="290">
        <f>E41+E42</f>
        <v>757.8</v>
      </c>
      <c r="F43" s="290">
        <f>F41+F42</f>
        <v>757.8</v>
      </c>
      <c r="G43" s="290">
        <f>G41+G42</f>
        <v>757.8</v>
      </c>
      <c r="H43" s="290">
        <f>H41+H42</f>
        <v>757.8</v>
      </c>
      <c r="I43" s="290"/>
      <c r="J43" s="290"/>
      <c r="K43" s="290"/>
      <c r="L43" s="290"/>
      <c r="M43" s="101"/>
      <c r="N43" s="149"/>
      <c r="O43" s="590"/>
      <c r="P43" s="104"/>
      <c r="Q43" s="104"/>
      <c r="R43" s="104"/>
      <c r="S43" s="104"/>
      <c r="T43" s="104"/>
      <c r="U43" s="104"/>
      <c r="V43" s="88"/>
    </row>
    <row r="44" spans="1:22" s="61" customFormat="1" ht="13.5">
      <c r="A44" s="89">
        <v>5</v>
      </c>
      <c r="B44" s="225" t="s">
        <v>269</v>
      </c>
      <c r="C44" s="85"/>
      <c r="D44" s="86">
        <v>2018</v>
      </c>
      <c r="E44" s="289">
        <v>282.2</v>
      </c>
      <c r="F44" s="289">
        <v>282.2</v>
      </c>
      <c r="G44" s="289">
        <v>282.2</v>
      </c>
      <c r="H44" s="289">
        <v>282.2</v>
      </c>
      <c r="I44" s="289"/>
      <c r="J44" s="290"/>
      <c r="K44" s="290"/>
      <c r="L44" s="290"/>
      <c r="M44" s="101"/>
      <c r="N44" s="149"/>
      <c r="O44" s="590"/>
      <c r="P44" s="104"/>
      <c r="Q44" s="104"/>
      <c r="R44" s="104"/>
      <c r="S44" s="104"/>
      <c r="T44" s="104"/>
      <c r="U44" s="104"/>
      <c r="V44" s="88"/>
    </row>
    <row r="45" spans="1:22" s="61" customFormat="1" ht="13.5">
      <c r="A45" s="89"/>
      <c r="B45" s="225" t="s">
        <v>270</v>
      </c>
      <c r="C45" s="85"/>
      <c r="D45" s="86">
        <v>2018</v>
      </c>
      <c r="E45" s="289">
        <v>2.6</v>
      </c>
      <c r="F45" s="289">
        <v>2.6</v>
      </c>
      <c r="G45" s="289">
        <v>2.6</v>
      </c>
      <c r="H45" s="289">
        <v>2.6</v>
      </c>
      <c r="I45" s="289"/>
      <c r="J45" s="290"/>
      <c r="K45" s="290"/>
      <c r="L45" s="290"/>
      <c r="M45" s="101"/>
      <c r="N45" s="149"/>
      <c r="O45" s="590"/>
      <c r="P45" s="104"/>
      <c r="Q45" s="104"/>
      <c r="R45" s="104"/>
      <c r="S45" s="104"/>
      <c r="T45" s="104"/>
      <c r="U45" s="104"/>
      <c r="V45" s="88"/>
    </row>
    <row r="46" spans="1:22" s="61" customFormat="1" ht="13.5">
      <c r="A46" s="89"/>
      <c r="B46" s="90" t="s">
        <v>69</v>
      </c>
      <c r="C46" s="91"/>
      <c r="D46" s="92"/>
      <c r="E46" s="290">
        <f>E44+E45</f>
        <v>284.8</v>
      </c>
      <c r="F46" s="290">
        <f>F44+F45</f>
        <v>284.8</v>
      </c>
      <c r="G46" s="290">
        <f>G44+G45</f>
        <v>284.8</v>
      </c>
      <c r="H46" s="290">
        <f>H44+H45</f>
        <v>284.8</v>
      </c>
      <c r="I46" s="290"/>
      <c r="J46" s="290"/>
      <c r="K46" s="290"/>
      <c r="L46" s="290"/>
      <c r="M46" s="101"/>
      <c r="N46" s="149"/>
      <c r="O46" s="590"/>
      <c r="P46" s="104"/>
      <c r="Q46" s="104"/>
      <c r="R46" s="104"/>
      <c r="S46" s="104"/>
      <c r="T46" s="104"/>
      <c r="U46" s="104"/>
      <c r="V46" s="88"/>
    </row>
    <row r="47" spans="1:22" s="61" customFormat="1" ht="13.5">
      <c r="A47" s="89"/>
      <c r="B47" s="100" t="s">
        <v>79</v>
      </c>
      <c r="C47" s="91"/>
      <c r="D47" s="92"/>
      <c r="E47" s="290">
        <f>E34+E37+E40+E43+E46</f>
        <v>3663.9000000000005</v>
      </c>
      <c r="F47" s="290">
        <f>F34+F37+F40+F43+F46</f>
        <v>3663.9000000000005</v>
      </c>
      <c r="G47" s="290">
        <f>G34+G37+G40+G43+G46</f>
        <v>3663.9000000000005</v>
      </c>
      <c r="H47" s="290">
        <f>H34+H37+H40+H43+H46</f>
        <v>3663.9000000000005</v>
      </c>
      <c r="I47" s="290"/>
      <c r="J47" s="290"/>
      <c r="K47" s="290"/>
      <c r="L47" s="290"/>
      <c r="M47" s="101"/>
      <c r="N47" s="149"/>
      <c r="O47" s="590"/>
      <c r="P47" s="104"/>
      <c r="Q47" s="104"/>
      <c r="R47" s="104"/>
      <c r="S47" s="104"/>
      <c r="T47" s="104"/>
      <c r="U47" s="104"/>
      <c r="V47" s="88"/>
    </row>
    <row r="48" spans="1:22" s="61" customFormat="1" ht="13.5">
      <c r="A48" s="89"/>
      <c r="B48" s="100" t="s">
        <v>80</v>
      </c>
      <c r="C48" s="91"/>
      <c r="D48" s="92"/>
      <c r="E48" s="290">
        <v>0</v>
      </c>
      <c r="F48" s="290">
        <v>0</v>
      </c>
      <c r="G48" s="290">
        <v>0</v>
      </c>
      <c r="H48" s="290">
        <v>0</v>
      </c>
      <c r="I48" s="290"/>
      <c r="J48" s="290"/>
      <c r="K48" s="290"/>
      <c r="L48" s="290"/>
      <c r="M48" s="101"/>
      <c r="N48" s="149"/>
      <c r="O48" s="590"/>
      <c r="P48" s="104"/>
      <c r="Q48" s="104"/>
      <c r="R48" s="104"/>
      <c r="S48" s="104"/>
      <c r="T48" s="104"/>
      <c r="U48" s="104"/>
      <c r="V48" s="88"/>
    </row>
    <row r="49" spans="1:22" s="61" customFormat="1" ht="24.75" customHeight="1">
      <c r="A49" s="89">
        <v>1</v>
      </c>
      <c r="B49" s="345" t="s">
        <v>47</v>
      </c>
      <c r="C49" s="85"/>
      <c r="D49" s="86">
        <v>2020</v>
      </c>
      <c r="E49" s="289">
        <v>2408</v>
      </c>
      <c r="F49" s="289">
        <v>2354</v>
      </c>
      <c r="G49" s="289">
        <v>2408</v>
      </c>
      <c r="H49" s="289">
        <v>2354</v>
      </c>
      <c r="I49" s="290"/>
      <c r="J49" s="290"/>
      <c r="K49" s="290"/>
      <c r="L49" s="290"/>
      <c r="M49" s="101"/>
      <c r="N49" s="149"/>
      <c r="O49" s="590"/>
      <c r="P49" s="104"/>
      <c r="Q49" s="104"/>
      <c r="R49" s="104"/>
      <c r="S49" s="104"/>
      <c r="T49" s="104"/>
      <c r="U49" s="104"/>
      <c r="V49" s="88"/>
    </row>
    <row r="50" spans="1:22" s="61" customFormat="1" ht="24">
      <c r="A50" s="89"/>
      <c r="B50" s="345" t="s">
        <v>49</v>
      </c>
      <c r="C50" s="85"/>
      <c r="D50" s="86">
        <v>2020</v>
      </c>
      <c r="E50" s="289">
        <v>10</v>
      </c>
      <c r="F50" s="289">
        <v>10</v>
      </c>
      <c r="G50" s="289">
        <v>10</v>
      </c>
      <c r="H50" s="289">
        <v>10</v>
      </c>
      <c r="I50" s="290"/>
      <c r="J50" s="290"/>
      <c r="K50" s="290"/>
      <c r="L50" s="290"/>
      <c r="M50" s="101"/>
      <c r="N50" s="149"/>
      <c r="O50" s="590"/>
      <c r="P50" s="104"/>
      <c r="Q50" s="104"/>
      <c r="R50" s="104"/>
      <c r="S50" s="104"/>
      <c r="T50" s="104"/>
      <c r="U50" s="104"/>
      <c r="V50" s="88"/>
    </row>
    <row r="51" spans="1:22" s="61" customFormat="1" ht="13.5">
      <c r="A51" s="89"/>
      <c r="B51" s="90" t="s">
        <v>69</v>
      </c>
      <c r="C51" s="91"/>
      <c r="D51" s="92"/>
      <c r="E51" s="290">
        <f>E49+E50</f>
        <v>2418</v>
      </c>
      <c r="F51" s="290">
        <f>F49+F50</f>
        <v>2364</v>
      </c>
      <c r="G51" s="290">
        <f>G49+G50</f>
        <v>2418</v>
      </c>
      <c r="H51" s="290">
        <f>H49+H50</f>
        <v>2364</v>
      </c>
      <c r="I51" s="290"/>
      <c r="J51" s="290"/>
      <c r="K51" s="290"/>
      <c r="L51" s="290"/>
      <c r="M51" s="101"/>
      <c r="N51" s="149"/>
      <c r="O51" s="590"/>
      <c r="P51" s="104"/>
      <c r="Q51" s="104"/>
      <c r="R51" s="104"/>
      <c r="S51" s="104"/>
      <c r="T51" s="104"/>
      <c r="U51" s="104"/>
      <c r="V51" s="88"/>
    </row>
    <row r="52" spans="1:22" s="61" customFormat="1" ht="24">
      <c r="A52" s="89" t="s">
        <v>37</v>
      </c>
      <c r="B52" s="345" t="s">
        <v>35</v>
      </c>
      <c r="C52" s="85"/>
      <c r="D52" s="86">
        <v>2020</v>
      </c>
      <c r="E52" s="289">
        <v>2580</v>
      </c>
      <c r="F52" s="289">
        <v>2482.4</v>
      </c>
      <c r="G52" s="289">
        <v>2580</v>
      </c>
      <c r="H52" s="289">
        <v>2482.4</v>
      </c>
      <c r="I52" s="290"/>
      <c r="J52" s="290"/>
      <c r="K52" s="290"/>
      <c r="L52" s="290"/>
      <c r="M52" s="101"/>
      <c r="N52" s="149"/>
      <c r="O52" s="590"/>
      <c r="P52" s="104"/>
      <c r="Q52" s="104"/>
      <c r="R52" s="104"/>
      <c r="S52" s="104"/>
      <c r="T52" s="104"/>
      <c r="U52" s="104"/>
      <c r="V52" s="88"/>
    </row>
    <row r="53" spans="1:22" s="61" customFormat="1" ht="24">
      <c r="A53" s="89"/>
      <c r="B53" s="345" t="s">
        <v>36</v>
      </c>
      <c r="C53" s="85"/>
      <c r="D53" s="86">
        <v>2020</v>
      </c>
      <c r="E53" s="289">
        <v>20</v>
      </c>
      <c r="F53" s="289">
        <v>20</v>
      </c>
      <c r="G53" s="289">
        <v>20</v>
      </c>
      <c r="H53" s="289">
        <v>20</v>
      </c>
      <c r="I53" s="290"/>
      <c r="J53" s="290"/>
      <c r="K53" s="290"/>
      <c r="L53" s="290"/>
      <c r="M53" s="101"/>
      <c r="N53" s="149"/>
      <c r="O53" s="590"/>
      <c r="P53" s="104"/>
      <c r="Q53" s="104"/>
      <c r="R53" s="104"/>
      <c r="S53" s="104"/>
      <c r="T53" s="104"/>
      <c r="U53" s="104"/>
      <c r="V53" s="88"/>
    </row>
    <row r="54" spans="1:22" s="61" customFormat="1" ht="13.5">
      <c r="A54" s="89"/>
      <c r="B54" s="90" t="s">
        <v>69</v>
      </c>
      <c r="C54" s="91"/>
      <c r="D54" s="92"/>
      <c r="E54" s="290">
        <f>E52+E53</f>
        <v>2600</v>
      </c>
      <c r="F54" s="290">
        <f>F52+F53</f>
        <v>2502.4</v>
      </c>
      <c r="G54" s="290">
        <f>G52+G53</f>
        <v>2600</v>
      </c>
      <c r="H54" s="290">
        <f>H52+H53</f>
        <v>2502.4</v>
      </c>
      <c r="I54" s="290"/>
      <c r="J54" s="290"/>
      <c r="K54" s="290"/>
      <c r="L54" s="290"/>
      <c r="M54" s="101"/>
      <c r="N54" s="149"/>
      <c r="O54" s="590"/>
      <c r="P54" s="104"/>
      <c r="Q54" s="104"/>
      <c r="R54" s="104"/>
      <c r="S54" s="104"/>
      <c r="T54" s="104"/>
      <c r="U54" s="104"/>
      <c r="V54" s="88"/>
    </row>
    <row r="55" spans="1:22" s="61" customFormat="1" ht="24">
      <c r="A55" s="89">
        <v>4</v>
      </c>
      <c r="B55" s="345" t="s">
        <v>360</v>
      </c>
      <c r="C55" s="85"/>
      <c r="D55" s="86">
        <v>2020</v>
      </c>
      <c r="E55" s="289">
        <v>3010</v>
      </c>
      <c r="F55" s="289">
        <v>2953.2</v>
      </c>
      <c r="G55" s="289">
        <v>3010</v>
      </c>
      <c r="H55" s="289">
        <v>2953.2</v>
      </c>
      <c r="I55" s="289"/>
      <c r="J55" s="289"/>
      <c r="K55" s="289"/>
      <c r="L55" s="289"/>
      <c r="M55" s="116"/>
      <c r="N55" s="149"/>
      <c r="O55" s="590"/>
      <c r="P55" s="104"/>
      <c r="Q55" s="104"/>
      <c r="R55" s="104"/>
      <c r="S55" s="104"/>
      <c r="T55" s="104"/>
      <c r="U55" s="104"/>
      <c r="V55" s="88"/>
    </row>
    <row r="56" spans="1:22" s="61" customFormat="1" ht="24">
      <c r="A56" s="89"/>
      <c r="B56" s="345" t="s">
        <v>361</v>
      </c>
      <c r="C56" s="85"/>
      <c r="D56" s="86">
        <v>2020</v>
      </c>
      <c r="E56" s="289">
        <v>10</v>
      </c>
      <c r="F56" s="289">
        <v>10</v>
      </c>
      <c r="G56" s="289">
        <v>10</v>
      </c>
      <c r="H56" s="289">
        <v>10</v>
      </c>
      <c r="I56" s="289"/>
      <c r="J56" s="289"/>
      <c r="K56" s="289"/>
      <c r="L56" s="289"/>
      <c r="M56" s="116"/>
      <c r="N56" s="149"/>
      <c r="O56" s="590"/>
      <c r="P56" s="104"/>
      <c r="Q56" s="104"/>
      <c r="R56" s="104"/>
      <c r="S56" s="104"/>
      <c r="T56" s="104"/>
      <c r="U56" s="104"/>
      <c r="V56" s="88"/>
    </row>
    <row r="57" spans="1:22" s="61" customFormat="1" ht="13.5">
      <c r="A57" s="89"/>
      <c r="B57" s="90" t="s">
        <v>69</v>
      </c>
      <c r="C57" s="91"/>
      <c r="D57" s="92"/>
      <c r="E57" s="290">
        <f>E55+E56</f>
        <v>3020</v>
      </c>
      <c r="F57" s="290">
        <f>F55+F56</f>
        <v>2963.2</v>
      </c>
      <c r="G57" s="290">
        <f>G55+G56</f>
        <v>3020</v>
      </c>
      <c r="H57" s="290">
        <f>H55+H56</f>
        <v>2963.2</v>
      </c>
      <c r="I57" s="290"/>
      <c r="J57" s="290"/>
      <c r="K57" s="290"/>
      <c r="L57" s="290"/>
      <c r="M57" s="101"/>
      <c r="N57" s="149"/>
      <c r="O57" s="590"/>
      <c r="P57" s="104"/>
      <c r="Q57" s="104"/>
      <c r="R57" s="104"/>
      <c r="S57" s="104"/>
      <c r="T57" s="104"/>
      <c r="U57" s="104"/>
      <c r="V57" s="88"/>
    </row>
    <row r="58" spans="1:22" s="61" customFormat="1" ht="24">
      <c r="A58" s="89">
        <v>5</v>
      </c>
      <c r="B58" s="345" t="s">
        <v>282</v>
      </c>
      <c r="C58" s="85"/>
      <c r="D58" s="86">
        <v>2020</v>
      </c>
      <c r="E58" s="289">
        <v>1290</v>
      </c>
      <c r="F58" s="289">
        <v>1155.6</v>
      </c>
      <c r="G58" s="289">
        <v>1290</v>
      </c>
      <c r="H58" s="289">
        <v>1155.6</v>
      </c>
      <c r="I58" s="289"/>
      <c r="J58" s="289"/>
      <c r="K58" s="289"/>
      <c r="L58" s="289"/>
      <c r="M58" s="116"/>
      <c r="N58" s="267"/>
      <c r="O58" s="590"/>
      <c r="P58" s="104"/>
      <c r="Q58" s="104"/>
      <c r="R58" s="104"/>
      <c r="S58" s="104"/>
      <c r="T58" s="104"/>
      <c r="U58" s="104"/>
      <c r="V58" s="88"/>
    </row>
    <row r="59" spans="1:22" s="61" customFormat="1" ht="24">
      <c r="A59" s="89"/>
      <c r="B59" s="345" t="s">
        <v>283</v>
      </c>
      <c r="C59" s="85"/>
      <c r="D59" s="86">
        <v>2020</v>
      </c>
      <c r="E59" s="289">
        <v>10</v>
      </c>
      <c r="F59" s="289">
        <v>10</v>
      </c>
      <c r="G59" s="289">
        <v>10</v>
      </c>
      <c r="H59" s="289">
        <v>10</v>
      </c>
      <c r="I59" s="289"/>
      <c r="J59" s="289"/>
      <c r="K59" s="289"/>
      <c r="L59" s="289"/>
      <c r="M59" s="116"/>
      <c r="N59" s="267"/>
      <c r="O59" s="590"/>
      <c r="P59" s="104"/>
      <c r="Q59" s="104"/>
      <c r="R59" s="104"/>
      <c r="S59" s="104"/>
      <c r="T59" s="104"/>
      <c r="U59" s="104"/>
      <c r="V59" s="88"/>
    </row>
    <row r="60" spans="1:22" s="61" customFormat="1" ht="13.5">
      <c r="A60" s="89"/>
      <c r="B60" s="90" t="s">
        <v>69</v>
      </c>
      <c r="C60" s="91"/>
      <c r="D60" s="92"/>
      <c r="E60" s="290">
        <f>E58+E59</f>
        <v>1300</v>
      </c>
      <c r="F60" s="290">
        <f>F58+F59</f>
        <v>1165.6</v>
      </c>
      <c r="G60" s="290">
        <f>G58+G59</f>
        <v>1300</v>
      </c>
      <c r="H60" s="290">
        <f>H58+H59</f>
        <v>1165.6</v>
      </c>
      <c r="I60" s="290"/>
      <c r="J60" s="290"/>
      <c r="K60" s="290"/>
      <c r="L60" s="290"/>
      <c r="M60" s="101"/>
      <c r="N60" s="149"/>
      <c r="O60" s="590"/>
      <c r="P60" s="104"/>
      <c r="Q60" s="104"/>
      <c r="R60" s="104"/>
      <c r="S60" s="104"/>
      <c r="T60" s="104"/>
      <c r="U60" s="104"/>
      <c r="V60" s="88"/>
    </row>
    <row r="61" spans="1:22" s="61" customFormat="1" ht="24">
      <c r="A61" s="89">
        <v>6</v>
      </c>
      <c r="B61" s="345" t="s">
        <v>284</v>
      </c>
      <c r="C61" s="85"/>
      <c r="D61" s="86">
        <v>2020</v>
      </c>
      <c r="E61" s="289">
        <v>1935</v>
      </c>
      <c r="F61" s="289">
        <v>1926</v>
      </c>
      <c r="G61" s="289">
        <v>1935</v>
      </c>
      <c r="H61" s="289">
        <v>1926</v>
      </c>
      <c r="I61" s="290"/>
      <c r="J61" s="290"/>
      <c r="K61" s="290"/>
      <c r="L61" s="290"/>
      <c r="M61" s="101"/>
      <c r="N61" s="149"/>
      <c r="O61" s="590"/>
      <c r="P61" s="104"/>
      <c r="Q61" s="104"/>
      <c r="R61" s="104"/>
      <c r="S61" s="104"/>
      <c r="T61" s="104"/>
      <c r="U61" s="104"/>
      <c r="V61" s="88"/>
    </row>
    <row r="62" spans="1:22" s="61" customFormat="1" ht="24">
      <c r="A62" s="89"/>
      <c r="B62" s="345" t="s">
        <v>285</v>
      </c>
      <c r="C62" s="85"/>
      <c r="D62" s="86">
        <v>2020</v>
      </c>
      <c r="E62" s="289">
        <v>10</v>
      </c>
      <c r="F62" s="289">
        <v>10</v>
      </c>
      <c r="G62" s="289">
        <v>10</v>
      </c>
      <c r="H62" s="289">
        <v>10</v>
      </c>
      <c r="I62" s="290"/>
      <c r="J62" s="290"/>
      <c r="K62" s="290"/>
      <c r="L62" s="290"/>
      <c r="M62" s="101"/>
      <c r="N62" s="149"/>
      <c r="O62" s="590"/>
      <c r="P62" s="104"/>
      <c r="Q62" s="104"/>
      <c r="R62" s="104"/>
      <c r="S62" s="104"/>
      <c r="T62" s="104"/>
      <c r="U62" s="104"/>
      <c r="V62" s="88"/>
    </row>
    <row r="63" spans="1:22" s="61" customFormat="1" ht="13.5">
      <c r="A63" s="89"/>
      <c r="B63" s="90" t="s">
        <v>69</v>
      </c>
      <c r="C63" s="91"/>
      <c r="D63" s="92"/>
      <c r="E63" s="290">
        <f>E61+E62</f>
        <v>1945</v>
      </c>
      <c r="F63" s="290">
        <f>F61+F62</f>
        <v>1936</v>
      </c>
      <c r="G63" s="290">
        <f>G61+G62</f>
        <v>1945</v>
      </c>
      <c r="H63" s="290">
        <f>H61+H62</f>
        <v>1936</v>
      </c>
      <c r="I63" s="290"/>
      <c r="J63" s="290"/>
      <c r="K63" s="290"/>
      <c r="L63" s="290"/>
      <c r="M63" s="101"/>
      <c r="N63" s="149"/>
      <c r="O63" s="590"/>
      <c r="P63" s="104"/>
      <c r="Q63" s="104"/>
      <c r="R63" s="104"/>
      <c r="S63" s="104"/>
      <c r="T63" s="104"/>
      <c r="U63" s="104"/>
      <c r="V63" s="88"/>
    </row>
    <row r="64" spans="1:22" s="61" customFormat="1" ht="24">
      <c r="A64" s="89">
        <v>7</v>
      </c>
      <c r="B64" s="345" t="s">
        <v>358</v>
      </c>
      <c r="C64" s="85"/>
      <c r="D64" s="86">
        <v>2020</v>
      </c>
      <c r="E64" s="289">
        <v>1943.7</v>
      </c>
      <c r="F64" s="289">
        <v>1933.4</v>
      </c>
      <c r="G64" s="289">
        <v>1943.7</v>
      </c>
      <c r="H64" s="289">
        <v>1933.4</v>
      </c>
      <c r="I64" s="289"/>
      <c r="J64" s="289"/>
      <c r="K64" s="289"/>
      <c r="L64" s="289"/>
      <c r="M64" s="116"/>
      <c r="N64" s="267"/>
      <c r="O64" s="590"/>
      <c r="P64" s="104"/>
      <c r="Q64" s="104"/>
      <c r="R64" s="104"/>
      <c r="S64" s="104"/>
      <c r="T64" s="104"/>
      <c r="U64" s="104"/>
      <c r="V64" s="88"/>
    </row>
    <row r="65" spans="1:22" s="61" customFormat="1" ht="24">
      <c r="A65" s="89"/>
      <c r="B65" s="345" t="s">
        <v>359</v>
      </c>
      <c r="C65" s="85"/>
      <c r="D65" s="86">
        <v>2020</v>
      </c>
      <c r="E65" s="289">
        <v>0</v>
      </c>
      <c r="F65" s="289">
        <v>0</v>
      </c>
      <c r="G65" s="289">
        <v>0</v>
      </c>
      <c r="H65" s="289">
        <v>0</v>
      </c>
      <c r="I65" s="289"/>
      <c r="J65" s="289"/>
      <c r="K65" s="289"/>
      <c r="L65" s="289"/>
      <c r="M65" s="116"/>
      <c r="N65" s="267"/>
      <c r="O65" s="590"/>
      <c r="P65" s="104"/>
      <c r="Q65" s="104"/>
      <c r="R65" s="104"/>
      <c r="S65" s="104"/>
      <c r="T65" s="104"/>
      <c r="U65" s="104"/>
      <c r="V65" s="88"/>
    </row>
    <row r="66" spans="1:22" s="61" customFormat="1" ht="13.5">
      <c r="A66" s="89"/>
      <c r="B66" s="90" t="s">
        <v>69</v>
      </c>
      <c r="C66" s="91"/>
      <c r="D66" s="92"/>
      <c r="E66" s="290">
        <f>E64+E65</f>
        <v>1943.7</v>
      </c>
      <c r="F66" s="290">
        <f>F64+F65</f>
        <v>1933.4</v>
      </c>
      <c r="G66" s="290">
        <f>G64+G65</f>
        <v>1943.7</v>
      </c>
      <c r="H66" s="290">
        <f>H64+H65</f>
        <v>1933.4</v>
      </c>
      <c r="I66" s="290"/>
      <c r="J66" s="290"/>
      <c r="K66" s="290"/>
      <c r="L66" s="290"/>
      <c r="M66" s="101"/>
      <c r="N66" s="149"/>
      <c r="O66" s="590"/>
      <c r="P66" s="104"/>
      <c r="Q66" s="104"/>
      <c r="R66" s="104"/>
      <c r="S66" s="104"/>
      <c r="T66" s="104"/>
      <c r="U66" s="104"/>
      <c r="V66" s="88"/>
    </row>
    <row r="67" spans="1:22" s="61" customFormat="1" ht="24">
      <c r="A67" s="89">
        <v>8</v>
      </c>
      <c r="B67" s="345" t="s">
        <v>365</v>
      </c>
      <c r="C67" s="85"/>
      <c r="D67" s="86">
        <v>2020</v>
      </c>
      <c r="E67" s="289">
        <v>387</v>
      </c>
      <c r="F67" s="289">
        <v>299.6</v>
      </c>
      <c r="G67" s="289">
        <v>387</v>
      </c>
      <c r="H67" s="289">
        <v>299.6</v>
      </c>
      <c r="I67" s="290"/>
      <c r="J67" s="290"/>
      <c r="K67" s="290"/>
      <c r="L67" s="290"/>
      <c r="M67" s="101"/>
      <c r="N67" s="149"/>
      <c r="O67" s="590"/>
      <c r="P67" s="104"/>
      <c r="Q67" s="104"/>
      <c r="R67" s="104"/>
      <c r="S67" s="104"/>
      <c r="T67" s="104"/>
      <c r="U67" s="104"/>
      <c r="V67" s="88"/>
    </row>
    <row r="68" spans="1:22" s="61" customFormat="1" ht="24">
      <c r="A68" s="89"/>
      <c r="B68" s="345" t="s">
        <v>366</v>
      </c>
      <c r="C68" s="85"/>
      <c r="D68" s="86">
        <v>2020</v>
      </c>
      <c r="E68" s="289">
        <v>10</v>
      </c>
      <c r="F68" s="289">
        <v>10</v>
      </c>
      <c r="G68" s="289">
        <v>10</v>
      </c>
      <c r="H68" s="289">
        <v>10</v>
      </c>
      <c r="I68" s="290"/>
      <c r="J68" s="290"/>
      <c r="K68" s="290"/>
      <c r="L68" s="290"/>
      <c r="M68" s="101"/>
      <c r="N68" s="149"/>
      <c r="O68" s="590"/>
      <c r="P68" s="104"/>
      <c r="Q68" s="104"/>
      <c r="R68" s="104"/>
      <c r="S68" s="104"/>
      <c r="T68" s="104"/>
      <c r="U68" s="104"/>
      <c r="V68" s="88"/>
    </row>
    <row r="69" spans="1:22" s="61" customFormat="1" ht="13.5">
      <c r="A69" s="89"/>
      <c r="B69" s="90" t="s">
        <v>69</v>
      </c>
      <c r="C69" s="91"/>
      <c r="D69" s="92"/>
      <c r="E69" s="290">
        <f>E67+E68</f>
        <v>397</v>
      </c>
      <c r="F69" s="290">
        <f>F67+F68</f>
        <v>309.6</v>
      </c>
      <c r="G69" s="290">
        <f>G67+G68</f>
        <v>397</v>
      </c>
      <c r="H69" s="290">
        <f>H67+H68</f>
        <v>309.6</v>
      </c>
      <c r="I69" s="290"/>
      <c r="J69" s="290"/>
      <c r="K69" s="290"/>
      <c r="L69" s="290"/>
      <c r="M69" s="101"/>
      <c r="N69" s="149"/>
      <c r="O69" s="590"/>
      <c r="P69" s="104"/>
      <c r="Q69" s="104"/>
      <c r="R69" s="104"/>
      <c r="S69" s="104"/>
      <c r="T69" s="104"/>
      <c r="U69" s="104"/>
      <c r="V69" s="88"/>
    </row>
    <row r="70" spans="1:22" s="61" customFormat="1" ht="24">
      <c r="A70" s="89">
        <v>9</v>
      </c>
      <c r="B70" s="345" t="s">
        <v>364</v>
      </c>
      <c r="C70" s="85"/>
      <c r="D70" s="86">
        <v>2020</v>
      </c>
      <c r="E70" s="289">
        <v>599.2</v>
      </c>
      <c r="F70" s="289">
        <v>599.2</v>
      </c>
      <c r="G70" s="289">
        <v>599.2</v>
      </c>
      <c r="H70" s="289">
        <v>599.2</v>
      </c>
      <c r="I70" s="289"/>
      <c r="J70" s="289"/>
      <c r="K70" s="289"/>
      <c r="L70" s="289"/>
      <c r="M70" s="116"/>
      <c r="N70" s="267"/>
      <c r="O70" s="590"/>
      <c r="P70" s="104"/>
      <c r="Q70" s="104"/>
      <c r="R70" s="104"/>
      <c r="S70" s="104"/>
      <c r="T70" s="104"/>
      <c r="U70" s="104"/>
      <c r="V70" s="88"/>
    </row>
    <row r="71" spans="1:22" s="61" customFormat="1" ht="24">
      <c r="A71" s="89"/>
      <c r="B71" s="345" t="s">
        <v>363</v>
      </c>
      <c r="C71" s="85"/>
      <c r="D71" s="86">
        <v>2020</v>
      </c>
      <c r="E71" s="289">
        <v>10</v>
      </c>
      <c r="F71" s="289">
        <v>10</v>
      </c>
      <c r="G71" s="289">
        <v>10</v>
      </c>
      <c r="H71" s="289">
        <v>10</v>
      </c>
      <c r="I71" s="289"/>
      <c r="J71" s="289"/>
      <c r="K71" s="289"/>
      <c r="L71" s="289"/>
      <c r="M71" s="116"/>
      <c r="N71" s="267"/>
      <c r="O71" s="590"/>
      <c r="P71" s="104"/>
      <c r="Q71" s="104"/>
      <c r="R71" s="104"/>
      <c r="S71" s="104"/>
      <c r="T71" s="104"/>
      <c r="U71" s="104"/>
      <c r="V71" s="88"/>
    </row>
    <row r="72" spans="1:22" s="61" customFormat="1" ht="13.5">
      <c r="A72" s="89"/>
      <c r="B72" s="90" t="s">
        <v>69</v>
      </c>
      <c r="C72" s="91"/>
      <c r="D72" s="92"/>
      <c r="E72" s="290">
        <f>E70+E71</f>
        <v>609.2</v>
      </c>
      <c r="F72" s="290">
        <f>F70+F71</f>
        <v>609.2</v>
      </c>
      <c r="G72" s="290">
        <f>G70+G71</f>
        <v>609.2</v>
      </c>
      <c r="H72" s="290">
        <f>H70+H71</f>
        <v>609.2</v>
      </c>
      <c r="I72" s="290"/>
      <c r="J72" s="290"/>
      <c r="K72" s="290"/>
      <c r="L72" s="290"/>
      <c r="M72" s="101"/>
      <c r="N72" s="149"/>
      <c r="O72" s="590"/>
      <c r="P72" s="104"/>
      <c r="Q72" s="104"/>
      <c r="R72" s="104"/>
      <c r="S72" s="104"/>
      <c r="T72" s="104"/>
      <c r="U72" s="104"/>
      <c r="V72" s="88"/>
    </row>
    <row r="73" spans="1:22" s="61" customFormat="1" ht="24">
      <c r="A73" s="89">
        <v>10</v>
      </c>
      <c r="B73" s="345" t="s">
        <v>288</v>
      </c>
      <c r="C73" s="85"/>
      <c r="D73" s="86">
        <v>2020</v>
      </c>
      <c r="E73" s="289">
        <v>813.2</v>
      </c>
      <c r="F73" s="289">
        <v>813.2</v>
      </c>
      <c r="G73" s="289">
        <v>813.2</v>
      </c>
      <c r="H73" s="289">
        <v>813.2</v>
      </c>
      <c r="I73" s="290"/>
      <c r="J73" s="290"/>
      <c r="K73" s="290"/>
      <c r="L73" s="290"/>
      <c r="M73" s="101"/>
      <c r="N73" s="149"/>
      <c r="O73" s="590"/>
      <c r="P73" s="104"/>
      <c r="Q73" s="104"/>
      <c r="R73" s="104"/>
      <c r="S73" s="104"/>
      <c r="T73" s="104"/>
      <c r="U73" s="104"/>
      <c r="V73" s="88"/>
    </row>
    <row r="74" spans="1:22" s="61" customFormat="1" ht="24">
      <c r="A74" s="89"/>
      <c r="B74" s="345" t="s">
        <v>289</v>
      </c>
      <c r="C74" s="85"/>
      <c r="D74" s="86">
        <v>2020</v>
      </c>
      <c r="E74" s="289">
        <v>10</v>
      </c>
      <c r="F74" s="289">
        <v>10</v>
      </c>
      <c r="G74" s="289">
        <v>10</v>
      </c>
      <c r="H74" s="289">
        <v>10</v>
      </c>
      <c r="I74" s="290"/>
      <c r="J74" s="290"/>
      <c r="K74" s="290"/>
      <c r="L74" s="290"/>
      <c r="M74" s="101"/>
      <c r="N74" s="149"/>
      <c r="O74" s="590"/>
      <c r="P74" s="104"/>
      <c r="Q74" s="104"/>
      <c r="R74" s="104"/>
      <c r="S74" s="104"/>
      <c r="T74" s="104"/>
      <c r="U74" s="104"/>
      <c r="V74" s="88"/>
    </row>
    <row r="75" spans="1:22" s="61" customFormat="1" ht="13.5">
      <c r="A75" s="89"/>
      <c r="B75" s="90" t="s">
        <v>69</v>
      </c>
      <c r="C75" s="91"/>
      <c r="D75" s="92"/>
      <c r="E75" s="290">
        <f>E73+E74</f>
        <v>823.2</v>
      </c>
      <c r="F75" s="290">
        <f>F73+F74</f>
        <v>823.2</v>
      </c>
      <c r="G75" s="290">
        <f>G73+G74</f>
        <v>823.2</v>
      </c>
      <c r="H75" s="290">
        <f>H73+H74</f>
        <v>823.2</v>
      </c>
      <c r="I75" s="290"/>
      <c r="J75" s="290"/>
      <c r="K75" s="290"/>
      <c r="L75" s="290"/>
      <c r="M75" s="101"/>
      <c r="N75" s="149"/>
      <c r="O75" s="590"/>
      <c r="P75" s="104"/>
      <c r="Q75" s="104"/>
      <c r="R75" s="104"/>
      <c r="S75" s="104"/>
      <c r="T75" s="104"/>
      <c r="U75" s="104"/>
      <c r="V75" s="88"/>
    </row>
    <row r="76" spans="1:22" s="61" customFormat="1" ht="13.5">
      <c r="A76" s="89">
        <v>11</v>
      </c>
      <c r="B76" s="346" t="s">
        <v>286</v>
      </c>
      <c r="C76" s="91"/>
      <c r="D76" s="86">
        <v>2020</v>
      </c>
      <c r="E76" s="289">
        <v>2140</v>
      </c>
      <c r="F76" s="289">
        <v>0</v>
      </c>
      <c r="G76" s="289">
        <v>2140</v>
      </c>
      <c r="H76" s="289">
        <v>0</v>
      </c>
      <c r="I76" s="290"/>
      <c r="J76" s="290"/>
      <c r="K76" s="290"/>
      <c r="L76" s="290"/>
      <c r="M76" s="101"/>
      <c r="N76" s="149"/>
      <c r="O76" s="590"/>
      <c r="P76" s="104"/>
      <c r="Q76" s="104"/>
      <c r="R76" s="104"/>
      <c r="S76" s="104"/>
      <c r="T76" s="104"/>
      <c r="U76" s="104"/>
      <c r="V76" s="88"/>
    </row>
    <row r="77" spans="1:22" s="61" customFormat="1" ht="13.5">
      <c r="A77" s="89"/>
      <c r="B77" s="346" t="s">
        <v>287</v>
      </c>
      <c r="C77" s="91"/>
      <c r="D77" s="86">
        <v>2020</v>
      </c>
      <c r="E77" s="289">
        <v>10</v>
      </c>
      <c r="F77" s="289">
        <v>0</v>
      </c>
      <c r="G77" s="289">
        <v>10</v>
      </c>
      <c r="H77" s="289">
        <v>0</v>
      </c>
      <c r="I77" s="290"/>
      <c r="J77" s="290"/>
      <c r="K77" s="290"/>
      <c r="L77" s="290"/>
      <c r="M77" s="101"/>
      <c r="N77" s="149"/>
      <c r="O77" s="590"/>
      <c r="P77" s="104"/>
      <c r="Q77" s="104"/>
      <c r="R77" s="104"/>
      <c r="S77" s="104"/>
      <c r="T77" s="104"/>
      <c r="U77" s="104"/>
      <c r="V77" s="88"/>
    </row>
    <row r="78" spans="1:22" s="61" customFormat="1" ht="13.5">
      <c r="A78" s="89"/>
      <c r="B78" s="347" t="s">
        <v>69</v>
      </c>
      <c r="C78" s="91"/>
      <c r="D78" s="92"/>
      <c r="E78" s="290">
        <f>SUM(E76+E77)</f>
        <v>2150</v>
      </c>
      <c r="F78" s="289">
        <v>0</v>
      </c>
      <c r="G78" s="290">
        <f>SUM(G76+G77)</f>
        <v>2150</v>
      </c>
      <c r="H78" s="289">
        <v>0</v>
      </c>
      <c r="I78" s="290"/>
      <c r="J78" s="290"/>
      <c r="K78" s="290"/>
      <c r="L78" s="290"/>
      <c r="M78" s="101"/>
      <c r="N78" s="149"/>
      <c r="O78" s="590"/>
      <c r="P78" s="104"/>
      <c r="Q78" s="104"/>
      <c r="R78" s="104"/>
      <c r="S78" s="104"/>
      <c r="T78" s="104"/>
      <c r="U78" s="104"/>
      <c r="V78" s="88"/>
    </row>
    <row r="79" spans="1:22" s="61" customFormat="1" ht="13.5">
      <c r="A79" s="89">
        <v>12</v>
      </c>
      <c r="B79" s="346" t="s">
        <v>290</v>
      </c>
      <c r="C79" s="91"/>
      <c r="D79" s="86">
        <v>2020</v>
      </c>
      <c r="E79" s="289">
        <v>2696.4</v>
      </c>
      <c r="F79" s="289">
        <v>0</v>
      </c>
      <c r="G79" s="289">
        <v>2696.4</v>
      </c>
      <c r="H79" s="289">
        <v>0</v>
      </c>
      <c r="I79" s="290"/>
      <c r="J79" s="290"/>
      <c r="K79" s="290"/>
      <c r="L79" s="290"/>
      <c r="M79" s="101"/>
      <c r="N79" s="149"/>
      <c r="O79" s="590"/>
      <c r="P79" s="104"/>
      <c r="Q79" s="104"/>
      <c r="R79" s="104"/>
      <c r="S79" s="104"/>
      <c r="T79" s="104"/>
      <c r="U79" s="104"/>
      <c r="V79" s="88"/>
    </row>
    <row r="80" spans="1:22" s="61" customFormat="1" ht="13.5">
      <c r="A80" s="89"/>
      <c r="B80" s="346" t="s">
        <v>291</v>
      </c>
      <c r="C80" s="91"/>
      <c r="D80" s="86">
        <v>2020</v>
      </c>
      <c r="E80" s="289">
        <v>10</v>
      </c>
      <c r="F80" s="289">
        <v>0</v>
      </c>
      <c r="G80" s="289">
        <v>10</v>
      </c>
      <c r="H80" s="289">
        <v>0</v>
      </c>
      <c r="I80" s="290"/>
      <c r="J80" s="290"/>
      <c r="K80" s="290"/>
      <c r="L80" s="290"/>
      <c r="M80" s="101"/>
      <c r="N80" s="149"/>
      <c r="O80" s="590"/>
      <c r="P80" s="104"/>
      <c r="Q80" s="104"/>
      <c r="R80" s="104"/>
      <c r="S80" s="104"/>
      <c r="T80" s="104"/>
      <c r="U80" s="104"/>
      <c r="V80" s="88"/>
    </row>
    <row r="81" spans="1:22" s="61" customFormat="1" ht="13.5">
      <c r="A81" s="89"/>
      <c r="B81" s="348" t="s">
        <v>69</v>
      </c>
      <c r="C81" s="349"/>
      <c r="D81" s="350"/>
      <c r="E81" s="301">
        <f>SUM(E79+E80)</f>
        <v>2706.4</v>
      </c>
      <c r="F81" s="351">
        <v>0</v>
      </c>
      <c r="G81" s="301">
        <f>SUM(G79+G80)</f>
        <v>2706.4</v>
      </c>
      <c r="H81" s="351">
        <v>0</v>
      </c>
      <c r="I81" s="290"/>
      <c r="J81" s="290"/>
      <c r="K81" s="290"/>
      <c r="L81" s="290"/>
      <c r="M81" s="101"/>
      <c r="N81" s="149"/>
      <c r="O81" s="590"/>
      <c r="P81" s="104"/>
      <c r="Q81" s="104"/>
      <c r="R81" s="104"/>
      <c r="S81" s="104"/>
      <c r="T81" s="104"/>
      <c r="U81" s="104"/>
      <c r="V81" s="88"/>
    </row>
    <row r="82" spans="1:22" s="61" customFormat="1" ht="24">
      <c r="A82" s="89">
        <v>13</v>
      </c>
      <c r="B82" s="225" t="s">
        <v>271</v>
      </c>
      <c r="C82" s="91"/>
      <c r="D82" s="86">
        <v>2020</v>
      </c>
      <c r="E82" s="289">
        <f>G82+I82+K82+M82</f>
        <v>1242.4</v>
      </c>
      <c r="F82" s="289">
        <v>0</v>
      </c>
      <c r="G82" s="289">
        <v>1242.4</v>
      </c>
      <c r="H82" s="289">
        <v>0</v>
      </c>
      <c r="I82" s="290"/>
      <c r="J82" s="290"/>
      <c r="K82" s="290"/>
      <c r="L82" s="290"/>
      <c r="M82" s="101"/>
      <c r="N82" s="149"/>
      <c r="O82" s="590"/>
      <c r="P82" s="104"/>
      <c r="Q82" s="104"/>
      <c r="R82" s="104"/>
      <c r="S82" s="104"/>
      <c r="T82" s="104"/>
      <c r="U82" s="104"/>
      <c r="V82" s="88"/>
    </row>
    <row r="83" spans="1:22" s="61" customFormat="1" ht="24">
      <c r="A83" s="89"/>
      <c r="B83" s="84" t="s">
        <v>272</v>
      </c>
      <c r="C83" s="91"/>
      <c r="D83" s="86">
        <v>2020</v>
      </c>
      <c r="E83" s="289">
        <f>G83+I83+K83+M83</f>
        <v>10</v>
      </c>
      <c r="F83" s="289">
        <v>0</v>
      </c>
      <c r="G83" s="289">
        <v>10</v>
      </c>
      <c r="H83" s="289">
        <v>0</v>
      </c>
      <c r="I83" s="290"/>
      <c r="J83" s="290"/>
      <c r="K83" s="290"/>
      <c r="L83" s="290"/>
      <c r="M83" s="101"/>
      <c r="N83" s="149"/>
      <c r="O83" s="590"/>
      <c r="P83" s="104"/>
      <c r="Q83" s="104"/>
      <c r="R83" s="104"/>
      <c r="S83" s="104"/>
      <c r="T83" s="104"/>
      <c r="U83" s="104"/>
      <c r="V83" s="88"/>
    </row>
    <row r="84" spans="1:22" s="61" customFormat="1" ht="13.5">
      <c r="A84" s="89"/>
      <c r="B84" s="90" t="s">
        <v>69</v>
      </c>
      <c r="C84" s="91"/>
      <c r="D84" s="92"/>
      <c r="E84" s="290">
        <f>E82+E83</f>
        <v>1252.4</v>
      </c>
      <c r="F84" s="290">
        <f>F82+F83</f>
        <v>0</v>
      </c>
      <c r="G84" s="290">
        <f>G82+G83</f>
        <v>1252.4</v>
      </c>
      <c r="H84" s="290">
        <f>H82+H83</f>
        <v>0</v>
      </c>
      <c r="I84" s="290"/>
      <c r="J84" s="290"/>
      <c r="K84" s="290"/>
      <c r="L84" s="290"/>
      <c r="M84" s="101"/>
      <c r="N84" s="149"/>
      <c r="O84" s="590"/>
      <c r="P84" s="104"/>
      <c r="Q84" s="104"/>
      <c r="R84" s="104"/>
      <c r="S84" s="104"/>
      <c r="T84" s="104"/>
      <c r="U84" s="104"/>
      <c r="V84" s="88"/>
    </row>
    <row r="85" spans="1:22" s="61" customFormat="1" ht="24">
      <c r="A85" s="89">
        <v>14</v>
      </c>
      <c r="B85" s="225" t="s">
        <v>0</v>
      </c>
      <c r="C85" s="91"/>
      <c r="D85" s="86">
        <v>2020</v>
      </c>
      <c r="E85" s="289">
        <f>G85+I85+K85+M85</f>
        <v>558.1</v>
      </c>
      <c r="F85" s="289">
        <f>H85+J85+L85+N85</f>
        <v>0</v>
      </c>
      <c r="G85" s="289">
        <v>558.1</v>
      </c>
      <c r="H85" s="289">
        <v>0</v>
      </c>
      <c r="I85" s="290"/>
      <c r="J85" s="290"/>
      <c r="K85" s="290"/>
      <c r="L85" s="290"/>
      <c r="M85" s="101"/>
      <c r="N85" s="149"/>
      <c r="O85" s="590"/>
      <c r="P85" s="104"/>
      <c r="Q85" s="104"/>
      <c r="R85" s="104"/>
      <c r="S85" s="104"/>
      <c r="T85" s="104"/>
      <c r="U85" s="104"/>
      <c r="V85" s="88"/>
    </row>
    <row r="86" spans="1:22" s="61" customFormat="1" ht="24">
      <c r="A86" s="89"/>
      <c r="B86" s="84" t="s">
        <v>1</v>
      </c>
      <c r="C86" s="91"/>
      <c r="D86" s="86">
        <v>2020</v>
      </c>
      <c r="E86" s="289">
        <f>G86+I86+K86+M86</f>
        <v>10</v>
      </c>
      <c r="F86" s="289">
        <f>H86+J86+L86+N86</f>
        <v>0</v>
      </c>
      <c r="G86" s="289">
        <v>10</v>
      </c>
      <c r="H86" s="289">
        <v>0</v>
      </c>
      <c r="I86" s="290"/>
      <c r="J86" s="290"/>
      <c r="K86" s="290"/>
      <c r="L86" s="290"/>
      <c r="M86" s="101"/>
      <c r="N86" s="149"/>
      <c r="O86" s="590"/>
      <c r="P86" s="104"/>
      <c r="Q86" s="104"/>
      <c r="R86" s="104"/>
      <c r="S86" s="104"/>
      <c r="T86" s="104"/>
      <c r="U86" s="104"/>
      <c r="V86" s="88"/>
    </row>
    <row r="87" spans="1:22" s="61" customFormat="1" ht="13.5">
      <c r="A87" s="89"/>
      <c r="B87" s="90" t="s">
        <v>69</v>
      </c>
      <c r="C87" s="91"/>
      <c r="D87" s="92"/>
      <c r="E87" s="290">
        <f>E85+E86</f>
        <v>568.1</v>
      </c>
      <c r="F87" s="290">
        <f>F85+F86</f>
        <v>0</v>
      </c>
      <c r="G87" s="290">
        <f>G85+G86</f>
        <v>568.1</v>
      </c>
      <c r="H87" s="290">
        <f>H85+H86</f>
        <v>0</v>
      </c>
      <c r="I87" s="290"/>
      <c r="J87" s="290"/>
      <c r="K87" s="290"/>
      <c r="L87" s="290"/>
      <c r="M87" s="101"/>
      <c r="N87" s="149"/>
      <c r="O87" s="590"/>
      <c r="P87" s="104"/>
      <c r="Q87" s="104"/>
      <c r="R87" s="104"/>
      <c r="S87" s="104"/>
      <c r="T87" s="104"/>
      <c r="U87" s="104"/>
      <c r="V87" s="88"/>
    </row>
    <row r="88" spans="1:22" s="61" customFormat="1" ht="24">
      <c r="A88" s="89">
        <v>15</v>
      </c>
      <c r="B88" s="225" t="s">
        <v>2</v>
      </c>
      <c r="C88" s="91"/>
      <c r="D88" s="86">
        <v>2020</v>
      </c>
      <c r="E88" s="289">
        <f>G88+I88+K88+M88</f>
        <v>2446.7</v>
      </c>
      <c r="F88" s="289">
        <f>H88+J88+L88+N88</f>
        <v>0</v>
      </c>
      <c r="G88" s="289">
        <v>2446.7</v>
      </c>
      <c r="H88" s="289">
        <v>0</v>
      </c>
      <c r="I88" s="290"/>
      <c r="J88" s="290"/>
      <c r="K88" s="290"/>
      <c r="L88" s="290"/>
      <c r="M88" s="101"/>
      <c r="N88" s="149"/>
      <c r="O88" s="590"/>
      <c r="P88" s="104"/>
      <c r="Q88" s="104"/>
      <c r="R88" s="104"/>
      <c r="S88" s="104"/>
      <c r="T88" s="104"/>
      <c r="U88" s="104"/>
      <c r="V88" s="88"/>
    </row>
    <row r="89" spans="1:22" s="61" customFormat="1" ht="24">
      <c r="A89" s="89"/>
      <c r="B89" s="225" t="s">
        <v>3</v>
      </c>
      <c r="C89" s="91"/>
      <c r="D89" s="86">
        <v>2020</v>
      </c>
      <c r="E89" s="289">
        <f>G89+I89+K89+M89</f>
        <v>10</v>
      </c>
      <c r="F89" s="289">
        <f>H89+J89+L89+N89</f>
        <v>0</v>
      </c>
      <c r="G89" s="289">
        <v>10</v>
      </c>
      <c r="H89" s="289">
        <v>0</v>
      </c>
      <c r="I89" s="290"/>
      <c r="J89" s="290"/>
      <c r="K89" s="290"/>
      <c r="L89" s="290"/>
      <c r="M89" s="101"/>
      <c r="N89" s="149"/>
      <c r="O89" s="590"/>
      <c r="P89" s="104"/>
      <c r="Q89" s="104"/>
      <c r="R89" s="104"/>
      <c r="S89" s="104"/>
      <c r="T89" s="104"/>
      <c r="U89" s="104"/>
      <c r="V89" s="88"/>
    </row>
    <row r="90" spans="1:22" s="61" customFormat="1" ht="13.5">
      <c r="A90" s="89"/>
      <c r="B90" s="90" t="s">
        <v>69</v>
      </c>
      <c r="C90" s="91"/>
      <c r="D90" s="92"/>
      <c r="E90" s="290">
        <f>E88+E89</f>
        <v>2456.7</v>
      </c>
      <c r="F90" s="290">
        <f>F88+F89</f>
        <v>0</v>
      </c>
      <c r="G90" s="290">
        <f>G88+G89</f>
        <v>2456.7</v>
      </c>
      <c r="H90" s="290">
        <f>H88+H89</f>
        <v>0</v>
      </c>
      <c r="I90" s="290"/>
      <c r="J90" s="290"/>
      <c r="K90" s="290"/>
      <c r="L90" s="290"/>
      <c r="M90" s="101"/>
      <c r="N90" s="149"/>
      <c r="O90" s="590"/>
      <c r="P90" s="104"/>
      <c r="Q90" s="104"/>
      <c r="R90" s="104"/>
      <c r="S90" s="104"/>
      <c r="T90" s="104"/>
      <c r="U90" s="104"/>
      <c r="V90" s="88"/>
    </row>
    <row r="91" spans="1:22" s="61" customFormat="1" ht="24">
      <c r="A91" s="89">
        <v>16</v>
      </c>
      <c r="B91" s="226" t="s">
        <v>4</v>
      </c>
      <c r="C91" s="91"/>
      <c r="D91" s="86">
        <v>2020</v>
      </c>
      <c r="E91" s="291">
        <f>G91+I91+K91+M91</f>
        <v>743.8</v>
      </c>
      <c r="F91" s="291">
        <f>H91+J91+L91+N91</f>
        <v>0</v>
      </c>
      <c r="G91" s="291">
        <v>743.8</v>
      </c>
      <c r="H91" s="291">
        <v>0</v>
      </c>
      <c r="I91" s="290"/>
      <c r="J91" s="290"/>
      <c r="K91" s="290"/>
      <c r="L91" s="290"/>
      <c r="M91" s="101"/>
      <c r="N91" s="149"/>
      <c r="O91" s="590"/>
      <c r="P91" s="104"/>
      <c r="Q91" s="104"/>
      <c r="R91" s="104"/>
      <c r="S91" s="104"/>
      <c r="T91" s="104"/>
      <c r="U91" s="104"/>
      <c r="V91" s="88"/>
    </row>
    <row r="92" spans="1:22" s="61" customFormat="1" ht="24">
      <c r="A92" s="89"/>
      <c r="B92" s="226" t="s">
        <v>5</v>
      </c>
      <c r="C92" s="91"/>
      <c r="D92" s="86">
        <v>2020</v>
      </c>
      <c r="E92" s="291">
        <f>G92+I92+K92+M92</f>
        <v>10</v>
      </c>
      <c r="F92" s="291">
        <f>H92+J92+L92+N92</f>
        <v>0</v>
      </c>
      <c r="G92" s="291">
        <v>10</v>
      </c>
      <c r="H92" s="291">
        <v>0</v>
      </c>
      <c r="I92" s="290"/>
      <c r="J92" s="290"/>
      <c r="K92" s="290"/>
      <c r="L92" s="290"/>
      <c r="M92" s="101"/>
      <c r="N92" s="149"/>
      <c r="O92" s="590"/>
      <c r="P92" s="104"/>
      <c r="Q92" s="104"/>
      <c r="R92" s="104"/>
      <c r="S92" s="104"/>
      <c r="T92" s="104"/>
      <c r="U92" s="104"/>
      <c r="V92" s="88"/>
    </row>
    <row r="93" spans="1:22" s="61" customFormat="1" ht="13.5">
      <c r="A93" s="89"/>
      <c r="B93" s="227" t="s">
        <v>69</v>
      </c>
      <c r="C93" s="91"/>
      <c r="D93" s="92"/>
      <c r="E93" s="292">
        <f>E91+E92</f>
        <v>753.8</v>
      </c>
      <c r="F93" s="292">
        <f>F91+F92</f>
        <v>0</v>
      </c>
      <c r="G93" s="292">
        <f>G91+G92</f>
        <v>753.8</v>
      </c>
      <c r="H93" s="292">
        <f>H91+H92</f>
        <v>0</v>
      </c>
      <c r="I93" s="290"/>
      <c r="J93" s="290"/>
      <c r="K93" s="290"/>
      <c r="L93" s="290"/>
      <c r="M93" s="101"/>
      <c r="N93" s="149"/>
      <c r="O93" s="590"/>
      <c r="P93" s="104"/>
      <c r="Q93" s="104"/>
      <c r="R93" s="104"/>
      <c r="S93" s="104"/>
      <c r="T93" s="104"/>
      <c r="U93" s="104"/>
      <c r="V93" s="88"/>
    </row>
    <row r="94" spans="1:22" s="61" customFormat="1" ht="24">
      <c r="A94" s="89">
        <v>17</v>
      </c>
      <c r="B94" s="225" t="s">
        <v>273</v>
      </c>
      <c r="C94" s="91"/>
      <c r="D94" s="86">
        <v>2020</v>
      </c>
      <c r="E94" s="289">
        <f>G94+I94+K94+M94</f>
        <v>1863.7</v>
      </c>
      <c r="F94" s="289">
        <f>H94+J94+L94+N94</f>
        <v>0</v>
      </c>
      <c r="G94" s="289">
        <v>1863.7</v>
      </c>
      <c r="H94" s="289">
        <v>0</v>
      </c>
      <c r="I94" s="290"/>
      <c r="J94" s="290"/>
      <c r="K94" s="290"/>
      <c r="L94" s="290"/>
      <c r="M94" s="101"/>
      <c r="N94" s="149"/>
      <c r="O94" s="590"/>
      <c r="P94" s="104"/>
      <c r="Q94" s="104"/>
      <c r="R94" s="104"/>
      <c r="S94" s="104"/>
      <c r="T94" s="104"/>
      <c r="U94" s="104"/>
      <c r="V94" s="88"/>
    </row>
    <row r="95" spans="1:22" s="61" customFormat="1" ht="24">
      <c r="A95" s="89"/>
      <c r="B95" s="225" t="s">
        <v>6</v>
      </c>
      <c r="C95" s="91"/>
      <c r="D95" s="86">
        <v>2020</v>
      </c>
      <c r="E95" s="289">
        <f>G95+I95+K95+M95</f>
        <v>10</v>
      </c>
      <c r="F95" s="289">
        <f>H95+J95+L95+N95</f>
        <v>0</v>
      </c>
      <c r="G95" s="289">
        <v>10</v>
      </c>
      <c r="H95" s="289">
        <v>0</v>
      </c>
      <c r="I95" s="290"/>
      <c r="J95" s="290"/>
      <c r="K95" s="290"/>
      <c r="L95" s="290"/>
      <c r="M95" s="101"/>
      <c r="N95" s="149"/>
      <c r="O95" s="590"/>
      <c r="P95" s="104"/>
      <c r="Q95" s="104"/>
      <c r="R95" s="104"/>
      <c r="S95" s="104"/>
      <c r="T95" s="104"/>
      <c r="U95" s="104"/>
      <c r="V95" s="88"/>
    </row>
    <row r="96" spans="1:22" s="61" customFormat="1" ht="13.5">
      <c r="A96" s="89"/>
      <c r="B96" s="90" t="s">
        <v>69</v>
      </c>
      <c r="C96" s="91"/>
      <c r="D96" s="92"/>
      <c r="E96" s="290">
        <f>E94+E95</f>
        <v>1873.7</v>
      </c>
      <c r="F96" s="290">
        <f>F94+F95</f>
        <v>0</v>
      </c>
      <c r="G96" s="290">
        <f>G94+G95</f>
        <v>1873.7</v>
      </c>
      <c r="H96" s="290">
        <f>H94+H95</f>
        <v>0</v>
      </c>
      <c r="I96" s="290"/>
      <c r="J96" s="290"/>
      <c r="K96" s="290"/>
      <c r="L96" s="290"/>
      <c r="M96" s="101"/>
      <c r="N96" s="149"/>
      <c r="O96" s="590"/>
      <c r="P96" s="104"/>
      <c r="Q96" s="104"/>
      <c r="R96" s="104"/>
      <c r="S96" s="104"/>
      <c r="T96" s="104"/>
      <c r="U96" s="104"/>
      <c r="V96" s="88"/>
    </row>
    <row r="97" spans="1:22" s="61" customFormat="1" ht="24">
      <c r="A97" s="89">
        <v>18</v>
      </c>
      <c r="B97" s="225" t="s">
        <v>274</v>
      </c>
      <c r="C97" s="91"/>
      <c r="D97" s="86">
        <v>2020</v>
      </c>
      <c r="E97" s="289">
        <f>G97+I97+K97+M97</f>
        <v>1635.7</v>
      </c>
      <c r="F97" s="289">
        <f>H97+J97+L97+N97</f>
        <v>0</v>
      </c>
      <c r="G97" s="289">
        <v>1635.7</v>
      </c>
      <c r="H97" s="289">
        <v>0</v>
      </c>
      <c r="I97" s="290"/>
      <c r="J97" s="290"/>
      <c r="K97" s="290"/>
      <c r="L97" s="290"/>
      <c r="M97" s="101"/>
      <c r="N97" s="149"/>
      <c r="O97" s="590"/>
      <c r="P97" s="104"/>
      <c r="Q97" s="104"/>
      <c r="R97" s="104"/>
      <c r="S97" s="104"/>
      <c r="T97" s="104"/>
      <c r="U97" s="104"/>
      <c r="V97" s="88"/>
    </row>
    <row r="98" spans="1:22" s="61" customFormat="1" ht="24">
      <c r="A98" s="89"/>
      <c r="B98" s="225" t="s">
        <v>275</v>
      </c>
      <c r="C98" s="91"/>
      <c r="D98" s="86">
        <v>2020</v>
      </c>
      <c r="E98" s="289">
        <f>G98+I98+K98+M98</f>
        <v>10</v>
      </c>
      <c r="F98" s="289">
        <f>H98+J98+L98+N98</f>
        <v>0</v>
      </c>
      <c r="G98" s="289">
        <v>10</v>
      </c>
      <c r="H98" s="289">
        <v>0</v>
      </c>
      <c r="I98" s="290"/>
      <c r="J98" s="290"/>
      <c r="K98" s="290"/>
      <c r="L98" s="290"/>
      <c r="M98" s="101"/>
      <c r="N98" s="149"/>
      <c r="O98" s="590"/>
      <c r="P98" s="104"/>
      <c r="Q98" s="104"/>
      <c r="R98" s="104"/>
      <c r="S98" s="104"/>
      <c r="T98" s="104"/>
      <c r="U98" s="104"/>
      <c r="V98" s="88"/>
    </row>
    <row r="99" spans="1:22" s="61" customFormat="1" ht="13.5">
      <c r="A99" s="89"/>
      <c r="B99" s="90" t="s">
        <v>69</v>
      </c>
      <c r="C99" s="91"/>
      <c r="D99" s="92"/>
      <c r="E99" s="290">
        <f>E97+E98</f>
        <v>1645.7</v>
      </c>
      <c r="F99" s="290">
        <f>F97+F98</f>
        <v>0</v>
      </c>
      <c r="G99" s="290">
        <f>G97+G98</f>
        <v>1645.7</v>
      </c>
      <c r="H99" s="290">
        <f>H97+H98</f>
        <v>0</v>
      </c>
      <c r="I99" s="290"/>
      <c r="J99" s="290"/>
      <c r="K99" s="290"/>
      <c r="L99" s="290"/>
      <c r="M99" s="101"/>
      <c r="N99" s="149"/>
      <c r="O99" s="590"/>
      <c r="P99" s="104"/>
      <c r="Q99" s="104"/>
      <c r="R99" s="104"/>
      <c r="S99" s="104"/>
      <c r="T99" s="104"/>
      <c r="U99" s="104"/>
      <c r="V99" s="88"/>
    </row>
    <row r="100" spans="1:22" s="61" customFormat="1" ht="24">
      <c r="A100" s="89">
        <v>19</v>
      </c>
      <c r="B100" s="225" t="s">
        <v>50</v>
      </c>
      <c r="C100" s="91"/>
      <c r="D100" s="86">
        <v>2020</v>
      </c>
      <c r="E100" s="289">
        <f>G100+I100+K100+M100</f>
        <v>653</v>
      </c>
      <c r="F100" s="289">
        <f>H100+J100+L100+N100</f>
        <v>0</v>
      </c>
      <c r="G100" s="289">
        <v>653</v>
      </c>
      <c r="H100" s="289">
        <v>0</v>
      </c>
      <c r="I100" s="290"/>
      <c r="J100" s="290"/>
      <c r="K100" s="290"/>
      <c r="L100" s="290"/>
      <c r="M100" s="101"/>
      <c r="N100" s="149"/>
      <c r="O100" s="590"/>
      <c r="P100" s="104"/>
      <c r="Q100" s="104"/>
      <c r="R100" s="104"/>
      <c r="S100" s="104"/>
      <c r="T100" s="104"/>
      <c r="U100" s="104"/>
      <c r="V100" s="88"/>
    </row>
    <row r="101" spans="1:22" s="61" customFormat="1" ht="24">
      <c r="A101" s="89"/>
      <c r="B101" s="225" t="s">
        <v>51</v>
      </c>
      <c r="C101" s="91"/>
      <c r="D101" s="86">
        <v>2020</v>
      </c>
      <c r="E101" s="289">
        <f>G101+I101+K101+M101</f>
        <v>10</v>
      </c>
      <c r="F101" s="289">
        <f>H101+J101+L101+N101</f>
        <v>0</v>
      </c>
      <c r="G101" s="289">
        <v>10</v>
      </c>
      <c r="H101" s="289">
        <v>0</v>
      </c>
      <c r="I101" s="290"/>
      <c r="J101" s="290"/>
      <c r="K101" s="290"/>
      <c r="L101" s="290"/>
      <c r="M101" s="101"/>
      <c r="N101" s="149"/>
      <c r="O101" s="590"/>
      <c r="P101" s="104"/>
      <c r="Q101" s="104"/>
      <c r="R101" s="104"/>
      <c r="S101" s="104"/>
      <c r="T101" s="104"/>
      <c r="U101" s="104"/>
      <c r="V101" s="88"/>
    </row>
    <row r="102" spans="1:22" s="61" customFormat="1" ht="13.5">
      <c r="A102" s="89"/>
      <c r="B102" s="90" t="s">
        <v>69</v>
      </c>
      <c r="C102" s="91"/>
      <c r="D102" s="92"/>
      <c r="E102" s="290">
        <f>E100+E101</f>
        <v>663</v>
      </c>
      <c r="F102" s="290">
        <f>F100+F101</f>
        <v>0</v>
      </c>
      <c r="G102" s="290">
        <f>G100+G101</f>
        <v>663</v>
      </c>
      <c r="H102" s="290">
        <f>H100+H101</f>
        <v>0</v>
      </c>
      <c r="I102" s="290"/>
      <c r="J102" s="290"/>
      <c r="K102" s="290"/>
      <c r="L102" s="290"/>
      <c r="M102" s="101"/>
      <c r="N102" s="149"/>
      <c r="O102" s="590"/>
      <c r="P102" s="104"/>
      <c r="Q102" s="104"/>
      <c r="R102" s="104"/>
      <c r="S102" s="104"/>
      <c r="T102" s="104"/>
      <c r="U102" s="104"/>
      <c r="V102" s="88"/>
    </row>
    <row r="103" spans="1:22" s="61" customFormat="1" ht="24">
      <c r="A103" s="89">
        <v>20</v>
      </c>
      <c r="B103" s="225" t="s">
        <v>276</v>
      </c>
      <c r="C103" s="91"/>
      <c r="D103" s="86">
        <v>2020</v>
      </c>
      <c r="E103" s="289">
        <f>G103+I103+K103+M103</f>
        <v>1399.4</v>
      </c>
      <c r="F103" s="289">
        <f>H103+J103+L103+N103</f>
        <v>0</v>
      </c>
      <c r="G103" s="289">
        <v>1399.4</v>
      </c>
      <c r="H103" s="289">
        <v>0</v>
      </c>
      <c r="I103" s="290"/>
      <c r="J103" s="290"/>
      <c r="K103" s="290"/>
      <c r="L103" s="290"/>
      <c r="M103" s="101"/>
      <c r="N103" s="149"/>
      <c r="O103" s="590"/>
      <c r="P103" s="104"/>
      <c r="Q103" s="104"/>
      <c r="R103" s="104"/>
      <c r="S103" s="104"/>
      <c r="T103" s="104"/>
      <c r="U103" s="104"/>
      <c r="V103" s="88"/>
    </row>
    <row r="104" spans="1:22" s="61" customFormat="1" ht="24">
      <c r="A104" s="89"/>
      <c r="B104" s="225" t="s">
        <v>277</v>
      </c>
      <c r="C104" s="91"/>
      <c r="D104" s="86">
        <v>2020</v>
      </c>
      <c r="E104" s="289">
        <f>G104+I104+K104+M104</f>
        <v>10</v>
      </c>
      <c r="F104" s="289">
        <f>H104+J104+L104+N104</f>
        <v>0</v>
      </c>
      <c r="G104" s="289">
        <v>10</v>
      </c>
      <c r="H104" s="289">
        <v>0</v>
      </c>
      <c r="I104" s="290"/>
      <c r="J104" s="290"/>
      <c r="K104" s="290"/>
      <c r="L104" s="290"/>
      <c r="M104" s="101"/>
      <c r="N104" s="149"/>
      <c r="O104" s="590"/>
      <c r="P104" s="104"/>
      <c r="Q104" s="104"/>
      <c r="R104" s="104"/>
      <c r="S104" s="104"/>
      <c r="T104" s="104"/>
      <c r="U104" s="104"/>
      <c r="V104" s="88"/>
    </row>
    <row r="105" spans="1:22" s="61" customFormat="1" ht="13.5">
      <c r="A105" s="89"/>
      <c r="B105" s="90" t="s">
        <v>69</v>
      </c>
      <c r="C105" s="91"/>
      <c r="D105" s="92"/>
      <c r="E105" s="290">
        <f>E103+E104</f>
        <v>1409.4</v>
      </c>
      <c r="F105" s="290">
        <f>F103+F104</f>
        <v>0</v>
      </c>
      <c r="G105" s="290">
        <f>G103+G104</f>
        <v>1409.4</v>
      </c>
      <c r="H105" s="290">
        <f>H103+H104</f>
        <v>0</v>
      </c>
      <c r="I105" s="290"/>
      <c r="J105" s="290"/>
      <c r="K105" s="290"/>
      <c r="L105" s="290"/>
      <c r="M105" s="101"/>
      <c r="N105" s="149"/>
      <c r="O105" s="590"/>
      <c r="P105" s="104"/>
      <c r="Q105" s="104"/>
      <c r="R105" s="104"/>
      <c r="S105" s="104"/>
      <c r="T105" s="104"/>
      <c r="U105" s="104"/>
      <c r="V105" s="88"/>
    </row>
    <row r="106" spans="1:22" s="61" customFormat="1" ht="24">
      <c r="A106" s="89">
        <v>21</v>
      </c>
      <c r="B106" s="225" t="s">
        <v>278</v>
      </c>
      <c r="C106" s="91"/>
      <c r="D106" s="86">
        <v>2020</v>
      </c>
      <c r="E106" s="289">
        <f>G106+I106+K106+M106</f>
        <v>225.7</v>
      </c>
      <c r="F106" s="289">
        <f>H106+J106+L106+N106</f>
        <v>0</v>
      </c>
      <c r="G106" s="289">
        <v>225.7</v>
      </c>
      <c r="H106" s="289">
        <v>0</v>
      </c>
      <c r="I106" s="290"/>
      <c r="J106" s="290"/>
      <c r="K106" s="290"/>
      <c r="L106" s="290"/>
      <c r="M106" s="101"/>
      <c r="N106" s="149"/>
      <c r="O106" s="590"/>
      <c r="P106" s="104"/>
      <c r="Q106" s="104"/>
      <c r="R106" s="104"/>
      <c r="S106" s="104"/>
      <c r="T106" s="104"/>
      <c r="U106" s="104"/>
      <c r="V106" s="88"/>
    </row>
    <row r="107" spans="1:22" s="61" customFormat="1" ht="24">
      <c r="A107" s="89"/>
      <c r="B107" s="225" t="s">
        <v>279</v>
      </c>
      <c r="C107" s="91"/>
      <c r="D107" s="86">
        <v>2020</v>
      </c>
      <c r="E107" s="289">
        <f>G107+I107+K107+M107</f>
        <v>10</v>
      </c>
      <c r="F107" s="289">
        <f>H107+J107+L107+N107</f>
        <v>0</v>
      </c>
      <c r="G107" s="289">
        <v>10</v>
      </c>
      <c r="H107" s="289">
        <v>0</v>
      </c>
      <c r="I107" s="290"/>
      <c r="J107" s="290"/>
      <c r="K107" s="290"/>
      <c r="L107" s="290"/>
      <c r="M107" s="101"/>
      <c r="N107" s="149"/>
      <c r="O107" s="590"/>
      <c r="P107" s="104"/>
      <c r="Q107" s="104"/>
      <c r="R107" s="104"/>
      <c r="S107" s="104"/>
      <c r="T107" s="104"/>
      <c r="U107" s="104"/>
      <c r="V107" s="88"/>
    </row>
    <row r="108" spans="1:22" s="61" customFormat="1" ht="13.5">
      <c r="A108" s="89"/>
      <c r="B108" s="90" t="s">
        <v>69</v>
      </c>
      <c r="C108" s="91"/>
      <c r="D108" s="92"/>
      <c r="E108" s="290">
        <f>E106+E107</f>
        <v>235.7</v>
      </c>
      <c r="F108" s="290">
        <f>F106+F107</f>
        <v>0</v>
      </c>
      <c r="G108" s="290">
        <f>G106+G107</f>
        <v>235.7</v>
      </c>
      <c r="H108" s="290">
        <f>H106+H107</f>
        <v>0</v>
      </c>
      <c r="I108" s="290"/>
      <c r="J108" s="290"/>
      <c r="K108" s="290"/>
      <c r="L108" s="290"/>
      <c r="M108" s="101"/>
      <c r="N108" s="149"/>
      <c r="O108" s="590"/>
      <c r="P108" s="104"/>
      <c r="Q108" s="104"/>
      <c r="R108" s="104"/>
      <c r="S108" s="104"/>
      <c r="T108" s="104"/>
      <c r="U108" s="104"/>
      <c r="V108" s="88"/>
    </row>
    <row r="109" spans="1:22" s="61" customFormat="1" ht="24">
      <c r="A109" s="89">
        <v>22</v>
      </c>
      <c r="B109" s="225" t="s">
        <v>280</v>
      </c>
      <c r="C109" s="91"/>
      <c r="D109" s="86">
        <v>2020</v>
      </c>
      <c r="E109" s="289">
        <f>G109+I109+K109+M109</f>
        <v>1525</v>
      </c>
      <c r="F109" s="289">
        <f>H109+J109+L109+N109</f>
        <v>0</v>
      </c>
      <c r="G109" s="289">
        <v>1525</v>
      </c>
      <c r="H109" s="289">
        <v>0</v>
      </c>
      <c r="I109" s="290"/>
      <c r="J109" s="290"/>
      <c r="K109" s="290"/>
      <c r="L109" s="290"/>
      <c r="M109" s="101"/>
      <c r="N109" s="149"/>
      <c r="O109" s="590"/>
      <c r="P109" s="104"/>
      <c r="Q109" s="104"/>
      <c r="R109" s="104"/>
      <c r="S109" s="104"/>
      <c r="T109" s="104"/>
      <c r="U109" s="104"/>
      <c r="V109" s="88"/>
    </row>
    <row r="110" spans="1:22" s="61" customFormat="1" ht="24">
      <c r="A110" s="89"/>
      <c r="B110" s="225" t="s">
        <v>281</v>
      </c>
      <c r="C110" s="91"/>
      <c r="D110" s="86">
        <v>2020</v>
      </c>
      <c r="E110" s="289">
        <f>G110+I110+K110+M110</f>
        <v>10</v>
      </c>
      <c r="F110" s="289">
        <f>H110+J110+L110+N110</f>
        <v>0</v>
      </c>
      <c r="G110" s="289">
        <v>10</v>
      </c>
      <c r="H110" s="289">
        <v>0</v>
      </c>
      <c r="I110" s="290"/>
      <c r="J110" s="290"/>
      <c r="K110" s="290"/>
      <c r="L110" s="290"/>
      <c r="M110" s="101"/>
      <c r="N110" s="149"/>
      <c r="O110" s="590"/>
      <c r="P110" s="104"/>
      <c r="Q110" s="104"/>
      <c r="R110" s="104"/>
      <c r="S110" s="104"/>
      <c r="T110" s="104"/>
      <c r="U110" s="104"/>
      <c r="V110" s="88"/>
    </row>
    <row r="111" spans="1:22" s="61" customFormat="1" ht="13.5">
      <c r="A111" s="89"/>
      <c r="B111" s="90" t="s">
        <v>69</v>
      </c>
      <c r="C111" s="91"/>
      <c r="D111" s="92"/>
      <c r="E111" s="290">
        <f>E109+E110</f>
        <v>1535</v>
      </c>
      <c r="F111" s="290">
        <f>F109+F110</f>
        <v>0</v>
      </c>
      <c r="G111" s="290">
        <f>G109+G110</f>
        <v>1535</v>
      </c>
      <c r="H111" s="290">
        <f>H109+H110</f>
        <v>0</v>
      </c>
      <c r="I111" s="290"/>
      <c r="J111" s="290"/>
      <c r="K111" s="290"/>
      <c r="L111" s="290"/>
      <c r="M111" s="101"/>
      <c r="N111" s="149"/>
      <c r="O111" s="590"/>
      <c r="P111" s="104"/>
      <c r="Q111" s="104"/>
      <c r="R111" s="104"/>
      <c r="S111" s="104"/>
      <c r="T111" s="104"/>
      <c r="U111" s="104"/>
      <c r="V111" s="88"/>
    </row>
    <row r="112" spans="1:22" s="61" customFormat="1" ht="13.5">
      <c r="A112" s="89"/>
      <c r="B112" s="100" t="s">
        <v>81</v>
      </c>
      <c r="C112" s="91"/>
      <c r="D112" s="92"/>
      <c r="E112" s="290">
        <f>E51+E54+E57+E60+E63+E66+E72+E69+E75+E78+E81+E84+E87+E90+E93+E96+E99+E102+E105+E108+E111</f>
        <v>32306.000000000007</v>
      </c>
      <c r="F112" s="290">
        <f>F51+F54+F57+F60+F63+F66+F72+F69+F75+F78+F81+F84+F87+F90+F93+F96+F99+F102+F105+F108+F111</f>
        <v>14606.6</v>
      </c>
      <c r="G112" s="290">
        <f>G51+G54+G57+G60+G63+G66+G72+G69+G75+G78+G81+G84+G87+G90+G93+G96+G99+G102+G105+G108+G111</f>
        <v>32306.000000000007</v>
      </c>
      <c r="H112" s="290">
        <f>H51+H54+H57+H60+H63+H66+H72+H69+H75+H78+H81+H84+H87+H90+H93+H96+H99+H102+H105+H108+H111</f>
        <v>14606.6</v>
      </c>
      <c r="I112" s="290"/>
      <c r="J112" s="290"/>
      <c r="K112" s="290"/>
      <c r="L112" s="290"/>
      <c r="M112" s="101"/>
      <c r="N112" s="149"/>
      <c r="O112" s="590"/>
      <c r="P112" s="104"/>
      <c r="Q112" s="104"/>
      <c r="R112" s="104"/>
      <c r="S112" s="104"/>
      <c r="T112" s="104"/>
      <c r="U112" s="104"/>
      <c r="V112" s="88"/>
    </row>
    <row r="113" spans="1:21" s="88" customFormat="1" ht="24">
      <c r="A113" s="99">
        <v>1</v>
      </c>
      <c r="B113" s="225" t="s">
        <v>7</v>
      </c>
      <c r="C113" s="91"/>
      <c r="D113" s="86">
        <v>2021</v>
      </c>
      <c r="E113" s="289">
        <f>G113+I113+K113+M113</f>
        <v>2970</v>
      </c>
      <c r="F113" s="289">
        <f>H113+J113+L113+N113</f>
        <v>0</v>
      </c>
      <c r="G113" s="289">
        <v>2970</v>
      </c>
      <c r="H113" s="289">
        <v>0</v>
      </c>
      <c r="I113" s="290"/>
      <c r="J113" s="290"/>
      <c r="K113" s="290"/>
      <c r="L113" s="290"/>
      <c r="M113" s="101"/>
      <c r="N113" s="149"/>
      <c r="O113" s="590"/>
      <c r="P113" s="104"/>
      <c r="Q113" s="104"/>
      <c r="R113" s="104"/>
      <c r="S113" s="104"/>
      <c r="T113" s="104"/>
      <c r="U113" s="104"/>
    </row>
    <row r="114" spans="1:21" s="88" customFormat="1" ht="24">
      <c r="A114" s="99"/>
      <c r="B114" s="225" t="s">
        <v>8</v>
      </c>
      <c r="C114" s="91"/>
      <c r="D114" s="86">
        <v>2021</v>
      </c>
      <c r="E114" s="289">
        <f>G114+I114+K114+M114</f>
        <v>10</v>
      </c>
      <c r="F114" s="289">
        <f>H114+J114+L114+N114</f>
        <v>0</v>
      </c>
      <c r="G114" s="289">
        <v>10</v>
      </c>
      <c r="H114" s="289">
        <v>0</v>
      </c>
      <c r="I114" s="290"/>
      <c r="J114" s="290"/>
      <c r="K114" s="290"/>
      <c r="L114" s="290"/>
      <c r="M114" s="101"/>
      <c r="N114" s="149"/>
      <c r="O114" s="590"/>
      <c r="P114" s="104"/>
      <c r="Q114" s="104"/>
      <c r="R114" s="104"/>
      <c r="S114" s="104"/>
      <c r="T114" s="104"/>
      <c r="U114" s="104"/>
    </row>
    <row r="115" spans="1:21" s="88" customFormat="1" ht="13.5">
      <c r="A115" s="99"/>
      <c r="B115" s="90" t="s">
        <v>69</v>
      </c>
      <c r="C115" s="91"/>
      <c r="D115" s="92"/>
      <c r="E115" s="290">
        <f>E113+E114</f>
        <v>2980</v>
      </c>
      <c r="F115" s="290">
        <f>F113+F114</f>
        <v>0</v>
      </c>
      <c r="G115" s="290">
        <f>G113+G114</f>
        <v>2980</v>
      </c>
      <c r="H115" s="290">
        <f>H113+H114</f>
        <v>0</v>
      </c>
      <c r="I115" s="290"/>
      <c r="J115" s="290"/>
      <c r="K115" s="290"/>
      <c r="L115" s="290"/>
      <c r="M115" s="101"/>
      <c r="N115" s="149"/>
      <c r="O115" s="590"/>
      <c r="P115" s="104"/>
      <c r="Q115" s="104"/>
      <c r="R115" s="104"/>
      <c r="S115" s="104"/>
      <c r="T115" s="104"/>
      <c r="U115" s="104"/>
    </row>
    <row r="116" spans="1:21" s="88" customFormat="1" ht="13.5">
      <c r="A116" s="99">
        <v>2</v>
      </c>
      <c r="B116" s="225" t="s">
        <v>286</v>
      </c>
      <c r="C116" s="91"/>
      <c r="D116" s="86">
        <v>2021</v>
      </c>
      <c r="E116" s="289">
        <f>G116+I116+K116+M116</f>
        <v>2250</v>
      </c>
      <c r="F116" s="289">
        <f>H116+J116+L116+N116</f>
        <v>0</v>
      </c>
      <c r="G116" s="289">
        <v>2250</v>
      </c>
      <c r="H116" s="289">
        <v>0</v>
      </c>
      <c r="I116" s="290"/>
      <c r="J116" s="290"/>
      <c r="K116" s="290"/>
      <c r="L116" s="290"/>
      <c r="M116" s="101"/>
      <c r="N116" s="149"/>
      <c r="O116" s="590"/>
      <c r="P116" s="104"/>
      <c r="Q116" s="104"/>
      <c r="R116" s="104"/>
      <c r="S116" s="104"/>
      <c r="T116" s="104"/>
      <c r="U116" s="104"/>
    </row>
    <row r="117" spans="1:21" s="88" customFormat="1" ht="13.5">
      <c r="A117" s="99"/>
      <c r="B117" s="225" t="s">
        <v>287</v>
      </c>
      <c r="C117" s="91"/>
      <c r="D117" s="86">
        <v>2021</v>
      </c>
      <c r="E117" s="289">
        <f>G117+I117+K117+M117</f>
        <v>10</v>
      </c>
      <c r="F117" s="289">
        <f>H117+J117+L117+N117</f>
        <v>0</v>
      </c>
      <c r="G117" s="289">
        <v>10</v>
      </c>
      <c r="H117" s="289">
        <v>0</v>
      </c>
      <c r="I117" s="290"/>
      <c r="J117" s="290"/>
      <c r="K117" s="290"/>
      <c r="L117" s="290"/>
      <c r="M117" s="101"/>
      <c r="N117" s="149"/>
      <c r="O117" s="590"/>
      <c r="P117" s="104"/>
      <c r="Q117" s="104"/>
      <c r="R117" s="104"/>
      <c r="S117" s="104"/>
      <c r="T117" s="104"/>
      <c r="U117" s="104"/>
    </row>
    <row r="118" spans="1:21" s="88" customFormat="1" ht="13.5">
      <c r="A118" s="99"/>
      <c r="B118" s="90" t="s">
        <v>69</v>
      </c>
      <c r="C118" s="91"/>
      <c r="D118" s="92"/>
      <c r="E118" s="290">
        <f>E116+E117</f>
        <v>2260</v>
      </c>
      <c r="F118" s="290">
        <f>F116+F117</f>
        <v>0</v>
      </c>
      <c r="G118" s="290">
        <f>G116+G117</f>
        <v>2260</v>
      </c>
      <c r="H118" s="290">
        <v>0</v>
      </c>
      <c r="I118" s="290"/>
      <c r="J118" s="290"/>
      <c r="K118" s="290"/>
      <c r="L118" s="290"/>
      <c r="M118" s="101"/>
      <c r="N118" s="149"/>
      <c r="O118" s="590"/>
      <c r="P118" s="104"/>
      <c r="Q118" s="104"/>
      <c r="R118" s="104"/>
      <c r="S118" s="104"/>
      <c r="T118" s="104"/>
      <c r="U118" s="104"/>
    </row>
    <row r="119" spans="1:21" s="88" customFormat="1" ht="24">
      <c r="A119" s="99">
        <v>3</v>
      </c>
      <c r="B119" s="225" t="s">
        <v>288</v>
      </c>
      <c r="C119" s="91"/>
      <c r="D119" s="86">
        <v>2021</v>
      </c>
      <c r="E119" s="289">
        <f>G119+I119+K119+M119</f>
        <v>855</v>
      </c>
      <c r="F119" s="289">
        <f>H119+J119+L119+N119</f>
        <v>0</v>
      </c>
      <c r="G119" s="289">
        <v>855</v>
      </c>
      <c r="H119" s="289">
        <v>0</v>
      </c>
      <c r="I119" s="290"/>
      <c r="J119" s="290"/>
      <c r="K119" s="290"/>
      <c r="L119" s="290"/>
      <c r="M119" s="101"/>
      <c r="N119" s="149"/>
      <c r="O119" s="590"/>
      <c r="P119" s="104"/>
      <c r="Q119" s="104"/>
      <c r="R119" s="104"/>
      <c r="S119" s="104"/>
      <c r="T119" s="104"/>
      <c r="U119" s="104"/>
    </row>
    <row r="120" spans="1:21" s="88" customFormat="1" ht="24">
      <c r="A120" s="99"/>
      <c r="B120" s="225" t="s">
        <v>289</v>
      </c>
      <c r="C120" s="91"/>
      <c r="D120" s="86">
        <v>2021</v>
      </c>
      <c r="E120" s="289">
        <f>G120+I120+K120+M120</f>
        <v>10</v>
      </c>
      <c r="F120" s="289">
        <f>H120+J120+L120+N120</f>
        <v>0</v>
      </c>
      <c r="G120" s="289">
        <v>10</v>
      </c>
      <c r="H120" s="289">
        <v>0</v>
      </c>
      <c r="I120" s="290"/>
      <c r="J120" s="290"/>
      <c r="K120" s="290"/>
      <c r="L120" s="290"/>
      <c r="M120" s="101"/>
      <c r="N120" s="149"/>
      <c r="O120" s="590"/>
      <c r="P120" s="104"/>
      <c r="Q120" s="104"/>
      <c r="R120" s="104"/>
      <c r="S120" s="104"/>
      <c r="T120" s="104"/>
      <c r="U120" s="104"/>
    </row>
    <row r="121" spans="1:21" s="88" customFormat="1" ht="13.5">
      <c r="A121" s="99"/>
      <c r="B121" s="90" t="s">
        <v>69</v>
      </c>
      <c r="C121" s="91"/>
      <c r="D121" s="92"/>
      <c r="E121" s="290">
        <f>E119+E120</f>
        <v>865</v>
      </c>
      <c r="F121" s="290">
        <f>F119+F120</f>
        <v>0</v>
      </c>
      <c r="G121" s="290">
        <f>G119+G120</f>
        <v>865</v>
      </c>
      <c r="H121" s="290">
        <f>H119+H120</f>
        <v>0</v>
      </c>
      <c r="I121" s="290"/>
      <c r="J121" s="290"/>
      <c r="K121" s="290"/>
      <c r="L121" s="290"/>
      <c r="M121" s="101"/>
      <c r="N121" s="149"/>
      <c r="O121" s="590"/>
      <c r="P121" s="104"/>
      <c r="Q121" s="104"/>
      <c r="R121" s="104"/>
      <c r="S121" s="104"/>
      <c r="T121" s="104"/>
      <c r="U121" s="104"/>
    </row>
    <row r="122" spans="1:21" s="88" customFormat="1" ht="13.5">
      <c r="A122" s="99">
        <v>4</v>
      </c>
      <c r="B122" s="225" t="s">
        <v>290</v>
      </c>
      <c r="C122" s="91"/>
      <c r="D122" s="86">
        <v>2021</v>
      </c>
      <c r="E122" s="289">
        <f>G122+I122+K122+M122</f>
        <v>2835</v>
      </c>
      <c r="F122" s="289">
        <f>H122+J122+L122+N122</f>
        <v>0</v>
      </c>
      <c r="G122" s="289">
        <v>2835</v>
      </c>
      <c r="H122" s="289">
        <v>0</v>
      </c>
      <c r="I122" s="290"/>
      <c r="J122" s="290"/>
      <c r="K122" s="290"/>
      <c r="L122" s="290"/>
      <c r="M122" s="101"/>
      <c r="N122" s="149"/>
      <c r="O122" s="590"/>
      <c r="P122" s="104"/>
      <c r="Q122" s="104"/>
      <c r="R122" s="104"/>
      <c r="S122" s="104"/>
      <c r="T122" s="104"/>
      <c r="U122" s="104"/>
    </row>
    <row r="123" spans="1:21" s="88" customFormat="1" ht="13.5">
      <c r="A123" s="99"/>
      <c r="B123" s="225" t="s">
        <v>291</v>
      </c>
      <c r="C123" s="91"/>
      <c r="D123" s="86">
        <v>2021</v>
      </c>
      <c r="E123" s="289">
        <f>G123+I123+K123+M123</f>
        <v>10</v>
      </c>
      <c r="F123" s="289">
        <f>H123+J123+L123+N123</f>
        <v>0</v>
      </c>
      <c r="G123" s="289">
        <v>10</v>
      </c>
      <c r="H123" s="289">
        <v>0</v>
      </c>
      <c r="I123" s="290"/>
      <c r="J123" s="290"/>
      <c r="K123" s="290"/>
      <c r="L123" s="290"/>
      <c r="M123" s="101"/>
      <c r="N123" s="149"/>
      <c r="O123" s="590"/>
      <c r="P123" s="104"/>
      <c r="Q123" s="104"/>
      <c r="R123" s="104"/>
      <c r="S123" s="104"/>
      <c r="T123" s="104"/>
      <c r="U123" s="104"/>
    </row>
    <row r="124" spans="1:21" s="88" customFormat="1" ht="13.5">
      <c r="A124" s="99"/>
      <c r="B124" s="90" t="s">
        <v>69</v>
      </c>
      <c r="C124" s="91"/>
      <c r="D124" s="92"/>
      <c r="E124" s="290">
        <f>E122+E123</f>
        <v>2845</v>
      </c>
      <c r="F124" s="290">
        <f>F122+F123</f>
        <v>0</v>
      </c>
      <c r="G124" s="290">
        <f>G122+G123</f>
        <v>2845</v>
      </c>
      <c r="H124" s="290">
        <v>0</v>
      </c>
      <c r="I124" s="290"/>
      <c r="J124" s="290"/>
      <c r="K124" s="290"/>
      <c r="L124" s="290"/>
      <c r="M124" s="101"/>
      <c r="N124" s="149"/>
      <c r="O124" s="590"/>
      <c r="P124" s="104"/>
      <c r="Q124" s="104"/>
      <c r="R124" s="104"/>
      <c r="S124" s="104"/>
      <c r="T124" s="104"/>
      <c r="U124" s="104"/>
    </row>
    <row r="125" spans="1:21" s="88" customFormat="1" ht="13.5">
      <c r="A125" s="358"/>
      <c r="B125" s="352" t="s">
        <v>112</v>
      </c>
      <c r="C125" s="353"/>
      <c r="D125" s="354">
        <v>2021</v>
      </c>
      <c r="E125" s="290">
        <f>SUM(E115+E118+E121+E124)</f>
        <v>8950</v>
      </c>
      <c r="F125" s="290">
        <f>SUM(F115+F118+F121+F124)</f>
        <v>0</v>
      </c>
      <c r="G125" s="290">
        <f>SUM(G115+G118+G121+G124)</f>
        <v>8950</v>
      </c>
      <c r="H125" s="290">
        <f>SUM(H115+H118+H121+H124)</f>
        <v>0</v>
      </c>
      <c r="I125" s="355"/>
      <c r="J125" s="355"/>
      <c r="K125" s="355"/>
      <c r="L125" s="355"/>
      <c r="M125" s="356"/>
      <c r="N125" s="357"/>
      <c r="O125" s="590"/>
      <c r="P125" s="104"/>
      <c r="Q125" s="104"/>
      <c r="R125" s="104"/>
      <c r="S125" s="104"/>
      <c r="T125" s="104"/>
      <c r="U125" s="104"/>
    </row>
    <row r="126" spans="1:21" s="88" customFormat="1" ht="13.5">
      <c r="A126" s="99"/>
      <c r="B126" s="100" t="s">
        <v>113</v>
      </c>
      <c r="C126" s="91"/>
      <c r="D126" s="86">
        <v>2022</v>
      </c>
      <c r="E126" s="290">
        <v>0</v>
      </c>
      <c r="F126" s="290">
        <v>0</v>
      </c>
      <c r="G126" s="290">
        <v>0</v>
      </c>
      <c r="H126" s="290">
        <v>0</v>
      </c>
      <c r="I126" s="290"/>
      <c r="J126" s="290"/>
      <c r="K126" s="290"/>
      <c r="L126" s="290"/>
      <c r="M126" s="101"/>
      <c r="N126" s="149"/>
      <c r="O126" s="590"/>
      <c r="P126" s="104"/>
      <c r="Q126" s="104"/>
      <c r="R126" s="104"/>
      <c r="S126" s="104"/>
      <c r="T126" s="104"/>
      <c r="U126" s="104"/>
    </row>
    <row r="127" spans="1:21" s="88" customFormat="1" ht="13.5">
      <c r="A127" s="99"/>
      <c r="B127" s="100" t="s">
        <v>114</v>
      </c>
      <c r="C127" s="91"/>
      <c r="D127" s="86">
        <v>2023</v>
      </c>
      <c r="E127" s="290">
        <v>0</v>
      </c>
      <c r="F127" s="290">
        <v>0</v>
      </c>
      <c r="G127" s="290">
        <v>0</v>
      </c>
      <c r="H127" s="290">
        <v>0</v>
      </c>
      <c r="I127" s="290"/>
      <c r="J127" s="290"/>
      <c r="K127" s="290"/>
      <c r="L127" s="290"/>
      <c r="M127" s="101"/>
      <c r="N127" s="149"/>
      <c r="O127" s="590"/>
      <c r="P127" s="104"/>
      <c r="Q127" s="104"/>
      <c r="R127" s="104"/>
      <c r="S127" s="104"/>
      <c r="T127" s="104"/>
      <c r="U127" s="104"/>
    </row>
    <row r="128" spans="1:21" s="88" customFormat="1" ht="13.5">
      <c r="A128" s="99"/>
      <c r="B128" s="100" t="s">
        <v>115</v>
      </c>
      <c r="C128" s="91"/>
      <c r="D128" s="86">
        <v>2024</v>
      </c>
      <c r="E128" s="290">
        <v>0</v>
      </c>
      <c r="F128" s="290">
        <v>0</v>
      </c>
      <c r="G128" s="290">
        <v>0</v>
      </c>
      <c r="H128" s="290">
        <v>0</v>
      </c>
      <c r="I128" s="290"/>
      <c r="J128" s="290"/>
      <c r="K128" s="290"/>
      <c r="L128" s="290"/>
      <c r="M128" s="101"/>
      <c r="N128" s="149"/>
      <c r="O128" s="590"/>
      <c r="P128" s="104"/>
      <c r="Q128" s="104"/>
      <c r="R128" s="104"/>
      <c r="S128" s="104"/>
      <c r="T128" s="104"/>
      <c r="U128" s="104"/>
    </row>
    <row r="129" spans="1:22" s="63" customFormat="1" ht="14.25" thickBot="1">
      <c r="A129" s="99"/>
      <c r="B129" s="100" t="s">
        <v>116</v>
      </c>
      <c r="C129" s="91"/>
      <c r="D129" s="86">
        <v>2025</v>
      </c>
      <c r="E129" s="290">
        <v>0</v>
      </c>
      <c r="F129" s="290">
        <v>0</v>
      </c>
      <c r="G129" s="290">
        <v>0</v>
      </c>
      <c r="H129" s="290">
        <v>0</v>
      </c>
      <c r="I129" s="290"/>
      <c r="J129" s="290"/>
      <c r="K129" s="290"/>
      <c r="L129" s="290"/>
      <c r="M129" s="101"/>
      <c r="N129" s="149"/>
      <c r="O129" s="591"/>
      <c r="P129" s="104"/>
      <c r="Q129" s="104"/>
      <c r="R129" s="104"/>
      <c r="S129" s="104"/>
      <c r="T129" s="104"/>
      <c r="U129" s="104"/>
      <c r="V129" s="88"/>
    </row>
    <row r="130" spans="1:22" s="69" customFormat="1" ht="39" customHeight="1">
      <c r="A130" s="344" t="s">
        <v>153</v>
      </c>
      <c r="B130" s="359" t="s">
        <v>292</v>
      </c>
      <c r="C130" s="100" t="s">
        <v>66</v>
      </c>
      <c r="D130" s="242" t="s">
        <v>160</v>
      </c>
      <c r="E130" s="294">
        <f>E133+E150+E151+E167+E174+E178</f>
        <v>14222.4</v>
      </c>
      <c r="F130" s="294">
        <f>F133+F150+F151+F167+F174+F178</f>
        <v>5921.8</v>
      </c>
      <c r="G130" s="294">
        <f>G133+G150+G151+G167+G174+G178</f>
        <v>14222.4</v>
      </c>
      <c r="H130" s="294">
        <f>H133+H150+H151+H167+H174+H178</f>
        <v>5921.8</v>
      </c>
      <c r="I130" s="240"/>
      <c r="J130" s="240"/>
      <c r="K130" s="240"/>
      <c r="L130" s="240"/>
      <c r="M130" s="240"/>
      <c r="N130" s="243"/>
      <c r="O130" s="611" t="s">
        <v>230</v>
      </c>
      <c r="P130" s="140"/>
      <c r="Q130" s="140"/>
      <c r="R130" s="140"/>
      <c r="S130" s="140"/>
      <c r="T130" s="140"/>
      <c r="U130" s="140"/>
      <c r="V130" s="141"/>
    </row>
    <row r="131" spans="1:22" s="73" customFormat="1" ht="27" customHeight="1">
      <c r="A131" s="360">
        <v>1</v>
      </c>
      <c r="B131" s="84" t="s">
        <v>82</v>
      </c>
      <c r="C131" s="235"/>
      <c r="D131" s="361">
        <v>2017</v>
      </c>
      <c r="E131" s="298">
        <f>G131+I131+K131+M131</f>
        <v>2.8000000000000003</v>
      </c>
      <c r="F131" s="298">
        <f>H131+J131+L131+N131</f>
        <v>2.8000000000000003</v>
      </c>
      <c r="G131" s="299">
        <f>2.2+0.6</f>
        <v>2.8000000000000003</v>
      </c>
      <c r="H131" s="299">
        <f>2.2+0.6</f>
        <v>2.8000000000000003</v>
      </c>
      <c r="I131" s="362"/>
      <c r="J131" s="362"/>
      <c r="K131" s="362"/>
      <c r="L131" s="362"/>
      <c r="M131" s="362"/>
      <c r="N131" s="363"/>
      <c r="O131" s="612"/>
      <c r="P131" s="129"/>
      <c r="Q131" s="129"/>
      <c r="R131" s="129"/>
      <c r="S131" s="129"/>
      <c r="T131" s="129"/>
      <c r="U131" s="129"/>
      <c r="V131" s="142"/>
    </row>
    <row r="132" spans="1:22" s="73" customFormat="1" ht="16.5" customHeight="1">
      <c r="A132" s="249"/>
      <c r="B132" s="252" t="s">
        <v>69</v>
      </c>
      <c r="C132" s="235"/>
      <c r="D132" s="361"/>
      <c r="E132" s="343">
        <f>E131</f>
        <v>2.8000000000000003</v>
      </c>
      <c r="F132" s="343">
        <f>F131</f>
        <v>2.8000000000000003</v>
      </c>
      <c r="G132" s="343">
        <f>G131</f>
        <v>2.8000000000000003</v>
      </c>
      <c r="H132" s="343">
        <f>H131</f>
        <v>2.8000000000000003</v>
      </c>
      <c r="I132" s="341"/>
      <c r="J132" s="341"/>
      <c r="K132" s="341"/>
      <c r="L132" s="341"/>
      <c r="M132" s="341"/>
      <c r="N132" s="342"/>
      <c r="O132" s="612"/>
      <c r="P132" s="129"/>
      <c r="Q132" s="129"/>
      <c r="R132" s="129"/>
      <c r="S132" s="129"/>
      <c r="T132" s="129"/>
      <c r="U132" s="129"/>
      <c r="V132" s="142"/>
    </row>
    <row r="133" spans="1:22" s="73" customFormat="1" ht="17.25" customHeight="1">
      <c r="A133" s="249"/>
      <c r="B133" s="360" t="s">
        <v>78</v>
      </c>
      <c r="C133" s="364"/>
      <c r="D133" s="242"/>
      <c r="E133" s="343">
        <f>E131</f>
        <v>2.8000000000000003</v>
      </c>
      <c r="F133" s="343">
        <f>F131</f>
        <v>2.8000000000000003</v>
      </c>
      <c r="G133" s="343">
        <f>G131</f>
        <v>2.8000000000000003</v>
      </c>
      <c r="H133" s="343">
        <f>H131</f>
        <v>2.8000000000000003</v>
      </c>
      <c r="I133" s="341"/>
      <c r="J133" s="341"/>
      <c r="K133" s="341"/>
      <c r="L133" s="341"/>
      <c r="M133" s="341"/>
      <c r="N133" s="342"/>
      <c r="O133" s="612"/>
      <c r="P133" s="129"/>
      <c r="Q133" s="129"/>
      <c r="R133" s="129"/>
      <c r="S133" s="129"/>
      <c r="T133" s="129"/>
      <c r="U133" s="129"/>
      <c r="V133" s="142"/>
    </row>
    <row r="134" spans="1:22" s="73" customFormat="1" ht="39" customHeight="1">
      <c r="A134" s="360">
        <v>1</v>
      </c>
      <c r="B134" s="84" t="s">
        <v>293</v>
      </c>
      <c r="C134" s="235"/>
      <c r="D134" s="361">
        <v>2018</v>
      </c>
      <c r="E134" s="298">
        <v>436.5</v>
      </c>
      <c r="F134" s="298">
        <v>436.5</v>
      </c>
      <c r="G134" s="298">
        <v>436.5</v>
      </c>
      <c r="H134" s="298">
        <v>436.5</v>
      </c>
      <c r="I134" s="362"/>
      <c r="J134" s="362"/>
      <c r="K134" s="362"/>
      <c r="L134" s="362"/>
      <c r="M134" s="362"/>
      <c r="N134" s="363"/>
      <c r="O134" s="612"/>
      <c r="P134" s="129"/>
      <c r="Q134" s="129"/>
      <c r="R134" s="129"/>
      <c r="S134" s="129"/>
      <c r="T134" s="129"/>
      <c r="U134" s="129"/>
      <c r="V134" s="142"/>
    </row>
    <row r="135" spans="1:22" s="73" customFormat="1" ht="14.25" customHeight="1">
      <c r="A135" s="365"/>
      <c r="B135" s="252" t="s">
        <v>69</v>
      </c>
      <c r="C135" s="366"/>
      <c r="D135" s="367"/>
      <c r="E135" s="343">
        <f>E134</f>
        <v>436.5</v>
      </c>
      <c r="F135" s="343">
        <f>F134</f>
        <v>436.5</v>
      </c>
      <c r="G135" s="343">
        <f>G134</f>
        <v>436.5</v>
      </c>
      <c r="H135" s="343">
        <f>H134</f>
        <v>436.5</v>
      </c>
      <c r="I135" s="341"/>
      <c r="J135" s="341"/>
      <c r="K135" s="341"/>
      <c r="L135" s="341"/>
      <c r="M135" s="341"/>
      <c r="N135" s="342"/>
      <c r="O135" s="612"/>
      <c r="P135" s="129"/>
      <c r="Q135" s="129"/>
      <c r="R135" s="129"/>
      <c r="S135" s="129"/>
      <c r="T135" s="129"/>
      <c r="U135" s="129"/>
      <c r="V135" s="142"/>
    </row>
    <row r="136" spans="1:22" s="61" customFormat="1" ht="24">
      <c r="A136" s="368">
        <v>2</v>
      </c>
      <c r="B136" s="346" t="s">
        <v>294</v>
      </c>
      <c r="C136" s="367"/>
      <c r="D136" s="367">
        <v>2018</v>
      </c>
      <c r="E136" s="289">
        <v>1432.9</v>
      </c>
      <c r="F136" s="289">
        <v>1432.9</v>
      </c>
      <c r="G136" s="289">
        <v>1432.9</v>
      </c>
      <c r="H136" s="289">
        <v>1432.9</v>
      </c>
      <c r="I136" s="369"/>
      <c r="J136" s="370"/>
      <c r="K136" s="371"/>
      <c r="L136" s="369"/>
      <c r="M136" s="369"/>
      <c r="N136" s="372"/>
      <c r="O136" s="612"/>
      <c r="P136" s="104"/>
      <c r="Q136" s="104"/>
      <c r="R136" s="104"/>
      <c r="S136" s="104"/>
      <c r="T136" s="104"/>
      <c r="U136" s="104"/>
      <c r="V136" s="88"/>
    </row>
    <row r="137" spans="1:22" s="61" customFormat="1" ht="24">
      <c r="A137" s="368"/>
      <c r="B137" s="346" t="s">
        <v>295</v>
      </c>
      <c r="C137" s="367"/>
      <c r="D137" s="367">
        <v>2018</v>
      </c>
      <c r="E137" s="289">
        <f>G137+I137+K137+M137</f>
        <v>3.4</v>
      </c>
      <c r="F137" s="289">
        <f>H137+J137+L137+N137</f>
        <v>3.4</v>
      </c>
      <c r="G137" s="373">
        <v>3.4</v>
      </c>
      <c r="H137" s="373">
        <v>3.4</v>
      </c>
      <c r="I137" s="371"/>
      <c r="J137" s="374"/>
      <c r="K137" s="371"/>
      <c r="L137" s="371"/>
      <c r="M137" s="371"/>
      <c r="N137" s="372"/>
      <c r="O137" s="612"/>
      <c r="P137" s="104"/>
      <c r="Q137" s="104"/>
      <c r="R137" s="104"/>
      <c r="S137" s="104"/>
      <c r="T137" s="104"/>
      <c r="U137" s="104"/>
      <c r="V137" s="88"/>
    </row>
    <row r="138" spans="1:22" s="61" customFormat="1" ht="13.5">
      <c r="A138" s="368"/>
      <c r="B138" s="90" t="s">
        <v>69</v>
      </c>
      <c r="C138" s="375"/>
      <c r="D138" s="375"/>
      <c r="E138" s="376">
        <f>E136+E137</f>
        <v>1436.3000000000002</v>
      </c>
      <c r="F138" s="376">
        <f>F136+F137</f>
        <v>1436.3000000000002</v>
      </c>
      <c r="G138" s="376">
        <f>G136+G137</f>
        <v>1436.3000000000002</v>
      </c>
      <c r="H138" s="376">
        <f>H136+H137</f>
        <v>1436.3000000000002</v>
      </c>
      <c r="I138" s="342"/>
      <c r="J138" s="342"/>
      <c r="K138" s="342"/>
      <c r="L138" s="342"/>
      <c r="M138" s="342"/>
      <c r="N138" s="342"/>
      <c r="O138" s="612"/>
      <c r="P138" s="104"/>
      <c r="Q138" s="104"/>
      <c r="R138" s="104"/>
      <c r="S138" s="104"/>
      <c r="T138" s="104"/>
      <c r="U138" s="104"/>
      <c r="V138" s="88"/>
    </row>
    <row r="139" spans="1:22" s="61" customFormat="1" ht="30" customHeight="1" hidden="1" thickBot="1">
      <c r="A139" s="368"/>
      <c r="B139" s="225" t="s">
        <v>83</v>
      </c>
      <c r="C139" s="367"/>
      <c r="D139" s="367">
        <v>2018</v>
      </c>
      <c r="E139" s="373">
        <f>G139+I139+K139+M139</f>
        <v>0</v>
      </c>
      <c r="F139" s="298">
        <f>H139+J139+L139+N139</f>
        <v>0</v>
      </c>
      <c r="G139" s="298">
        <v>0</v>
      </c>
      <c r="H139" s="298"/>
      <c r="I139" s="369"/>
      <c r="J139" s="370"/>
      <c r="K139" s="371"/>
      <c r="L139" s="369"/>
      <c r="M139" s="369"/>
      <c r="N139" s="372"/>
      <c r="O139" s="612"/>
      <c r="P139" s="104"/>
      <c r="Q139" s="104"/>
      <c r="R139" s="104"/>
      <c r="S139" s="104"/>
      <c r="T139" s="104"/>
      <c r="U139" s="104"/>
      <c r="V139" s="88"/>
    </row>
    <row r="140" spans="1:22" s="61" customFormat="1" ht="15" customHeight="1" hidden="1">
      <c r="A140" s="368"/>
      <c r="B140" s="90" t="s">
        <v>69</v>
      </c>
      <c r="C140" s="375"/>
      <c r="D140" s="375"/>
      <c r="E140" s="376">
        <f>E139</f>
        <v>0</v>
      </c>
      <c r="F140" s="376">
        <f>F139</f>
        <v>0</v>
      </c>
      <c r="G140" s="376">
        <f>G139</f>
        <v>0</v>
      </c>
      <c r="H140" s="376">
        <f>H139</f>
        <v>0</v>
      </c>
      <c r="I140" s="342"/>
      <c r="J140" s="342"/>
      <c r="K140" s="342"/>
      <c r="L140" s="342"/>
      <c r="M140" s="342"/>
      <c r="N140" s="342"/>
      <c r="O140" s="612"/>
      <c r="P140" s="104"/>
      <c r="Q140" s="104"/>
      <c r="R140" s="104"/>
      <c r="S140" s="104"/>
      <c r="T140" s="104"/>
      <c r="U140" s="104"/>
      <c r="V140" s="88"/>
    </row>
    <row r="141" spans="1:22" s="61" customFormat="1" ht="30" customHeight="1" hidden="1" thickBot="1">
      <c r="A141" s="89"/>
      <c r="B141" s="225" t="s">
        <v>84</v>
      </c>
      <c r="C141" s="85"/>
      <c r="D141" s="361">
        <v>2018</v>
      </c>
      <c r="E141" s="298">
        <f>G141+I141+K141+M141</f>
        <v>0</v>
      </c>
      <c r="F141" s="298">
        <f>H141+J141+L141+N141</f>
        <v>0</v>
      </c>
      <c r="G141" s="298">
        <v>0</v>
      </c>
      <c r="H141" s="298">
        <v>0</v>
      </c>
      <c r="I141" s="369"/>
      <c r="J141" s="369"/>
      <c r="K141" s="369"/>
      <c r="L141" s="369"/>
      <c r="M141" s="369"/>
      <c r="N141" s="371"/>
      <c r="O141" s="612"/>
      <c r="P141" s="104"/>
      <c r="Q141" s="104"/>
      <c r="R141" s="104"/>
      <c r="S141" s="104"/>
      <c r="T141" s="104"/>
      <c r="U141" s="104"/>
      <c r="V141" s="88"/>
    </row>
    <row r="142" spans="1:22" s="61" customFormat="1" ht="31.5" customHeight="1" hidden="1" thickBot="1">
      <c r="A142" s="89"/>
      <c r="B142" s="225" t="s">
        <v>85</v>
      </c>
      <c r="C142" s="85"/>
      <c r="D142" s="361">
        <v>2018</v>
      </c>
      <c r="E142" s="298">
        <f>G142+I142+K142+M142</f>
        <v>0</v>
      </c>
      <c r="F142" s="298">
        <f>H142+J142+L142+N142</f>
        <v>0</v>
      </c>
      <c r="G142" s="298">
        <v>0</v>
      </c>
      <c r="H142" s="298">
        <v>0</v>
      </c>
      <c r="I142" s="369"/>
      <c r="J142" s="369"/>
      <c r="K142" s="369"/>
      <c r="L142" s="369"/>
      <c r="M142" s="369"/>
      <c r="N142" s="371"/>
      <c r="O142" s="612"/>
      <c r="P142" s="104"/>
      <c r="Q142" s="104"/>
      <c r="R142" s="104"/>
      <c r="S142" s="104"/>
      <c r="T142" s="104"/>
      <c r="U142" s="104"/>
      <c r="V142" s="88"/>
    </row>
    <row r="143" spans="1:22" s="61" customFormat="1" ht="15" customHeight="1" hidden="1">
      <c r="A143" s="89"/>
      <c r="B143" s="90" t="s">
        <v>69</v>
      </c>
      <c r="C143" s="91"/>
      <c r="D143" s="242"/>
      <c r="E143" s="343">
        <f>E141+E142</f>
        <v>0</v>
      </c>
      <c r="F143" s="343">
        <f>F141+F142</f>
        <v>0</v>
      </c>
      <c r="G143" s="343">
        <f>G141+G142</f>
        <v>0</v>
      </c>
      <c r="H143" s="343">
        <f>H141+H142</f>
        <v>0</v>
      </c>
      <c r="I143" s="341"/>
      <c r="J143" s="341"/>
      <c r="K143" s="341"/>
      <c r="L143" s="341"/>
      <c r="M143" s="341"/>
      <c r="N143" s="342"/>
      <c r="O143" s="612"/>
      <c r="P143" s="104"/>
      <c r="Q143" s="104"/>
      <c r="R143" s="104"/>
      <c r="S143" s="104"/>
      <c r="T143" s="104"/>
      <c r="U143" s="104"/>
      <c r="V143" s="88"/>
    </row>
    <row r="144" spans="1:22" s="61" customFormat="1" ht="24">
      <c r="A144" s="368">
        <v>3</v>
      </c>
      <c r="B144" s="377" t="s">
        <v>296</v>
      </c>
      <c r="C144" s="367"/>
      <c r="D144" s="367">
        <v>2018</v>
      </c>
      <c r="E144" s="373">
        <v>152.1</v>
      </c>
      <c r="F144" s="373">
        <v>152.1</v>
      </c>
      <c r="G144" s="373">
        <v>152.1</v>
      </c>
      <c r="H144" s="373">
        <v>152.1</v>
      </c>
      <c r="I144" s="369"/>
      <c r="J144" s="370"/>
      <c r="K144" s="371"/>
      <c r="L144" s="369"/>
      <c r="M144" s="369"/>
      <c r="N144" s="372"/>
      <c r="O144" s="612"/>
      <c r="P144" s="104"/>
      <c r="Q144" s="104"/>
      <c r="R144" s="104"/>
      <c r="S144" s="104"/>
      <c r="T144" s="104"/>
      <c r="U144" s="104"/>
      <c r="V144" s="88"/>
    </row>
    <row r="145" spans="1:22" s="61" customFormat="1" ht="24">
      <c r="A145" s="368"/>
      <c r="B145" s="377" t="s">
        <v>297</v>
      </c>
      <c r="C145" s="367"/>
      <c r="D145" s="367">
        <v>2018</v>
      </c>
      <c r="E145" s="373">
        <v>3.9</v>
      </c>
      <c r="F145" s="373">
        <v>3.9</v>
      </c>
      <c r="G145" s="373">
        <v>3.9</v>
      </c>
      <c r="H145" s="373">
        <v>3.9</v>
      </c>
      <c r="I145" s="369"/>
      <c r="J145" s="370"/>
      <c r="K145" s="371"/>
      <c r="L145" s="369"/>
      <c r="M145" s="369"/>
      <c r="N145" s="372"/>
      <c r="O145" s="612"/>
      <c r="P145" s="104"/>
      <c r="Q145" s="104"/>
      <c r="R145" s="104"/>
      <c r="S145" s="104"/>
      <c r="T145" s="104"/>
      <c r="U145" s="104"/>
      <c r="V145" s="88"/>
    </row>
    <row r="146" spans="1:22" s="61" customFormat="1" ht="13.5">
      <c r="A146" s="368"/>
      <c r="B146" s="90" t="s">
        <v>69</v>
      </c>
      <c r="C146" s="375"/>
      <c r="D146" s="375"/>
      <c r="E146" s="343">
        <f>E144+E145</f>
        <v>156</v>
      </c>
      <c r="F146" s="343">
        <f>F144+F145</f>
        <v>156</v>
      </c>
      <c r="G146" s="343">
        <f>G144+G145</f>
        <v>156</v>
      </c>
      <c r="H146" s="343">
        <f>H144+H145</f>
        <v>156</v>
      </c>
      <c r="I146" s="341"/>
      <c r="J146" s="341"/>
      <c r="K146" s="341"/>
      <c r="L146" s="341"/>
      <c r="M146" s="341"/>
      <c r="N146" s="342"/>
      <c r="O146" s="612"/>
      <c r="P146" s="104"/>
      <c r="Q146" s="104"/>
      <c r="R146" s="104"/>
      <c r="S146" s="104"/>
      <c r="T146" s="104"/>
      <c r="U146" s="104"/>
      <c r="V146" s="88"/>
    </row>
    <row r="147" spans="1:22" s="61" customFormat="1" ht="24" customHeight="1">
      <c r="A147" s="89">
        <v>4</v>
      </c>
      <c r="B147" s="346" t="s">
        <v>298</v>
      </c>
      <c r="C147" s="85"/>
      <c r="D147" s="86">
        <v>2018</v>
      </c>
      <c r="E147" s="289">
        <v>256</v>
      </c>
      <c r="F147" s="289">
        <v>256</v>
      </c>
      <c r="G147" s="289">
        <v>256</v>
      </c>
      <c r="H147" s="289">
        <v>256</v>
      </c>
      <c r="I147" s="116"/>
      <c r="J147" s="116"/>
      <c r="K147" s="116"/>
      <c r="L147" s="116"/>
      <c r="M147" s="116"/>
      <c r="N147" s="267"/>
      <c r="O147" s="612"/>
      <c r="P147" s="104"/>
      <c r="Q147" s="104"/>
      <c r="R147" s="104"/>
      <c r="S147" s="104"/>
      <c r="T147" s="104"/>
      <c r="U147" s="104"/>
      <c r="V147" s="88"/>
    </row>
    <row r="148" spans="1:22" s="61" customFormat="1" ht="24" customHeight="1">
      <c r="A148" s="84"/>
      <c r="B148" s="346" t="s">
        <v>299</v>
      </c>
      <c r="C148" s="85"/>
      <c r="D148" s="86">
        <v>2018</v>
      </c>
      <c r="E148" s="289">
        <f>G148+I148+K148+M148</f>
        <v>2.1999999999999993</v>
      </c>
      <c r="F148" s="289">
        <f>H148+J148+L148+N148</f>
        <v>2.1999999999999993</v>
      </c>
      <c r="G148" s="289">
        <f>15-12.8</f>
        <v>2.1999999999999993</v>
      </c>
      <c r="H148" s="289">
        <f>15-12.8</f>
        <v>2.1999999999999993</v>
      </c>
      <c r="I148" s="116"/>
      <c r="J148" s="116"/>
      <c r="K148" s="116"/>
      <c r="L148" s="116"/>
      <c r="M148" s="116"/>
      <c r="N148" s="267"/>
      <c r="O148" s="612"/>
      <c r="P148" s="104"/>
      <c r="Q148" s="104"/>
      <c r="R148" s="104"/>
      <c r="S148" s="104"/>
      <c r="T148" s="104"/>
      <c r="U148" s="104"/>
      <c r="V148" s="88"/>
    </row>
    <row r="149" spans="1:22" s="61" customFormat="1" ht="13.5">
      <c r="A149" s="89"/>
      <c r="B149" s="90" t="s">
        <v>69</v>
      </c>
      <c r="C149" s="91"/>
      <c r="D149" s="92"/>
      <c r="E149" s="290">
        <f>E147+E148</f>
        <v>258.2</v>
      </c>
      <c r="F149" s="290">
        <f>F147+F148</f>
        <v>258.2</v>
      </c>
      <c r="G149" s="290">
        <f>G147+G148</f>
        <v>258.2</v>
      </c>
      <c r="H149" s="290">
        <f>H147+H148</f>
        <v>258.2</v>
      </c>
      <c r="I149" s="101"/>
      <c r="J149" s="101"/>
      <c r="K149" s="101"/>
      <c r="L149" s="101"/>
      <c r="M149" s="101"/>
      <c r="N149" s="149"/>
      <c r="O149" s="612"/>
      <c r="P149" s="104"/>
      <c r="Q149" s="104"/>
      <c r="R149" s="104"/>
      <c r="S149" s="104"/>
      <c r="T149" s="104"/>
      <c r="U149" s="104"/>
      <c r="V149" s="88"/>
    </row>
    <row r="150" spans="1:22" s="73" customFormat="1" ht="12">
      <c r="A150" s="235"/>
      <c r="B150" s="100" t="s">
        <v>79</v>
      </c>
      <c r="C150" s="235"/>
      <c r="D150" s="235"/>
      <c r="E150" s="378">
        <f>E135+E138+E146+E149</f>
        <v>2287</v>
      </c>
      <c r="F150" s="378">
        <f>F135+F138+F146+F149</f>
        <v>2287</v>
      </c>
      <c r="G150" s="378">
        <f>G135+G138+G146+G149</f>
        <v>2287</v>
      </c>
      <c r="H150" s="378">
        <f>H135+H138+H146+H149</f>
        <v>2287</v>
      </c>
      <c r="I150" s="236"/>
      <c r="J150" s="236"/>
      <c r="K150" s="236"/>
      <c r="L150" s="236"/>
      <c r="M150" s="236"/>
      <c r="N150" s="237"/>
      <c r="O150" s="612"/>
      <c r="P150" s="129"/>
      <c r="Q150" s="129"/>
      <c r="R150" s="129"/>
      <c r="S150" s="129"/>
      <c r="T150" s="129"/>
      <c r="U150" s="129"/>
      <c r="V150" s="142"/>
    </row>
    <row r="151" spans="1:22" s="73" customFormat="1" ht="12" thickBot="1">
      <c r="A151" s="234"/>
      <c r="B151" s="100" t="s">
        <v>80</v>
      </c>
      <c r="C151" s="235"/>
      <c r="D151" s="235"/>
      <c r="E151" s="378">
        <v>0</v>
      </c>
      <c r="F151" s="378">
        <v>0</v>
      </c>
      <c r="G151" s="378">
        <v>0</v>
      </c>
      <c r="H151" s="378">
        <v>0</v>
      </c>
      <c r="I151" s="236"/>
      <c r="J151" s="236"/>
      <c r="K151" s="236"/>
      <c r="L151" s="236"/>
      <c r="M151" s="236"/>
      <c r="N151" s="237"/>
      <c r="O151" s="612"/>
      <c r="P151" s="129"/>
      <c r="Q151" s="129"/>
      <c r="R151" s="129"/>
      <c r="S151" s="129"/>
      <c r="T151" s="129"/>
      <c r="U151" s="129"/>
      <c r="V151" s="142"/>
    </row>
    <row r="152" spans="1:22" s="61" customFormat="1" ht="25.5" customHeight="1">
      <c r="A152" s="89">
        <v>1</v>
      </c>
      <c r="B152" s="379" t="s">
        <v>302</v>
      </c>
      <c r="C152" s="85"/>
      <c r="D152" s="361">
        <v>2020</v>
      </c>
      <c r="E152" s="298">
        <v>1089.2</v>
      </c>
      <c r="F152" s="298">
        <v>1089.2</v>
      </c>
      <c r="G152" s="298">
        <v>1089.2</v>
      </c>
      <c r="H152" s="298">
        <v>1089.2</v>
      </c>
      <c r="I152" s="369"/>
      <c r="J152" s="369"/>
      <c r="K152" s="369"/>
      <c r="L152" s="369"/>
      <c r="M152" s="369"/>
      <c r="N152" s="371"/>
      <c r="O152" s="612"/>
      <c r="P152" s="104"/>
      <c r="Q152" s="104"/>
      <c r="R152" s="104"/>
      <c r="S152" s="104"/>
      <c r="T152" s="104"/>
      <c r="U152" s="104"/>
      <c r="V152" s="88"/>
    </row>
    <row r="153" spans="1:22" s="61" customFormat="1" ht="27" customHeight="1">
      <c r="A153" s="84"/>
      <c r="B153" s="380" t="s">
        <v>303</v>
      </c>
      <c r="C153" s="85"/>
      <c r="D153" s="361">
        <v>2020</v>
      </c>
      <c r="E153" s="298">
        <v>10</v>
      </c>
      <c r="F153" s="298">
        <v>10</v>
      </c>
      <c r="G153" s="298">
        <v>10</v>
      </c>
      <c r="H153" s="298">
        <v>10</v>
      </c>
      <c r="I153" s="369"/>
      <c r="J153" s="369"/>
      <c r="K153" s="369"/>
      <c r="L153" s="369"/>
      <c r="M153" s="369"/>
      <c r="N153" s="371"/>
      <c r="O153" s="612"/>
      <c r="P153" s="104"/>
      <c r="Q153" s="104"/>
      <c r="R153" s="104"/>
      <c r="S153" s="104"/>
      <c r="T153" s="104"/>
      <c r="U153" s="104"/>
      <c r="V153" s="88"/>
    </row>
    <row r="154" spans="1:22" s="61" customFormat="1" ht="13.5">
      <c r="A154" s="89"/>
      <c r="B154" s="90" t="s">
        <v>69</v>
      </c>
      <c r="C154" s="91"/>
      <c r="D154" s="92"/>
      <c r="E154" s="290">
        <f>E152+E153</f>
        <v>1099.2</v>
      </c>
      <c r="F154" s="290">
        <f>F152+F153</f>
        <v>1099.2</v>
      </c>
      <c r="G154" s="290">
        <f>G152+G153</f>
        <v>1099.2</v>
      </c>
      <c r="H154" s="290">
        <f>H152+H153</f>
        <v>1099.2</v>
      </c>
      <c r="I154" s="101"/>
      <c r="J154" s="101"/>
      <c r="K154" s="101"/>
      <c r="L154" s="101"/>
      <c r="M154" s="101"/>
      <c r="N154" s="149"/>
      <c r="O154" s="612"/>
      <c r="P154" s="104"/>
      <c r="Q154" s="104"/>
      <c r="R154" s="104"/>
      <c r="S154" s="104"/>
      <c r="T154" s="104"/>
      <c r="U154" s="104"/>
      <c r="V154" s="88"/>
    </row>
    <row r="155" spans="1:22" s="73" customFormat="1" ht="24">
      <c r="A155" s="238">
        <v>2</v>
      </c>
      <c r="B155" s="380" t="s">
        <v>304</v>
      </c>
      <c r="C155" s="235"/>
      <c r="D155" s="239">
        <v>2020</v>
      </c>
      <c r="E155" s="298">
        <f>G155+I155+K155+M155</f>
        <v>704.8</v>
      </c>
      <c r="F155" s="298">
        <v>704.8</v>
      </c>
      <c r="G155" s="299">
        <v>704.8</v>
      </c>
      <c r="H155" s="299">
        <v>704.8</v>
      </c>
      <c r="I155" s="240"/>
      <c r="J155" s="240"/>
      <c r="K155" s="240"/>
      <c r="L155" s="240"/>
      <c r="M155" s="240"/>
      <c r="N155" s="243"/>
      <c r="O155" s="612"/>
      <c r="P155" s="129"/>
      <c r="Q155" s="129"/>
      <c r="R155" s="129"/>
      <c r="S155" s="129"/>
      <c r="T155" s="129"/>
      <c r="U155" s="129"/>
      <c r="V155" s="142"/>
    </row>
    <row r="156" spans="1:22" s="73" customFormat="1" ht="24">
      <c r="A156" s="234"/>
      <c r="B156" s="380" t="s">
        <v>305</v>
      </c>
      <c r="C156" s="235"/>
      <c r="D156" s="239">
        <v>2020</v>
      </c>
      <c r="E156" s="298">
        <f>G156+I156+K156+M156</f>
        <v>10</v>
      </c>
      <c r="F156" s="298">
        <v>10</v>
      </c>
      <c r="G156" s="299">
        <v>10</v>
      </c>
      <c r="H156" s="299">
        <v>10</v>
      </c>
      <c r="I156" s="240"/>
      <c r="J156" s="240"/>
      <c r="K156" s="240"/>
      <c r="L156" s="240"/>
      <c r="M156" s="240"/>
      <c r="N156" s="243"/>
      <c r="O156" s="612"/>
      <c r="P156" s="129"/>
      <c r="Q156" s="129"/>
      <c r="R156" s="129"/>
      <c r="S156" s="129"/>
      <c r="T156" s="129"/>
      <c r="U156" s="129"/>
      <c r="V156" s="142"/>
    </row>
    <row r="157" spans="1:22" s="73" customFormat="1" ht="12">
      <c r="A157" s="234"/>
      <c r="B157" s="90" t="s">
        <v>69</v>
      </c>
      <c r="C157" s="235"/>
      <c r="D157" s="381"/>
      <c r="E157" s="294">
        <f>E155+E156</f>
        <v>714.8</v>
      </c>
      <c r="F157" s="294">
        <f>F155+F156</f>
        <v>714.8</v>
      </c>
      <c r="G157" s="294">
        <f>G155+G156</f>
        <v>714.8</v>
      </c>
      <c r="H157" s="294">
        <f>H155+H156</f>
        <v>714.8</v>
      </c>
      <c r="I157" s="240"/>
      <c r="J157" s="240"/>
      <c r="K157" s="240"/>
      <c r="L157" s="240"/>
      <c r="M157" s="240"/>
      <c r="N157" s="243"/>
      <c r="O157" s="612"/>
      <c r="P157" s="129"/>
      <c r="Q157" s="129"/>
      <c r="R157" s="129"/>
      <c r="S157" s="129"/>
      <c r="T157" s="129"/>
      <c r="U157" s="129"/>
      <c r="V157" s="142"/>
    </row>
    <row r="158" spans="1:22" s="73" customFormat="1" ht="24">
      <c r="A158" s="238">
        <v>3</v>
      </c>
      <c r="B158" s="380" t="s">
        <v>306</v>
      </c>
      <c r="C158" s="235"/>
      <c r="D158" s="239">
        <v>2020</v>
      </c>
      <c r="E158" s="298">
        <v>1808</v>
      </c>
      <c r="F158" s="298">
        <v>1808</v>
      </c>
      <c r="G158" s="298">
        <v>1808</v>
      </c>
      <c r="H158" s="298">
        <v>1808</v>
      </c>
      <c r="I158" s="240"/>
      <c r="J158" s="240"/>
      <c r="K158" s="240"/>
      <c r="L158" s="240"/>
      <c r="M158" s="240"/>
      <c r="N158" s="243"/>
      <c r="O158" s="612"/>
      <c r="P158" s="129"/>
      <c r="Q158" s="129"/>
      <c r="R158" s="129"/>
      <c r="S158" s="129"/>
      <c r="T158" s="129"/>
      <c r="U158" s="129"/>
      <c r="V158" s="142"/>
    </row>
    <row r="159" spans="1:22" s="73" customFormat="1" ht="24">
      <c r="A159" s="234"/>
      <c r="B159" s="380" t="s">
        <v>307</v>
      </c>
      <c r="C159" s="235"/>
      <c r="D159" s="239">
        <v>2020</v>
      </c>
      <c r="E159" s="298">
        <v>10</v>
      </c>
      <c r="F159" s="298">
        <v>10</v>
      </c>
      <c r="G159" s="298">
        <v>10</v>
      </c>
      <c r="H159" s="298">
        <v>10</v>
      </c>
      <c r="I159" s="240"/>
      <c r="J159" s="240"/>
      <c r="K159" s="240"/>
      <c r="L159" s="240"/>
      <c r="M159" s="240"/>
      <c r="N159" s="243"/>
      <c r="O159" s="612"/>
      <c r="P159" s="129"/>
      <c r="Q159" s="129"/>
      <c r="R159" s="129"/>
      <c r="S159" s="129"/>
      <c r="T159" s="129"/>
      <c r="U159" s="129"/>
      <c r="V159" s="142"/>
    </row>
    <row r="160" spans="1:22" s="73" customFormat="1" ht="12">
      <c r="A160" s="234"/>
      <c r="B160" s="90" t="s">
        <v>69</v>
      </c>
      <c r="C160" s="235"/>
      <c r="D160" s="381"/>
      <c r="E160" s="294">
        <f>E158+E159</f>
        <v>1818</v>
      </c>
      <c r="F160" s="294">
        <f>F158+F159</f>
        <v>1818</v>
      </c>
      <c r="G160" s="294">
        <f>G158+G159</f>
        <v>1818</v>
      </c>
      <c r="H160" s="294">
        <f>H158+H159</f>
        <v>1818</v>
      </c>
      <c r="I160" s="240"/>
      <c r="J160" s="240"/>
      <c r="K160" s="240"/>
      <c r="L160" s="240"/>
      <c r="M160" s="240"/>
      <c r="N160" s="243"/>
      <c r="O160" s="612"/>
      <c r="P160" s="129"/>
      <c r="Q160" s="129"/>
      <c r="R160" s="129"/>
      <c r="S160" s="129"/>
      <c r="T160" s="129"/>
      <c r="U160" s="129"/>
      <c r="V160" s="142"/>
    </row>
    <row r="161" spans="1:22" s="73" customFormat="1" ht="24">
      <c r="A161" s="238">
        <v>4</v>
      </c>
      <c r="B161" s="225" t="s">
        <v>300</v>
      </c>
      <c r="C161" s="235"/>
      <c r="D161" s="239">
        <v>2020</v>
      </c>
      <c r="E161" s="289">
        <f>G161+I161+K161+M161</f>
        <v>1057.7</v>
      </c>
      <c r="F161" s="289">
        <f>H161+J161+L161+N161</f>
        <v>0</v>
      </c>
      <c r="G161" s="289">
        <v>1057.7</v>
      </c>
      <c r="H161" s="289">
        <v>0</v>
      </c>
      <c r="I161" s="240"/>
      <c r="J161" s="240"/>
      <c r="K161" s="240"/>
      <c r="L161" s="240"/>
      <c r="M161" s="240"/>
      <c r="N161" s="243"/>
      <c r="O161" s="612"/>
      <c r="P161" s="129"/>
      <c r="Q161" s="129"/>
      <c r="R161" s="129"/>
      <c r="S161" s="129"/>
      <c r="T161" s="129"/>
      <c r="U161" s="129"/>
      <c r="V161" s="142"/>
    </row>
    <row r="162" spans="1:22" s="73" customFormat="1" ht="24">
      <c r="A162" s="238"/>
      <c r="B162" s="225" t="s">
        <v>301</v>
      </c>
      <c r="C162" s="235"/>
      <c r="D162" s="239">
        <v>2020</v>
      </c>
      <c r="E162" s="289">
        <f>G162+I162+K162+M162</f>
        <v>10</v>
      </c>
      <c r="F162" s="289">
        <f>H162+J162+L162+N162</f>
        <v>0</v>
      </c>
      <c r="G162" s="289">
        <v>10</v>
      </c>
      <c r="H162" s="289">
        <v>0</v>
      </c>
      <c r="I162" s="240"/>
      <c r="J162" s="240"/>
      <c r="K162" s="240"/>
      <c r="L162" s="240"/>
      <c r="M162" s="240"/>
      <c r="N162" s="243"/>
      <c r="O162" s="612"/>
      <c r="P162" s="129"/>
      <c r="Q162" s="129"/>
      <c r="R162" s="129"/>
      <c r="S162" s="129"/>
      <c r="T162" s="129"/>
      <c r="U162" s="129"/>
      <c r="V162" s="142"/>
    </row>
    <row r="163" spans="1:22" s="73" customFormat="1" ht="12">
      <c r="A163" s="238"/>
      <c r="B163" s="90" t="s">
        <v>69</v>
      </c>
      <c r="C163" s="235"/>
      <c r="D163" s="381"/>
      <c r="E163" s="290">
        <f>E161+E162</f>
        <v>1067.7</v>
      </c>
      <c r="F163" s="290">
        <f>F161+F162</f>
        <v>0</v>
      </c>
      <c r="G163" s="290">
        <f>G161+G162</f>
        <v>1067.7</v>
      </c>
      <c r="H163" s="290">
        <f>H161+H162</f>
        <v>0</v>
      </c>
      <c r="I163" s="240"/>
      <c r="J163" s="240"/>
      <c r="K163" s="240"/>
      <c r="L163" s="240"/>
      <c r="M163" s="240"/>
      <c r="N163" s="243"/>
      <c r="O163" s="612"/>
      <c r="P163" s="129"/>
      <c r="Q163" s="129"/>
      <c r="R163" s="129"/>
      <c r="S163" s="129"/>
      <c r="T163" s="129"/>
      <c r="U163" s="129"/>
      <c r="V163" s="142"/>
    </row>
    <row r="164" spans="1:22" s="73" customFormat="1" ht="13.5" customHeight="1">
      <c r="A164" s="238">
        <v>5</v>
      </c>
      <c r="B164" s="225" t="s">
        <v>9</v>
      </c>
      <c r="C164" s="235"/>
      <c r="D164" s="239">
        <v>2020</v>
      </c>
      <c r="E164" s="289">
        <f>G164+I164+K164+M164</f>
        <v>3313.5</v>
      </c>
      <c r="F164" s="289">
        <f>H164+J164+L164+N164</f>
        <v>0</v>
      </c>
      <c r="G164" s="289">
        <v>3313.5</v>
      </c>
      <c r="H164" s="289">
        <v>0</v>
      </c>
      <c r="I164" s="240"/>
      <c r="J164" s="240"/>
      <c r="K164" s="240"/>
      <c r="L164" s="240"/>
      <c r="M164" s="240"/>
      <c r="N164" s="243"/>
      <c r="O164" s="612"/>
      <c r="P164" s="129"/>
      <c r="Q164" s="129"/>
      <c r="R164" s="129"/>
      <c r="S164" s="129"/>
      <c r="T164" s="129"/>
      <c r="U164" s="129"/>
      <c r="V164" s="142"/>
    </row>
    <row r="165" spans="1:22" s="73" customFormat="1" ht="24">
      <c r="A165" s="234"/>
      <c r="B165" s="225" t="s">
        <v>10</v>
      </c>
      <c r="C165" s="235"/>
      <c r="D165" s="239">
        <v>2020</v>
      </c>
      <c r="E165" s="289">
        <f>G165+I165+K165+M165</f>
        <v>10</v>
      </c>
      <c r="F165" s="289">
        <f>H165+J165+L165+N165</f>
        <v>0</v>
      </c>
      <c r="G165" s="289">
        <v>10</v>
      </c>
      <c r="H165" s="289">
        <v>0</v>
      </c>
      <c r="I165" s="240"/>
      <c r="J165" s="240"/>
      <c r="K165" s="240"/>
      <c r="L165" s="240"/>
      <c r="M165" s="240"/>
      <c r="N165" s="243"/>
      <c r="O165" s="612"/>
      <c r="P165" s="129"/>
      <c r="Q165" s="129"/>
      <c r="R165" s="129"/>
      <c r="S165" s="129"/>
      <c r="T165" s="129"/>
      <c r="U165" s="129"/>
      <c r="V165" s="142"/>
    </row>
    <row r="166" spans="1:22" s="73" customFormat="1" ht="12">
      <c r="A166" s="234"/>
      <c r="B166" s="90" t="s">
        <v>69</v>
      </c>
      <c r="C166" s="235"/>
      <c r="D166" s="381"/>
      <c r="E166" s="290">
        <f>E164+E165</f>
        <v>3323.5</v>
      </c>
      <c r="F166" s="290">
        <f>F164+F165</f>
        <v>0</v>
      </c>
      <c r="G166" s="290">
        <f>G164+G165</f>
        <v>3323.5</v>
      </c>
      <c r="H166" s="290">
        <f>H164+H165</f>
        <v>0</v>
      </c>
      <c r="I166" s="240"/>
      <c r="J166" s="240"/>
      <c r="K166" s="240"/>
      <c r="L166" s="240"/>
      <c r="M166" s="240"/>
      <c r="N166" s="243"/>
      <c r="O166" s="612"/>
      <c r="P166" s="129"/>
      <c r="Q166" s="129"/>
      <c r="R166" s="129"/>
      <c r="S166" s="129"/>
      <c r="T166" s="129"/>
      <c r="U166" s="129"/>
      <c r="V166" s="142"/>
    </row>
    <row r="167" spans="1:22" s="73" customFormat="1" ht="12">
      <c r="A167" s="234"/>
      <c r="B167" s="100" t="s">
        <v>81</v>
      </c>
      <c r="C167" s="235"/>
      <c r="D167" s="235"/>
      <c r="E167" s="378">
        <f>E154+E157+E160+E163+E166</f>
        <v>8023.2</v>
      </c>
      <c r="F167" s="378">
        <f>F154+F157+F160+F163+F166</f>
        <v>3632</v>
      </c>
      <c r="G167" s="378">
        <f>G154+G157+G160+G163+G166</f>
        <v>8023.2</v>
      </c>
      <c r="H167" s="378">
        <f>H154+H157+H160+H163+H166</f>
        <v>3632</v>
      </c>
      <c r="I167" s="236"/>
      <c r="J167" s="236"/>
      <c r="K167" s="236"/>
      <c r="L167" s="236"/>
      <c r="M167" s="236"/>
      <c r="N167" s="237"/>
      <c r="O167" s="612"/>
      <c r="P167" s="129"/>
      <c r="Q167" s="129"/>
      <c r="R167" s="129"/>
      <c r="S167" s="129"/>
      <c r="T167" s="129"/>
      <c r="U167" s="129"/>
      <c r="V167" s="142"/>
    </row>
    <row r="168" spans="1:21" s="142" customFormat="1" ht="24">
      <c r="A168" s="238">
        <v>1</v>
      </c>
      <c r="B168" s="84" t="s">
        <v>11</v>
      </c>
      <c r="C168" s="235"/>
      <c r="D168" s="239">
        <v>2021</v>
      </c>
      <c r="E168" s="298">
        <f>G168+I168+K168+M168</f>
        <v>742.5</v>
      </c>
      <c r="F168" s="298">
        <f>H168+J168+L168+N168</f>
        <v>0</v>
      </c>
      <c r="G168" s="299">
        <v>742.5</v>
      </c>
      <c r="H168" s="299">
        <v>0</v>
      </c>
      <c r="I168" s="236"/>
      <c r="J168" s="236"/>
      <c r="K168" s="236"/>
      <c r="L168" s="236"/>
      <c r="M168" s="236"/>
      <c r="N168" s="237"/>
      <c r="O168" s="612"/>
      <c r="P168" s="129"/>
      <c r="Q168" s="129"/>
      <c r="R168" s="129"/>
      <c r="S168" s="129"/>
      <c r="T168" s="129"/>
      <c r="U168" s="129"/>
    </row>
    <row r="169" spans="1:21" s="142" customFormat="1" ht="24">
      <c r="A169" s="238"/>
      <c r="B169" s="84" t="s">
        <v>12</v>
      </c>
      <c r="C169" s="235"/>
      <c r="D169" s="239">
        <v>2021</v>
      </c>
      <c r="E169" s="298">
        <f>G169+I169+K169+M169</f>
        <v>10</v>
      </c>
      <c r="F169" s="298">
        <f>H169+J169+L169+N169</f>
        <v>0</v>
      </c>
      <c r="G169" s="299">
        <v>10</v>
      </c>
      <c r="H169" s="299">
        <v>0</v>
      </c>
      <c r="I169" s="236"/>
      <c r="J169" s="236"/>
      <c r="K169" s="236"/>
      <c r="L169" s="236"/>
      <c r="M169" s="236"/>
      <c r="N169" s="237"/>
      <c r="O169" s="612"/>
      <c r="P169" s="129"/>
      <c r="Q169" s="129"/>
      <c r="R169" s="129"/>
      <c r="S169" s="129"/>
      <c r="T169" s="129"/>
      <c r="U169" s="129"/>
    </row>
    <row r="170" spans="1:21" s="142" customFormat="1" ht="12">
      <c r="A170" s="238"/>
      <c r="B170" s="90" t="s">
        <v>69</v>
      </c>
      <c r="C170" s="235"/>
      <c r="D170" s="235"/>
      <c r="E170" s="294">
        <f>E168+E169</f>
        <v>752.5</v>
      </c>
      <c r="F170" s="294">
        <f>F168+F169</f>
        <v>0</v>
      </c>
      <c r="G170" s="294">
        <f>G168+G169</f>
        <v>752.5</v>
      </c>
      <c r="H170" s="294">
        <f>H168+H169</f>
        <v>0</v>
      </c>
      <c r="I170" s="236"/>
      <c r="J170" s="236"/>
      <c r="K170" s="236"/>
      <c r="L170" s="236"/>
      <c r="M170" s="236"/>
      <c r="N170" s="237"/>
      <c r="O170" s="612"/>
      <c r="P170" s="129"/>
      <c r="Q170" s="129"/>
      <c r="R170" s="129"/>
      <c r="S170" s="129"/>
      <c r="T170" s="129"/>
      <c r="U170" s="129"/>
    </row>
    <row r="171" spans="1:21" s="142" customFormat="1" ht="24">
      <c r="A171" s="238">
        <v>2</v>
      </c>
      <c r="B171" s="84" t="s">
        <v>13</v>
      </c>
      <c r="C171" s="235"/>
      <c r="D171" s="239">
        <v>2021</v>
      </c>
      <c r="E171" s="298">
        <f>G171+I171+K171+M171</f>
        <v>1147.5</v>
      </c>
      <c r="F171" s="298">
        <f>H171+J171+L171+N171</f>
        <v>0</v>
      </c>
      <c r="G171" s="299">
        <v>1147.5</v>
      </c>
      <c r="H171" s="299">
        <v>0</v>
      </c>
      <c r="I171" s="236"/>
      <c r="J171" s="236"/>
      <c r="K171" s="236"/>
      <c r="L171" s="236"/>
      <c r="M171" s="236"/>
      <c r="N171" s="237"/>
      <c r="O171" s="612"/>
      <c r="P171" s="129"/>
      <c r="Q171" s="129"/>
      <c r="R171" s="129"/>
      <c r="S171" s="129"/>
      <c r="T171" s="129"/>
      <c r="U171" s="129"/>
    </row>
    <row r="172" spans="1:21" s="142" customFormat="1" ht="24">
      <c r="A172" s="234"/>
      <c r="B172" s="84" t="s">
        <v>14</v>
      </c>
      <c r="C172" s="235"/>
      <c r="D172" s="239">
        <v>2021</v>
      </c>
      <c r="E172" s="298">
        <f>G172+I172+K172+M172</f>
        <v>10</v>
      </c>
      <c r="F172" s="298">
        <f>H172+J172+L172+N172</f>
        <v>0</v>
      </c>
      <c r="G172" s="299">
        <v>10</v>
      </c>
      <c r="H172" s="299">
        <v>0</v>
      </c>
      <c r="I172" s="236"/>
      <c r="J172" s="236"/>
      <c r="K172" s="236"/>
      <c r="L172" s="236"/>
      <c r="M172" s="236"/>
      <c r="N172" s="237"/>
      <c r="O172" s="612"/>
      <c r="P172" s="129"/>
      <c r="Q172" s="129"/>
      <c r="R172" s="129"/>
      <c r="S172" s="129"/>
      <c r="T172" s="129"/>
      <c r="U172" s="129"/>
    </row>
    <row r="173" spans="1:21" s="142" customFormat="1" ht="12">
      <c r="A173" s="234"/>
      <c r="B173" s="90" t="s">
        <v>69</v>
      </c>
      <c r="C173" s="235"/>
      <c r="D173" s="235"/>
      <c r="E173" s="294">
        <f>E171+E172</f>
        <v>1157.5</v>
      </c>
      <c r="F173" s="294">
        <f>F171+F172</f>
        <v>0</v>
      </c>
      <c r="G173" s="294">
        <f>G171+G172</f>
        <v>1157.5</v>
      </c>
      <c r="H173" s="294">
        <f>H171+H172</f>
        <v>0</v>
      </c>
      <c r="I173" s="236"/>
      <c r="J173" s="236"/>
      <c r="K173" s="236"/>
      <c r="L173" s="236"/>
      <c r="M173" s="236"/>
      <c r="N173" s="237"/>
      <c r="O173" s="612"/>
      <c r="P173" s="129"/>
      <c r="Q173" s="129"/>
      <c r="R173" s="129"/>
      <c r="S173" s="129"/>
      <c r="T173" s="129"/>
      <c r="U173" s="129"/>
    </row>
    <row r="174" spans="1:21" s="88" customFormat="1" ht="13.5">
      <c r="A174" s="358"/>
      <c r="B174" s="352" t="s">
        <v>112</v>
      </c>
      <c r="C174" s="353"/>
      <c r="D174" s="354">
        <v>2021</v>
      </c>
      <c r="E174" s="378">
        <f>SUM(E170+E173)</f>
        <v>1910</v>
      </c>
      <c r="F174" s="378">
        <f>SUM(F170+F173)</f>
        <v>0</v>
      </c>
      <c r="G174" s="378">
        <f>SUM(G170+G173)</f>
        <v>1910</v>
      </c>
      <c r="H174" s="378">
        <f>SUM(H170+H173)</f>
        <v>0</v>
      </c>
      <c r="I174" s="356"/>
      <c r="J174" s="356"/>
      <c r="K174" s="356"/>
      <c r="L174" s="356"/>
      <c r="M174" s="356"/>
      <c r="N174" s="357"/>
      <c r="O174" s="612"/>
      <c r="P174" s="104"/>
      <c r="Q174" s="104"/>
      <c r="R174" s="104"/>
      <c r="S174" s="104"/>
      <c r="T174" s="104"/>
      <c r="U174" s="104"/>
    </row>
    <row r="175" spans="1:21" s="88" customFormat="1" ht="24">
      <c r="A175" s="99">
        <v>1</v>
      </c>
      <c r="B175" s="84" t="s">
        <v>306</v>
      </c>
      <c r="C175" s="91"/>
      <c r="D175" s="86">
        <v>2022</v>
      </c>
      <c r="E175" s="298">
        <f>G175+I175+K175+M175</f>
        <v>1989.4</v>
      </c>
      <c r="F175" s="298">
        <f>H175+J175+L175+N175</f>
        <v>0</v>
      </c>
      <c r="G175" s="299">
        <v>1989.4</v>
      </c>
      <c r="H175" s="299">
        <v>0</v>
      </c>
      <c r="I175" s="101"/>
      <c r="J175" s="101"/>
      <c r="K175" s="101"/>
      <c r="L175" s="101"/>
      <c r="M175" s="101"/>
      <c r="N175" s="149"/>
      <c r="O175" s="612"/>
      <c r="P175" s="104"/>
      <c r="Q175" s="104"/>
      <c r="R175" s="104"/>
      <c r="S175" s="104"/>
      <c r="T175" s="104"/>
      <c r="U175" s="104"/>
    </row>
    <row r="176" spans="1:21" s="88" customFormat="1" ht="24">
      <c r="A176" s="99"/>
      <c r="B176" s="84" t="s">
        <v>307</v>
      </c>
      <c r="C176" s="91"/>
      <c r="D176" s="86">
        <v>2022</v>
      </c>
      <c r="E176" s="298">
        <f>G176+I176+K176+M176</f>
        <v>10</v>
      </c>
      <c r="F176" s="298">
        <f>H176+J176+L176+N176</f>
        <v>0</v>
      </c>
      <c r="G176" s="299">
        <v>10</v>
      </c>
      <c r="H176" s="299">
        <v>0</v>
      </c>
      <c r="I176" s="101"/>
      <c r="J176" s="101"/>
      <c r="K176" s="101"/>
      <c r="L176" s="101"/>
      <c r="M176" s="101"/>
      <c r="N176" s="149"/>
      <c r="O176" s="612"/>
      <c r="P176" s="104"/>
      <c r="Q176" s="104"/>
      <c r="R176" s="104"/>
      <c r="S176" s="104"/>
      <c r="T176" s="104"/>
      <c r="U176" s="104"/>
    </row>
    <row r="177" spans="1:21" s="88" customFormat="1" ht="13.5">
      <c r="A177" s="99"/>
      <c r="B177" s="241" t="s">
        <v>69</v>
      </c>
      <c r="C177" s="91"/>
      <c r="D177" s="86"/>
      <c r="E177" s="300">
        <f>E175+E176</f>
        <v>1999.4</v>
      </c>
      <c r="F177" s="300">
        <f>F175+F176</f>
        <v>0</v>
      </c>
      <c r="G177" s="300">
        <f>G175+G176</f>
        <v>1999.4</v>
      </c>
      <c r="H177" s="300">
        <f>H175+H176</f>
        <v>0</v>
      </c>
      <c r="I177" s="101"/>
      <c r="J177" s="101"/>
      <c r="K177" s="101"/>
      <c r="L177" s="101"/>
      <c r="M177" s="101"/>
      <c r="N177" s="149"/>
      <c r="O177" s="612"/>
      <c r="P177" s="104"/>
      <c r="Q177" s="104"/>
      <c r="R177" s="104"/>
      <c r="S177" s="104"/>
      <c r="T177" s="104"/>
      <c r="U177" s="104"/>
    </row>
    <row r="178" spans="1:21" s="88" customFormat="1" ht="13.5">
      <c r="A178" s="358"/>
      <c r="B178" s="352" t="s">
        <v>113</v>
      </c>
      <c r="C178" s="353"/>
      <c r="D178" s="354">
        <v>2022</v>
      </c>
      <c r="E178" s="355">
        <f>E177</f>
        <v>1999.4</v>
      </c>
      <c r="F178" s="355">
        <f>F177</f>
        <v>0</v>
      </c>
      <c r="G178" s="355">
        <f>G177</f>
        <v>1999.4</v>
      </c>
      <c r="H178" s="355">
        <f>H177</f>
        <v>0</v>
      </c>
      <c r="I178" s="356"/>
      <c r="J178" s="356"/>
      <c r="K178" s="356"/>
      <c r="L178" s="356"/>
      <c r="M178" s="356"/>
      <c r="N178" s="357"/>
      <c r="O178" s="612"/>
      <c r="P178" s="104"/>
      <c r="Q178" s="104"/>
      <c r="R178" s="104"/>
      <c r="S178" s="104"/>
      <c r="T178" s="104"/>
      <c r="U178" s="104"/>
    </row>
    <row r="179" spans="1:21" s="88" customFormat="1" ht="13.5">
      <c r="A179" s="99"/>
      <c r="B179" s="100" t="s">
        <v>114</v>
      </c>
      <c r="C179" s="91"/>
      <c r="D179" s="86">
        <v>2023</v>
      </c>
      <c r="E179" s="290">
        <v>0</v>
      </c>
      <c r="F179" s="290">
        <v>0</v>
      </c>
      <c r="G179" s="290">
        <v>0</v>
      </c>
      <c r="H179" s="290">
        <v>0</v>
      </c>
      <c r="I179" s="101"/>
      <c r="J179" s="101"/>
      <c r="K179" s="101"/>
      <c r="L179" s="101"/>
      <c r="M179" s="101"/>
      <c r="N179" s="149"/>
      <c r="O179" s="612"/>
      <c r="P179" s="104"/>
      <c r="Q179" s="104"/>
      <c r="R179" s="104"/>
      <c r="S179" s="104"/>
      <c r="T179" s="104"/>
      <c r="U179" s="104"/>
    </row>
    <row r="180" spans="1:21" s="88" customFormat="1" ht="13.5">
      <c r="A180" s="99"/>
      <c r="B180" s="100" t="s">
        <v>115</v>
      </c>
      <c r="C180" s="91"/>
      <c r="D180" s="86">
        <v>2024</v>
      </c>
      <c r="E180" s="290">
        <v>0</v>
      </c>
      <c r="F180" s="290">
        <v>0</v>
      </c>
      <c r="G180" s="290">
        <v>0</v>
      </c>
      <c r="H180" s="290">
        <v>0</v>
      </c>
      <c r="I180" s="101"/>
      <c r="J180" s="101"/>
      <c r="K180" s="101"/>
      <c r="L180" s="101"/>
      <c r="M180" s="101"/>
      <c r="N180" s="149"/>
      <c r="O180" s="612"/>
      <c r="P180" s="104"/>
      <c r="Q180" s="104"/>
      <c r="R180" s="104"/>
      <c r="S180" s="104"/>
      <c r="T180" s="104"/>
      <c r="U180" s="104"/>
    </row>
    <row r="181" spans="1:22" s="63" customFormat="1" ht="14.25" thickBot="1">
      <c r="A181" s="99"/>
      <c r="B181" s="100" t="s">
        <v>116</v>
      </c>
      <c r="C181" s="91"/>
      <c r="D181" s="86">
        <v>2025</v>
      </c>
      <c r="E181" s="290">
        <v>0</v>
      </c>
      <c r="F181" s="290">
        <v>0</v>
      </c>
      <c r="G181" s="290">
        <v>0</v>
      </c>
      <c r="H181" s="290">
        <v>0</v>
      </c>
      <c r="I181" s="101"/>
      <c r="J181" s="101"/>
      <c r="K181" s="101"/>
      <c r="L181" s="101"/>
      <c r="M181" s="101"/>
      <c r="N181" s="149"/>
      <c r="O181" s="613"/>
      <c r="P181" s="104"/>
      <c r="Q181" s="104"/>
      <c r="R181" s="104"/>
      <c r="S181" s="104"/>
      <c r="T181" s="104"/>
      <c r="U181" s="104"/>
      <c r="V181" s="88"/>
    </row>
    <row r="182" spans="1:22" s="60" customFormat="1" ht="24" customHeight="1">
      <c r="A182" s="556" t="s">
        <v>154</v>
      </c>
      <c r="B182" s="559" t="s">
        <v>238</v>
      </c>
      <c r="C182" s="556" t="s">
        <v>66</v>
      </c>
      <c r="D182" s="581" t="s">
        <v>160</v>
      </c>
      <c r="E182" s="580">
        <f>E200+E243</f>
        <v>17085.199999999997</v>
      </c>
      <c r="F182" s="580">
        <f>F200+F243</f>
        <v>17085.199999999997</v>
      </c>
      <c r="G182" s="580">
        <f>G200+G243</f>
        <v>17085.199999999997</v>
      </c>
      <c r="H182" s="580">
        <f>H200+H243</f>
        <v>17085.199999999997</v>
      </c>
      <c r="I182" s="560"/>
      <c r="J182" s="560"/>
      <c r="K182" s="560"/>
      <c r="L182" s="560"/>
      <c r="M182" s="560"/>
      <c r="N182" s="561"/>
      <c r="O182" s="547" t="s">
        <v>230</v>
      </c>
      <c r="P182" s="138"/>
      <c r="Q182" s="138"/>
      <c r="R182" s="138"/>
      <c r="S182" s="138"/>
      <c r="T182" s="138"/>
      <c r="U182" s="138"/>
      <c r="V182" s="139"/>
    </row>
    <row r="183" spans="1:22" s="60" customFormat="1" ht="12" customHeight="1">
      <c r="A183" s="557"/>
      <c r="B183" s="559"/>
      <c r="C183" s="557"/>
      <c r="D183" s="581"/>
      <c r="E183" s="580"/>
      <c r="F183" s="580"/>
      <c r="G183" s="580"/>
      <c r="H183" s="580"/>
      <c r="I183" s="560"/>
      <c r="J183" s="560"/>
      <c r="K183" s="560"/>
      <c r="L183" s="560"/>
      <c r="M183" s="560"/>
      <c r="N183" s="561"/>
      <c r="O183" s="548"/>
      <c r="P183" s="138"/>
      <c r="Q183" s="138"/>
      <c r="R183" s="138"/>
      <c r="S183" s="138"/>
      <c r="T183" s="138"/>
      <c r="U183" s="138"/>
      <c r="V183" s="139"/>
    </row>
    <row r="184" spans="1:22" s="60" customFormat="1" ht="13.5" hidden="1">
      <c r="A184" s="558"/>
      <c r="B184" s="559"/>
      <c r="C184" s="558"/>
      <c r="D184" s="581"/>
      <c r="E184" s="580"/>
      <c r="F184" s="580"/>
      <c r="G184" s="580"/>
      <c r="H184" s="580"/>
      <c r="I184" s="560"/>
      <c r="J184" s="560"/>
      <c r="K184" s="560"/>
      <c r="L184" s="560"/>
      <c r="M184" s="560"/>
      <c r="N184" s="561"/>
      <c r="O184" s="548"/>
      <c r="P184" s="138"/>
      <c r="Q184" s="138"/>
      <c r="R184" s="138"/>
      <c r="S184" s="138"/>
      <c r="T184" s="138"/>
      <c r="U184" s="138"/>
      <c r="V184" s="139"/>
    </row>
    <row r="185" spans="1:22" s="61" customFormat="1" ht="13.5">
      <c r="A185" s="85">
        <v>1</v>
      </c>
      <c r="B185" s="225" t="s">
        <v>86</v>
      </c>
      <c r="C185" s="85"/>
      <c r="D185" s="86">
        <v>2017</v>
      </c>
      <c r="E185" s="289">
        <f>G185+I185+K185+M185</f>
        <v>688.1999999999999</v>
      </c>
      <c r="F185" s="289">
        <f>H185+J185+L185+N185</f>
        <v>688.1999999999999</v>
      </c>
      <c r="G185" s="289">
        <f>773.8-85.6</f>
        <v>688.1999999999999</v>
      </c>
      <c r="H185" s="289">
        <f>773.8-85.6</f>
        <v>688.1999999999999</v>
      </c>
      <c r="I185" s="116"/>
      <c r="J185" s="116"/>
      <c r="K185" s="116"/>
      <c r="L185" s="116"/>
      <c r="M185" s="116"/>
      <c r="N185" s="267"/>
      <c r="O185" s="548"/>
      <c r="P185" s="104"/>
      <c r="Q185" s="104"/>
      <c r="R185" s="104"/>
      <c r="S185" s="104"/>
      <c r="T185" s="104"/>
      <c r="U185" s="104"/>
      <c r="V185" s="88"/>
    </row>
    <row r="186" spans="1:22" s="61" customFormat="1" ht="13.5">
      <c r="A186" s="85"/>
      <c r="B186" s="225" t="s">
        <v>87</v>
      </c>
      <c r="C186" s="85"/>
      <c r="D186" s="86">
        <v>2017</v>
      </c>
      <c r="E186" s="289">
        <f>G186+I186+K186+M186</f>
        <v>6.8</v>
      </c>
      <c r="F186" s="289">
        <f>H186+J186+L186+N186</f>
        <v>6.8</v>
      </c>
      <c r="G186" s="289">
        <v>6.8</v>
      </c>
      <c r="H186" s="289">
        <v>6.8</v>
      </c>
      <c r="I186" s="116"/>
      <c r="J186" s="116"/>
      <c r="K186" s="116"/>
      <c r="L186" s="116"/>
      <c r="M186" s="116"/>
      <c r="N186" s="267"/>
      <c r="O186" s="548"/>
      <c r="P186" s="104"/>
      <c r="Q186" s="104"/>
      <c r="R186" s="104"/>
      <c r="S186" s="104"/>
      <c r="T186" s="104"/>
      <c r="U186" s="104"/>
      <c r="V186" s="88"/>
    </row>
    <row r="187" spans="1:22" s="61" customFormat="1" ht="13.5">
      <c r="A187" s="85"/>
      <c r="B187" s="90" t="s">
        <v>69</v>
      </c>
      <c r="C187" s="91"/>
      <c r="D187" s="92"/>
      <c r="E187" s="290">
        <f>E185+E186</f>
        <v>694.9999999999999</v>
      </c>
      <c r="F187" s="290">
        <f>F185+F186</f>
        <v>694.9999999999999</v>
      </c>
      <c r="G187" s="290">
        <f>G185+G186</f>
        <v>694.9999999999999</v>
      </c>
      <c r="H187" s="290">
        <f>H185+H186</f>
        <v>694.9999999999999</v>
      </c>
      <c r="I187" s="101"/>
      <c r="J187" s="101"/>
      <c r="K187" s="101"/>
      <c r="L187" s="101"/>
      <c r="M187" s="101"/>
      <c r="N187" s="149"/>
      <c r="O187" s="548"/>
      <c r="P187" s="104"/>
      <c r="Q187" s="104"/>
      <c r="R187" s="104"/>
      <c r="S187" s="104"/>
      <c r="T187" s="104"/>
      <c r="U187" s="104"/>
      <c r="V187" s="88"/>
    </row>
    <row r="188" spans="1:22" s="61" customFormat="1" ht="13.5">
      <c r="A188" s="89">
        <v>2</v>
      </c>
      <c r="B188" s="225" t="s">
        <v>88</v>
      </c>
      <c r="C188" s="85"/>
      <c r="D188" s="86">
        <v>2017</v>
      </c>
      <c r="E188" s="289">
        <f>G188+I188+K188+M188</f>
        <v>1245.4</v>
      </c>
      <c r="F188" s="289">
        <f>H188+J188+L188+N188</f>
        <v>1245.4</v>
      </c>
      <c r="G188" s="289">
        <f>1542.5-297.1</f>
        <v>1245.4</v>
      </c>
      <c r="H188" s="289">
        <f>1542.5-297.1</f>
        <v>1245.4</v>
      </c>
      <c r="I188" s="116"/>
      <c r="J188" s="116"/>
      <c r="K188" s="116"/>
      <c r="L188" s="116"/>
      <c r="M188" s="116"/>
      <c r="N188" s="267"/>
      <c r="O188" s="548"/>
      <c r="P188" s="104"/>
      <c r="Q188" s="104"/>
      <c r="R188" s="104"/>
      <c r="S188" s="104"/>
      <c r="T188" s="104"/>
      <c r="U188" s="104"/>
      <c r="V188" s="88"/>
    </row>
    <row r="189" spans="1:22" s="61" customFormat="1" ht="13.5">
      <c r="A189" s="89"/>
      <c r="B189" s="225" t="s">
        <v>89</v>
      </c>
      <c r="C189" s="85"/>
      <c r="D189" s="86">
        <v>2017</v>
      </c>
      <c r="E189" s="289">
        <f>G189+I189+K189+M189</f>
        <v>7.7</v>
      </c>
      <c r="F189" s="289">
        <f>H189+J189+L189+N189</f>
        <v>7.7</v>
      </c>
      <c r="G189" s="289">
        <v>7.7</v>
      </c>
      <c r="H189" s="289">
        <v>7.7</v>
      </c>
      <c r="I189" s="116"/>
      <c r="J189" s="116"/>
      <c r="K189" s="116"/>
      <c r="L189" s="116"/>
      <c r="M189" s="116"/>
      <c r="N189" s="267"/>
      <c r="O189" s="548"/>
      <c r="P189" s="104"/>
      <c r="Q189" s="104"/>
      <c r="R189" s="104"/>
      <c r="S189" s="104"/>
      <c r="T189" s="104"/>
      <c r="U189" s="104"/>
      <c r="V189" s="88"/>
    </row>
    <row r="190" spans="1:22" s="61" customFormat="1" ht="13.5">
      <c r="A190" s="89"/>
      <c r="B190" s="90" t="s">
        <v>69</v>
      </c>
      <c r="C190" s="91"/>
      <c r="D190" s="92"/>
      <c r="E190" s="290">
        <f>E188+E189</f>
        <v>1253.1000000000001</v>
      </c>
      <c r="F190" s="290">
        <f>F188+F189</f>
        <v>1253.1000000000001</v>
      </c>
      <c r="G190" s="290">
        <f>G188+G189</f>
        <v>1253.1000000000001</v>
      </c>
      <c r="H190" s="290">
        <f>H188+H189</f>
        <v>1253.1000000000001</v>
      </c>
      <c r="I190" s="101"/>
      <c r="J190" s="101"/>
      <c r="K190" s="101"/>
      <c r="L190" s="101"/>
      <c r="M190" s="101"/>
      <c r="N190" s="149"/>
      <c r="O190" s="548"/>
      <c r="P190" s="104"/>
      <c r="Q190" s="104"/>
      <c r="R190" s="104"/>
      <c r="S190" s="104"/>
      <c r="T190" s="104"/>
      <c r="U190" s="104"/>
      <c r="V190" s="88"/>
    </row>
    <row r="191" spans="1:22" s="61" customFormat="1" ht="13.5">
      <c r="A191" s="89">
        <v>3</v>
      </c>
      <c r="B191" s="225" t="s">
        <v>90</v>
      </c>
      <c r="C191" s="85"/>
      <c r="D191" s="86">
        <v>2017</v>
      </c>
      <c r="E191" s="289">
        <f>G191+I191+K191+M191</f>
        <v>885.1</v>
      </c>
      <c r="F191" s="289">
        <f>H191+J191+L191+N191</f>
        <v>885.1</v>
      </c>
      <c r="G191" s="289">
        <f>1045-159.9</f>
        <v>885.1</v>
      </c>
      <c r="H191" s="289">
        <f>1045-159.9</f>
        <v>885.1</v>
      </c>
      <c r="I191" s="116"/>
      <c r="J191" s="116"/>
      <c r="K191" s="116"/>
      <c r="L191" s="116"/>
      <c r="M191" s="116"/>
      <c r="N191" s="267"/>
      <c r="O191" s="548"/>
      <c r="P191" s="104"/>
      <c r="Q191" s="104"/>
      <c r="R191" s="104"/>
      <c r="S191" s="104"/>
      <c r="T191" s="104"/>
      <c r="U191" s="104"/>
      <c r="V191" s="88"/>
    </row>
    <row r="192" spans="1:22" s="61" customFormat="1" ht="13.5">
      <c r="A192" s="89"/>
      <c r="B192" s="225" t="s">
        <v>91</v>
      </c>
      <c r="C192" s="85"/>
      <c r="D192" s="86">
        <v>2017</v>
      </c>
      <c r="E192" s="289">
        <f>G192+I192+K192+M192</f>
        <v>6.6</v>
      </c>
      <c r="F192" s="289">
        <f>H192+J192+L192+N192</f>
        <v>6.6</v>
      </c>
      <c r="G192" s="289">
        <v>6.6</v>
      </c>
      <c r="H192" s="289">
        <v>6.6</v>
      </c>
      <c r="I192" s="116"/>
      <c r="J192" s="116"/>
      <c r="K192" s="116"/>
      <c r="L192" s="116"/>
      <c r="M192" s="116"/>
      <c r="N192" s="267"/>
      <c r="O192" s="548"/>
      <c r="P192" s="104"/>
      <c r="Q192" s="104"/>
      <c r="R192" s="104"/>
      <c r="S192" s="104"/>
      <c r="T192" s="104"/>
      <c r="U192" s="104"/>
      <c r="V192" s="88"/>
    </row>
    <row r="193" spans="1:22" s="61" customFormat="1" ht="13.5">
      <c r="A193" s="89"/>
      <c r="B193" s="90" t="s">
        <v>69</v>
      </c>
      <c r="C193" s="91"/>
      <c r="D193" s="92"/>
      <c r="E193" s="290">
        <f>E191+E192</f>
        <v>891.7</v>
      </c>
      <c r="F193" s="290">
        <f>F191+F192</f>
        <v>891.7</v>
      </c>
      <c r="G193" s="290">
        <f>G191+G192</f>
        <v>891.7</v>
      </c>
      <c r="H193" s="290">
        <f>H191+H192</f>
        <v>891.7</v>
      </c>
      <c r="I193" s="101"/>
      <c r="J193" s="101"/>
      <c r="K193" s="101"/>
      <c r="L193" s="101"/>
      <c r="M193" s="101"/>
      <c r="N193" s="149"/>
      <c r="O193" s="548"/>
      <c r="P193" s="104"/>
      <c r="Q193" s="104"/>
      <c r="R193" s="104"/>
      <c r="S193" s="104"/>
      <c r="T193" s="104"/>
      <c r="U193" s="104"/>
      <c r="V193" s="88"/>
    </row>
    <row r="194" spans="1:22" s="61" customFormat="1" ht="13.5">
      <c r="A194" s="89">
        <v>4</v>
      </c>
      <c r="B194" s="225" t="s">
        <v>92</v>
      </c>
      <c r="C194" s="85"/>
      <c r="D194" s="86">
        <v>2017</v>
      </c>
      <c r="E194" s="289">
        <f>G194+I194+K194+M194</f>
        <v>1015.0999999999999</v>
      </c>
      <c r="F194" s="289">
        <f>H194+J194+L194+N194</f>
        <v>1015.0999999999999</v>
      </c>
      <c r="G194" s="289">
        <f>1268.6-253.5</f>
        <v>1015.0999999999999</v>
      </c>
      <c r="H194" s="289">
        <f>1268.6-253.5</f>
        <v>1015.0999999999999</v>
      </c>
      <c r="I194" s="116"/>
      <c r="J194" s="116"/>
      <c r="K194" s="116"/>
      <c r="L194" s="116"/>
      <c r="M194" s="116"/>
      <c r="N194" s="267"/>
      <c r="O194" s="548"/>
      <c r="P194" s="104"/>
      <c r="Q194" s="104"/>
      <c r="R194" s="104"/>
      <c r="S194" s="104"/>
      <c r="T194" s="104"/>
      <c r="U194" s="104"/>
      <c r="V194" s="88"/>
    </row>
    <row r="195" spans="1:22" s="61" customFormat="1" ht="13.5">
      <c r="A195" s="89"/>
      <c r="B195" s="225" t="s">
        <v>93</v>
      </c>
      <c r="C195" s="85"/>
      <c r="D195" s="86">
        <v>2017</v>
      </c>
      <c r="E195" s="289">
        <f>G195+I195+K195+M195</f>
        <v>7.8</v>
      </c>
      <c r="F195" s="289">
        <f>H195+J195+L195+N195</f>
        <v>7.8</v>
      </c>
      <c r="G195" s="289">
        <v>7.8</v>
      </c>
      <c r="H195" s="289">
        <v>7.8</v>
      </c>
      <c r="I195" s="116"/>
      <c r="J195" s="116"/>
      <c r="K195" s="116"/>
      <c r="L195" s="116"/>
      <c r="M195" s="116"/>
      <c r="N195" s="267"/>
      <c r="O195" s="548"/>
      <c r="P195" s="104"/>
      <c r="Q195" s="104"/>
      <c r="R195" s="104"/>
      <c r="S195" s="104"/>
      <c r="T195" s="104"/>
      <c r="U195" s="104"/>
      <c r="V195" s="88"/>
    </row>
    <row r="196" spans="1:22" s="61" customFormat="1" ht="13.5">
      <c r="A196" s="89"/>
      <c r="B196" s="90" t="s">
        <v>69</v>
      </c>
      <c r="C196" s="91"/>
      <c r="D196" s="92"/>
      <c r="E196" s="290">
        <f>E194+E195</f>
        <v>1022.8999999999999</v>
      </c>
      <c r="F196" s="290">
        <f>F194+F195</f>
        <v>1022.8999999999999</v>
      </c>
      <c r="G196" s="290">
        <f>G194+G195</f>
        <v>1022.8999999999999</v>
      </c>
      <c r="H196" s="290">
        <f>H194+H195</f>
        <v>1022.8999999999999</v>
      </c>
      <c r="I196" s="101"/>
      <c r="J196" s="101"/>
      <c r="K196" s="101"/>
      <c r="L196" s="101"/>
      <c r="M196" s="101"/>
      <c r="N196" s="149"/>
      <c r="O196" s="548"/>
      <c r="P196" s="104"/>
      <c r="Q196" s="104"/>
      <c r="R196" s="104"/>
      <c r="S196" s="104"/>
      <c r="T196" s="104"/>
      <c r="U196" s="104"/>
      <c r="V196" s="88"/>
    </row>
    <row r="197" spans="1:22" s="61" customFormat="1" ht="13.5">
      <c r="A197" s="89">
        <v>5</v>
      </c>
      <c r="B197" s="225" t="s">
        <v>94</v>
      </c>
      <c r="C197" s="85"/>
      <c r="D197" s="86">
        <v>2017</v>
      </c>
      <c r="E197" s="289">
        <f>G197+I197+K197+M197</f>
        <v>779.3000000000001</v>
      </c>
      <c r="F197" s="289">
        <f>H197+J197+L197+N197</f>
        <v>779.3000000000001</v>
      </c>
      <c r="G197" s="289">
        <f>791.1-11.8</f>
        <v>779.3000000000001</v>
      </c>
      <c r="H197" s="289">
        <f>791.1-11.8</f>
        <v>779.3000000000001</v>
      </c>
      <c r="I197" s="116"/>
      <c r="J197" s="116"/>
      <c r="K197" s="116"/>
      <c r="L197" s="116"/>
      <c r="M197" s="116"/>
      <c r="N197" s="267"/>
      <c r="O197" s="548"/>
      <c r="P197" s="104"/>
      <c r="Q197" s="104"/>
      <c r="R197" s="104"/>
      <c r="S197" s="104"/>
      <c r="T197" s="104"/>
      <c r="U197" s="104"/>
      <c r="V197" s="88"/>
    </row>
    <row r="198" spans="1:22" s="61" customFormat="1" ht="13.5">
      <c r="A198" s="89"/>
      <c r="B198" s="225" t="s">
        <v>95</v>
      </c>
      <c r="C198" s="85"/>
      <c r="D198" s="86">
        <v>2017</v>
      </c>
      <c r="E198" s="289">
        <f>G198+I198+K198+M198</f>
        <v>0</v>
      </c>
      <c r="F198" s="289">
        <f>H198+J198+L198+N198</f>
        <v>0</v>
      </c>
      <c r="G198" s="289">
        <v>0</v>
      </c>
      <c r="H198" s="289">
        <v>0</v>
      </c>
      <c r="I198" s="116"/>
      <c r="J198" s="116"/>
      <c r="K198" s="116"/>
      <c r="L198" s="116"/>
      <c r="M198" s="116"/>
      <c r="N198" s="267"/>
      <c r="O198" s="548"/>
      <c r="P198" s="104"/>
      <c r="Q198" s="104"/>
      <c r="R198" s="104"/>
      <c r="S198" s="104"/>
      <c r="T198" s="104"/>
      <c r="U198" s="104"/>
      <c r="V198" s="88"/>
    </row>
    <row r="199" spans="1:22" s="61" customFormat="1" ht="13.5">
      <c r="A199" s="89"/>
      <c r="B199" s="90" t="s">
        <v>69</v>
      </c>
      <c r="C199" s="91"/>
      <c r="D199" s="92"/>
      <c r="E199" s="290">
        <f>E197+E198</f>
        <v>779.3000000000001</v>
      </c>
      <c r="F199" s="290">
        <f>F197+F198</f>
        <v>779.3000000000001</v>
      </c>
      <c r="G199" s="290">
        <f>G197+G198</f>
        <v>779.3000000000001</v>
      </c>
      <c r="H199" s="290">
        <f>H197+H198</f>
        <v>779.3000000000001</v>
      </c>
      <c r="I199" s="101"/>
      <c r="J199" s="101"/>
      <c r="K199" s="101"/>
      <c r="L199" s="101"/>
      <c r="M199" s="101"/>
      <c r="N199" s="149"/>
      <c r="O199" s="548"/>
      <c r="P199" s="104"/>
      <c r="Q199" s="104"/>
      <c r="R199" s="104"/>
      <c r="S199" s="104"/>
      <c r="T199" s="104"/>
      <c r="U199" s="104"/>
      <c r="V199" s="88"/>
    </row>
    <row r="200" spans="1:22" s="63" customFormat="1" ht="13.5">
      <c r="A200" s="89"/>
      <c r="B200" s="100" t="s">
        <v>78</v>
      </c>
      <c r="C200" s="91"/>
      <c r="D200" s="92"/>
      <c r="E200" s="290">
        <f>E187+E190+E193+E196+E199</f>
        <v>4642</v>
      </c>
      <c r="F200" s="290">
        <f>F187+F190+F193+F196+F199</f>
        <v>4642</v>
      </c>
      <c r="G200" s="290">
        <f>G187+G190+G193+G196+G199</f>
        <v>4642</v>
      </c>
      <c r="H200" s="290">
        <f>H187+H190+H193+H196+H199</f>
        <v>4642</v>
      </c>
      <c r="I200" s="101"/>
      <c r="J200" s="101"/>
      <c r="K200" s="101"/>
      <c r="L200" s="101"/>
      <c r="M200" s="101"/>
      <c r="N200" s="149"/>
      <c r="O200" s="548"/>
      <c r="P200" s="104"/>
      <c r="Q200" s="104"/>
      <c r="R200" s="104"/>
      <c r="S200" s="104"/>
      <c r="T200" s="104"/>
      <c r="U200" s="104"/>
      <c r="V200" s="88"/>
    </row>
    <row r="201" spans="1:22" s="61" customFormat="1" ht="13.5">
      <c r="A201" s="84">
        <v>1</v>
      </c>
      <c r="B201" s="249" t="s">
        <v>308</v>
      </c>
      <c r="C201" s="85"/>
      <c r="D201" s="86">
        <v>2018</v>
      </c>
      <c r="E201" s="289">
        <v>1550.2</v>
      </c>
      <c r="F201" s="289">
        <v>1550.2</v>
      </c>
      <c r="G201" s="289">
        <v>1550.2</v>
      </c>
      <c r="H201" s="289">
        <v>1550.2</v>
      </c>
      <c r="I201" s="116"/>
      <c r="J201" s="116"/>
      <c r="K201" s="116"/>
      <c r="L201" s="116"/>
      <c r="M201" s="116"/>
      <c r="N201" s="267"/>
      <c r="O201" s="548"/>
      <c r="P201" s="104"/>
      <c r="Q201" s="104"/>
      <c r="R201" s="104"/>
      <c r="S201" s="104"/>
      <c r="T201" s="104"/>
      <c r="U201" s="104"/>
      <c r="V201" s="88"/>
    </row>
    <row r="202" spans="1:22" s="61" customFormat="1" ht="13.5">
      <c r="A202" s="84"/>
      <c r="B202" s="225" t="s">
        <v>309</v>
      </c>
      <c r="C202" s="85"/>
      <c r="D202" s="86">
        <v>2018</v>
      </c>
      <c r="E202" s="289">
        <v>8.1</v>
      </c>
      <c r="F202" s="289">
        <v>8.1</v>
      </c>
      <c r="G202" s="289">
        <v>8.1</v>
      </c>
      <c r="H202" s="289">
        <v>8.1</v>
      </c>
      <c r="I202" s="116"/>
      <c r="J202" s="116"/>
      <c r="K202" s="116"/>
      <c r="L202" s="116"/>
      <c r="M202" s="116"/>
      <c r="N202" s="267"/>
      <c r="O202" s="548"/>
      <c r="P202" s="104"/>
      <c r="Q202" s="104"/>
      <c r="R202" s="104"/>
      <c r="S202" s="104"/>
      <c r="T202" s="104"/>
      <c r="U202" s="104"/>
      <c r="V202" s="88"/>
    </row>
    <row r="203" spans="1:22" s="61" customFormat="1" ht="13.5">
      <c r="A203" s="89"/>
      <c r="B203" s="90" t="s">
        <v>69</v>
      </c>
      <c r="C203" s="91"/>
      <c r="D203" s="92"/>
      <c r="E203" s="290">
        <f>E201+E202</f>
        <v>1558.3</v>
      </c>
      <c r="F203" s="290">
        <f>F201+F202</f>
        <v>1558.3</v>
      </c>
      <c r="G203" s="290">
        <f>G201+G202</f>
        <v>1558.3</v>
      </c>
      <c r="H203" s="290">
        <f>H201+H202</f>
        <v>1558.3</v>
      </c>
      <c r="I203" s="101"/>
      <c r="J203" s="101"/>
      <c r="K203" s="101"/>
      <c r="L203" s="101"/>
      <c r="M203" s="101"/>
      <c r="N203" s="149"/>
      <c r="O203" s="548"/>
      <c r="P203" s="104"/>
      <c r="Q203" s="104"/>
      <c r="R203" s="104"/>
      <c r="S203" s="104"/>
      <c r="T203" s="104"/>
      <c r="U203" s="104"/>
      <c r="V203" s="88"/>
    </row>
    <row r="204" spans="1:22" s="61" customFormat="1" ht="13.5">
      <c r="A204" s="89">
        <v>2</v>
      </c>
      <c r="B204" s="225" t="s">
        <v>310</v>
      </c>
      <c r="C204" s="85"/>
      <c r="D204" s="86">
        <v>2018</v>
      </c>
      <c r="E204" s="289">
        <v>384.4</v>
      </c>
      <c r="F204" s="289">
        <v>384.4</v>
      </c>
      <c r="G204" s="289">
        <v>384.4</v>
      </c>
      <c r="H204" s="289">
        <v>384.4</v>
      </c>
      <c r="I204" s="116"/>
      <c r="J204" s="116"/>
      <c r="K204" s="116"/>
      <c r="L204" s="116"/>
      <c r="M204" s="116"/>
      <c r="N204" s="267"/>
      <c r="O204" s="548"/>
      <c r="P204" s="104"/>
      <c r="Q204" s="104"/>
      <c r="R204" s="104"/>
      <c r="S204" s="104"/>
      <c r="T204" s="104"/>
      <c r="U204" s="104"/>
      <c r="V204" s="88"/>
    </row>
    <row r="205" spans="1:22" s="61" customFormat="1" ht="13.5">
      <c r="A205" s="89"/>
      <c r="B205" s="225" t="s">
        <v>311</v>
      </c>
      <c r="C205" s="85"/>
      <c r="D205" s="86">
        <v>2018</v>
      </c>
      <c r="E205" s="289">
        <v>4.3</v>
      </c>
      <c r="F205" s="289">
        <v>4.3</v>
      </c>
      <c r="G205" s="289">
        <v>4.3</v>
      </c>
      <c r="H205" s="289">
        <v>4.3</v>
      </c>
      <c r="I205" s="116"/>
      <c r="J205" s="116"/>
      <c r="K205" s="116"/>
      <c r="L205" s="116"/>
      <c r="M205" s="116"/>
      <c r="N205" s="267"/>
      <c r="O205" s="548"/>
      <c r="P205" s="104"/>
      <c r="Q205" s="104"/>
      <c r="R205" s="104"/>
      <c r="S205" s="104"/>
      <c r="T205" s="104"/>
      <c r="U205" s="104"/>
      <c r="V205" s="88"/>
    </row>
    <row r="206" spans="1:22" s="61" customFormat="1" ht="13.5">
      <c r="A206" s="89"/>
      <c r="B206" s="90" t="s">
        <v>69</v>
      </c>
      <c r="C206" s="91"/>
      <c r="D206" s="92"/>
      <c r="E206" s="290">
        <f>E204+E205</f>
        <v>388.7</v>
      </c>
      <c r="F206" s="290">
        <f>F204+F205</f>
        <v>388.7</v>
      </c>
      <c r="G206" s="290">
        <f>G204+G205</f>
        <v>388.7</v>
      </c>
      <c r="H206" s="290">
        <f>H204+H205</f>
        <v>388.7</v>
      </c>
      <c r="I206" s="101"/>
      <c r="J206" s="101"/>
      <c r="K206" s="101"/>
      <c r="L206" s="101"/>
      <c r="M206" s="101"/>
      <c r="N206" s="149"/>
      <c r="O206" s="548"/>
      <c r="P206" s="104"/>
      <c r="Q206" s="104"/>
      <c r="R206" s="104"/>
      <c r="S206" s="104"/>
      <c r="T206" s="104"/>
      <c r="U206" s="104"/>
      <c r="V206" s="88"/>
    </row>
    <row r="207" spans="1:22" s="61" customFormat="1" ht="13.5">
      <c r="A207" s="89">
        <v>3</v>
      </c>
      <c r="B207" s="225" t="s">
        <v>312</v>
      </c>
      <c r="C207" s="85"/>
      <c r="D207" s="86">
        <v>2018</v>
      </c>
      <c r="E207" s="289">
        <v>1012.9</v>
      </c>
      <c r="F207" s="289">
        <v>1012.9</v>
      </c>
      <c r="G207" s="289">
        <v>1012.9</v>
      </c>
      <c r="H207" s="289">
        <v>1012.9</v>
      </c>
      <c r="I207" s="116"/>
      <c r="J207" s="116"/>
      <c r="K207" s="116"/>
      <c r="L207" s="116"/>
      <c r="M207" s="116"/>
      <c r="N207" s="267"/>
      <c r="O207" s="548"/>
      <c r="P207" s="104"/>
      <c r="Q207" s="104"/>
      <c r="R207" s="104"/>
      <c r="S207" s="104"/>
      <c r="T207" s="104"/>
      <c r="U207" s="104"/>
      <c r="V207" s="88"/>
    </row>
    <row r="208" spans="1:22" s="61" customFormat="1" ht="13.5">
      <c r="A208" s="89"/>
      <c r="B208" s="225" t="s">
        <v>313</v>
      </c>
      <c r="C208" s="85"/>
      <c r="D208" s="86">
        <v>2018</v>
      </c>
      <c r="E208" s="289">
        <v>4.5</v>
      </c>
      <c r="F208" s="289">
        <v>4.5</v>
      </c>
      <c r="G208" s="289">
        <v>4.5</v>
      </c>
      <c r="H208" s="289">
        <v>4.5</v>
      </c>
      <c r="I208" s="116"/>
      <c r="J208" s="116"/>
      <c r="K208" s="116"/>
      <c r="L208" s="116"/>
      <c r="M208" s="116"/>
      <c r="N208" s="267"/>
      <c r="O208" s="548"/>
      <c r="P208" s="104"/>
      <c r="Q208" s="104"/>
      <c r="R208" s="104"/>
      <c r="S208" s="104"/>
      <c r="T208" s="104"/>
      <c r="U208" s="104"/>
      <c r="V208" s="88"/>
    </row>
    <row r="209" spans="1:22" s="61" customFormat="1" ht="13.5">
      <c r="A209" s="89"/>
      <c r="B209" s="90" t="s">
        <v>69</v>
      </c>
      <c r="C209" s="91"/>
      <c r="D209" s="92"/>
      <c r="E209" s="290">
        <f>E207+E208</f>
        <v>1017.4</v>
      </c>
      <c r="F209" s="290">
        <f>F207+F208</f>
        <v>1017.4</v>
      </c>
      <c r="G209" s="290">
        <f>G207+G208</f>
        <v>1017.4</v>
      </c>
      <c r="H209" s="290">
        <f>H207+H208</f>
        <v>1017.4</v>
      </c>
      <c r="I209" s="101"/>
      <c r="J209" s="101"/>
      <c r="K209" s="101"/>
      <c r="L209" s="101"/>
      <c r="M209" s="101"/>
      <c r="N209" s="149"/>
      <c r="O209" s="548"/>
      <c r="P209" s="104"/>
      <c r="Q209" s="104"/>
      <c r="R209" s="104"/>
      <c r="S209" s="104"/>
      <c r="T209" s="104"/>
      <c r="U209" s="104"/>
      <c r="V209" s="88"/>
    </row>
    <row r="210" spans="1:22" s="61" customFormat="1" ht="13.5">
      <c r="A210" s="89">
        <v>4</v>
      </c>
      <c r="B210" s="225" t="s">
        <v>314</v>
      </c>
      <c r="C210" s="85"/>
      <c r="D210" s="86">
        <v>2018</v>
      </c>
      <c r="E210" s="289">
        <v>343</v>
      </c>
      <c r="F210" s="289">
        <v>343</v>
      </c>
      <c r="G210" s="289">
        <v>343</v>
      </c>
      <c r="H210" s="289">
        <v>343</v>
      </c>
      <c r="I210" s="116"/>
      <c r="J210" s="116"/>
      <c r="K210" s="116"/>
      <c r="L210" s="116"/>
      <c r="M210" s="116"/>
      <c r="N210" s="267"/>
      <c r="O210" s="548"/>
      <c r="P210" s="104"/>
      <c r="Q210" s="104"/>
      <c r="R210" s="104"/>
      <c r="S210" s="104"/>
      <c r="T210" s="104"/>
      <c r="U210" s="104"/>
      <c r="V210" s="88"/>
    </row>
    <row r="211" spans="1:22" s="61" customFormat="1" ht="13.5">
      <c r="A211" s="89"/>
      <c r="B211" s="225" t="s">
        <v>315</v>
      </c>
      <c r="C211" s="85"/>
      <c r="D211" s="86">
        <v>2018</v>
      </c>
      <c r="E211" s="289">
        <v>8.7</v>
      </c>
      <c r="F211" s="289">
        <v>8.7</v>
      </c>
      <c r="G211" s="289">
        <v>8.7</v>
      </c>
      <c r="H211" s="289">
        <v>8.7</v>
      </c>
      <c r="I211" s="116"/>
      <c r="J211" s="116"/>
      <c r="K211" s="116"/>
      <c r="L211" s="116"/>
      <c r="M211" s="116"/>
      <c r="N211" s="267"/>
      <c r="O211" s="548"/>
      <c r="P211" s="104"/>
      <c r="Q211" s="104"/>
      <c r="R211" s="104"/>
      <c r="S211" s="104"/>
      <c r="T211" s="104"/>
      <c r="U211" s="104"/>
      <c r="V211" s="88"/>
    </row>
    <row r="212" spans="1:22" s="61" customFormat="1" ht="13.5">
      <c r="A212" s="89"/>
      <c r="B212" s="90" t="s">
        <v>69</v>
      </c>
      <c r="C212" s="91"/>
      <c r="D212" s="92"/>
      <c r="E212" s="290">
        <f>E210+E211</f>
        <v>351.7</v>
      </c>
      <c r="F212" s="290">
        <f>F210+F211</f>
        <v>351.7</v>
      </c>
      <c r="G212" s="290">
        <f>G210+G211</f>
        <v>351.7</v>
      </c>
      <c r="H212" s="290">
        <f>H210+H211</f>
        <v>351.7</v>
      </c>
      <c r="I212" s="101"/>
      <c r="J212" s="101"/>
      <c r="K212" s="101"/>
      <c r="L212" s="101"/>
      <c r="M212" s="101"/>
      <c r="N212" s="149"/>
      <c r="O212" s="548"/>
      <c r="P212" s="104"/>
      <c r="Q212" s="104"/>
      <c r="R212" s="104"/>
      <c r="S212" s="104"/>
      <c r="T212" s="104"/>
      <c r="U212" s="104"/>
      <c r="V212" s="88"/>
    </row>
    <row r="213" spans="1:22" s="61" customFormat="1" ht="15" customHeight="1" hidden="1">
      <c r="A213" s="89"/>
      <c r="B213" s="225" t="s">
        <v>96</v>
      </c>
      <c r="C213" s="85"/>
      <c r="D213" s="86">
        <v>2018</v>
      </c>
      <c r="E213" s="289">
        <f>G213+I213+K213+M213</f>
        <v>0</v>
      </c>
      <c r="F213" s="289">
        <f>H213+J213+L213+N213</f>
        <v>0</v>
      </c>
      <c r="G213" s="289">
        <v>0</v>
      </c>
      <c r="H213" s="289">
        <v>0</v>
      </c>
      <c r="I213" s="116"/>
      <c r="J213" s="116"/>
      <c r="K213" s="116"/>
      <c r="L213" s="116"/>
      <c r="M213" s="116"/>
      <c r="N213" s="267"/>
      <c r="O213" s="548"/>
      <c r="P213" s="104"/>
      <c r="Q213" s="104"/>
      <c r="R213" s="104"/>
      <c r="S213" s="104"/>
      <c r="T213" s="104"/>
      <c r="U213" s="104"/>
      <c r="V213" s="88"/>
    </row>
    <row r="214" spans="1:22" s="61" customFormat="1" ht="15" customHeight="1" hidden="1">
      <c r="A214" s="89"/>
      <c r="B214" s="225" t="s">
        <v>97</v>
      </c>
      <c r="C214" s="85"/>
      <c r="D214" s="86">
        <v>2018</v>
      </c>
      <c r="E214" s="289">
        <f>G214+I214+K214+M214</f>
        <v>0</v>
      </c>
      <c r="F214" s="289">
        <f>H214+J214+L214+N214</f>
        <v>0</v>
      </c>
      <c r="G214" s="289">
        <v>0</v>
      </c>
      <c r="H214" s="289">
        <v>0</v>
      </c>
      <c r="I214" s="116"/>
      <c r="J214" s="116"/>
      <c r="K214" s="116"/>
      <c r="L214" s="116"/>
      <c r="M214" s="116"/>
      <c r="N214" s="267"/>
      <c r="O214" s="548"/>
      <c r="P214" s="104"/>
      <c r="Q214" s="104"/>
      <c r="R214" s="104"/>
      <c r="S214" s="104"/>
      <c r="T214" s="104"/>
      <c r="U214" s="104"/>
      <c r="V214" s="88"/>
    </row>
    <row r="215" spans="1:22" s="61" customFormat="1" ht="15" customHeight="1" hidden="1">
      <c r="A215" s="89"/>
      <c r="B215" s="90" t="s">
        <v>69</v>
      </c>
      <c r="C215" s="91"/>
      <c r="D215" s="92"/>
      <c r="E215" s="290">
        <f>E213+E214</f>
        <v>0</v>
      </c>
      <c r="F215" s="290">
        <v>0</v>
      </c>
      <c r="G215" s="290">
        <f>G213+G214</f>
        <v>0</v>
      </c>
      <c r="H215" s="290">
        <v>0</v>
      </c>
      <c r="I215" s="101"/>
      <c r="J215" s="101"/>
      <c r="K215" s="101"/>
      <c r="L215" s="101"/>
      <c r="M215" s="101"/>
      <c r="N215" s="149"/>
      <c r="O215" s="548"/>
      <c r="P215" s="104"/>
      <c r="Q215" s="104"/>
      <c r="R215" s="104"/>
      <c r="S215" s="104"/>
      <c r="T215" s="104"/>
      <c r="U215" s="104"/>
      <c r="V215" s="88"/>
    </row>
    <row r="216" spans="1:22" s="61" customFormat="1" ht="13.5">
      <c r="A216" s="89">
        <v>5</v>
      </c>
      <c r="B216" s="225" t="s">
        <v>316</v>
      </c>
      <c r="C216" s="85"/>
      <c r="D216" s="86">
        <v>2018</v>
      </c>
      <c r="E216" s="289">
        <v>1183.2</v>
      </c>
      <c r="F216" s="289">
        <v>1183.2</v>
      </c>
      <c r="G216" s="289">
        <v>1183.2</v>
      </c>
      <c r="H216" s="289">
        <v>1183.2</v>
      </c>
      <c r="I216" s="116"/>
      <c r="J216" s="116"/>
      <c r="K216" s="116"/>
      <c r="L216" s="116"/>
      <c r="M216" s="116"/>
      <c r="N216" s="267"/>
      <c r="O216" s="548"/>
      <c r="P216" s="104"/>
      <c r="Q216" s="104"/>
      <c r="R216" s="104"/>
      <c r="S216" s="104"/>
      <c r="T216" s="104"/>
      <c r="U216" s="104"/>
      <c r="V216" s="88"/>
    </row>
    <row r="217" spans="1:22" s="61" customFormat="1" ht="13.5">
      <c r="A217" s="89"/>
      <c r="B217" s="225" t="s">
        <v>317</v>
      </c>
      <c r="C217" s="85"/>
      <c r="D217" s="86">
        <v>2018</v>
      </c>
      <c r="E217" s="289">
        <v>8.3</v>
      </c>
      <c r="F217" s="289">
        <v>8.3</v>
      </c>
      <c r="G217" s="289">
        <v>8.3</v>
      </c>
      <c r="H217" s="289">
        <v>8.3</v>
      </c>
      <c r="I217" s="116"/>
      <c r="J217" s="116"/>
      <c r="K217" s="116"/>
      <c r="L217" s="116"/>
      <c r="M217" s="116"/>
      <c r="N217" s="267"/>
      <c r="O217" s="548"/>
      <c r="P217" s="104"/>
      <c r="Q217" s="104"/>
      <c r="R217" s="104"/>
      <c r="S217" s="104"/>
      <c r="T217" s="104"/>
      <c r="U217" s="104"/>
      <c r="V217" s="88"/>
    </row>
    <row r="218" spans="1:22" s="61" customFormat="1" ht="13.5">
      <c r="A218" s="89"/>
      <c r="B218" s="90" t="s">
        <v>69</v>
      </c>
      <c r="C218" s="91"/>
      <c r="D218" s="92"/>
      <c r="E218" s="290">
        <f>E216+E217</f>
        <v>1191.5</v>
      </c>
      <c r="F218" s="290">
        <f>F216+F217</f>
        <v>1191.5</v>
      </c>
      <c r="G218" s="290">
        <f>G216+G217</f>
        <v>1191.5</v>
      </c>
      <c r="H218" s="290">
        <f>H216+H217</f>
        <v>1191.5</v>
      </c>
      <c r="I218" s="101"/>
      <c r="J218" s="101"/>
      <c r="K218" s="101"/>
      <c r="L218" s="101"/>
      <c r="M218" s="101"/>
      <c r="N218" s="149"/>
      <c r="O218" s="548"/>
      <c r="P218" s="104"/>
      <c r="Q218" s="104"/>
      <c r="R218" s="104"/>
      <c r="S218" s="104"/>
      <c r="T218" s="104"/>
      <c r="U218" s="104"/>
      <c r="V218" s="88"/>
    </row>
    <row r="219" spans="1:22" s="61" customFormat="1" ht="13.5">
      <c r="A219" s="89">
        <v>6</v>
      </c>
      <c r="B219" s="225" t="s">
        <v>318</v>
      </c>
      <c r="C219" s="85"/>
      <c r="D219" s="86">
        <v>2018</v>
      </c>
      <c r="E219" s="289">
        <v>1508.6</v>
      </c>
      <c r="F219" s="289">
        <v>1508.6</v>
      </c>
      <c r="G219" s="289">
        <v>1508.6</v>
      </c>
      <c r="H219" s="289">
        <v>1508.6</v>
      </c>
      <c r="I219" s="116"/>
      <c r="J219" s="116"/>
      <c r="K219" s="116"/>
      <c r="L219" s="116"/>
      <c r="M219" s="116"/>
      <c r="N219" s="267"/>
      <c r="O219" s="548"/>
      <c r="P219" s="104"/>
      <c r="Q219" s="104"/>
      <c r="R219" s="104"/>
      <c r="S219" s="104"/>
      <c r="T219" s="104"/>
      <c r="U219" s="104"/>
      <c r="V219" s="88"/>
    </row>
    <row r="220" spans="1:22" s="61" customFormat="1" ht="13.5">
      <c r="A220" s="89"/>
      <c r="B220" s="225" t="s">
        <v>319</v>
      </c>
      <c r="C220" s="85"/>
      <c r="D220" s="86">
        <v>2018</v>
      </c>
      <c r="E220" s="289">
        <v>4.6</v>
      </c>
      <c r="F220" s="289">
        <v>4.6</v>
      </c>
      <c r="G220" s="289">
        <v>4.6</v>
      </c>
      <c r="H220" s="289">
        <v>4.6</v>
      </c>
      <c r="I220" s="116"/>
      <c r="J220" s="116"/>
      <c r="K220" s="116"/>
      <c r="L220" s="116"/>
      <c r="M220" s="116"/>
      <c r="N220" s="267"/>
      <c r="O220" s="548"/>
      <c r="P220" s="104"/>
      <c r="Q220" s="104"/>
      <c r="R220" s="104"/>
      <c r="S220" s="104"/>
      <c r="T220" s="104"/>
      <c r="U220" s="104"/>
      <c r="V220" s="88"/>
    </row>
    <row r="221" spans="1:22" s="61" customFormat="1" ht="13.5">
      <c r="A221" s="89"/>
      <c r="B221" s="90" t="s">
        <v>69</v>
      </c>
      <c r="C221" s="91"/>
      <c r="D221" s="92"/>
      <c r="E221" s="290">
        <f>E219+E220</f>
        <v>1513.1999999999998</v>
      </c>
      <c r="F221" s="290">
        <f>F219+F220</f>
        <v>1513.1999999999998</v>
      </c>
      <c r="G221" s="290">
        <f>G219+G220</f>
        <v>1513.1999999999998</v>
      </c>
      <c r="H221" s="290">
        <f>H219+H220</f>
        <v>1513.1999999999998</v>
      </c>
      <c r="I221" s="101"/>
      <c r="J221" s="101"/>
      <c r="K221" s="101"/>
      <c r="L221" s="101"/>
      <c r="M221" s="101"/>
      <c r="N221" s="149"/>
      <c r="O221" s="548"/>
      <c r="P221" s="104"/>
      <c r="Q221" s="104"/>
      <c r="R221" s="104"/>
      <c r="S221" s="104"/>
      <c r="T221" s="104"/>
      <c r="U221" s="104"/>
      <c r="V221" s="88"/>
    </row>
    <row r="222" spans="1:22" s="61" customFormat="1" ht="13.5">
      <c r="A222" s="89">
        <v>7</v>
      </c>
      <c r="B222" s="225" t="s">
        <v>320</v>
      </c>
      <c r="C222" s="85"/>
      <c r="D222" s="86">
        <v>2018</v>
      </c>
      <c r="E222" s="289">
        <v>1132.8</v>
      </c>
      <c r="F222" s="289">
        <v>1132.8</v>
      </c>
      <c r="G222" s="289">
        <v>1132.8</v>
      </c>
      <c r="H222" s="289">
        <v>1132.8</v>
      </c>
      <c r="I222" s="101"/>
      <c r="J222" s="101"/>
      <c r="K222" s="101"/>
      <c r="L222" s="101"/>
      <c r="M222" s="101"/>
      <c r="N222" s="149"/>
      <c r="O222" s="548"/>
      <c r="P222" s="104"/>
      <c r="Q222" s="104"/>
      <c r="R222" s="104"/>
      <c r="S222" s="104"/>
      <c r="T222" s="104"/>
      <c r="U222" s="104"/>
      <c r="V222" s="88"/>
    </row>
    <row r="223" spans="1:22" s="61" customFormat="1" ht="13.5">
      <c r="A223" s="89"/>
      <c r="B223" s="225" t="s">
        <v>321</v>
      </c>
      <c r="C223" s="85"/>
      <c r="D223" s="86">
        <v>2018</v>
      </c>
      <c r="E223" s="289">
        <v>6.8</v>
      </c>
      <c r="F223" s="289">
        <v>6.8</v>
      </c>
      <c r="G223" s="289">
        <v>6.8</v>
      </c>
      <c r="H223" s="289">
        <v>6.8</v>
      </c>
      <c r="I223" s="101"/>
      <c r="J223" s="101"/>
      <c r="K223" s="101"/>
      <c r="L223" s="101"/>
      <c r="M223" s="101"/>
      <c r="N223" s="149"/>
      <c r="O223" s="548"/>
      <c r="P223" s="104"/>
      <c r="Q223" s="104"/>
      <c r="R223" s="104"/>
      <c r="S223" s="104"/>
      <c r="T223" s="104"/>
      <c r="U223" s="104"/>
      <c r="V223" s="88"/>
    </row>
    <row r="224" spans="1:22" s="61" customFormat="1" ht="13.5">
      <c r="A224" s="89"/>
      <c r="B224" s="90" t="s">
        <v>69</v>
      </c>
      <c r="C224" s="91"/>
      <c r="D224" s="92"/>
      <c r="E224" s="290">
        <f>E222+E223</f>
        <v>1139.6</v>
      </c>
      <c r="F224" s="290">
        <f>F222+F223</f>
        <v>1139.6</v>
      </c>
      <c r="G224" s="290">
        <f>G222+G223</f>
        <v>1139.6</v>
      </c>
      <c r="H224" s="290">
        <f>H222+H223</f>
        <v>1139.6</v>
      </c>
      <c r="I224" s="101"/>
      <c r="J224" s="101"/>
      <c r="K224" s="101"/>
      <c r="L224" s="101"/>
      <c r="M224" s="101"/>
      <c r="N224" s="149"/>
      <c r="O224" s="548"/>
      <c r="P224" s="104"/>
      <c r="Q224" s="104"/>
      <c r="R224" s="104"/>
      <c r="S224" s="104"/>
      <c r="T224" s="104"/>
      <c r="U224" s="104"/>
      <c r="V224" s="88"/>
    </row>
    <row r="225" spans="1:22" s="61" customFormat="1" ht="13.5">
      <c r="A225" s="89">
        <v>8</v>
      </c>
      <c r="B225" s="225" t="s">
        <v>322</v>
      </c>
      <c r="C225" s="85"/>
      <c r="D225" s="86">
        <v>2018</v>
      </c>
      <c r="E225" s="289">
        <v>643.8</v>
      </c>
      <c r="F225" s="289">
        <v>643.8</v>
      </c>
      <c r="G225" s="289">
        <v>643.8</v>
      </c>
      <c r="H225" s="289">
        <v>643.8</v>
      </c>
      <c r="I225" s="116"/>
      <c r="J225" s="101"/>
      <c r="K225" s="101"/>
      <c r="L225" s="101"/>
      <c r="M225" s="101"/>
      <c r="N225" s="149"/>
      <c r="O225" s="548"/>
      <c r="P225" s="104"/>
      <c r="Q225" s="104"/>
      <c r="R225" s="104"/>
      <c r="S225" s="104"/>
      <c r="T225" s="104"/>
      <c r="U225" s="104"/>
      <c r="V225" s="88"/>
    </row>
    <row r="226" spans="1:22" s="61" customFormat="1" ht="13.5">
      <c r="A226" s="89"/>
      <c r="B226" s="225" t="s">
        <v>323</v>
      </c>
      <c r="C226" s="85"/>
      <c r="D226" s="86">
        <v>2018</v>
      </c>
      <c r="E226" s="289">
        <v>7.7</v>
      </c>
      <c r="F226" s="289">
        <v>7.7</v>
      </c>
      <c r="G226" s="289">
        <v>7.7</v>
      </c>
      <c r="H226" s="289">
        <v>7.7</v>
      </c>
      <c r="I226" s="116"/>
      <c r="J226" s="101"/>
      <c r="K226" s="101"/>
      <c r="L226" s="101"/>
      <c r="M226" s="101"/>
      <c r="N226" s="149"/>
      <c r="O226" s="548"/>
      <c r="P226" s="104"/>
      <c r="Q226" s="104"/>
      <c r="R226" s="104"/>
      <c r="S226" s="104"/>
      <c r="T226" s="104"/>
      <c r="U226" s="104"/>
      <c r="V226" s="88"/>
    </row>
    <row r="227" spans="1:22" s="61" customFormat="1" ht="13.5">
      <c r="A227" s="89"/>
      <c r="B227" s="90" t="s">
        <v>69</v>
      </c>
      <c r="C227" s="91"/>
      <c r="D227" s="92"/>
      <c r="E227" s="290">
        <f>E225+E226</f>
        <v>651.5</v>
      </c>
      <c r="F227" s="290">
        <f>F225+F226</f>
        <v>651.5</v>
      </c>
      <c r="G227" s="290">
        <f>G225+G226</f>
        <v>651.5</v>
      </c>
      <c r="H227" s="290">
        <f>H225+H226</f>
        <v>651.5</v>
      </c>
      <c r="I227" s="101"/>
      <c r="J227" s="101"/>
      <c r="K227" s="101"/>
      <c r="L227" s="101"/>
      <c r="M227" s="101"/>
      <c r="N227" s="149"/>
      <c r="O227" s="548"/>
      <c r="P227" s="104"/>
      <c r="Q227" s="104"/>
      <c r="R227" s="104"/>
      <c r="S227" s="104"/>
      <c r="T227" s="104"/>
      <c r="U227" s="104"/>
      <c r="V227" s="88"/>
    </row>
    <row r="228" spans="1:22" s="61" customFormat="1" ht="13.5">
      <c r="A228" s="89">
        <v>9</v>
      </c>
      <c r="B228" s="225" t="s">
        <v>324</v>
      </c>
      <c r="C228" s="85"/>
      <c r="D228" s="86">
        <v>2018</v>
      </c>
      <c r="E228" s="289">
        <v>1496.2</v>
      </c>
      <c r="F228" s="289">
        <v>1496.2</v>
      </c>
      <c r="G228" s="289">
        <v>1496.2</v>
      </c>
      <c r="H228" s="289">
        <v>1496.2</v>
      </c>
      <c r="I228" s="116"/>
      <c r="J228" s="116"/>
      <c r="K228" s="116"/>
      <c r="L228" s="116"/>
      <c r="M228" s="116"/>
      <c r="N228" s="267"/>
      <c r="O228" s="548"/>
      <c r="P228" s="104"/>
      <c r="Q228" s="104"/>
      <c r="R228" s="104"/>
      <c r="S228" s="104"/>
      <c r="T228" s="104"/>
      <c r="U228" s="104"/>
      <c r="V228" s="88"/>
    </row>
    <row r="229" spans="1:22" s="61" customFormat="1" ht="13.5">
      <c r="A229" s="89"/>
      <c r="B229" s="225" t="s">
        <v>325</v>
      </c>
      <c r="C229" s="85"/>
      <c r="D229" s="86">
        <v>2018</v>
      </c>
      <c r="E229" s="289">
        <v>6.6</v>
      </c>
      <c r="F229" s="289">
        <v>6.6</v>
      </c>
      <c r="G229" s="289">
        <v>6.6</v>
      </c>
      <c r="H229" s="289">
        <v>6.6</v>
      </c>
      <c r="I229" s="116"/>
      <c r="J229" s="116"/>
      <c r="K229" s="116"/>
      <c r="L229" s="116"/>
      <c r="M229" s="116"/>
      <c r="N229" s="267"/>
      <c r="O229" s="548"/>
      <c r="P229" s="104"/>
      <c r="Q229" s="104"/>
      <c r="R229" s="104"/>
      <c r="S229" s="104"/>
      <c r="T229" s="104"/>
      <c r="U229" s="104"/>
      <c r="V229" s="88"/>
    </row>
    <row r="230" spans="1:22" s="61" customFormat="1" ht="13.5">
      <c r="A230" s="89"/>
      <c r="B230" s="90" t="s">
        <v>69</v>
      </c>
      <c r="C230" s="91"/>
      <c r="D230" s="92"/>
      <c r="E230" s="290">
        <f>E228+E229</f>
        <v>1502.8</v>
      </c>
      <c r="F230" s="290">
        <f>F228+F229</f>
        <v>1502.8</v>
      </c>
      <c r="G230" s="290">
        <f>G228+G229</f>
        <v>1502.8</v>
      </c>
      <c r="H230" s="290">
        <f>H228+H229</f>
        <v>1502.8</v>
      </c>
      <c r="I230" s="101"/>
      <c r="J230" s="101"/>
      <c r="K230" s="101"/>
      <c r="L230" s="101"/>
      <c r="M230" s="101"/>
      <c r="N230" s="149"/>
      <c r="O230" s="548"/>
      <c r="P230" s="104"/>
      <c r="Q230" s="104"/>
      <c r="R230" s="104"/>
      <c r="S230" s="104"/>
      <c r="T230" s="104"/>
      <c r="U230" s="104"/>
      <c r="V230" s="88"/>
    </row>
    <row r="231" spans="1:22" s="61" customFormat="1" ht="13.5">
      <c r="A231" s="89">
        <v>10</v>
      </c>
      <c r="B231" s="225" t="s">
        <v>326</v>
      </c>
      <c r="C231" s="85"/>
      <c r="D231" s="86">
        <v>2018</v>
      </c>
      <c r="E231" s="289">
        <v>1393.3</v>
      </c>
      <c r="F231" s="289">
        <v>1393.3</v>
      </c>
      <c r="G231" s="289">
        <v>1393.3</v>
      </c>
      <c r="H231" s="289">
        <v>1393.3</v>
      </c>
      <c r="I231" s="116"/>
      <c r="J231" s="101"/>
      <c r="K231" s="101"/>
      <c r="L231" s="101"/>
      <c r="M231" s="101"/>
      <c r="N231" s="149"/>
      <c r="O231" s="548"/>
      <c r="P231" s="104"/>
      <c r="Q231" s="104"/>
      <c r="R231" s="104"/>
      <c r="S231" s="104"/>
      <c r="T231" s="104"/>
      <c r="U231" s="104"/>
      <c r="V231" s="88"/>
    </row>
    <row r="232" spans="1:22" s="61" customFormat="1" ht="13.5">
      <c r="A232" s="89"/>
      <c r="B232" s="225" t="s">
        <v>327</v>
      </c>
      <c r="C232" s="85"/>
      <c r="D232" s="86">
        <v>2018</v>
      </c>
      <c r="E232" s="289">
        <v>6.9</v>
      </c>
      <c r="F232" s="289">
        <v>6.9</v>
      </c>
      <c r="G232" s="289">
        <v>6.9</v>
      </c>
      <c r="H232" s="289">
        <v>6.9</v>
      </c>
      <c r="I232" s="116"/>
      <c r="J232" s="101"/>
      <c r="K232" s="101"/>
      <c r="L232" s="101"/>
      <c r="M232" s="101"/>
      <c r="N232" s="149"/>
      <c r="O232" s="548"/>
      <c r="P232" s="104"/>
      <c r="Q232" s="104"/>
      <c r="R232" s="104"/>
      <c r="S232" s="104"/>
      <c r="T232" s="104"/>
      <c r="U232" s="104"/>
      <c r="V232" s="88"/>
    </row>
    <row r="233" spans="1:22" s="61" customFormat="1" ht="13.5">
      <c r="A233" s="89"/>
      <c r="B233" s="90" t="s">
        <v>69</v>
      </c>
      <c r="C233" s="91"/>
      <c r="D233" s="92"/>
      <c r="E233" s="290">
        <f>E231+E232</f>
        <v>1400.2</v>
      </c>
      <c r="F233" s="290">
        <f>F231+F232</f>
        <v>1400.2</v>
      </c>
      <c r="G233" s="290">
        <f>G231+G232</f>
        <v>1400.2</v>
      </c>
      <c r="H233" s="290">
        <f>H231+H232</f>
        <v>1400.2</v>
      </c>
      <c r="I233" s="101"/>
      <c r="J233" s="101"/>
      <c r="K233" s="101"/>
      <c r="L233" s="101"/>
      <c r="M233" s="101"/>
      <c r="N233" s="149"/>
      <c r="O233" s="548"/>
      <c r="P233" s="104"/>
      <c r="Q233" s="104"/>
      <c r="R233" s="104"/>
      <c r="S233" s="104"/>
      <c r="T233" s="104"/>
      <c r="U233" s="104"/>
      <c r="V233" s="88"/>
    </row>
    <row r="234" spans="1:22" s="61" customFormat="1" ht="13.5">
      <c r="A234" s="89">
        <v>11</v>
      </c>
      <c r="B234" s="225" t="s">
        <v>328</v>
      </c>
      <c r="C234" s="85"/>
      <c r="D234" s="86">
        <v>2018</v>
      </c>
      <c r="E234" s="289">
        <v>351.9</v>
      </c>
      <c r="F234" s="289">
        <v>351.9</v>
      </c>
      <c r="G234" s="289">
        <v>351.9</v>
      </c>
      <c r="H234" s="289">
        <v>351.9</v>
      </c>
      <c r="I234" s="116"/>
      <c r="J234" s="116"/>
      <c r="K234" s="101"/>
      <c r="L234" s="101"/>
      <c r="M234" s="101"/>
      <c r="N234" s="149"/>
      <c r="O234" s="548"/>
      <c r="P234" s="104"/>
      <c r="Q234" s="104"/>
      <c r="R234" s="104"/>
      <c r="S234" s="104"/>
      <c r="T234" s="104"/>
      <c r="U234" s="104"/>
      <c r="V234" s="88"/>
    </row>
    <row r="235" spans="1:22" s="61" customFormat="1" ht="13.5">
      <c r="A235" s="89"/>
      <c r="B235" s="225" t="s">
        <v>329</v>
      </c>
      <c r="C235" s="85"/>
      <c r="D235" s="86">
        <v>2018</v>
      </c>
      <c r="E235" s="289">
        <v>4</v>
      </c>
      <c r="F235" s="289">
        <v>4</v>
      </c>
      <c r="G235" s="289">
        <v>4</v>
      </c>
      <c r="H235" s="289">
        <v>4</v>
      </c>
      <c r="I235" s="116"/>
      <c r="J235" s="116"/>
      <c r="K235" s="101"/>
      <c r="L235" s="101"/>
      <c r="M235" s="101"/>
      <c r="N235" s="149"/>
      <c r="O235" s="548"/>
      <c r="P235" s="104"/>
      <c r="Q235" s="104"/>
      <c r="R235" s="104"/>
      <c r="S235" s="104"/>
      <c r="T235" s="104"/>
      <c r="U235" s="104"/>
      <c r="V235" s="88"/>
    </row>
    <row r="236" spans="1:22" s="61" customFormat="1" ht="13.5">
      <c r="A236" s="89"/>
      <c r="B236" s="90" t="s">
        <v>69</v>
      </c>
      <c r="C236" s="91"/>
      <c r="D236" s="92"/>
      <c r="E236" s="290">
        <f>E234+E235</f>
        <v>355.9</v>
      </c>
      <c r="F236" s="290">
        <f>F234+F235</f>
        <v>355.9</v>
      </c>
      <c r="G236" s="290">
        <f>G234+G235</f>
        <v>355.9</v>
      </c>
      <c r="H236" s="290">
        <f>H234+H235</f>
        <v>355.9</v>
      </c>
      <c r="I236" s="101"/>
      <c r="J236" s="101"/>
      <c r="K236" s="101"/>
      <c r="L236" s="101"/>
      <c r="M236" s="101"/>
      <c r="N236" s="149"/>
      <c r="O236" s="548"/>
      <c r="P236" s="104"/>
      <c r="Q236" s="104"/>
      <c r="R236" s="104"/>
      <c r="S236" s="104"/>
      <c r="T236" s="104"/>
      <c r="U236" s="104"/>
      <c r="V236" s="88"/>
    </row>
    <row r="237" spans="1:22" s="61" customFormat="1" ht="13.5">
      <c r="A237" s="89">
        <v>12</v>
      </c>
      <c r="B237" s="225" t="s">
        <v>330</v>
      </c>
      <c r="C237" s="85"/>
      <c r="D237" s="86">
        <v>2018</v>
      </c>
      <c r="E237" s="289">
        <v>406</v>
      </c>
      <c r="F237" s="289">
        <v>406</v>
      </c>
      <c r="G237" s="289">
        <v>406</v>
      </c>
      <c r="H237" s="289">
        <v>406</v>
      </c>
      <c r="I237" s="101"/>
      <c r="J237" s="101"/>
      <c r="K237" s="101"/>
      <c r="L237" s="101"/>
      <c r="M237" s="101"/>
      <c r="N237" s="149"/>
      <c r="O237" s="548"/>
      <c r="P237" s="104"/>
      <c r="Q237" s="104"/>
      <c r="R237" s="104"/>
      <c r="S237" s="104"/>
      <c r="T237" s="104"/>
      <c r="U237" s="104"/>
      <c r="V237" s="88"/>
    </row>
    <row r="238" spans="1:22" s="61" customFormat="1" ht="13.5">
      <c r="A238" s="89"/>
      <c r="B238" s="225" t="s">
        <v>331</v>
      </c>
      <c r="C238" s="85"/>
      <c r="D238" s="86">
        <v>2018</v>
      </c>
      <c r="E238" s="289">
        <v>4.6</v>
      </c>
      <c r="F238" s="289">
        <v>4.6</v>
      </c>
      <c r="G238" s="289">
        <v>4.6</v>
      </c>
      <c r="H238" s="289">
        <v>4.6</v>
      </c>
      <c r="I238" s="101"/>
      <c r="J238" s="101"/>
      <c r="K238" s="101"/>
      <c r="L238" s="101"/>
      <c r="M238" s="101"/>
      <c r="N238" s="149"/>
      <c r="O238" s="548"/>
      <c r="P238" s="104"/>
      <c r="Q238" s="104"/>
      <c r="R238" s="104"/>
      <c r="S238" s="104"/>
      <c r="T238" s="104"/>
      <c r="U238" s="104"/>
      <c r="V238" s="88"/>
    </row>
    <row r="239" spans="1:22" s="61" customFormat="1" ht="13.5">
      <c r="A239" s="89"/>
      <c r="B239" s="90" t="s">
        <v>69</v>
      </c>
      <c r="C239" s="91"/>
      <c r="D239" s="92"/>
      <c r="E239" s="290">
        <f>E237+E238</f>
        <v>410.6</v>
      </c>
      <c r="F239" s="290">
        <f>F237+F238</f>
        <v>410.6</v>
      </c>
      <c r="G239" s="290">
        <f>G237+G238</f>
        <v>410.6</v>
      </c>
      <c r="H239" s="290">
        <f>H237+H238</f>
        <v>410.6</v>
      </c>
      <c r="I239" s="101"/>
      <c r="J239" s="101"/>
      <c r="K239" s="101"/>
      <c r="L239" s="101"/>
      <c r="M239" s="101"/>
      <c r="N239" s="149"/>
      <c r="O239" s="548"/>
      <c r="P239" s="104"/>
      <c r="Q239" s="104"/>
      <c r="R239" s="104"/>
      <c r="S239" s="104"/>
      <c r="T239" s="104"/>
      <c r="U239" s="104"/>
      <c r="V239" s="88"/>
    </row>
    <row r="240" spans="1:22" s="61" customFormat="1" ht="13.5">
      <c r="A240" s="89">
        <v>13</v>
      </c>
      <c r="B240" s="225" t="s">
        <v>332</v>
      </c>
      <c r="C240" s="85"/>
      <c r="D240" s="86">
        <v>2018</v>
      </c>
      <c r="E240" s="289">
        <v>959.9</v>
      </c>
      <c r="F240" s="289">
        <v>959.9</v>
      </c>
      <c r="G240" s="289">
        <v>959.9</v>
      </c>
      <c r="H240" s="289">
        <v>959.9</v>
      </c>
      <c r="I240" s="116"/>
      <c r="J240" s="116"/>
      <c r="K240" s="116"/>
      <c r="L240" s="116"/>
      <c r="M240" s="116"/>
      <c r="N240" s="267"/>
      <c r="O240" s="548"/>
      <c r="P240" s="104"/>
      <c r="Q240" s="104"/>
      <c r="R240" s="104"/>
      <c r="S240" s="104"/>
      <c r="T240" s="104"/>
      <c r="U240" s="104"/>
      <c r="V240" s="88"/>
    </row>
    <row r="241" spans="1:22" s="61" customFormat="1" ht="13.5">
      <c r="A241" s="84"/>
      <c r="B241" s="225" t="s">
        <v>333</v>
      </c>
      <c r="C241" s="85"/>
      <c r="D241" s="86">
        <v>2018</v>
      </c>
      <c r="E241" s="289">
        <v>1.9</v>
      </c>
      <c r="F241" s="289">
        <v>1.9</v>
      </c>
      <c r="G241" s="289">
        <v>1.9</v>
      </c>
      <c r="H241" s="289">
        <v>1.9</v>
      </c>
      <c r="I241" s="116"/>
      <c r="J241" s="116"/>
      <c r="K241" s="116"/>
      <c r="L241" s="116"/>
      <c r="M241" s="116"/>
      <c r="N241" s="267"/>
      <c r="O241" s="548"/>
      <c r="P241" s="104"/>
      <c r="Q241" s="104"/>
      <c r="R241" s="104"/>
      <c r="S241" s="104"/>
      <c r="T241" s="104"/>
      <c r="U241" s="104"/>
      <c r="V241" s="88"/>
    </row>
    <row r="242" spans="1:22" s="61" customFormat="1" ht="13.5">
      <c r="A242" s="89"/>
      <c r="B242" s="90" t="s">
        <v>69</v>
      </c>
      <c r="C242" s="91"/>
      <c r="D242" s="92"/>
      <c r="E242" s="290">
        <f>E240+E241</f>
        <v>961.8</v>
      </c>
      <c r="F242" s="290">
        <f>F240+F241</f>
        <v>961.8</v>
      </c>
      <c r="G242" s="290">
        <f>G240+G241</f>
        <v>961.8</v>
      </c>
      <c r="H242" s="290">
        <f>H240+H241</f>
        <v>961.8</v>
      </c>
      <c r="I242" s="101"/>
      <c r="J242" s="101"/>
      <c r="K242" s="101"/>
      <c r="L242" s="101"/>
      <c r="M242" s="101"/>
      <c r="N242" s="149"/>
      <c r="O242" s="548"/>
      <c r="P242" s="104"/>
      <c r="Q242" s="104"/>
      <c r="R242" s="104"/>
      <c r="S242" s="104"/>
      <c r="T242" s="104"/>
      <c r="U242" s="104"/>
      <c r="V242" s="88"/>
    </row>
    <row r="243" spans="1:22" s="61" customFormat="1" ht="13.5">
      <c r="A243" s="99"/>
      <c r="B243" s="382" t="s">
        <v>79</v>
      </c>
      <c r="C243" s="349"/>
      <c r="D243" s="350"/>
      <c r="E243" s="301">
        <f>E203+E206+E209+E212+E218+E221+E224+E227+E230+E233+E236+E239+E242</f>
        <v>12443.199999999999</v>
      </c>
      <c r="F243" s="301">
        <f>F203+F206+F209+F212+F218+F221+F224+F227+F230+F233+F236+F239+F242</f>
        <v>12443.199999999999</v>
      </c>
      <c r="G243" s="301">
        <f>G203+G206+G209+G212+G218+G221+G224+G227+G230+G233+G236+G239+G242</f>
        <v>12443.199999999999</v>
      </c>
      <c r="H243" s="301">
        <f>H203+H206+H209+H212+H218+H221+H224+H227+H230+H233+H236+H239+H242</f>
        <v>12443.199999999999</v>
      </c>
      <c r="I243" s="106"/>
      <c r="J243" s="106"/>
      <c r="K243" s="106"/>
      <c r="L243" s="106"/>
      <c r="M243" s="106"/>
      <c r="N243" s="150"/>
      <c r="O243" s="548"/>
      <c r="P243" s="104"/>
      <c r="Q243" s="104"/>
      <c r="R243" s="104"/>
      <c r="S243" s="104"/>
      <c r="T243" s="104"/>
      <c r="U243" s="104"/>
      <c r="V243" s="88"/>
    </row>
    <row r="244" spans="1:21" s="103" customFormat="1" ht="13.5">
      <c r="A244" s="89"/>
      <c r="B244" s="100" t="s">
        <v>80</v>
      </c>
      <c r="C244" s="91"/>
      <c r="D244" s="86">
        <v>2019</v>
      </c>
      <c r="E244" s="290">
        <v>0</v>
      </c>
      <c r="F244" s="290">
        <v>0</v>
      </c>
      <c r="G244" s="290">
        <v>0</v>
      </c>
      <c r="H244" s="290">
        <v>0</v>
      </c>
      <c r="I244" s="101"/>
      <c r="J244" s="101"/>
      <c r="K244" s="101"/>
      <c r="L244" s="101"/>
      <c r="M244" s="101"/>
      <c r="N244" s="149"/>
      <c r="O244" s="548"/>
      <c r="P244" s="104"/>
      <c r="Q244" s="104"/>
      <c r="R244" s="104"/>
      <c r="S244" s="104"/>
      <c r="T244" s="104"/>
      <c r="U244" s="104"/>
    </row>
    <row r="245" spans="1:15" s="104" customFormat="1" ht="13.5">
      <c r="A245" s="99"/>
      <c r="B245" s="100" t="s">
        <v>81</v>
      </c>
      <c r="C245" s="91"/>
      <c r="D245" s="86">
        <v>2020</v>
      </c>
      <c r="E245" s="290">
        <v>0</v>
      </c>
      <c r="F245" s="290">
        <v>0</v>
      </c>
      <c r="G245" s="290">
        <v>0</v>
      </c>
      <c r="H245" s="290">
        <v>0</v>
      </c>
      <c r="I245" s="101"/>
      <c r="J245" s="101"/>
      <c r="K245" s="101"/>
      <c r="L245" s="101"/>
      <c r="M245" s="101"/>
      <c r="N245" s="149"/>
      <c r="O245" s="548"/>
    </row>
    <row r="246" spans="1:21" s="88" customFormat="1" ht="13.5">
      <c r="A246" s="99"/>
      <c r="B246" s="100" t="s">
        <v>112</v>
      </c>
      <c r="C246" s="91"/>
      <c r="D246" s="86">
        <v>2021</v>
      </c>
      <c r="E246" s="290">
        <v>0</v>
      </c>
      <c r="F246" s="290">
        <v>0</v>
      </c>
      <c r="G246" s="290">
        <v>0</v>
      </c>
      <c r="H246" s="290">
        <v>0</v>
      </c>
      <c r="I246" s="101"/>
      <c r="J246" s="101"/>
      <c r="K246" s="101"/>
      <c r="L246" s="101"/>
      <c r="M246" s="101"/>
      <c r="N246" s="149"/>
      <c r="O246" s="548"/>
      <c r="P246" s="104"/>
      <c r="Q246" s="104"/>
      <c r="R246" s="104"/>
      <c r="S246" s="104"/>
      <c r="T246" s="104"/>
      <c r="U246" s="104"/>
    </row>
    <row r="247" spans="1:21" s="88" customFormat="1" ht="13.5">
      <c r="A247" s="99"/>
      <c r="B247" s="100" t="s">
        <v>113</v>
      </c>
      <c r="C247" s="91"/>
      <c r="D247" s="86">
        <v>2022</v>
      </c>
      <c r="E247" s="290">
        <v>0</v>
      </c>
      <c r="F247" s="290">
        <v>0</v>
      </c>
      <c r="G247" s="290">
        <v>0</v>
      </c>
      <c r="H247" s="290">
        <v>0</v>
      </c>
      <c r="I247" s="101"/>
      <c r="J247" s="101"/>
      <c r="K247" s="101"/>
      <c r="L247" s="101"/>
      <c r="M247" s="101"/>
      <c r="N247" s="149"/>
      <c r="O247" s="548"/>
      <c r="P247" s="104"/>
      <c r="Q247" s="104"/>
      <c r="R247" s="104"/>
      <c r="S247" s="104"/>
      <c r="T247" s="104"/>
      <c r="U247" s="104"/>
    </row>
    <row r="248" spans="1:21" s="88" customFormat="1" ht="13.5">
      <c r="A248" s="99"/>
      <c r="B248" s="100" t="s">
        <v>114</v>
      </c>
      <c r="C248" s="91"/>
      <c r="D248" s="86">
        <v>2023</v>
      </c>
      <c r="E248" s="290">
        <v>0</v>
      </c>
      <c r="F248" s="290">
        <v>0</v>
      </c>
      <c r="G248" s="290">
        <v>0</v>
      </c>
      <c r="H248" s="290">
        <v>0</v>
      </c>
      <c r="I248" s="101"/>
      <c r="J248" s="101"/>
      <c r="K248" s="101"/>
      <c r="L248" s="101"/>
      <c r="M248" s="101"/>
      <c r="N248" s="149"/>
      <c r="O248" s="548"/>
      <c r="P248" s="104"/>
      <c r="Q248" s="104"/>
      <c r="R248" s="104"/>
      <c r="S248" s="104"/>
      <c r="T248" s="104"/>
      <c r="U248" s="104"/>
    </row>
    <row r="249" spans="1:21" s="88" customFormat="1" ht="13.5">
      <c r="A249" s="99"/>
      <c r="B249" s="100" t="s">
        <v>115</v>
      </c>
      <c r="C249" s="91"/>
      <c r="D249" s="86">
        <v>2024</v>
      </c>
      <c r="E249" s="290">
        <v>0</v>
      </c>
      <c r="F249" s="290">
        <v>0</v>
      </c>
      <c r="G249" s="290">
        <v>0</v>
      </c>
      <c r="H249" s="290">
        <v>0</v>
      </c>
      <c r="I249" s="101"/>
      <c r="J249" s="101"/>
      <c r="K249" s="101"/>
      <c r="L249" s="101"/>
      <c r="M249" s="101"/>
      <c r="N249" s="149"/>
      <c r="O249" s="548"/>
      <c r="P249" s="104"/>
      <c r="Q249" s="104"/>
      <c r="R249" s="104"/>
      <c r="S249" s="104"/>
      <c r="T249" s="104"/>
      <c r="U249" s="104"/>
    </row>
    <row r="250" spans="1:22" s="63" customFormat="1" ht="14.25" thickBot="1">
      <c r="A250" s="99"/>
      <c r="B250" s="100" t="s">
        <v>116</v>
      </c>
      <c r="C250" s="91"/>
      <c r="D250" s="105">
        <v>2025</v>
      </c>
      <c r="E250" s="301">
        <v>0</v>
      </c>
      <c r="F250" s="301">
        <v>0</v>
      </c>
      <c r="G250" s="301">
        <v>0</v>
      </c>
      <c r="H250" s="301">
        <v>0</v>
      </c>
      <c r="I250" s="106"/>
      <c r="J250" s="106"/>
      <c r="K250" s="106"/>
      <c r="L250" s="106"/>
      <c r="M250" s="106"/>
      <c r="N250" s="150"/>
      <c r="O250" s="549"/>
      <c r="P250" s="104"/>
      <c r="Q250" s="104"/>
      <c r="R250" s="104"/>
      <c r="S250" s="104"/>
      <c r="T250" s="104"/>
      <c r="U250" s="104"/>
      <c r="V250" s="88"/>
    </row>
    <row r="251" spans="1:15" ht="15.75" customHeight="1" thickBot="1">
      <c r="A251" s="568" t="s">
        <v>155</v>
      </c>
      <c r="B251" s="577" t="s">
        <v>43</v>
      </c>
      <c r="C251" s="574" t="s">
        <v>103</v>
      </c>
      <c r="D251" s="383" t="s">
        <v>160</v>
      </c>
      <c r="E251" s="384">
        <f>SUM(E252:E260)</f>
        <v>14153.5</v>
      </c>
      <c r="F251" s="384">
        <f>SUM(F252:F260)</f>
        <v>14153.5</v>
      </c>
      <c r="G251" s="384">
        <f>SUM(G252:G260)</f>
        <v>14153.5</v>
      </c>
      <c r="H251" s="384">
        <f>SUM(H252:H260)</f>
        <v>14153.5</v>
      </c>
      <c r="I251" s="385"/>
      <c r="J251" s="386"/>
      <c r="K251" s="387"/>
      <c r="L251" s="387"/>
      <c r="M251" s="386"/>
      <c r="N251" s="386"/>
      <c r="O251" s="550" t="s">
        <v>233</v>
      </c>
    </row>
    <row r="252" spans="1:15" ht="15" thickBot="1">
      <c r="A252" s="569"/>
      <c r="B252" s="578"/>
      <c r="C252" s="575"/>
      <c r="D252" s="389">
        <v>2017</v>
      </c>
      <c r="E252" s="390">
        <f aca="true" t="shared" si="6" ref="E252:H254">SUM(E262+E272)</f>
        <v>1980</v>
      </c>
      <c r="F252" s="390">
        <f t="shared" si="6"/>
        <v>1980</v>
      </c>
      <c r="G252" s="390">
        <f t="shared" si="6"/>
        <v>1980</v>
      </c>
      <c r="H252" s="390">
        <f t="shared" si="6"/>
        <v>1980</v>
      </c>
      <c r="I252" s="391"/>
      <c r="J252" s="392"/>
      <c r="K252" s="392"/>
      <c r="L252" s="392"/>
      <c r="M252" s="392"/>
      <c r="N252" s="392"/>
      <c r="O252" s="551"/>
    </row>
    <row r="253" spans="1:15" ht="15" thickBot="1">
      <c r="A253" s="569"/>
      <c r="B253" s="578"/>
      <c r="C253" s="575"/>
      <c r="D253" s="389">
        <v>2018</v>
      </c>
      <c r="E253" s="390">
        <f t="shared" si="6"/>
        <v>7274</v>
      </c>
      <c r="F253" s="390">
        <f t="shared" si="6"/>
        <v>7274</v>
      </c>
      <c r="G253" s="390">
        <f t="shared" si="6"/>
        <v>7274</v>
      </c>
      <c r="H253" s="390">
        <f t="shared" si="6"/>
        <v>7274</v>
      </c>
      <c r="I253" s="391"/>
      <c r="J253" s="392"/>
      <c r="K253" s="392"/>
      <c r="L253" s="392"/>
      <c r="M253" s="392"/>
      <c r="N253" s="392"/>
      <c r="O253" s="551"/>
    </row>
    <row r="254" spans="1:15" ht="15" thickBot="1">
      <c r="A254" s="569"/>
      <c r="B254" s="578"/>
      <c r="C254" s="575"/>
      <c r="D254" s="389">
        <v>2019</v>
      </c>
      <c r="E254" s="390">
        <f t="shared" si="6"/>
        <v>4899.5</v>
      </c>
      <c r="F254" s="390">
        <f t="shared" si="6"/>
        <v>4899.5</v>
      </c>
      <c r="G254" s="390">
        <f t="shared" si="6"/>
        <v>4899.5</v>
      </c>
      <c r="H254" s="390">
        <f t="shared" si="6"/>
        <v>4899.5</v>
      </c>
      <c r="I254" s="391"/>
      <c r="J254" s="392"/>
      <c r="K254" s="392"/>
      <c r="L254" s="392"/>
      <c r="M254" s="392"/>
      <c r="N254" s="392"/>
      <c r="O254" s="551"/>
    </row>
    <row r="255" spans="1:15" ht="15" thickBot="1">
      <c r="A255" s="569"/>
      <c r="B255" s="578"/>
      <c r="C255" s="575"/>
      <c r="D255" s="389">
        <v>2020</v>
      </c>
      <c r="E255" s="390">
        <v>0</v>
      </c>
      <c r="F255" s="394">
        <v>0</v>
      </c>
      <c r="G255" s="394">
        <v>0</v>
      </c>
      <c r="H255" s="394">
        <v>0</v>
      </c>
      <c r="I255" s="391"/>
      <c r="J255" s="392"/>
      <c r="K255" s="392"/>
      <c r="L255" s="392"/>
      <c r="M255" s="392"/>
      <c r="N255" s="392"/>
      <c r="O255" s="551"/>
    </row>
    <row r="256" spans="1:15" ht="15" thickBot="1">
      <c r="A256" s="569"/>
      <c r="B256" s="578"/>
      <c r="C256" s="575"/>
      <c r="D256" s="389">
        <v>2021</v>
      </c>
      <c r="E256" s="390">
        <v>0</v>
      </c>
      <c r="F256" s="394">
        <v>0</v>
      </c>
      <c r="G256" s="394">
        <v>0</v>
      </c>
      <c r="H256" s="394">
        <v>0</v>
      </c>
      <c r="I256" s="391"/>
      <c r="J256" s="392"/>
      <c r="K256" s="392"/>
      <c r="L256" s="392"/>
      <c r="M256" s="392"/>
      <c r="N256" s="392"/>
      <c r="O256" s="551"/>
    </row>
    <row r="257" spans="1:15" ht="15" thickBot="1">
      <c r="A257" s="569"/>
      <c r="B257" s="578"/>
      <c r="C257" s="575"/>
      <c r="D257" s="389">
        <v>2022</v>
      </c>
      <c r="E257" s="390">
        <v>0</v>
      </c>
      <c r="F257" s="394">
        <v>0</v>
      </c>
      <c r="G257" s="394">
        <v>0</v>
      </c>
      <c r="H257" s="394">
        <v>0</v>
      </c>
      <c r="I257" s="391"/>
      <c r="J257" s="392"/>
      <c r="K257" s="392"/>
      <c r="L257" s="392"/>
      <c r="M257" s="392"/>
      <c r="N257" s="392"/>
      <c r="O257" s="551"/>
    </row>
    <row r="258" spans="1:15" ht="15" thickBot="1">
      <c r="A258" s="569"/>
      <c r="B258" s="578"/>
      <c r="C258" s="575"/>
      <c r="D258" s="389">
        <v>2023</v>
      </c>
      <c r="E258" s="390">
        <v>0</v>
      </c>
      <c r="F258" s="394">
        <v>0</v>
      </c>
      <c r="G258" s="394">
        <v>0</v>
      </c>
      <c r="H258" s="394">
        <v>0</v>
      </c>
      <c r="I258" s="391"/>
      <c r="J258" s="392"/>
      <c r="K258" s="392"/>
      <c r="L258" s="392"/>
      <c r="M258" s="392"/>
      <c r="N258" s="392"/>
      <c r="O258" s="551"/>
    </row>
    <row r="259" spans="1:15" ht="15" thickBot="1">
      <c r="A259" s="569"/>
      <c r="B259" s="578"/>
      <c r="C259" s="575"/>
      <c r="D259" s="389">
        <v>2024</v>
      </c>
      <c r="E259" s="390">
        <v>0</v>
      </c>
      <c r="F259" s="394">
        <v>0</v>
      </c>
      <c r="G259" s="394">
        <v>0</v>
      </c>
      <c r="H259" s="394">
        <v>0</v>
      </c>
      <c r="I259" s="391"/>
      <c r="J259" s="392"/>
      <c r="K259" s="392"/>
      <c r="L259" s="392"/>
      <c r="M259" s="392"/>
      <c r="N259" s="392"/>
      <c r="O259" s="551"/>
    </row>
    <row r="260" spans="1:15" ht="105" customHeight="1" thickBot="1">
      <c r="A260" s="570"/>
      <c r="B260" s="579"/>
      <c r="C260" s="576"/>
      <c r="D260" s="395">
        <v>2025</v>
      </c>
      <c r="E260" s="396">
        <v>0</v>
      </c>
      <c r="F260" s="397">
        <v>0</v>
      </c>
      <c r="G260" s="397">
        <v>0</v>
      </c>
      <c r="H260" s="397">
        <v>0</v>
      </c>
      <c r="I260" s="391"/>
      <c r="J260" s="392"/>
      <c r="K260" s="392"/>
      <c r="L260" s="392"/>
      <c r="M260" s="392"/>
      <c r="N260" s="392"/>
      <c r="O260" s="552"/>
    </row>
    <row r="261" spans="1:15" ht="12" customHeight="1" thickBot="1">
      <c r="A261" s="550"/>
      <c r="B261" s="562" t="s">
        <v>98</v>
      </c>
      <c r="C261" s="565" t="s">
        <v>101</v>
      </c>
      <c r="D261" s="399" t="s">
        <v>160</v>
      </c>
      <c r="E261" s="400">
        <f>SUM(E262:E270)</f>
        <v>2483.5</v>
      </c>
      <c r="F261" s="400">
        <f>SUM(F262:F270)</f>
        <v>2483.5</v>
      </c>
      <c r="G261" s="400">
        <f>SUM(G262:G270)</f>
        <v>2483.5</v>
      </c>
      <c r="H261" s="400">
        <f>SUM(H262:H270)</f>
        <v>2483.5</v>
      </c>
      <c r="I261" s="391"/>
      <c r="J261" s="392"/>
      <c r="K261" s="401"/>
      <c r="L261" s="401"/>
      <c r="M261" s="392"/>
      <c r="N261" s="392"/>
      <c r="O261" s="550"/>
    </row>
    <row r="262" spans="1:15" ht="12" customHeight="1" thickBot="1">
      <c r="A262" s="551"/>
      <c r="B262" s="563"/>
      <c r="C262" s="566"/>
      <c r="D262" s="402">
        <v>2017</v>
      </c>
      <c r="E262" s="403">
        <v>660</v>
      </c>
      <c r="F262" s="404">
        <v>660</v>
      </c>
      <c r="G262" s="404">
        <v>660</v>
      </c>
      <c r="H262" s="404">
        <v>660</v>
      </c>
      <c r="I262" s="391"/>
      <c r="J262" s="392"/>
      <c r="K262" s="392"/>
      <c r="L262" s="392"/>
      <c r="M262" s="392"/>
      <c r="N262" s="392"/>
      <c r="O262" s="551"/>
    </row>
    <row r="263" spans="1:15" ht="12" customHeight="1" thickBot="1">
      <c r="A263" s="551"/>
      <c r="B263" s="563"/>
      <c r="C263" s="566"/>
      <c r="D263" s="402">
        <v>2018</v>
      </c>
      <c r="E263" s="403">
        <v>624</v>
      </c>
      <c r="F263" s="404">
        <v>624</v>
      </c>
      <c r="G263" s="404">
        <v>624</v>
      </c>
      <c r="H263" s="404">
        <v>624</v>
      </c>
      <c r="I263" s="391"/>
      <c r="J263" s="392"/>
      <c r="K263" s="392"/>
      <c r="L263" s="392"/>
      <c r="M263" s="392"/>
      <c r="N263" s="392"/>
      <c r="O263" s="551"/>
    </row>
    <row r="264" spans="1:15" ht="12" customHeight="1" thickBot="1">
      <c r="A264" s="551"/>
      <c r="B264" s="563"/>
      <c r="C264" s="566"/>
      <c r="D264" s="402">
        <v>2019</v>
      </c>
      <c r="E264" s="403">
        <v>1199.5</v>
      </c>
      <c r="F264" s="403">
        <v>1199.5</v>
      </c>
      <c r="G264" s="403">
        <v>1199.5</v>
      </c>
      <c r="H264" s="403">
        <v>1199.5</v>
      </c>
      <c r="I264" s="391"/>
      <c r="J264" s="392"/>
      <c r="K264" s="392"/>
      <c r="L264" s="392"/>
      <c r="M264" s="392"/>
      <c r="N264" s="392"/>
      <c r="O264" s="551"/>
    </row>
    <row r="265" spans="1:15" ht="12" customHeight="1" thickBot="1">
      <c r="A265" s="551"/>
      <c r="B265" s="563"/>
      <c r="C265" s="566"/>
      <c r="D265" s="402">
        <v>2020</v>
      </c>
      <c r="E265" s="403">
        <v>0</v>
      </c>
      <c r="F265" s="404">
        <v>0</v>
      </c>
      <c r="G265" s="404">
        <v>0</v>
      </c>
      <c r="H265" s="404">
        <v>0</v>
      </c>
      <c r="I265" s="391"/>
      <c r="J265" s="392"/>
      <c r="K265" s="392"/>
      <c r="L265" s="392"/>
      <c r="M265" s="392"/>
      <c r="N265" s="392"/>
      <c r="O265" s="551"/>
    </row>
    <row r="266" spans="1:15" ht="12" customHeight="1" thickBot="1">
      <c r="A266" s="551"/>
      <c r="B266" s="563"/>
      <c r="C266" s="566"/>
      <c r="D266" s="402">
        <v>2021</v>
      </c>
      <c r="E266" s="403">
        <v>0</v>
      </c>
      <c r="F266" s="403">
        <v>0</v>
      </c>
      <c r="G266" s="403">
        <v>0</v>
      </c>
      <c r="H266" s="403">
        <v>0</v>
      </c>
      <c r="I266" s="391"/>
      <c r="J266" s="392"/>
      <c r="K266" s="392"/>
      <c r="L266" s="392"/>
      <c r="M266" s="392"/>
      <c r="N266" s="392"/>
      <c r="O266" s="551"/>
    </row>
    <row r="267" spans="1:15" ht="12" customHeight="1" thickBot="1">
      <c r="A267" s="551"/>
      <c r="B267" s="563"/>
      <c r="C267" s="566"/>
      <c r="D267" s="402">
        <v>2022</v>
      </c>
      <c r="E267" s="403">
        <v>0</v>
      </c>
      <c r="F267" s="403">
        <v>0</v>
      </c>
      <c r="G267" s="403">
        <v>0</v>
      </c>
      <c r="H267" s="403">
        <v>0</v>
      </c>
      <c r="I267" s="391"/>
      <c r="J267" s="392"/>
      <c r="K267" s="392"/>
      <c r="L267" s="392"/>
      <c r="M267" s="392"/>
      <c r="N267" s="392"/>
      <c r="O267" s="551"/>
    </row>
    <row r="268" spans="1:15" ht="12" customHeight="1" thickBot="1">
      <c r="A268" s="551"/>
      <c r="B268" s="563"/>
      <c r="C268" s="566"/>
      <c r="D268" s="402">
        <v>2023</v>
      </c>
      <c r="E268" s="403">
        <v>0</v>
      </c>
      <c r="F268" s="403">
        <v>0</v>
      </c>
      <c r="G268" s="403">
        <v>0</v>
      </c>
      <c r="H268" s="403">
        <v>0</v>
      </c>
      <c r="I268" s="391"/>
      <c r="J268" s="392"/>
      <c r="K268" s="392"/>
      <c r="L268" s="392"/>
      <c r="M268" s="392"/>
      <c r="N268" s="392"/>
      <c r="O268" s="551"/>
    </row>
    <row r="269" spans="1:15" ht="12" customHeight="1" thickBot="1">
      <c r="A269" s="551"/>
      <c r="B269" s="563"/>
      <c r="C269" s="566"/>
      <c r="D269" s="402">
        <v>2024</v>
      </c>
      <c r="E269" s="403">
        <v>0</v>
      </c>
      <c r="F269" s="403">
        <v>0</v>
      </c>
      <c r="G269" s="403">
        <v>0</v>
      </c>
      <c r="H269" s="403">
        <v>0</v>
      </c>
      <c r="I269" s="391"/>
      <c r="J269" s="392"/>
      <c r="K269" s="392"/>
      <c r="L269" s="392"/>
      <c r="M269" s="392"/>
      <c r="N269" s="392"/>
      <c r="O269" s="551"/>
    </row>
    <row r="270" spans="1:15" ht="12" customHeight="1" thickBot="1">
      <c r="A270" s="552"/>
      <c r="B270" s="564"/>
      <c r="C270" s="567"/>
      <c r="D270" s="402">
        <v>2025</v>
      </c>
      <c r="E270" s="403">
        <v>0</v>
      </c>
      <c r="F270" s="403">
        <v>0</v>
      </c>
      <c r="G270" s="403">
        <v>0</v>
      </c>
      <c r="H270" s="403">
        <v>0</v>
      </c>
      <c r="I270" s="391"/>
      <c r="J270" s="392"/>
      <c r="K270" s="392"/>
      <c r="L270" s="392"/>
      <c r="M270" s="392"/>
      <c r="N270" s="392"/>
      <c r="O270" s="551"/>
    </row>
    <row r="271" spans="1:15" ht="12" customHeight="1" thickBot="1">
      <c r="A271" s="550"/>
      <c r="B271" s="562" t="s">
        <v>99</v>
      </c>
      <c r="C271" s="565" t="s">
        <v>102</v>
      </c>
      <c r="D271" s="399" t="s">
        <v>160</v>
      </c>
      <c r="E271" s="400">
        <f>SUM(E272:E280)</f>
        <v>11670</v>
      </c>
      <c r="F271" s="400">
        <f>SUM(F272:F280)</f>
        <v>11670</v>
      </c>
      <c r="G271" s="400">
        <f>SUM(G272:G280)</f>
        <v>11670</v>
      </c>
      <c r="H271" s="400">
        <f>SUM(H272:H280)</f>
        <v>11670</v>
      </c>
      <c r="I271" s="391"/>
      <c r="J271" s="392"/>
      <c r="K271" s="401"/>
      <c r="L271" s="401"/>
      <c r="M271" s="392"/>
      <c r="N271" s="392"/>
      <c r="O271" s="551"/>
    </row>
    <row r="272" spans="1:15" ht="12" customHeight="1" thickBot="1">
      <c r="A272" s="551"/>
      <c r="B272" s="563"/>
      <c r="C272" s="566"/>
      <c r="D272" s="402">
        <v>2017</v>
      </c>
      <c r="E272" s="403">
        <v>1320</v>
      </c>
      <c r="F272" s="404">
        <v>1320</v>
      </c>
      <c r="G272" s="404">
        <v>1320</v>
      </c>
      <c r="H272" s="404">
        <v>1320</v>
      </c>
      <c r="I272" s="391"/>
      <c r="J272" s="392"/>
      <c r="K272" s="392"/>
      <c r="L272" s="392"/>
      <c r="M272" s="392"/>
      <c r="N272" s="392"/>
      <c r="O272" s="551"/>
    </row>
    <row r="273" spans="1:15" ht="12" customHeight="1" thickBot="1">
      <c r="A273" s="551"/>
      <c r="B273" s="563"/>
      <c r="C273" s="566"/>
      <c r="D273" s="402">
        <v>2018</v>
      </c>
      <c r="E273" s="403">
        <v>6650</v>
      </c>
      <c r="F273" s="404">
        <v>6650</v>
      </c>
      <c r="G273" s="404">
        <v>6650</v>
      </c>
      <c r="H273" s="404">
        <v>6650</v>
      </c>
      <c r="I273" s="391"/>
      <c r="J273" s="392"/>
      <c r="K273" s="392"/>
      <c r="L273" s="392"/>
      <c r="M273" s="392"/>
      <c r="N273" s="392"/>
      <c r="O273" s="551"/>
    </row>
    <row r="274" spans="1:15" ht="12" customHeight="1" thickBot="1">
      <c r="A274" s="551"/>
      <c r="B274" s="563"/>
      <c r="C274" s="566"/>
      <c r="D274" s="402">
        <v>2019</v>
      </c>
      <c r="E274" s="403">
        <v>3700</v>
      </c>
      <c r="F274" s="403">
        <v>3700</v>
      </c>
      <c r="G274" s="403">
        <v>3700</v>
      </c>
      <c r="H274" s="403">
        <v>3700</v>
      </c>
      <c r="I274" s="391"/>
      <c r="J274" s="392"/>
      <c r="K274" s="392"/>
      <c r="L274" s="392"/>
      <c r="M274" s="392"/>
      <c r="N274" s="392"/>
      <c r="O274" s="551"/>
    </row>
    <row r="275" spans="1:15" ht="12" customHeight="1" thickBot="1">
      <c r="A275" s="551"/>
      <c r="B275" s="563"/>
      <c r="C275" s="566"/>
      <c r="D275" s="402">
        <v>2020</v>
      </c>
      <c r="E275" s="403">
        <v>0</v>
      </c>
      <c r="F275" s="404">
        <v>0</v>
      </c>
      <c r="G275" s="404">
        <v>0</v>
      </c>
      <c r="H275" s="404">
        <v>0</v>
      </c>
      <c r="I275" s="391"/>
      <c r="J275" s="392"/>
      <c r="K275" s="392"/>
      <c r="L275" s="392"/>
      <c r="M275" s="392"/>
      <c r="N275" s="392"/>
      <c r="O275" s="551"/>
    </row>
    <row r="276" spans="1:15" ht="12" customHeight="1" thickBot="1">
      <c r="A276" s="551"/>
      <c r="B276" s="563"/>
      <c r="C276" s="566"/>
      <c r="D276" s="402">
        <v>2021</v>
      </c>
      <c r="E276" s="403">
        <v>0</v>
      </c>
      <c r="F276" s="404">
        <v>0</v>
      </c>
      <c r="G276" s="404">
        <v>0</v>
      </c>
      <c r="H276" s="404">
        <v>0</v>
      </c>
      <c r="I276" s="391"/>
      <c r="J276" s="392"/>
      <c r="K276" s="392"/>
      <c r="L276" s="392"/>
      <c r="M276" s="392"/>
      <c r="N276" s="392"/>
      <c r="O276" s="551"/>
    </row>
    <row r="277" spans="1:15" ht="12" customHeight="1" thickBot="1">
      <c r="A277" s="551"/>
      <c r="B277" s="563"/>
      <c r="C277" s="566"/>
      <c r="D277" s="402">
        <v>2022</v>
      </c>
      <c r="E277" s="403">
        <v>0</v>
      </c>
      <c r="F277" s="404">
        <v>0</v>
      </c>
      <c r="G277" s="404">
        <v>0</v>
      </c>
      <c r="H277" s="404">
        <v>0</v>
      </c>
      <c r="I277" s="391"/>
      <c r="J277" s="392"/>
      <c r="K277" s="392"/>
      <c r="L277" s="392"/>
      <c r="M277" s="392"/>
      <c r="N277" s="392"/>
      <c r="O277" s="551"/>
    </row>
    <row r="278" spans="1:15" ht="12" customHeight="1" thickBot="1">
      <c r="A278" s="551"/>
      <c r="B278" s="563"/>
      <c r="C278" s="566"/>
      <c r="D278" s="402">
        <v>2023</v>
      </c>
      <c r="E278" s="403">
        <v>0</v>
      </c>
      <c r="F278" s="404">
        <v>0</v>
      </c>
      <c r="G278" s="404">
        <v>0</v>
      </c>
      <c r="H278" s="404">
        <v>0</v>
      </c>
      <c r="I278" s="391"/>
      <c r="J278" s="392"/>
      <c r="K278" s="392"/>
      <c r="L278" s="392"/>
      <c r="M278" s="392"/>
      <c r="N278" s="392"/>
      <c r="O278" s="551"/>
    </row>
    <row r="279" spans="1:15" ht="12" customHeight="1" thickBot="1">
      <c r="A279" s="551"/>
      <c r="B279" s="563"/>
      <c r="C279" s="566"/>
      <c r="D279" s="402">
        <v>2024</v>
      </c>
      <c r="E279" s="403">
        <v>0</v>
      </c>
      <c r="F279" s="404">
        <v>0</v>
      </c>
      <c r="G279" s="404">
        <v>0</v>
      </c>
      <c r="H279" s="404">
        <v>0</v>
      </c>
      <c r="I279" s="391"/>
      <c r="J279" s="392"/>
      <c r="K279" s="392"/>
      <c r="L279" s="392"/>
      <c r="M279" s="392"/>
      <c r="N279" s="392"/>
      <c r="O279" s="551"/>
    </row>
    <row r="280" spans="1:15" ht="12" customHeight="1" thickBot="1">
      <c r="A280" s="552"/>
      <c r="B280" s="564"/>
      <c r="C280" s="567"/>
      <c r="D280" s="402">
        <v>2025</v>
      </c>
      <c r="E280" s="403">
        <v>0</v>
      </c>
      <c r="F280" s="404">
        <v>0</v>
      </c>
      <c r="G280" s="404">
        <v>0</v>
      </c>
      <c r="H280" s="404">
        <v>0</v>
      </c>
      <c r="I280" s="391"/>
      <c r="J280" s="392"/>
      <c r="K280" s="392"/>
      <c r="L280" s="392"/>
      <c r="M280" s="392"/>
      <c r="N280" s="392"/>
      <c r="O280" s="552"/>
    </row>
    <row r="281" spans="1:15" ht="15" customHeight="1" thickBot="1">
      <c r="A281" s="568" t="s">
        <v>177</v>
      </c>
      <c r="B281" s="577" t="s">
        <v>334</v>
      </c>
      <c r="C281" s="574" t="s">
        <v>103</v>
      </c>
      <c r="D281" s="405" t="s">
        <v>160</v>
      </c>
      <c r="E281" s="384">
        <v>10194</v>
      </c>
      <c r="F281" s="406">
        <v>10194</v>
      </c>
      <c r="G281" s="406">
        <v>10194</v>
      </c>
      <c r="H281" s="406">
        <v>10194</v>
      </c>
      <c r="I281" s="391"/>
      <c r="J281" s="392"/>
      <c r="K281" s="401"/>
      <c r="L281" s="401"/>
      <c r="M281" s="392"/>
      <c r="N281" s="392"/>
      <c r="O281" s="550" t="s">
        <v>233</v>
      </c>
    </row>
    <row r="282" spans="1:15" ht="15" thickBot="1">
      <c r="A282" s="569"/>
      <c r="B282" s="578"/>
      <c r="C282" s="575"/>
      <c r="D282" s="389">
        <v>2017</v>
      </c>
      <c r="E282" s="390">
        <v>10194</v>
      </c>
      <c r="F282" s="394">
        <v>10194</v>
      </c>
      <c r="G282" s="394">
        <v>10194</v>
      </c>
      <c r="H282" s="394">
        <v>10194</v>
      </c>
      <c r="I282" s="391"/>
      <c r="J282" s="392"/>
      <c r="K282" s="392"/>
      <c r="L282" s="392"/>
      <c r="M282" s="392"/>
      <c r="N282" s="392"/>
      <c r="O282" s="551"/>
    </row>
    <row r="283" spans="1:15" ht="15" thickBot="1">
      <c r="A283" s="569"/>
      <c r="B283" s="578"/>
      <c r="C283" s="575"/>
      <c r="D283" s="389">
        <v>2018</v>
      </c>
      <c r="E283" s="390">
        <v>0</v>
      </c>
      <c r="F283" s="390">
        <v>0</v>
      </c>
      <c r="G283" s="390">
        <v>0</v>
      </c>
      <c r="H283" s="390">
        <v>0</v>
      </c>
      <c r="I283" s="391"/>
      <c r="J283" s="392"/>
      <c r="K283" s="392"/>
      <c r="L283" s="392"/>
      <c r="M283" s="392"/>
      <c r="N283" s="392"/>
      <c r="O283" s="551"/>
    </row>
    <row r="284" spans="1:15" ht="15" thickBot="1">
      <c r="A284" s="569"/>
      <c r="B284" s="578"/>
      <c r="C284" s="575"/>
      <c r="D284" s="389">
        <v>2019</v>
      </c>
      <c r="E284" s="390">
        <v>0</v>
      </c>
      <c r="F284" s="390">
        <v>0</v>
      </c>
      <c r="G284" s="390">
        <v>0</v>
      </c>
      <c r="H284" s="390">
        <v>0</v>
      </c>
      <c r="I284" s="391"/>
      <c r="J284" s="392"/>
      <c r="K284" s="392"/>
      <c r="L284" s="392"/>
      <c r="M284" s="392"/>
      <c r="N284" s="392"/>
      <c r="O284" s="551"/>
    </row>
    <row r="285" spans="1:15" ht="15" thickBot="1">
      <c r="A285" s="569"/>
      <c r="B285" s="578"/>
      <c r="C285" s="575"/>
      <c r="D285" s="389">
        <v>2020</v>
      </c>
      <c r="E285" s="390">
        <v>0</v>
      </c>
      <c r="F285" s="390">
        <v>0</v>
      </c>
      <c r="G285" s="390">
        <v>0</v>
      </c>
      <c r="H285" s="390">
        <v>0</v>
      </c>
      <c r="I285" s="391"/>
      <c r="J285" s="392"/>
      <c r="K285" s="392"/>
      <c r="L285" s="392"/>
      <c r="M285" s="392"/>
      <c r="N285" s="392"/>
      <c r="O285" s="551"/>
    </row>
    <row r="286" spans="1:15" ht="15" thickBot="1">
      <c r="A286" s="569"/>
      <c r="B286" s="578"/>
      <c r="C286" s="575"/>
      <c r="D286" s="389">
        <v>2021</v>
      </c>
      <c r="E286" s="390">
        <v>0</v>
      </c>
      <c r="F286" s="390">
        <v>0</v>
      </c>
      <c r="G286" s="390">
        <v>0</v>
      </c>
      <c r="H286" s="390">
        <v>0</v>
      </c>
      <c r="I286" s="391"/>
      <c r="J286" s="392"/>
      <c r="K286" s="392"/>
      <c r="L286" s="392"/>
      <c r="M286" s="392"/>
      <c r="N286" s="392"/>
      <c r="O286" s="551"/>
    </row>
    <row r="287" spans="1:15" ht="15" thickBot="1">
      <c r="A287" s="569"/>
      <c r="B287" s="578"/>
      <c r="C287" s="575"/>
      <c r="D287" s="389">
        <v>2022</v>
      </c>
      <c r="E287" s="390">
        <v>0</v>
      </c>
      <c r="F287" s="390">
        <v>0</v>
      </c>
      <c r="G287" s="390">
        <v>0</v>
      </c>
      <c r="H287" s="390">
        <v>0</v>
      </c>
      <c r="I287" s="391"/>
      <c r="J287" s="392"/>
      <c r="K287" s="392"/>
      <c r="L287" s="392"/>
      <c r="M287" s="392"/>
      <c r="N287" s="392"/>
      <c r="O287" s="551"/>
    </row>
    <row r="288" spans="1:15" ht="15" thickBot="1">
      <c r="A288" s="569"/>
      <c r="B288" s="578"/>
      <c r="C288" s="575"/>
      <c r="D288" s="389">
        <v>2023</v>
      </c>
      <c r="E288" s="390">
        <v>0</v>
      </c>
      <c r="F288" s="390">
        <v>0</v>
      </c>
      <c r="G288" s="390">
        <v>0</v>
      </c>
      <c r="H288" s="390">
        <v>0</v>
      </c>
      <c r="I288" s="391"/>
      <c r="J288" s="392"/>
      <c r="K288" s="392"/>
      <c r="L288" s="392"/>
      <c r="M288" s="392"/>
      <c r="N288" s="392"/>
      <c r="O288" s="551"/>
    </row>
    <row r="289" spans="1:15" ht="15" thickBot="1">
      <c r="A289" s="569"/>
      <c r="B289" s="578"/>
      <c r="C289" s="575"/>
      <c r="D289" s="389">
        <v>2024</v>
      </c>
      <c r="E289" s="390">
        <v>0</v>
      </c>
      <c r="F289" s="390">
        <v>0</v>
      </c>
      <c r="G289" s="390">
        <v>0</v>
      </c>
      <c r="H289" s="390">
        <v>0</v>
      </c>
      <c r="I289" s="391"/>
      <c r="J289" s="392"/>
      <c r="K289" s="392"/>
      <c r="L289" s="392"/>
      <c r="M289" s="392"/>
      <c r="N289" s="392"/>
      <c r="O289" s="551"/>
    </row>
    <row r="290" spans="1:15" ht="250.5" customHeight="1" thickBot="1">
      <c r="A290" s="570"/>
      <c r="B290" s="579"/>
      <c r="C290" s="576"/>
      <c r="D290" s="395">
        <v>2025</v>
      </c>
      <c r="E290" s="396">
        <v>0</v>
      </c>
      <c r="F290" s="396">
        <v>0</v>
      </c>
      <c r="G290" s="396">
        <v>0</v>
      </c>
      <c r="H290" s="396">
        <v>0</v>
      </c>
      <c r="I290" s="391"/>
      <c r="J290" s="392"/>
      <c r="K290" s="392"/>
      <c r="L290" s="392"/>
      <c r="M290" s="392"/>
      <c r="N290" s="392"/>
      <c r="O290" s="552"/>
    </row>
    <row r="291" spans="1:15" ht="12" customHeight="1" thickBot="1">
      <c r="A291" s="550"/>
      <c r="B291" s="562" t="s">
        <v>98</v>
      </c>
      <c r="C291" s="565" t="s">
        <v>101</v>
      </c>
      <c r="D291" s="399" t="s">
        <v>160</v>
      </c>
      <c r="E291" s="400">
        <v>798</v>
      </c>
      <c r="F291" s="407">
        <v>798</v>
      </c>
      <c r="G291" s="407">
        <v>798</v>
      </c>
      <c r="H291" s="407">
        <v>798</v>
      </c>
      <c r="I291" s="391"/>
      <c r="J291" s="392"/>
      <c r="K291" s="401"/>
      <c r="L291" s="401"/>
      <c r="M291" s="392"/>
      <c r="N291" s="392"/>
      <c r="O291" s="550"/>
    </row>
    <row r="292" spans="1:15" ht="12" customHeight="1" thickBot="1">
      <c r="A292" s="551"/>
      <c r="B292" s="563"/>
      <c r="C292" s="566"/>
      <c r="D292" s="402">
        <v>2017</v>
      </c>
      <c r="E292" s="403">
        <v>798</v>
      </c>
      <c r="F292" s="404">
        <v>798</v>
      </c>
      <c r="G292" s="404">
        <v>798</v>
      </c>
      <c r="H292" s="404">
        <v>798</v>
      </c>
      <c r="I292" s="391"/>
      <c r="J292" s="392"/>
      <c r="K292" s="392"/>
      <c r="L292" s="392"/>
      <c r="M292" s="392"/>
      <c r="N292" s="392"/>
      <c r="O292" s="551"/>
    </row>
    <row r="293" spans="1:15" ht="12" customHeight="1" thickBot="1">
      <c r="A293" s="551"/>
      <c r="B293" s="563"/>
      <c r="C293" s="566"/>
      <c r="D293" s="402">
        <v>2018</v>
      </c>
      <c r="E293" s="403">
        <v>0</v>
      </c>
      <c r="F293" s="403">
        <v>0</v>
      </c>
      <c r="G293" s="403">
        <v>0</v>
      </c>
      <c r="H293" s="403">
        <v>0</v>
      </c>
      <c r="I293" s="391"/>
      <c r="J293" s="392"/>
      <c r="K293" s="392"/>
      <c r="L293" s="392"/>
      <c r="M293" s="392"/>
      <c r="N293" s="392"/>
      <c r="O293" s="551"/>
    </row>
    <row r="294" spans="1:15" ht="12" customHeight="1" thickBot="1">
      <c r="A294" s="551"/>
      <c r="B294" s="563"/>
      <c r="C294" s="566"/>
      <c r="D294" s="402">
        <v>2019</v>
      </c>
      <c r="E294" s="403">
        <v>0</v>
      </c>
      <c r="F294" s="403">
        <v>0</v>
      </c>
      <c r="G294" s="403">
        <v>0</v>
      </c>
      <c r="H294" s="403">
        <v>0</v>
      </c>
      <c r="I294" s="391"/>
      <c r="J294" s="392"/>
      <c r="K294" s="392"/>
      <c r="L294" s="392"/>
      <c r="M294" s="392"/>
      <c r="N294" s="392"/>
      <c r="O294" s="551"/>
    </row>
    <row r="295" spans="1:15" ht="12" customHeight="1" thickBot="1">
      <c r="A295" s="551"/>
      <c r="B295" s="563"/>
      <c r="C295" s="566"/>
      <c r="D295" s="402">
        <v>2020</v>
      </c>
      <c r="E295" s="403">
        <v>0</v>
      </c>
      <c r="F295" s="403">
        <v>0</v>
      </c>
      <c r="G295" s="403">
        <v>0</v>
      </c>
      <c r="H295" s="403">
        <v>0</v>
      </c>
      <c r="I295" s="391"/>
      <c r="J295" s="392"/>
      <c r="K295" s="392"/>
      <c r="L295" s="392"/>
      <c r="M295" s="392"/>
      <c r="N295" s="392"/>
      <c r="O295" s="551"/>
    </row>
    <row r="296" spans="1:15" ht="12" customHeight="1" thickBot="1">
      <c r="A296" s="551"/>
      <c r="B296" s="563"/>
      <c r="C296" s="566"/>
      <c r="D296" s="402">
        <v>2021</v>
      </c>
      <c r="E296" s="403">
        <v>0</v>
      </c>
      <c r="F296" s="403">
        <v>0</v>
      </c>
      <c r="G296" s="403">
        <v>0</v>
      </c>
      <c r="H296" s="403">
        <v>0</v>
      </c>
      <c r="I296" s="391"/>
      <c r="J296" s="392"/>
      <c r="K296" s="392"/>
      <c r="L296" s="392"/>
      <c r="M296" s="392"/>
      <c r="N296" s="392"/>
      <c r="O296" s="551"/>
    </row>
    <row r="297" spans="1:15" ht="12" customHeight="1" thickBot="1">
      <c r="A297" s="551"/>
      <c r="B297" s="563"/>
      <c r="C297" s="566"/>
      <c r="D297" s="402">
        <v>2022</v>
      </c>
      <c r="E297" s="403">
        <v>0</v>
      </c>
      <c r="F297" s="403">
        <v>0</v>
      </c>
      <c r="G297" s="403">
        <v>0</v>
      </c>
      <c r="H297" s="403">
        <v>0</v>
      </c>
      <c r="I297" s="391"/>
      <c r="J297" s="392"/>
      <c r="K297" s="392"/>
      <c r="L297" s="392"/>
      <c r="M297" s="392"/>
      <c r="N297" s="392"/>
      <c r="O297" s="551"/>
    </row>
    <row r="298" spans="1:15" ht="12" customHeight="1" thickBot="1">
      <c r="A298" s="551"/>
      <c r="B298" s="563"/>
      <c r="C298" s="566"/>
      <c r="D298" s="402">
        <v>2023</v>
      </c>
      <c r="E298" s="403">
        <v>0</v>
      </c>
      <c r="F298" s="403">
        <v>0</v>
      </c>
      <c r="G298" s="403">
        <v>0</v>
      </c>
      <c r="H298" s="403">
        <v>0</v>
      </c>
      <c r="I298" s="391"/>
      <c r="J298" s="392"/>
      <c r="K298" s="392"/>
      <c r="L298" s="392"/>
      <c r="M298" s="392"/>
      <c r="N298" s="392"/>
      <c r="O298" s="551"/>
    </row>
    <row r="299" spans="1:15" ht="12" customHeight="1" thickBot="1">
      <c r="A299" s="551"/>
      <c r="B299" s="563"/>
      <c r="C299" s="566"/>
      <c r="D299" s="402">
        <v>2024</v>
      </c>
      <c r="E299" s="403">
        <v>0</v>
      </c>
      <c r="F299" s="403">
        <v>0</v>
      </c>
      <c r="G299" s="403">
        <v>0</v>
      </c>
      <c r="H299" s="403">
        <v>0</v>
      </c>
      <c r="I299" s="391"/>
      <c r="J299" s="392"/>
      <c r="K299" s="392"/>
      <c r="L299" s="392"/>
      <c r="M299" s="392"/>
      <c r="N299" s="392"/>
      <c r="O299" s="551"/>
    </row>
    <row r="300" spans="1:15" ht="12" customHeight="1" thickBot="1">
      <c r="A300" s="552"/>
      <c r="B300" s="564"/>
      <c r="C300" s="567"/>
      <c r="D300" s="402">
        <v>2025</v>
      </c>
      <c r="E300" s="403">
        <v>0</v>
      </c>
      <c r="F300" s="403">
        <v>0</v>
      </c>
      <c r="G300" s="403">
        <v>0</v>
      </c>
      <c r="H300" s="403">
        <v>0</v>
      </c>
      <c r="I300" s="391"/>
      <c r="J300" s="392"/>
      <c r="K300" s="392"/>
      <c r="L300" s="392"/>
      <c r="M300" s="392"/>
      <c r="N300" s="392"/>
      <c r="O300" s="552"/>
    </row>
    <row r="301" spans="1:15" ht="12" customHeight="1" thickBot="1">
      <c r="A301" s="550"/>
      <c r="B301" s="562" t="s">
        <v>99</v>
      </c>
      <c r="C301" s="565" t="s">
        <v>102</v>
      </c>
      <c r="D301" s="399" t="s">
        <v>160</v>
      </c>
      <c r="E301" s="400">
        <v>9396</v>
      </c>
      <c r="F301" s="407">
        <v>9396</v>
      </c>
      <c r="G301" s="407">
        <v>9396</v>
      </c>
      <c r="H301" s="407">
        <v>9396</v>
      </c>
      <c r="I301" s="391"/>
      <c r="J301" s="392"/>
      <c r="K301" s="401"/>
      <c r="L301" s="401"/>
      <c r="M301" s="392"/>
      <c r="N301" s="392"/>
      <c r="O301" s="550"/>
    </row>
    <row r="302" spans="1:15" ht="12" customHeight="1" thickBot="1">
      <c r="A302" s="551"/>
      <c r="B302" s="563"/>
      <c r="C302" s="566"/>
      <c r="D302" s="402">
        <v>2017</v>
      </c>
      <c r="E302" s="403">
        <v>9396</v>
      </c>
      <c r="F302" s="404">
        <v>9396</v>
      </c>
      <c r="G302" s="404">
        <v>9396</v>
      </c>
      <c r="H302" s="404">
        <v>9396</v>
      </c>
      <c r="I302" s="391"/>
      <c r="J302" s="392"/>
      <c r="K302" s="392"/>
      <c r="L302" s="392"/>
      <c r="M302" s="392"/>
      <c r="N302" s="392"/>
      <c r="O302" s="551"/>
    </row>
    <row r="303" spans="1:15" ht="12" customHeight="1" thickBot="1">
      <c r="A303" s="551"/>
      <c r="B303" s="563"/>
      <c r="C303" s="566"/>
      <c r="D303" s="402">
        <v>2018</v>
      </c>
      <c r="E303" s="403">
        <v>0</v>
      </c>
      <c r="F303" s="403">
        <v>0</v>
      </c>
      <c r="G303" s="403">
        <v>0</v>
      </c>
      <c r="H303" s="403">
        <v>0</v>
      </c>
      <c r="I303" s="391"/>
      <c r="J303" s="392"/>
      <c r="K303" s="392"/>
      <c r="L303" s="392"/>
      <c r="M303" s="392"/>
      <c r="N303" s="392"/>
      <c r="O303" s="551"/>
    </row>
    <row r="304" spans="1:15" ht="12" customHeight="1" thickBot="1">
      <c r="A304" s="551"/>
      <c r="B304" s="563"/>
      <c r="C304" s="566"/>
      <c r="D304" s="402">
        <v>2019</v>
      </c>
      <c r="E304" s="403">
        <v>0</v>
      </c>
      <c r="F304" s="403">
        <v>0</v>
      </c>
      <c r="G304" s="403">
        <v>0</v>
      </c>
      <c r="H304" s="403">
        <v>0</v>
      </c>
      <c r="I304" s="391"/>
      <c r="J304" s="392"/>
      <c r="K304" s="392"/>
      <c r="L304" s="392"/>
      <c r="M304" s="392"/>
      <c r="N304" s="392"/>
      <c r="O304" s="551"/>
    </row>
    <row r="305" spans="1:15" ht="12" customHeight="1" thickBot="1">
      <c r="A305" s="551"/>
      <c r="B305" s="563"/>
      <c r="C305" s="566"/>
      <c r="D305" s="402">
        <v>2020</v>
      </c>
      <c r="E305" s="403">
        <v>0</v>
      </c>
      <c r="F305" s="403">
        <v>0</v>
      </c>
      <c r="G305" s="403">
        <v>0</v>
      </c>
      <c r="H305" s="403">
        <v>0</v>
      </c>
      <c r="I305" s="391"/>
      <c r="J305" s="392"/>
      <c r="K305" s="392"/>
      <c r="L305" s="392"/>
      <c r="M305" s="392"/>
      <c r="N305" s="392"/>
      <c r="O305" s="551"/>
    </row>
    <row r="306" spans="1:15" ht="12" customHeight="1" thickBot="1">
      <c r="A306" s="551"/>
      <c r="B306" s="563"/>
      <c r="C306" s="566"/>
      <c r="D306" s="402">
        <v>2021</v>
      </c>
      <c r="E306" s="403">
        <v>0</v>
      </c>
      <c r="F306" s="403">
        <v>0</v>
      </c>
      <c r="G306" s="403">
        <v>0</v>
      </c>
      <c r="H306" s="403">
        <v>0</v>
      </c>
      <c r="I306" s="391"/>
      <c r="J306" s="392"/>
      <c r="K306" s="392"/>
      <c r="L306" s="392"/>
      <c r="M306" s="392"/>
      <c r="N306" s="392"/>
      <c r="O306" s="551"/>
    </row>
    <row r="307" spans="1:15" ht="12" customHeight="1" thickBot="1">
      <c r="A307" s="551"/>
      <c r="B307" s="563"/>
      <c r="C307" s="566"/>
      <c r="D307" s="402">
        <v>2022</v>
      </c>
      <c r="E307" s="403">
        <v>0</v>
      </c>
      <c r="F307" s="403">
        <v>0</v>
      </c>
      <c r="G307" s="403">
        <v>0</v>
      </c>
      <c r="H307" s="403">
        <v>0</v>
      </c>
      <c r="I307" s="391"/>
      <c r="J307" s="392"/>
      <c r="K307" s="392"/>
      <c r="L307" s="392"/>
      <c r="M307" s="392"/>
      <c r="N307" s="392"/>
      <c r="O307" s="551"/>
    </row>
    <row r="308" spans="1:15" ht="12" customHeight="1" thickBot="1">
      <c r="A308" s="551"/>
      <c r="B308" s="563"/>
      <c r="C308" s="566"/>
      <c r="D308" s="402">
        <v>2023</v>
      </c>
      <c r="E308" s="403">
        <v>0</v>
      </c>
      <c r="F308" s="403">
        <v>0</v>
      </c>
      <c r="G308" s="403">
        <v>0</v>
      </c>
      <c r="H308" s="403">
        <v>0</v>
      </c>
      <c r="I308" s="391"/>
      <c r="J308" s="392"/>
      <c r="K308" s="392"/>
      <c r="L308" s="392"/>
      <c r="M308" s="392"/>
      <c r="N308" s="392"/>
      <c r="O308" s="551"/>
    </row>
    <row r="309" spans="1:15" ht="12" customHeight="1" thickBot="1">
      <c r="A309" s="551"/>
      <c r="B309" s="563"/>
      <c r="C309" s="566"/>
      <c r="D309" s="402">
        <v>2024</v>
      </c>
      <c r="E309" s="403">
        <v>0</v>
      </c>
      <c r="F309" s="403">
        <v>0</v>
      </c>
      <c r="G309" s="403">
        <v>0</v>
      </c>
      <c r="H309" s="403">
        <v>0</v>
      </c>
      <c r="I309" s="391"/>
      <c r="J309" s="392"/>
      <c r="K309" s="392"/>
      <c r="L309" s="392"/>
      <c r="M309" s="392"/>
      <c r="N309" s="392"/>
      <c r="O309" s="551"/>
    </row>
    <row r="310" spans="1:15" ht="12" customHeight="1" thickBot="1">
      <c r="A310" s="552"/>
      <c r="B310" s="563"/>
      <c r="C310" s="567"/>
      <c r="D310" s="402">
        <v>2025</v>
      </c>
      <c r="E310" s="403">
        <v>0</v>
      </c>
      <c r="F310" s="403">
        <v>0</v>
      </c>
      <c r="G310" s="403">
        <v>0</v>
      </c>
      <c r="H310" s="403">
        <v>0</v>
      </c>
      <c r="I310" s="391"/>
      <c r="J310" s="392"/>
      <c r="K310" s="392"/>
      <c r="L310" s="392"/>
      <c r="M310" s="392"/>
      <c r="N310" s="392"/>
      <c r="O310" s="552"/>
    </row>
    <row r="311" spans="1:15" ht="15" customHeight="1" thickBot="1">
      <c r="A311" s="568" t="s">
        <v>178</v>
      </c>
      <c r="B311" s="571" t="s">
        <v>107</v>
      </c>
      <c r="C311" s="574" t="s">
        <v>103</v>
      </c>
      <c r="D311" s="405" t="s">
        <v>160</v>
      </c>
      <c r="E311" s="384">
        <f>SUM(E312:E320)</f>
        <v>8060</v>
      </c>
      <c r="F311" s="384">
        <f>SUM(F312:F320)</f>
        <v>8060</v>
      </c>
      <c r="G311" s="384">
        <f>SUM(G312:G320)</f>
        <v>8060</v>
      </c>
      <c r="H311" s="384">
        <f>SUM(H312:H320)</f>
        <v>8060</v>
      </c>
      <c r="I311" s="391"/>
      <c r="J311" s="392"/>
      <c r="K311" s="401"/>
      <c r="L311" s="401"/>
      <c r="M311" s="392"/>
      <c r="N311" s="392"/>
      <c r="O311" s="550" t="s">
        <v>233</v>
      </c>
    </row>
    <row r="312" spans="1:15" ht="15" thickBot="1">
      <c r="A312" s="569"/>
      <c r="B312" s="572"/>
      <c r="C312" s="575"/>
      <c r="D312" s="389">
        <v>2017</v>
      </c>
      <c r="E312" s="390">
        <v>0</v>
      </c>
      <c r="F312" s="394">
        <v>0</v>
      </c>
      <c r="G312" s="394">
        <v>0</v>
      </c>
      <c r="H312" s="394">
        <v>0</v>
      </c>
      <c r="I312" s="391"/>
      <c r="J312" s="392"/>
      <c r="K312" s="392"/>
      <c r="L312" s="392"/>
      <c r="M312" s="392"/>
      <c r="N312" s="392"/>
      <c r="O312" s="551"/>
    </row>
    <row r="313" spans="1:15" ht="15" thickBot="1">
      <c r="A313" s="569"/>
      <c r="B313" s="572"/>
      <c r="C313" s="575"/>
      <c r="D313" s="389">
        <v>2018</v>
      </c>
      <c r="E313" s="390">
        <v>4900</v>
      </c>
      <c r="F313" s="394">
        <v>4900</v>
      </c>
      <c r="G313" s="394">
        <v>4900</v>
      </c>
      <c r="H313" s="394">
        <v>4900</v>
      </c>
      <c r="I313" s="391"/>
      <c r="J313" s="392"/>
      <c r="K313" s="392"/>
      <c r="L313" s="392"/>
      <c r="M313" s="392"/>
      <c r="N313" s="392"/>
      <c r="O313" s="551"/>
    </row>
    <row r="314" spans="1:15" ht="15" thickBot="1">
      <c r="A314" s="569"/>
      <c r="B314" s="572"/>
      <c r="C314" s="575"/>
      <c r="D314" s="389">
        <v>2019</v>
      </c>
      <c r="E314" s="390">
        <v>3160</v>
      </c>
      <c r="F314" s="390">
        <v>3160</v>
      </c>
      <c r="G314" s="390">
        <v>3160</v>
      </c>
      <c r="H314" s="390">
        <v>3160</v>
      </c>
      <c r="I314" s="391"/>
      <c r="J314" s="392"/>
      <c r="K314" s="392"/>
      <c r="L314" s="392"/>
      <c r="M314" s="392"/>
      <c r="N314" s="392"/>
      <c r="O314" s="551"/>
    </row>
    <row r="315" spans="1:15" ht="15" thickBot="1">
      <c r="A315" s="569"/>
      <c r="B315" s="572"/>
      <c r="C315" s="575"/>
      <c r="D315" s="389">
        <v>2020</v>
      </c>
      <c r="E315" s="390">
        <v>0</v>
      </c>
      <c r="F315" s="390">
        <v>0</v>
      </c>
      <c r="G315" s="390">
        <v>0</v>
      </c>
      <c r="H315" s="390">
        <v>0</v>
      </c>
      <c r="I315" s="391"/>
      <c r="J315" s="392"/>
      <c r="K315" s="392"/>
      <c r="L315" s="392"/>
      <c r="M315" s="392"/>
      <c r="N315" s="392"/>
      <c r="O315" s="551"/>
    </row>
    <row r="316" spans="1:15" ht="15" thickBot="1">
      <c r="A316" s="569"/>
      <c r="B316" s="572"/>
      <c r="C316" s="575"/>
      <c r="D316" s="389">
        <v>2021</v>
      </c>
      <c r="E316" s="390">
        <v>0</v>
      </c>
      <c r="F316" s="390">
        <v>0</v>
      </c>
      <c r="G316" s="390">
        <v>0</v>
      </c>
      <c r="H316" s="390">
        <v>0</v>
      </c>
      <c r="I316" s="391"/>
      <c r="J316" s="392"/>
      <c r="K316" s="392"/>
      <c r="L316" s="392"/>
      <c r="M316" s="392"/>
      <c r="N316" s="392"/>
      <c r="O316" s="551"/>
    </row>
    <row r="317" spans="1:15" ht="15" thickBot="1">
      <c r="A317" s="569"/>
      <c r="B317" s="572"/>
      <c r="C317" s="575"/>
      <c r="D317" s="389">
        <v>2022</v>
      </c>
      <c r="E317" s="390">
        <v>0</v>
      </c>
      <c r="F317" s="390">
        <v>0</v>
      </c>
      <c r="G317" s="390">
        <v>0</v>
      </c>
      <c r="H317" s="390">
        <v>0</v>
      </c>
      <c r="I317" s="391"/>
      <c r="J317" s="392"/>
      <c r="K317" s="392"/>
      <c r="L317" s="392"/>
      <c r="M317" s="392"/>
      <c r="N317" s="392"/>
      <c r="O317" s="551"/>
    </row>
    <row r="318" spans="1:15" ht="15" thickBot="1">
      <c r="A318" s="569"/>
      <c r="B318" s="572"/>
      <c r="C318" s="575"/>
      <c r="D318" s="389">
        <v>2023</v>
      </c>
      <c r="E318" s="390">
        <v>0</v>
      </c>
      <c r="F318" s="390">
        <v>0</v>
      </c>
      <c r="G318" s="390">
        <v>0</v>
      </c>
      <c r="H318" s="390">
        <v>0</v>
      </c>
      <c r="I318" s="391"/>
      <c r="J318" s="392"/>
      <c r="K318" s="392"/>
      <c r="L318" s="392"/>
      <c r="M318" s="392"/>
      <c r="N318" s="392"/>
      <c r="O318" s="551"/>
    </row>
    <row r="319" spans="1:15" ht="15" thickBot="1">
      <c r="A319" s="569"/>
      <c r="B319" s="572"/>
      <c r="C319" s="575"/>
      <c r="D319" s="389">
        <v>2024</v>
      </c>
      <c r="E319" s="390">
        <v>0</v>
      </c>
      <c r="F319" s="390">
        <v>0</v>
      </c>
      <c r="G319" s="390">
        <v>0</v>
      </c>
      <c r="H319" s="390">
        <v>0</v>
      </c>
      <c r="I319" s="391"/>
      <c r="J319" s="392"/>
      <c r="K319" s="392"/>
      <c r="L319" s="392"/>
      <c r="M319" s="392"/>
      <c r="N319" s="392"/>
      <c r="O319" s="551"/>
    </row>
    <row r="320" spans="1:15" ht="229.5" customHeight="1" thickBot="1">
      <c r="A320" s="570"/>
      <c r="B320" s="573"/>
      <c r="C320" s="576"/>
      <c r="D320" s="395">
        <v>2025</v>
      </c>
      <c r="E320" s="396">
        <v>0</v>
      </c>
      <c r="F320" s="396">
        <v>0</v>
      </c>
      <c r="G320" s="396">
        <v>0</v>
      </c>
      <c r="H320" s="396">
        <v>0</v>
      </c>
      <c r="I320" s="391"/>
      <c r="J320" s="392"/>
      <c r="K320" s="392"/>
      <c r="L320" s="392"/>
      <c r="M320" s="392"/>
      <c r="N320" s="392"/>
      <c r="O320" s="552"/>
    </row>
    <row r="321" spans="1:15" ht="183.75" customHeight="1" thickBot="1">
      <c r="A321" s="393"/>
      <c r="B321" s="408" t="s">
        <v>371</v>
      </c>
      <c r="C321" s="388"/>
      <c r="D321" s="395"/>
      <c r="E321" s="409"/>
      <c r="F321" s="410"/>
      <c r="G321" s="410"/>
      <c r="H321" s="410"/>
      <c r="I321" s="391"/>
      <c r="J321" s="392"/>
      <c r="K321" s="392"/>
      <c r="L321" s="392"/>
      <c r="M321" s="392"/>
      <c r="N321" s="392"/>
      <c r="O321" s="398"/>
    </row>
    <row r="322" spans="1:15" ht="12.75" customHeight="1" thickBot="1">
      <c r="A322" s="550"/>
      <c r="B322" s="562" t="s">
        <v>98</v>
      </c>
      <c r="C322" s="565" t="s">
        <v>101</v>
      </c>
      <c r="D322" s="399" t="s">
        <v>160</v>
      </c>
      <c r="E322" s="400">
        <f>SUM(E323:E331)</f>
        <v>1845</v>
      </c>
      <c r="F322" s="400">
        <f>SUM(F323:F331)</f>
        <v>1845</v>
      </c>
      <c r="G322" s="400">
        <f>SUM(G323:G331)</f>
        <v>1845</v>
      </c>
      <c r="H322" s="400">
        <f>SUM(H323:H331)</f>
        <v>1845</v>
      </c>
      <c r="I322" s="391"/>
      <c r="J322" s="392"/>
      <c r="K322" s="401"/>
      <c r="L322" s="401"/>
      <c r="M322" s="392"/>
      <c r="N322" s="392"/>
      <c r="O322" s="550"/>
    </row>
    <row r="323" spans="1:15" ht="12.75" customHeight="1" thickBot="1">
      <c r="A323" s="551"/>
      <c r="B323" s="563"/>
      <c r="C323" s="566"/>
      <c r="D323" s="402">
        <v>2017</v>
      </c>
      <c r="E323" s="403">
        <v>0</v>
      </c>
      <c r="F323" s="404">
        <v>0</v>
      </c>
      <c r="G323" s="404">
        <v>0</v>
      </c>
      <c r="H323" s="404">
        <v>0</v>
      </c>
      <c r="I323" s="391"/>
      <c r="J323" s="392"/>
      <c r="K323" s="392"/>
      <c r="L323" s="392"/>
      <c r="M323" s="392"/>
      <c r="N323" s="392"/>
      <c r="O323" s="551"/>
    </row>
    <row r="324" spans="1:15" ht="12.75" customHeight="1" thickBot="1">
      <c r="A324" s="551"/>
      <c r="B324" s="563"/>
      <c r="C324" s="566"/>
      <c r="D324" s="402">
        <v>2018</v>
      </c>
      <c r="E324" s="403">
        <v>350</v>
      </c>
      <c r="F324" s="404">
        <v>350</v>
      </c>
      <c r="G324" s="404">
        <v>350</v>
      </c>
      <c r="H324" s="404">
        <v>350</v>
      </c>
      <c r="I324" s="391"/>
      <c r="J324" s="392"/>
      <c r="K324" s="392"/>
      <c r="L324" s="392"/>
      <c r="M324" s="392"/>
      <c r="N324" s="392"/>
      <c r="O324" s="551"/>
    </row>
    <row r="325" spans="1:15" ht="12.75" customHeight="1" thickBot="1">
      <c r="A325" s="551"/>
      <c r="B325" s="563"/>
      <c r="C325" s="566"/>
      <c r="D325" s="402">
        <v>2019</v>
      </c>
      <c r="E325" s="403">
        <v>1495</v>
      </c>
      <c r="F325" s="403">
        <v>1495</v>
      </c>
      <c r="G325" s="403">
        <v>1495</v>
      </c>
      <c r="H325" s="403">
        <v>1495</v>
      </c>
      <c r="I325" s="391"/>
      <c r="J325" s="392"/>
      <c r="K325" s="392"/>
      <c r="L325" s="392"/>
      <c r="M325" s="392"/>
      <c r="N325" s="392"/>
      <c r="O325" s="551"/>
    </row>
    <row r="326" spans="1:15" ht="12.75" customHeight="1" thickBot="1">
      <c r="A326" s="551"/>
      <c r="B326" s="563"/>
      <c r="C326" s="566"/>
      <c r="D326" s="402">
        <v>2020</v>
      </c>
      <c r="E326" s="403">
        <v>0</v>
      </c>
      <c r="F326" s="404">
        <v>0</v>
      </c>
      <c r="G326" s="404">
        <v>0</v>
      </c>
      <c r="H326" s="404">
        <v>0</v>
      </c>
      <c r="I326" s="391"/>
      <c r="J326" s="392"/>
      <c r="K326" s="392"/>
      <c r="L326" s="392"/>
      <c r="M326" s="392"/>
      <c r="N326" s="392"/>
      <c r="O326" s="551"/>
    </row>
    <row r="327" spans="1:15" ht="12.75" customHeight="1" thickBot="1">
      <c r="A327" s="551"/>
      <c r="B327" s="563"/>
      <c r="C327" s="566"/>
      <c r="D327" s="402">
        <v>2021</v>
      </c>
      <c r="E327" s="403">
        <v>0</v>
      </c>
      <c r="F327" s="403">
        <v>0</v>
      </c>
      <c r="G327" s="403">
        <v>0</v>
      </c>
      <c r="H327" s="403">
        <v>0</v>
      </c>
      <c r="I327" s="391"/>
      <c r="J327" s="392"/>
      <c r="K327" s="392"/>
      <c r="L327" s="392"/>
      <c r="M327" s="392"/>
      <c r="N327" s="392"/>
      <c r="O327" s="551"/>
    </row>
    <row r="328" spans="1:15" ht="12.75" customHeight="1" thickBot="1">
      <c r="A328" s="551"/>
      <c r="B328" s="563"/>
      <c r="C328" s="566"/>
      <c r="D328" s="402">
        <v>2022</v>
      </c>
      <c r="E328" s="403">
        <v>0</v>
      </c>
      <c r="F328" s="403">
        <v>0</v>
      </c>
      <c r="G328" s="403">
        <v>0</v>
      </c>
      <c r="H328" s="403">
        <v>0</v>
      </c>
      <c r="I328" s="391"/>
      <c r="J328" s="392"/>
      <c r="K328" s="392"/>
      <c r="L328" s="392"/>
      <c r="M328" s="392"/>
      <c r="N328" s="392"/>
      <c r="O328" s="551"/>
    </row>
    <row r="329" spans="1:15" ht="12.75" customHeight="1" thickBot="1">
      <c r="A329" s="551"/>
      <c r="B329" s="563"/>
      <c r="C329" s="566"/>
      <c r="D329" s="402">
        <v>2023</v>
      </c>
      <c r="E329" s="403">
        <v>0</v>
      </c>
      <c r="F329" s="403">
        <v>0</v>
      </c>
      <c r="G329" s="403">
        <v>0</v>
      </c>
      <c r="H329" s="403">
        <v>0</v>
      </c>
      <c r="I329" s="391"/>
      <c r="J329" s="392"/>
      <c r="K329" s="392"/>
      <c r="L329" s="392"/>
      <c r="M329" s="392"/>
      <c r="N329" s="392"/>
      <c r="O329" s="551"/>
    </row>
    <row r="330" spans="1:15" ht="12.75" customHeight="1" thickBot="1">
      <c r="A330" s="551"/>
      <c r="B330" s="563"/>
      <c r="C330" s="566"/>
      <c r="D330" s="402">
        <v>2024</v>
      </c>
      <c r="E330" s="403">
        <v>0</v>
      </c>
      <c r="F330" s="403">
        <v>0</v>
      </c>
      <c r="G330" s="403">
        <v>0</v>
      </c>
      <c r="H330" s="403">
        <v>0</v>
      </c>
      <c r="I330" s="391"/>
      <c r="J330" s="392"/>
      <c r="K330" s="392"/>
      <c r="L330" s="392"/>
      <c r="M330" s="392"/>
      <c r="N330" s="392"/>
      <c r="O330" s="551"/>
    </row>
    <row r="331" spans="1:15" ht="12.75" customHeight="1" thickBot="1">
      <c r="A331" s="552"/>
      <c r="B331" s="564"/>
      <c r="C331" s="567"/>
      <c r="D331" s="402">
        <v>2025</v>
      </c>
      <c r="E331" s="403">
        <v>0</v>
      </c>
      <c r="F331" s="403">
        <v>0</v>
      </c>
      <c r="G331" s="403">
        <v>0</v>
      </c>
      <c r="H331" s="403">
        <v>0</v>
      </c>
      <c r="I331" s="391"/>
      <c r="J331" s="392"/>
      <c r="K331" s="392"/>
      <c r="L331" s="392"/>
      <c r="M331" s="392"/>
      <c r="N331" s="392"/>
      <c r="O331" s="552"/>
    </row>
    <row r="332" spans="1:15" ht="12.75" customHeight="1" thickBot="1">
      <c r="A332" s="550"/>
      <c r="B332" s="562" t="s">
        <v>99</v>
      </c>
      <c r="C332" s="565" t="s">
        <v>102</v>
      </c>
      <c r="D332" s="399" t="s">
        <v>160</v>
      </c>
      <c r="E332" s="400">
        <f>SUM(E333:E341)</f>
        <v>6215</v>
      </c>
      <c r="F332" s="400">
        <f>SUM(F333:F341)</f>
        <v>6215</v>
      </c>
      <c r="G332" s="400">
        <f>SUM(G333:G341)</f>
        <v>6215</v>
      </c>
      <c r="H332" s="400">
        <f>SUM(H333:H341)</f>
        <v>6215</v>
      </c>
      <c r="I332" s="391"/>
      <c r="J332" s="392"/>
      <c r="K332" s="401"/>
      <c r="L332" s="401"/>
      <c r="M332" s="392"/>
      <c r="N332" s="392"/>
      <c r="O332" s="550"/>
    </row>
    <row r="333" spans="1:15" ht="12.75" customHeight="1" thickBot="1">
      <c r="A333" s="551"/>
      <c r="B333" s="563"/>
      <c r="C333" s="566"/>
      <c r="D333" s="402">
        <v>2017</v>
      </c>
      <c r="E333" s="403">
        <v>0</v>
      </c>
      <c r="F333" s="404">
        <v>0</v>
      </c>
      <c r="G333" s="404">
        <v>0</v>
      </c>
      <c r="H333" s="404">
        <v>0</v>
      </c>
      <c r="I333" s="391"/>
      <c r="J333" s="392"/>
      <c r="K333" s="392"/>
      <c r="L333" s="392"/>
      <c r="M333" s="392"/>
      <c r="N333" s="392"/>
      <c r="O333" s="551"/>
    </row>
    <row r="334" spans="1:15" ht="12.75" customHeight="1" thickBot="1">
      <c r="A334" s="551"/>
      <c r="B334" s="563"/>
      <c r="C334" s="566"/>
      <c r="D334" s="402">
        <v>2018</v>
      </c>
      <c r="E334" s="403">
        <v>4550</v>
      </c>
      <c r="F334" s="404">
        <v>4550</v>
      </c>
      <c r="G334" s="404">
        <v>4550</v>
      </c>
      <c r="H334" s="404">
        <v>4550</v>
      </c>
      <c r="I334" s="391"/>
      <c r="J334" s="392"/>
      <c r="K334" s="392"/>
      <c r="L334" s="392"/>
      <c r="M334" s="392"/>
      <c r="N334" s="392"/>
      <c r="O334" s="551"/>
    </row>
    <row r="335" spans="1:15" ht="12.75" customHeight="1" thickBot="1">
      <c r="A335" s="551"/>
      <c r="B335" s="563"/>
      <c r="C335" s="566"/>
      <c r="D335" s="402">
        <v>2019</v>
      </c>
      <c r="E335" s="403">
        <v>1665</v>
      </c>
      <c r="F335" s="403">
        <v>1665</v>
      </c>
      <c r="G335" s="403">
        <v>1665</v>
      </c>
      <c r="H335" s="403">
        <v>1665</v>
      </c>
      <c r="I335" s="391"/>
      <c r="J335" s="392"/>
      <c r="K335" s="392"/>
      <c r="L335" s="392"/>
      <c r="M335" s="392"/>
      <c r="N335" s="392"/>
      <c r="O335" s="551"/>
    </row>
    <row r="336" spans="1:15" ht="12.75" customHeight="1" thickBot="1">
      <c r="A336" s="551"/>
      <c r="B336" s="563"/>
      <c r="C336" s="566"/>
      <c r="D336" s="402">
        <v>2020</v>
      </c>
      <c r="E336" s="403">
        <v>0</v>
      </c>
      <c r="F336" s="404">
        <v>0</v>
      </c>
      <c r="G336" s="404">
        <v>0</v>
      </c>
      <c r="H336" s="404">
        <v>0</v>
      </c>
      <c r="I336" s="391"/>
      <c r="J336" s="392"/>
      <c r="K336" s="392"/>
      <c r="L336" s="392"/>
      <c r="M336" s="392"/>
      <c r="N336" s="392"/>
      <c r="O336" s="551"/>
    </row>
    <row r="337" spans="1:15" ht="12.75" customHeight="1" thickBot="1">
      <c r="A337" s="551"/>
      <c r="B337" s="563"/>
      <c r="C337" s="566"/>
      <c r="D337" s="402">
        <v>2021</v>
      </c>
      <c r="E337" s="403">
        <v>0</v>
      </c>
      <c r="F337" s="403">
        <v>0</v>
      </c>
      <c r="G337" s="403">
        <v>0</v>
      </c>
      <c r="H337" s="403">
        <v>0</v>
      </c>
      <c r="I337" s="391"/>
      <c r="J337" s="392"/>
      <c r="K337" s="392"/>
      <c r="L337" s="392"/>
      <c r="M337" s="392"/>
      <c r="N337" s="392"/>
      <c r="O337" s="551"/>
    </row>
    <row r="338" spans="1:15" ht="12.75" customHeight="1" thickBot="1">
      <c r="A338" s="551"/>
      <c r="B338" s="563"/>
      <c r="C338" s="566"/>
      <c r="D338" s="402">
        <v>2022</v>
      </c>
      <c r="E338" s="403">
        <v>0</v>
      </c>
      <c r="F338" s="403">
        <v>0</v>
      </c>
      <c r="G338" s="403">
        <v>0</v>
      </c>
      <c r="H338" s="403">
        <v>0</v>
      </c>
      <c r="I338" s="391"/>
      <c r="J338" s="392"/>
      <c r="K338" s="392"/>
      <c r="L338" s="392"/>
      <c r="M338" s="392"/>
      <c r="N338" s="392"/>
      <c r="O338" s="551"/>
    </row>
    <row r="339" spans="1:15" ht="12.75" customHeight="1" thickBot="1">
      <c r="A339" s="551"/>
      <c r="B339" s="563"/>
      <c r="C339" s="566"/>
      <c r="D339" s="402">
        <v>2023</v>
      </c>
      <c r="E339" s="403">
        <v>0</v>
      </c>
      <c r="F339" s="403">
        <v>0</v>
      </c>
      <c r="G339" s="403">
        <v>0</v>
      </c>
      <c r="H339" s="403">
        <v>0</v>
      </c>
      <c r="I339" s="391"/>
      <c r="J339" s="392"/>
      <c r="K339" s="392"/>
      <c r="L339" s="392"/>
      <c r="M339" s="392"/>
      <c r="N339" s="392"/>
      <c r="O339" s="551"/>
    </row>
    <row r="340" spans="1:15" ht="12.75" customHeight="1" thickBot="1">
      <c r="A340" s="551"/>
      <c r="B340" s="563"/>
      <c r="C340" s="566"/>
      <c r="D340" s="402">
        <v>2024</v>
      </c>
      <c r="E340" s="403">
        <v>0</v>
      </c>
      <c r="F340" s="403">
        <v>0</v>
      </c>
      <c r="G340" s="403">
        <v>0</v>
      </c>
      <c r="H340" s="403">
        <v>0</v>
      </c>
      <c r="I340" s="391"/>
      <c r="J340" s="392"/>
      <c r="K340" s="392"/>
      <c r="L340" s="392"/>
      <c r="M340" s="392"/>
      <c r="N340" s="392"/>
      <c r="O340" s="551"/>
    </row>
    <row r="341" spans="1:15" ht="12.75" customHeight="1" thickBot="1">
      <c r="A341" s="552"/>
      <c r="B341" s="564"/>
      <c r="C341" s="567"/>
      <c r="D341" s="402">
        <v>2025</v>
      </c>
      <c r="E341" s="403">
        <v>0</v>
      </c>
      <c r="F341" s="403">
        <v>0</v>
      </c>
      <c r="G341" s="403">
        <v>0</v>
      </c>
      <c r="H341" s="403">
        <v>0</v>
      </c>
      <c r="I341" s="391"/>
      <c r="J341" s="392"/>
      <c r="K341" s="392"/>
      <c r="L341" s="392"/>
      <c r="M341" s="392"/>
      <c r="N341" s="392"/>
      <c r="O341" s="552"/>
    </row>
    <row r="342" spans="1:15" ht="15" thickBot="1">
      <c r="A342" s="568" t="s">
        <v>179</v>
      </c>
      <c r="B342" s="577" t="s">
        <v>53</v>
      </c>
      <c r="C342" s="574" t="s">
        <v>103</v>
      </c>
      <c r="D342" s="383" t="s">
        <v>160</v>
      </c>
      <c r="E342" s="384">
        <f>SUM(E343:E351)</f>
        <v>5405.2</v>
      </c>
      <c r="F342" s="384">
        <f>SUM(F343:F351)</f>
        <v>1715</v>
      </c>
      <c r="G342" s="384">
        <f>SUM(G343:G351)</f>
        <v>5405.2</v>
      </c>
      <c r="H342" s="384">
        <f>SUM(H343:H351)</f>
        <v>1715</v>
      </c>
      <c r="I342" s="391"/>
      <c r="J342" s="392"/>
      <c r="K342" s="401"/>
      <c r="L342" s="401"/>
      <c r="M342" s="392"/>
      <c r="N342" s="392"/>
      <c r="O342" s="550" t="s">
        <v>248</v>
      </c>
    </row>
    <row r="343" spans="1:15" ht="15" thickBot="1">
      <c r="A343" s="569"/>
      <c r="B343" s="578"/>
      <c r="C343" s="575"/>
      <c r="D343" s="389">
        <v>2017</v>
      </c>
      <c r="E343" s="390">
        <v>343</v>
      </c>
      <c r="F343" s="394">
        <v>343</v>
      </c>
      <c r="G343" s="394">
        <v>343</v>
      </c>
      <c r="H343" s="394">
        <v>343</v>
      </c>
      <c r="I343" s="391"/>
      <c r="J343" s="392"/>
      <c r="K343" s="392"/>
      <c r="L343" s="392"/>
      <c r="M343" s="392"/>
      <c r="N343" s="392"/>
      <c r="O343" s="551"/>
    </row>
    <row r="344" spans="1:15" ht="15" thickBot="1">
      <c r="A344" s="569"/>
      <c r="B344" s="578"/>
      <c r="C344" s="575"/>
      <c r="D344" s="389">
        <v>2018</v>
      </c>
      <c r="E344" s="390">
        <v>343</v>
      </c>
      <c r="F344" s="394">
        <v>343</v>
      </c>
      <c r="G344" s="394">
        <v>343</v>
      </c>
      <c r="H344" s="394">
        <v>343</v>
      </c>
      <c r="I344" s="391"/>
      <c r="J344" s="392"/>
      <c r="K344" s="392"/>
      <c r="L344" s="392"/>
      <c r="M344" s="392"/>
      <c r="N344" s="392"/>
      <c r="O344" s="551"/>
    </row>
    <row r="345" spans="1:15" ht="15" thickBot="1">
      <c r="A345" s="569"/>
      <c r="B345" s="578"/>
      <c r="C345" s="575"/>
      <c r="D345" s="389">
        <v>2019</v>
      </c>
      <c r="E345" s="390">
        <v>1460</v>
      </c>
      <c r="F345" s="394">
        <v>343</v>
      </c>
      <c r="G345" s="394">
        <v>1460</v>
      </c>
      <c r="H345" s="394">
        <v>343</v>
      </c>
      <c r="I345" s="391"/>
      <c r="J345" s="392"/>
      <c r="K345" s="392"/>
      <c r="L345" s="392"/>
      <c r="M345" s="392"/>
      <c r="N345" s="392"/>
      <c r="O345" s="551"/>
    </row>
    <row r="346" spans="1:15" ht="15" thickBot="1">
      <c r="A346" s="569"/>
      <c r="B346" s="578"/>
      <c r="C346" s="575"/>
      <c r="D346" s="389">
        <v>2020</v>
      </c>
      <c r="E346" s="390">
        <v>1544.2</v>
      </c>
      <c r="F346" s="394">
        <v>343</v>
      </c>
      <c r="G346" s="390">
        <v>1544.2</v>
      </c>
      <c r="H346" s="394">
        <v>343</v>
      </c>
      <c r="I346" s="391"/>
      <c r="J346" s="392"/>
      <c r="K346" s="392"/>
      <c r="L346" s="392"/>
      <c r="M346" s="392"/>
      <c r="N346" s="392"/>
      <c r="O346" s="551"/>
    </row>
    <row r="347" spans="1:15" ht="15" thickBot="1">
      <c r="A347" s="569"/>
      <c r="B347" s="578"/>
      <c r="C347" s="575"/>
      <c r="D347" s="389">
        <v>2021</v>
      </c>
      <c r="E347" s="390">
        <v>343</v>
      </c>
      <c r="F347" s="390">
        <v>343</v>
      </c>
      <c r="G347" s="390">
        <v>343</v>
      </c>
      <c r="H347" s="390">
        <v>343</v>
      </c>
      <c r="I347" s="391"/>
      <c r="J347" s="392"/>
      <c r="K347" s="392"/>
      <c r="L347" s="392"/>
      <c r="M347" s="392"/>
      <c r="N347" s="392"/>
      <c r="O347" s="551"/>
    </row>
    <row r="348" spans="1:15" ht="15" thickBot="1">
      <c r="A348" s="569"/>
      <c r="B348" s="578"/>
      <c r="C348" s="575"/>
      <c r="D348" s="389">
        <v>2022</v>
      </c>
      <c r="E348" s="390">
        <v>343</v>
      </c>
      <c r="F348" s="390">
        <v>0</v>
      </c>
      <c r="G348" s="390">
        <v>343</v>
      </c>
      <c r="H348" s="390">
        <v>0</v>
      </c>
      <c r="I348" s="391"/>
      <c r="J348" s="392"/>
      <c r="K348" s="392"/>
      <c r="L348" s="392"/>
      <c r="M348" s="392"/>
      <c r="N348" s="392"/>
      <c r="O348" s="551"/>
    </row>
    <row r="349" spans="1:15" ht="15" thickBot="1">
      <c r="A349" s="569"/>
      <c r="B349" s="578"/>
      <c r="C349" s="575"/>
      <c r="D349" s="389">
        <v>2023</v>
      </c>
      <c r="E349" s="390">
        <v>343</v>
      </c>
      <c r="F349" s="390">
        <v>0</v>
      </c>
      <c r="G349" s="390">
        <v>343</v>
      </c>
      <c r="H349" s="390">
        <v>0</v>
      </c>
      <c r="I349" s="391"/>
      <c r="J349" s="392"/>
      <c r="K349" s="392"/>
      <c r="L349" s="392"/>
      <c r="M349" s="392"/>
      <c r="N349" s="392"/>
      <c r="O349" s="551"/>
    </row>
    <row r="350" spans="1:15" ht="15" thickBot="1">
      <c r="A350" s="569"/>
      <c r="B350" s="578"/>
      <c r="C350" s="575"/>
      <c r="D350" s="389">
        <v>2024</v>
      </c>
      <c r="E350" s="390">
        <v>343</v>
      </c>
      <c r="F350" s="390">
        <v>0</v>
      </c>
      <c r="G350" s="390">
        <v>343</v>
      </c>
      <c r="H350" s="390">
        <v>0</v>
      </c>
      <c r="I350" s="391"/>
      <c r="J350" s="392"/>
      <c r="K350" s="392"/>
      <c r="L350" s="392"/>
      <c r="M350" s="392"/>
      <c r="N350" s="392"/>
      <c r="O350" s="551"/>
    </row>
    <row r="351" spans="1:15" ht="303" customHeight="1" thickBot="1">
      <c r="A351" s="570"/>
      <c r="B351" s="579"/>
      <c r="C351" s="576"/>
      <c r="D351" s="395">
        <v>2025</v>
      </c>
      <c r="E351" s="396">
        <v>343</v>
      </c>
      <c r="F351" s="396">
        <v>0</v>
      </c>
      <c r="G351" s="396">
        <v>343</v>
      </c>
      <c r="H351" s="396">
        <v>0</v>
      </c>
      <c r="I351" s="391"/>
      <c r="J351" s="392"/>
      <c r="K351" s="392"/>
      <c r="L351" s="392"/>
      <c r="M351" s="392"/>
      <c r="N351" s="392"/>
      <c r="O351" s="552"/>
    </row>
    <row r="352" spans="1:15" ht="12" customHeight="1" thickBot="1">
      <c r="A352" s="519"/>
      <c r="B352" s="536" t="s">
        <v>98</v>
      </c>
      <c r="C352" s="538" t="s">
        <v>101</v>
      </c>
      <c r="D352" s="82" t="s">
        <v>160</v>
      </c>
      <c r="E352" s="306">
        <f>SUM(E353:E361)</f>
        <v>304.8</v>
      </c>
      <c r="F352" s="306">
        <f>SUM(F353:F361)</f>
        <v>143</v>
      </c>
      <c r="G352" s="306">
        <f>SUM(G353:G361)</f>
        <v>304.8</v>
      </c>
      <c r="H352" s="306">
        <f>SUM(H353:H361)</f>
        <v>143</v>
      </c>
      <c r="I352" s="9"/>
      <c r="J352" s="8"/>
      <c r="K352" s="10"/>
      <c r="L352" s="10"/>
      <c r="M352" s="8"/>
      <c r="N352" s="8"/>
      <c r="O352" s="519"/>
    </row>
    <row r="353" spans="1:15" ht="12" customHeight="1" thickBot="1">
      <c r="A353" s="520"/>
      <c r="B353" s="537"/>
      <c r="C353" s="539"/>
      <c r="D353" s="83">
        <v>2017</v>
      </c>
      <c r="E353" s="307">
        <v>0</v>
      </c>
      <c r="F353" s="307">
        <v>0</v>
      </c>
      <c r="G353" s="307">
        <v>0</v>
      </c>
      <c r="H353" s="307">
        <v>0</v>
      </c>
      <c r="I353" s="9"/>
      <c r="J353" s="8"/>
      <c r="K353" s="8"/>
      <c r="L353" s="8"/>
      <c r="M353" s="8"/>
      <c r="N353" s="8"/>
      <c r="O353" s="520"/>
    </row>
    <row r="354" spans="1:15" ht="12" customHeight="1" thickBot="1">
      <c r="A354" s="520"/>
      <c r="B354" s="537"/>
      <c r="C354" s="539"/>
      <c r="D354" s="83">
        <v>2018</v>
      </c>
      <c r="E354" s="307">
        <v>143</v>
      </c>
      <c r="F354" s="307">
        <v>143</v>
      </c>
      <c r="G354" s="307">
        <v>143</v>
      </c>
      <c r="H354" s="307">
        <v>143</v>
      </c>
      <c r="I354" s="9"/>
      <c r="J354" s="8"/>
      <c r="K354" s="8"/>
      <c r="L354" s="8"/>
      <c r="M354" s="8"/>
      <c r="N354" s="8"/>
      <c r="O354" s="520"/>
    </row>
    <row r="355" spans="1:15" ht="12" customHeight="1" thickBot="1">
      <c r="A355" s="520"/>
      <c r="B355" s="537"/>
      <c r="C355" s="539"/>
      <c r="D355" s="83">
        <v>2019</v>
      </c>
      <c r="E355" s="307">
        <v>0</v>
      </c>
      <c r="F355" s="307">
        <v>0</v>
      </c>
      <c r="G355" s="307">
        <v>0</v>
      </c>
      <c r="H355" s="307">
        <v>0</v>
      </c>
      <c r="I355" s="9"/>
      <c r="J355" s="8"/>
      <c r="K355" s="8"/>
      <c r="L355" s="8"/>
      <c r="M355" s="8"/>
      <c r="N355" s="8"/>
      <c r="O355" s="520"/>
    </row>
    <row r="356" spans="1:15" ht="12" customHeight="1" thickBot="1">
      <c r="A356" s="520"/>
      <c r="B356" s="537"/>
      <c r="C356" s="539"/>
      <c r="D356" s="83">
        <v>2020</v>
      </c>
      <c r="E356" s="307">
        <v>161.8</v>
      </c>
      <c r="F356" s="307">
        <v>0</v>
      </c>
      <c r="G356" s="307">
        <v>161.8</v>
      </c>
      <c r="H356" s="307">
        <v>0</v>
      </c>
      <c r="I356" s="9"/>
      <c r="J356" s="8"/>
      <c r="K356" s="8"/>
      <c r="L356" s="8"/>
      <c r="M356" s="8"/>
      <c r="N356" s="8"/>
      <c r="O356" s="520"/>
    </row>
    <row r="357" spans="1:15" ht="12" customHeight="1" thickBot="1">
      <c r="A357" s="520"/>
      <c r="B357" s="537"/>
      <c r="C357" s="539"/>
      <c r="D357" s="83">
        <v>2021</v>
      </c>
      <c r="E357" s="307">
        <v>0</v>
      </c>
      <c r="F357" s="307">
        <v>0</v>
      </c>
      <c r="G357" s="307">
        <v>0</v>
      </c>
      <c r="H357" s="307">
        <v>0</v>
      </c>
      <c r="I357" s="9"/>
      <c r="J357" s="8"/>
      <c r="K357" s="8"/>
      <c r="L357" s="8"/>
      <c r="M357" s="8"/>
      <c r="N357" s="8"/>
      <c r="O357" s="520"/>
    </row>
    <row r="358" spans="1:15" ht="12" customHeight="1" thickBot="1">
      <c r="A358" s="520"/>
      <c r="B358" s="537"/>
      <c r="C358" s="539"/>
      <c r="D358" s="83">
        <v>2022</v>
      </c>
      <c r="E358" s="307">
        <v>0</v>
      </c>
      <c r="F358" s="307">
        <v>0</v>
      </c>
      <c r="G358" s="307">
        <v>0</v>
      </c>
      <c r="H358" s="307">
        <v>0</v>
      </c>
      <c r="I358" s="9"/>
      <c r="J358" s="8"/>
      <c r="K358" s="8"/>
      <c r="L358" s="8"/>
      <c r="M358" s="8"/>
      <c r="N358" s="8"/>
      <c r="O358" s="520"/>
    </row>
    <row r="359" spans="1:15" ht="12" customHeight="1" thickBot="1">
      <c r="A359" s="520"/>
      <c r="B359" s="537"/>
      <c r="C359" s="539"/>
      <c r="D359" s="83">
        <v>2023</v>
      </c>
      <c r="E359" s="307">
        <v>0</v>
      </c>
      <c r="F359" s="307">
        <v>0</v>
      </c>
      <c r="G359" s="307">
        <v>0</v>
      </c>
      <c r="H359" s="307">
        <v>0</v>
      </c>
      <c r="I359" s="9"/>
      <c r="J359" s="8"/>
      <c r="K359" s="8"/>
      <c r="L359" s="8"/>
      <c r="M359" s="8"/>
      <c r="N359" s="8"/>
      <c r="O359" s="520"/>
    </row>
    <row r="360" spans="1:15" ht="12" customHeight="1" thickBot="1">
      <c r="A360" s="520"/>
      <c r="B360" s="537"/>
      <c r="C360" s="539"/>
      <c r="D360" s="83">
        <v>2024</v>
      </c>
      <c r="E360" s="307">
        <v>0</v>
      </c>
      <c r="F360" s="307">
        <v>0</v>
      </c>
      <c r="G360" s="307">
        <v>0</v>
      </c>
      <c r="H360" s="307">
        <v>0</v>
      </c>
      <c r="I360" s="9"/>
      <c r="J360" s="8"/>
      <c r="K360" s="8"/>
      <c r="L360" s="8"/>
      <c r="M360" s="8"/>
      <c r="N360" s="8"/>
      <c r="O360" s="520"/>
    </row>
    <row r="361" spans="1:15" ht="12" customHeight="1" thickBot="1">
      <c r="A361" s="521"/>
      <c r="B361" s="540"/>
      <c r="C361" s="541"/>
      <c r="D361" s="83">
        <v>2025</v>
      </c>
      <c r="E361" s="307">
        <v>0</v>
      </c>
      <c r="F361" s="307">
        <v>0</v>
      </c>
      <c r="G361" s="307">
        <v>0</v>
      </c>
      <c r="H361" s="307">
        <v>0</v>
      </c>
      <c r="I361" s="9"/>
      <c r="J361" s="8"/>
      <c r="K361" s="8"/>
      <c r="L361" s="8"/>
      <c r="M361" s="8"/>
      <c r="N361" s="8"/>
      <c r="O361" s="521"/>
    </row>
    <row r="362" spans="1:15" ht="12" customHeight="1" thickBot="1">
      <c r="A362" s="519"/>
      <c r="B362" s="536" t="s">
        <v>99</v>
      </c>
      <c r="C362" s="538" t="s">
        <v>102</v>
      </c>
      <c r="D362" s="82" t="s">
        <v>160</v>
      </c>
      <c r="E362" s="306">
        <f>SUM(E363:E371)</f>
        <v>5100.4</v>
      </c>
      <c r="F362" s="306">
        <f>SUM(F363:F371)</f>
        <v>1572</v>
      </c>
      <c r="G362" s="306">
        <f>SUM(G363:G371)</f>
        <v>5100.4</v>
      </c>
      <c r="H362" s="306">
        <f>SUM(H363:H371)</f>
        <v>1572</v>
      </c>
      <c r="I362" s="9"/>
      <c r="J362" s="8"/>
      <c r="K362" s="10"/>
      <c r="L362" s="10"/>
      <c r="M362" s="8"/>
      <c r="N362" s="8"/>
      <c r="O362" s="519"/>
    </row>
    <row r="363" spans="1:15" ht="12" customHeight="1" thickBot="1">
      <c r="A363" s="520"/>
      <c r="B363" s="537"/>
      <c r="C363" s="539"/>
      <c r="D363" s="83">
        <v>2017</v>
      </c>
      <c r="E363" s="307">
        <v>343</v>
      </c>
      <c r="F363" s="308">
        <v>343</v>
      </c>
      <c r="G363" s="308">
        <v>343</v>
      </c>
      <c r="H363" s="308">
        <v>343</v>
      </c>
      <c r="I363" s="9"/>
      <c r="J363" s="8"/>
      <c r="K363" s="8"/>
      <c r="L363" s="8"/>
      <c r="M363" s="8"/>
      <c r="N363" s="8"/>
      <c r="O363" s="520"/>
    </row>
    <row r="364" spans="1:15" ht="12" customHeight="1" thickBot="1">
      <c r="A364" s="520"/>
      <c r="B364" s="537"/>
      <c r="C364" s="539"/>
      <c r="D364" s="83">
        <v>2018</v>
      </c>
      <c r="E364" s="307">
        <v>200</v>
      </c>
      <c r="F364" s="307">
        <v>200</v>
      </c>
      <c r="G364" s="307">
        <v>200</v>
      </c>
      <c r="H364" s="307">
        <v>200</v>
      </c>
      <c r="I364" s="9"/>
      <c r="J364" s="8"/>
      <c r="K364" s="8"/>
      <c r="L364" s="8"/>
      <c r="M364" s="8"/>
      <c r="N364" s="8"/>
      <c r="O364" s="520"/>
    </row>
    <row r="365" spans="1:15" ht="12" customHeight="1" thickBot="1">
      <c r="A365" s="520"/>
      <c r="B365" s="537"/>
      <c r="C365" s="539"/>
      <c r="D365" s="83">
        <v>2019</v>
      </c>
      <c r="E365" s="307">
        <v>1460</v>
      </c>
      <c r="F365" s="308">
        <v>343</v>
      </c>
      <c r="G365" s="308">
        <v>1460</v>
      </c>
      <c r="H365" s="308">
        <v>343</v>
      </c>
      <c r="I365" s="9"/>
      <c r="J365" s="8"/>
      <c r="K365" s="8"/>
      <c r="L365" s="8"/>
      <c r="M365" s="8"/>
      <c r="N365" s="8"/>
      <c r="O365" s="520"/>
    </row>
    <row r="366" spans="1:15" ht="12" customHeight="1" thickBot="1">
      <c r="A366" s="520"/>
      <c r="B366" s="537"/>
      <c r="C366" s="539"/>
      <c r="D366" s="83">
        <v>2020</v>
      </c>
      <c r="E366" s="307">
        <v>1382.4</v>
      </c>
      <c r="F366" s="308">
        <v>343</v>
      </c>
      <c r="G366" s="307">
        <v>1382.4</v>
      </c>
      <c r="H366" s="308">
        <v>343</v>
      </c>
      <c r="I366" s="9"/>
      <c r="J366" s="8"/>
      <c r="K366" s="8"/>
      <c r="L366" s="8"/>
      <c r="M366" s="8"/>
      <c r="N366" s="8"/>
      <c r="O366" s="520"/>
    </row>
    <row r="367" spans="1:15" ht="12" customHeight="1" thickBot="1">
      <c r="A367" s="520"/>
      <c r="B367" s="537"/>
      <c r="C367" s="539"/>
      <c r="D367" s="83">
        <v>2021</v>
      </c>
      <c r="E367" s="309">
        <v>343</v>
      </c>
      <c r="F367" s="309">
        <v>343</v>
      </c>
      <c r="G367" s="309">
        <v>343</v>
      </c>
      <c r="H367" s="309">
        <v>343</v>
      </c>
      <c r="I367" s="9"/>
      <c r="J367" s="8"/>
      <c r="K367" s="8"/>
      <c r="L367" s="8"/>
      <c r="M367" s="8"/>
      <c r="N367" s="8"/>
      <c r="O367" s="520"/>
    </row>
    <row r="368" spans="1:15" ht="12" customHeight="1" thickBot="1">
      <c r="A368" s="520"/>
      <c r="B368" s="537"/>
      <c r="C368" s="539"/>
      <c r="D368" s="83">
        <v>2022</v>
      </c>
      <c r="E368" s="309">
        <v>343</v>
      </c>
      <c r="F368" s="309">
        <v>0</v>
      </c>
      <c r="G368" s="309">
        <v>343</v>
      </c>
      <c r="H368" s="309">
        <v>0</v>
      </c>
      <c r="I368" s="9"/>
      <c r="J368" s="8"/>
      <c r="K368" s="8"/>
      <c r="L368" s="8"/>
      <c r="M368" s="8"/>
      <c r="N368" s="8"/>
      <c r="O368" s="520"/>
    </row>
    <row r="369" spans="1:15" ht="12" customHeight="1" thickBot="1">
      <c r="A369" s="520"/>
      <c r="B369" s="537"/>
      <c r="C369" s="539"/>
      <c r="D369" s="83">
        <v>2023</v>
      </c>
      <c r="E369" s="309">
        <v>343</v>
      </c>
      <c r="F369" s="309">
        <v>0</v>
      </c>
      <c r="G369" s="309">
        <v>343</v>
      </c>
      <c r="H369" s="309">
        <v>0</v>
      </c>
      <c r="I369" s="9"/>
      <c r="J369" s="8"/>
      <c r="K369" s="8"/>
      <c r="L369" s="8"/>
      <c r="M369" s="8"/>
      <c r="N369" s="8"/>
      <c r="O369" s="520"/>
    </row>
    <row r="370" spans="1:15" ht="12" customHeight="1" thickBot="1">
      <c r="A370" s="520"/>
      <c r="B370" s="537"/>
      <c r="C370" s="539"/>
      <c r="D370" s="83">
        <v>2024</v>
      </c>
      <c r="E370" s="309">
        <v>343</v>
      </c>
      <c r="F370" s="309">
        <v>0</v>
      </c>
      <c r="G370" s="309">
        <v>343</v>
      </c>
      <c r="H370" s="309">
        <v>0</v>
      </c>
      <c r="I370" s="9"/>
      <c r="J370" s="8"/>
      <c r="K370" s="8"/>
      <c r="L370" s="8"/>
      <c r="M370" s="8"/>
      <c r="N370" s="8"/>
      <c r="O370" s="520"/>
    </row>
    <row r="371" spans="1:15" ht="12" customHeight="1" thickBot="1">
      <c r="A371" s="521"/>
      <c r="B371" s="540"/>
      <c r="C371" s="541"/>
      <c r="D371" s="83">
        <v>2025</v>
      </c>
      <c r="E371" s="309">
        <v>343</v>
      </c>
      <c r="F371" s="309">
        <v>0</v>
      </c>
      <c r="G371" s="309">
        <v>343</v>
      </c>
      <c r="H371" s="309">
        <v>0</v>
      </c>
      <c r="I371" s="9"/>
      <c r="J371" s="8"/>
      <c r="K371" s="8"/>
      <c r="L371" s="8"/>
      <c r="M371" s="8"/>
      <c r="N371" s="8"/>
      <c r="O371" s="521"/>
    </row>
    <row r="372" spans="1:15" ht="18" customHeight="1" thickBot="1">
      <c r="A372" s="523" t="s">
        <v>180</v>
      </c>
      <c r="B372" s="553" t="s">
        <v>357</v>
      </c>
      <c r="C372" s="529" t="s">
        <v>103</v>
      </c>
      <c r="D372" s="23" t="s">
        <v>160</v>
      </c>
      <c r="E372" s="310">
        <f>SUM(E373:E381)</f>
        <v>4100</v>
      </c>
      <c r="F372" s="310">
        <f>SUM(F373:F381)</f>
        <v>4091.128</v>
      </c>
      <c r="G372" s="310">
        <f>SUM(G373:G381)</f>
        <v>4100</v>
      </c>
      <c r="H372" s="310">
        <f>SUM(H373:H381)</f>
        <v>4091.128</v>
      </c>
      <c r="I372" s="9"/>
      <c r="J372" s="8"/>
      <c r="K372" s="10"/>
      <c r="L372" s="10"/>
      <c r="M372" s="8"/>
      <c r="N372" s="8"/>
      <c r="O372" s="519" t="s">
        <v>252</v>
      </c>
    </row>
    <row r="373" spans="1:15" ht="15" thickBot="1">
      <c r="A373" s="524"/>
      <c r="B373" s="554"/>
      <c r="C373" s="530"/>
      <c r="D373" s="24">
        <v>2017</v>
      </c>
      <c r="E373" s="303">
        <v>820</v>
      </c>
      <c r="F373" s="304">
        <v>819.928</v>
      </c>
      <c r="G373" s="304">
        <v>820</v>
      </c>
      <c r="H373" s="304">
        <v>819.928</v>
      </c>
      <c r="I373" s="9"/>
      <c r="J373" s="8"/>
      <c r="K373" s="8"/>
      <c r="L373" s="8"/>
      <c r="M373" s="8"/>
      <c r="N373" s="8"/>
      <c r="O373" s="520"/>
    </row>
    <row r="374" spans="1:15" ht="15" thickBot="1">
      <c r="A374" s="524"/>
      <c r="B374" s="554"/>
      <c r="C374" s="530"/>
      <c r="D374" s="24">
        <v>2018</v>
      </c>
      <c r="E374" s="303">
        <v>820</v>
      </c>
      <c r="F374" s="304">
        <v>811.2</v>
      </c>
      <c r="G374" s="304">
        <v>820</v>
      </c>
      <c r="H374" s="304">
        <v>811.2</v>
      </c>
      <c r="I374" s="9"/>
      <c r="J374" s="8"/>
      <c r="K374" s="8"/>
      <c r="L374" s="8"/>
      <c r="M374" s="8"/>
      <c r="N374" s="8"/>
      <c r="O374" s="520"/>
    </row>
    <row r="375" spans="1:15" ht="15" thickBot="1">
      <c r="A375" s="524"/>
      <c r="B375" s="554"/>
      <c r="C375" s="530"/>
      <c r="D375" s="24">
        <v>2019</v>
      </c>
      <c r="E375" s="303">
        <v>820</v>
      </c>
      <c r="F375" s="304">
        <v>820</v>
      </c>
      <c r="G375" s="304">
        <v>820</v>
      </c>
      <c r="H375" s="304">
        <v>820</v>
      </c>
      <c r="I375" s="9"/>
      <c r="J375" s="8"/>
      <c r="K375" s="8"/>
      <c r="L375" s="8"/>
      <c r="M375" s="8"/>
      <c r="N375" s="8"/>
      <c r="O375" s="520"/>
    </row>
    <row r="376" spans="1:15" ht="15" thickBot="1">
      <c r="A376" s="524"/>
      <c r="B376" s="554"/>
      <c r="C376" s="530"/>
      <c r="D376" s="24">
        <v>2020</v>
      </c>
      <c r="E376" s="303">
        <v>820</v>
      </c>
      <c r="F376" s="304">
        <v>820</v>
      </c>
      <c r="G376" s="304">
        <v>820</v>
      </c>
      <c r="H376" s="304">
        <v>820</v>
      </c>
      <c r="I376" s="9"/>
      <c r="J376" s="8"/>
      <c r="K376" s="8"/>
      <c r="L376" s="8"/>
      <c r="M376" s="8"/>
      <c r="N376" s="8"/>
      <c r="O376" s="520"/>
    </row>
    <row r="377" spans="1:15" ht="15" thickBot="1">
      <c r="A377" s="524"/>
      <c r="B377" s="554"/>
      <c r="C377" s="530"/>
      <c r="D377" s="24">
        <v>2021</v>
      </c>
      <c r="E377" s="311">
        <v>820</v>
      </c>
      <c r="F377" s="311">
        <v>820</v>
      </c>
      <c r="G377" s="311">
        <v>820</v>
      </c>
      <c r="H377" s="311">
        <v>820</v>
      </c>
      <c r="I377" s="9"/>
      <c r="J377" s="8"/>
      <c r="K377" s="8"/>
      <c r="L377" s="8"/>
      <c r="M377" s="8"/>
      <c r="N377" s="8"/>
      <c r="O377" s="520"/>
    </row>
    <row r="378" spans="1:15" ht="15" thickBot="1">
      <c r="A378" s="524"/>
      <c r="B378" s="554"/>
      <c r="C378" s="530"/>
      <c r="D378" s="24">
        <v>2022</v>
      </c>
      <c r="E378" s="311">
        <v>0</v>
      </c>
      <c r="F378" s="311">
        <v>0</v>
      </c>
      <c r="G378" s="311">
        <v>0</v>
      </c>
      <c r="H378" s="311">
        <v>0</v>
      </c>
      <c r="I378" s="9"/>
      <c r="J378" s="8"/>
      <c r="K378" s="8"/>
      <c r="L378" s="8"/>
      <c r="M378" s="8"/>
      <c r="N378" s="8"/>
      <c r="O378" s="520"/>
    </row>
    <row r="379" spans="1:15" ht="15" thickBot="1">
      <c r="A379" s="524"/>
      <c r="B379" s="554"/>
      <c r="C379" s="530"/>
      <c r="D379" s="24">
        <v>2023</v>
      </c>
      <c r="E379" s="311">
        <v>0</v>
      </c>
      <c r="F379" s="311">
        <v>0</v>
      </c>
      <c r="G379" s="311">
        <v>0</v>
      </c>
      <c r="H379" s="311">
        <v>0</v>
      </c>
      <c r="I379" s="9"/>
      <c r="J379" s="8"/>
      <c r="K379" s="8"/>
      <c r="L379" s="8"/>
      <c r="M379" s="8"/>
      <c r="N379" s="8"/>
      <c r="O379" s="520"/>
    </row>
    <row r="380" spans="1:15" ht="15" thickBot="1">
      <c r="A380" s="524"/>
      <c r="B380" s="554"/>
      <c r="C380" s="530"/>
      <c r="D380" s="24">
        <v>2024</v>
      </c>
      <c r="E380" s="311">
        <v>0</v>
      </c>
      <c r="F380" s="311">
        <v>0</v>
      </c>
      <c r="G380" s="311">
        <v>0</v>
      </c>
      <c r="H380" s="311">
        <v>0</v>
      </c>
      <c r="I380" s="9"/>
      <c r="J380" s="8"/>
      <c r="K380" s="8"/>
      <c r="L380" s="8"/>
      <c r="M380" s="8"/>
      <c r="N380" s="8"/>
      <c r="O380" s="520"/>
    </row>
    <row r="381" spans="1:15" ht="224.25" customHeight="1" thickBot="1">
      <c r="A381" s="525"/>
      <c r="B381" s="555"/>
      <c r="C381" s="531"/>
      <c r="D381" s="18">
        <v>2025</v>
      </c>
      <c r="E381" s="312">
        <v>0</v>
      </c>
      <c r="F381" s="312">
        <v>0</v>
      </c>
      <c r="G381" s="312">
        <v>0</v>
      </c>
      <c r="H381" s="312">
        <v>0</v>
      </c>
      <c r="I381" s="9"/>
      <c r="J381" s="8"/>
      <c r="K381" s="8"/>
      <c r="L381" s="8"/>
      <c r="M381" s="8"/>
      <c r="N381" s="8"/>
      <c r="O381" s="521"/>
    </row>
    <row r="382" spans="1:15" ht="15" thickBot="1">
      <c r="A382" s="519"/>
      <c r="B382" s="536" t="s">
        <v>98</v>
      </c>
      <c r="C382" s="538" t="s">
        <v>101</v>
      </c>
      <c r="D382" s="82" t="s">
        <v>160</v>
      </c>
      <c r="E382" s="306">
        <f>SUM(E383:E391)</f>
        <v>650</v>
      </c>
      <c r="F382" s="306">
        <f>SUM(F383:F391)</f>
        <v>649.9</v>
      </c>
      <c r="G382" s="306">
        <f>SUM(G383:G391)</f>
        <v>650</v>
      </c>
      <c r="H382" s="306">
        <f>SUM(H383:H391)</f>
        <v>649.9</v>
      </c>
      <c r="I382" s="9"/>
      <c r="J382" s="8"/>
      <c r="K382" s="10"/>
      <c r="L382" s="10"/>
      <c r="M382" s="8"/>
      <c r="N382" s="151"/>
      <c r="O382" s="519"/>
    </row>
    <row r="383" spans="1:15" ht="13.5" customHeight="1" thickBot="1">
      <c r="A383" s="520"/>
      <c r="B383" s="537"/>
      <c r="C383" s="539"/>
      <c r="D383" s="83">
        <v>2017</v>
      </c>
      <c r="E383" s="307">
        <v>100</v>
      </c>
      <c r="F383" s="308">
        <v>100</v>
      </c>
      <c r="G383" s="308">
        <v>100</v>
      </c>
      <c r="H383" s="308">
        <v>100</v>
      </c>
      <c r="I383" s="9"/>
      <c r="J383" s="8"/>
      <c r="K383" s="8"/>
      <c r="L383" s="8"/>
      <c r="M383" s="8"/>
      <c r="N383" s="151"/>
      <c r="O383" s="520"/>
    </row>
    <row r="384" spans="1:15" ht="13.5" customHeight="1" thickBot="1">
      <c r="A384" s="520"/>
      <c r="B384" s="537"/>
      <c r="C384" s="539"/>
      <c r="D384" s="83">
        <v>2018</v>
      </c>
      <c r="E384" s="307">
        <v>300</v>
      </c>
      <c r="F384" s="308">
        <v>299.9</v>
      </c>
      <c r="G384" s="308">
        <v>300</v>
      </c>
      <c r="H384" s="308">
        <v>299.9</v>
      </c>
      <c r="I384" s="9"/>
      <c r="J384" s="8"/>
      <c r="K384" s="8"/>
      <c r="L384" s="8"/>
      <c r="M384" s="8"/>
      <c r="N384" s="151"/>
      <c r="O384" s="520"/>
    </row>
    <row r="385" spans="1:15" ht="13.5" customHeight="1" thickBot="1">
      <c r="A385" s="520"/>
      <c r="B385" s="537"/>
      <c r="C385" s="539"/>
      <c r="D385" s="83">
        <v>2019</v>
      </c>
      <c r="E385" s="307">
        <v>0</v>
      </c>
      <c r="F385" s="308">
        <v>0</v>
      </c>
      <c r="G385" s="308">
        <v>0</v>
      </c>
      <c r="H385" s="308">
        <v>0</v>
      </c>
      <c r="I385" s="9"/>
      <c r="J385" s="8"/>
      <c r="K385" s="8"/>
      <c r="L385" s="8"/>
      <c r="M385" s="8"/>
      <c r="N385" s="151"/>
      <c r="O385" s="520"/>
    </row>
    <row r="386" spans="1:15" ht="13.5" customHeight="1" thickBot="1">
      <c r="A386" s="520"/>
      <c r="B386" s="537"/>
      <c r="C386" s="539"/>
      <c r="D386" s="83">
        <v>2020</v>
      </c>
      <c r="E386" s="307">
        <v>0</v>
      </c>
      <c r="F386" s="307">
        <v>0</v>
      </c>
      <c r="G386" s="307">
        <v>0</v>
      </c>
      <c r="H386" s="307">
        <v>0</v>
      </c>
      <c r="I386" s="9"/>
      <c r="J386" s="8"/>
      <c r="K386" s="8"/>
      <c r="L386" s="8"/>
      <c r="M386" s="8"/>
      <c r="N386" s="151"/>
      <c r="O386" s="520"/>
    </row>
    <row r="387" spans="1:15" ht="13.5" customHeight="1" thickBot="1">
      <c r="A387" s="520"/>
      <c r="B387" s="537"/>
      <c r="C387" s="539"/>
      <c r="D387" s="83">
        <v>2021</v>
      </c>
      <c r="E387" s="309">
        <v>250</v>
      </c>
      <c r="F387" s="309">
        <v>250</v>
      </c>
      <c r="G387" s="309">
        <v>250</v>
      </c>
      <c r="H387" s="309">
        <v>250</v>
      </c>
      <c r="I387" s="9"/>
      <c r="J387" s="8"/>
      <c r="K387" s="8"/>
      <c r="L387" s="8"/>
      <c r="M387" s="8"/>
      <c r="N387" s="151"/>
      <c r="O387" s="520"/>
    </row>
    <row r="388" spans="1:15" ht="13.5" customHeight="1" thickBot="1">
      <c r="A388" s="520"/>
      <c r="B388" s="537"/>
      <c r="C388" s="539"/>
      <c r="D388" s="83">
        <v>2022</v>
      </c>
      <c r="E388" s="309">
        <v>0</v>
      </c>
      <c r="F388" s="309">
        <v>0</v>
      </c>
      <c r="G388" s="309">
        <v>0</v>
      </c>
      <c r="H388" s="309">
        <v>0</v>
      </c>
      <c r="I388" s="9"/>
      <c r="J388" s="8"/>
      <c r="K388" s="8"/>
      <c r="L388" s="8"/>
      <c r="M388" s="8"/>
      <c r="N388" s="151"/>
      <c r="O388" s="520"/>
    </row>
    <row r="389" spans="1:15" ht="13.5" customHeight="1" thickBot="1">
      <c r="A389" s="520"/>
      <c r="B389" s="537"/>
      <c r="C389" s="539"/>
      <c r="D389" s="83">
        <v>2023</v>
      </c>
      <c r="E389" s="309">
        <v>0</v>
      </c>
      <c r="F389" s="309">
        <v>0</v>
      </c>
      <c r="G389" s="309">
        <v>0</v>
      </c>
      <c r="H389" s="309">
        <v>0</v>
      </c>
      <c r="I389" s="9"/>
      <c r="J389" s="8"/>
      <c r="K389" s="8"/>
      <c r="L389" s="8"/>
      <c r="M389" s="8"/>
      <c r="N389" s="151"/>
      <c r="O389" s="520"/>
    </row>
    <row r="390" spans="1:15" ht="13.5" customHeight="1" thickBot="1">
      <c r="A390" s="520"/>
      <c r="B390" s="537"/>
      <c r="C390" s="539"/>
      <c r="D390" s="83">
        <v>2024</v>
      </c>
      <c r="E390" s="309">
        <v>0</v>
      </c>
      <c r="F390" s="309">
        <v>0</v>
      </c>
      <c r="G390" s="309">
        <v>0</v>
      </c>
      <c r="H390" s="309">
        <v>0</v>
      </c>
      <c r="I390" s="9"/>
      <c r="J390" s="8"/>
      <c r="K390" s="8"/>
      <c r="L390" s="8"/>
      <c r="M390" s="8"/>
      <c r="N390" s="151"/>
      <c r="O390" s="520"/>
    </row>
    <row r="391" spans="1:15" ht="13.5" customHeight="1" thickBot="1">
      <c r="A391" s="521"/>
      <c r="B391" s="540"/>
      <c r="C391" s="541"/>
      <c r="D391" s="83">
        <v>2025</v>
      </c>
      <c r="E391" s="309">
        <v>0</v>
      </c>
      <c r="F391" s="309">
        <v>0</v>
      </c>
      <c r="G391" s="309">
        <v>0</v>
      </c>
      <c r="H391" s="309">
        <v>0</v>
      </c>
      <c r="I391" s="9"/>
      <c r="J391" s="8"/>
      <c r="K391" s="8"/>
      <c r="L391" s="8"/>
      <c r="M391" s="8"/>
      <c r="N391" s="151"/>
      <c r="O391" s="521"/>
    </row>
    <row r="392" spans="1:15" ht="13.5" customHeight="1" thickBot="1">
      <c r="A392" s="519"/>
      <c r="B392" s="536" t="s">
        <v>99</v>
      </c>
      <c r="C392" s="538" t="s">
        <v>102</v>
      </c>
      <c r="D392" s="82" t="s">
        <v>160</v>
      </c>
      <c r="E392" s="306">
        <f>SUM(E393:E401)</f>
        <v>3450</v>
      </c>
      <c r="F392" s="306">
        <f>SUM(F393:F401)</f>
        <v>3441.2</v>
      </c>
      <c r="G392" s="306">
        <f>SUM(G393:G401)</f>
        <v>3450</v>
      </c>
      <c r="H392" s="306">
        <f>SUM(H393:H401)</f>
        <v>3441.2</v>
      </c>
      <c r="I392" s="9"/>
      <c r="J392" s="8"/>
      <c r="K392" s="10"/>
      <c r="L392" s="10"/>
      <c r="M392" s="8"/>
      <c r="N392" s="151"/>
      <c r="O392" s="519"/>
    </row>
    <row r="393" spans="1:15" ht="13.5" customHeight="1" thickBot="1">
      <c r="A393" s="520"/>
      <c r="B393" s="537"/>
      <c r="C393" s="539"/>
      <c r="D393" s="83">
        <v>2017</v>
      </c>
      <c r="E393" s="307">
        <v>720</v>
      </c>
      <c r="F393" s="308">
        <v>719.9</v>
      </c>
      <c r="G393" s="308">
        <v>720</v>
      </c>
      <c r="H393" s="308">
        <v>719.9</v>
      </c>
      <c r="I393" s="9"/>
      <c r="J393" s="8"/>
      <c r="K393" s="8"/>
      <c r="L393" s="8"/>
      <c r="M393" s="8"/>
      <c r="N393" s="151"/>
      <c r="O393" s="520"/>
    </row>
    <row r="394" spans="1:15" ht="13.5" customHeight="1" thickBot="1">
      <c r="A394" s="520"/>
      <c r="B394" s="537"/>
      <c r="C394" s="539"/>
      <c r="D394" s="83">
        <v>2018</v>
      </c>
      <c r="E394" s="307">
        <v>520</v>
      </c>
      <c r="F394" s="308">
        <v>511.3</v>
      </c>
      <c r="G394" s="308">
        <v>520</v>
      </c>
      <c r="H394" s="308">
        <v>511.3</v>
      </c>
      <c r="I394" s="9"/>
      <c r="J394" s="8"/>
      <c r="K394" s="8"/>
      <c r="L394" s="8"/>
      <c r="M394" s="8"/>
      <c r="N394" s="151"/>
      <c r="O394" s="520"/>
    </row>
    <row r="395" spans="1:15" ht="13.5" customHeight="1" thickBot="1">
      <c r="A395" s="520"/>
      <c r="B395" s="537"/>
      <c r="C395" s="539"/>
      <c r="D395" s="83">
        <v>2019</v>
      </c>
      <c r="E395" s="307">
        <v>820</v>
      </c>
      <c r="F395" s="308">
        <v>820</v>
      </c>
      <c r="G395" s="308">
        <v>820</v>
      </c>
      <c r="H395" s="308">
        <v>820</v>
      </c>
      <c r="I395" s="9"/>
      <c r="J395" s="8"/>
      <c r="K395" s="8"/>
      <c r="L395" s="8"/>
      <c r="M395" s="8"/>
      <c r="N395" s="151"/>
      <c r="O395" s="520"/>
    </row>
    <row r="396" spans="1:15" ht="13.5" customHeight="1" thickBot="1">
      <c r="A396" s="520"/>
      <c r="B396" s="537"/>
      <c r="C396" s="539"/>
      <c r="D396" s="83">
        <v>2020</v>
      </c>
      <c r="E396" s="307">
        <v>820</v>
      </c>
      <c r="F396" s="307">
        <v>820</v>
      </c>
      <c r="G396" s="307">
        <v>820</v>
      </c>
      <c r="H396" s="307">
        <v>820</v>
      </c>
      <c r="I396" s="9"/>
      <c r="J396" s="8"/>
      <c r="K396" s="8"/>
      <c r="L396" s="8"/>
      <c r="M396" s="8"/>
      <c r="N396" s="151"/>
      <c r="O396" s="520"/>
    </row>
    <row r="397" spans="1:15" ht="13.5" customHeight="1" thickBot="1">
      <c r="A397" s="520"/>
      <c r="B397" s="537"/>
      <c r="C397" s="539"/>
      <c r="D397" s="83">
        <v>2021</v>
      </c>
      <c r="E397" s="309">
        <v>570</v>
      </c>
      <c r="F397" s="309">
        <v>570</v>
      </c>
      <c r="G397" s="309">
        <v>570</v>
      </c>
      <c r="H397" s="309">
        <v>570</v>
      </c>
      <c r="I397" s="9"/>
      <c r="J397" s="8"/>
      <c r="K397" s="8"/>
      <c r="L397" s="8"/>
      <c r="M397" s="8"/>
      <c r="N397" s="151"/>
      <c r="O397" s="520"/>
    </row>
    <row r="398" spans="1:15" ht="13.5" customHeight="1" thickBot="1">
      <c r="A398" s="520"/>
      <c r="B398" s="537"/>
      <c r="C398" s="539"/>
      <c r="D398" s="83">
        <v>2022</v>
      </c>
      <c r="E398" s="309">
        <v>0</v>
      </c>
      <c r="F398" s="309">
        <v>0</v>
      </c>
      <c r="G398" s="309">
        <v>0</v>
      </c>
      <c r="H398" s="309">
        <v>0</v>
      </c>
      <c r="I398" s="9"/>
      <c r="J398" s="8"/>
      <c r="K398" s="8"/>
      <c r="L398" s="8"/>
      <c r="M398" s="8"/>
      <c r="N398" s="151"/>
      <c r="O398" s="520"/>
    </row>
    <row r="399" spans="1:15" ht="13.5" customHeight="1" thickBot="1">
      <c r="A399" s="520"/>
      <c r="B399" s="537"/>
      <c r="C399" s="539"/>
      <c r="D399" s="83">
        <v>2023</v>
      </c>
      <c r="E399" s="309">
        <v>0</v>
      </c>
      <c r="F399" s="309">
        <v>0</v>
      </c>
      <c r="G399" s="309">
        <v>0</v>
      </c>
      <c r="H399" s="309">
        <v>0</v>
      </c>
      <c r="I399" s="9"/>
      <c r="J399" s="8"/>
      <c r="K399" s="8"/>
      <c r="L399" s="8"/>
      <c r="M399" s="8"/>
      <c r="N399" s="151"/>
      <c r="O399" s="520"/>
    </row>
    <row r="400" spans="1:15" ht="13.5" customHeight="1" thickBot="1">
      <c r="A400" s="520"/>
      <c r="B400" s="537"/>
      <c r="C400" s="539"/>
      <c r="D400" s="83">
        <v>2024</v>
      </c>
      <c r="E400" s="309">
        <v>0</v>
      </c>
      <c r="F400" s="309">
        <v>0</v>
      </c>
      <c r="G400" s="309">
        <v>0</v>
      </c>
      <c r="H400" s="309">
        <v>0</v>
      </c>
      <c r="I400" s="9"/>
      <c r="J400" s="8"/>
      <c r="K400" s="8"/>
      <c r="L400" s="8"/>
      <c r="M400" s="8"/>
      <c r="N400" s="151"/>
      <c r="O400" s="520"/>
    </row>
    <row r="401" spans="1:15" ht="13.5" customHeight="1" thickBot="1">
      <c r="A401" s="521"/>
      <c r="B401" s="540"/>
      <c r="C401" s="541"/>
      <c r="D401" s="83">
        <v>2025</v>
      </c>
      <c r="E401" s="309">
        <v>0</v>
      </c>
      <c r="F401" s="309">
        <v>0</v>
      </c>
      <c r="G401" s="309">
        <v>0</v>
      </c>
      <c r="H401" s="309">
        <v>0</v>
      </c>
      <c r="I401" s="9"/>
      <c r="J401" s="8"/>
      <c r="K401" s="8"/>
      <c r="L401" s="8"/>
      <c r="M401" s="8"/>
      <c r="N401" s="151"/>
      <c r="O401" s="521"/>
    </row>
    <row r="402" spans="1:22" s="69" customFormat="1" ht="23.25" customHeight="1">
      <c r="A402" s="64" t="s">
        <v>181</v>
      </c>
      <c r="B402" s="111" t="s">
        <v>335</v>
      </c>
      <c r="C402" s="66"/>
      <c r="D402" s="65" t="s">
        <v>160</v>
      </c>
      <c r="E402" s="297">
        <f>E403+E434+E438+E442+E443+E444+E445</f>
        <v>22208.1</v>
      </c>
      <c r="F402" s="297">
        <f>F403+F434+F438+F442+F443+F444+F445</f>
        <v>1957.3</v>
      </c>
      <c r="G402" s="297">
        <f>G403+G434+G438+G442+G443+G444+G445</f>
        <v>22208.1</v>
      </c>
      <c r="H402" s="297">
        <f>H403+H434+H438+H442+H443+H444+H445</f>
        <v>1957.3</v>
      </c>
      <c r="I402" s="67"/>
      <c r="J402" s="67"/>
      <c r="K402" s="67"/>
      <c r="L402" s="67"/>
      <c r="M402" s="67"/>
      <c r="N402" s="152"/>
      <c r="O402" s="614" t="s">
        <v>230</v>
      </c>
      <c r="P402" s="140"/>
      <c r="Q402" s="140"/>
      <c r="R402" s="140"/>
      <c r="S402" s="140"/>
      <c r="T402" s="140"/>
      <c r="U402" s="140"/>
      <c r="V402" s="141"/>
    </row>
    <row r="403" spans="1:22" s="73" customFormat="1" ht="12">
      <c r="A403" s="74"/>
      <c r="B403" s="62" t="s">
        <v>80</v>
      </c>
      <c r="C403" s="74"/>
      <c r="D403" s="74"/>
      <c r="E403" s="296">
        <v>0</v>
      </c>
      <c r="F403" s="296">
        <v>0</v>
      </c>
      <c r="G403" s="296">
        <v>0</v>
      </c>
      <c r="H403" s="296">
        <v>0</v>
      </c>
      <c r="I403" s="75"/>
      <c r="J403" s="75"/>
      <c r="K403" s="75"/>
      <c r="L403" s="75"/>
      <c r="M403" s="75"/>
      <c r="N403" s="153"/>
      <c r="O403" s="615"/>
      <c r="P403" s="129"/>
      <c r="Q403" s="129"/>
      <c r="R403" s="129"/>
      <c r="S403" s="129"/>
      <c r="T403" s="129"/>
      <c r="U403" s="129"/>
      <c r="V403" s="142"/>
    </row>
    <row r="404" spans="1:15" s="104" customFormat="1" ht="24">
      <c r="A404" s="89">
        <v>1</v>
      </c>
      <c r="B404" s="225" t="s">
        <v>22</v>
      </c>
      <c r="C404" s="85"/>
      <c r="D404" s="86">
        <v>2020</v>
      </c>
      <c r="E404" s="289">
        <f>G404+I404+K404+M404</f>
        <v>1200.2</v>
      </c>
      <c r="F404" s="289">
        <f>H404+J404+L404+N404</f>
        <v>0</v>
      </c>
      <c r="G404" s="289">
        <v>1200.2</v>
      </c>
      <c r="H404" s="289">
        <v>0</v>
      </c>
      <c r="I404" s="87"/>
      <c r="J404" s="87"/>
      <c r="K404" s="87"/>
      <c r="L404" s="87"/>
      <c r="M404" s="87"/>
      <c r="N404" s="154"/>
      <c r="O404" s="615"/>
    </row>
    <row r="405" spans="1:15" s="104" customFormat="1" ht="24">
      <c r="A405" s="89"/>
      <c r="B405" s="225" t="s">
        <v>23</v>
      </c>
      <c r="C405" s="85"/>
      <c r="D405" s="86">
        <v>2020</v>
      </c>
      <c r="E405" s="289">
        <f>G405+I405+K405+M405</f>
        <v>10</v>
      </c>
      <c r="F405" s="289">
        <f>H405+J405+L405+N405</f>
        <v>0</v>
      </c>
      <c r="G405" s="289">
        <v>10</v>
      </c>
      <c r="H405" s="289">
        <v>0</v>
      </c>
      <c r="I405" s="87"/>
      <c r="J405" s="87"/>
      <c r="K405" s="87"/>
      <c r="L405" s="87"/>
      <c r="M405" s="87"/>
      <c r="N405" s="154"/>
      <c r="O405" s="615"/>
    </row>
    <row r="406" spans="1:15" s="104" customFormat="1" ht="13.5">
      <c r="A406" s="89"/>
      <c r="B406" s="90" t="s">
        <v>69</v>
      </c>
      <c r="C406" s="91"/>
      <c r="D406" s="92"/>
      <c r="E406" s="290">
        <f>E404+E405</f>
        <v>1210.2</v>
      </c>
      <c r="F406" s="290">
        <f>F404+F405</f>
        <v>0</v>
      </c>
      <c r="G406" s="290">
        <f>G404+G405</f>
        <v>1210.2</v>
      </c>
      <c r="H406" s="290">
        <f>H404+H405</f>
        <v>0</v>
      </c>
      <c r="I406" s="93"/>
      <c r="J406" s="93"/>
      <c r="K406" s="93"/>
      <c r="L406" s="93"/>
      <c r="M406" s="93"/>
      <c r="N406" s="155"/>
      <c r="O406" s="615"/>
    </row>
    <row r="407" spans="1:15" s="104" customFormat="1" ht="24">
      <c r="A407" s="89">
        <v>2</v>
      </c>
      <c r="B407" s="225" t="s">
        <v>338</v>
      </c>
      <c r="C407" s="85"/>
      <c r="D407" s="86">
        <v>2020</v>
      </c>
      <c r="E407" s="289">
        <f>G407+I407+K407+M407</f>
        <v>664.2</v>
      </c>
      <c r="F407" s="289">
        <f>H407+J407+L407+N407</f>
        <v>0</v>
      </c>
      <c r="G407" s="289">
        <v>664.2</v>
      </c>
      <c r="H407" s="289">
        <v>0</v>
      </c>
      <c r="I407" s="87"/>
      <c r="J407" s="87"/>
      <c r="K407" s="87"/>
      <c r="L407" s="87"/>
      <c r="M407" s="87"/>
      <c r="N407" s="154"/>
      <c r="O407" s="615"/>
    </row>
    <row r="408" spans="1:15" s="104" customFormat="1" ht="24">
      <c r="A408" s="84"/>
      <c r="B408" s="225" t="s">
        <v>339</v>
      </c>
      <c r="C408" s="85"/>
      <c r="D408" s="86">
        <v>2020</v>
      </c>
      <c r="E408" s="289">
        <f>G408+I408+K408+M408</f>
        <v>10</v>
      </c>
      <c r="F408" s="289">
        <f>H408+J408+L408+N408</f>
        <v>0</v>
      </c>
      <c r="G408" s="289">
        <v>10</v>
      </c>
      <c r="H408" s="289">
        <v>0</v>
      </c>
      <c r="I408" s="87"/>
      <c r="J408" s="87"/>
      <c r="K408" s="87"/>
      <c r="L408" s="87"/>
      <c r="M408" s="87"/>
      <c r="N408" s="154"/>
      <c r="O408" s="615"/>
    </row>
    <row r="409" spans="1:15" s="104" customFormat="1" ht="29.25" customHeight="1">
      <c r="A409" s="89"/>
      <c r="B409" s="90" t="s">
        <v>69</v>
      </c>
      <c r="C409" s="91"/>
      <c r="D409" s="92"/>
      <c r="E409" s="290">
        <f>E407+E408</f>
        <v>674.2</v>
      </c>
      <c r="F409" s="290">
        <f>F407+F408</f>
        <v>0</v>
      </c>
      <c r="G409" s="290">
        <f>G407+G408</f>
        <v>674.2</v>
      </c>
      <c r="H409" s="290">
        <f>H407+H408</f>
        <v>0</v>
      </c>
      <c r="I409" s="93"/>
      <c r="J409" s="93"/>
      <c r="K409" s="93"/>
      <c r="L409" s="93"/>
      <c r="M409" s="93"/>
      <c r="N409" s="155"/>
      <c r="O409" s="615"/>
    </row>
    <row r="410" spans="1:15" s="104" customFormat="1" ht="24">
      <c r="A410" s="89">
        <v>3</v>
      </c>
      <c r="B410" s="225" t="s">
        <v>341</v>
      </c>
      <c r="C410" s="91"/>
      <c r="D410" s="86">
        <v>2020</v>
      </c>
      <c r="E410" s="289">
        <f>G410+I410+K410+M410</f>
        <v>989</v>
      </c>
      <c r="F410" s="289">
        <f>H410+J410+L410+N410</f>
        <v>642</v>
      </c>
      <c r="G410" s="289">
        <v>989</v>
      </c>
      <c r="H410" s="289">
        <v>642</v>
      </c>
      <c r="I410" s="93"/>
      <c r="J410" s="93"/>
      <c r="K410" s="93"/>
      <c r="L410" s="93"/>
      <c r="M410" s="93"/>
      <c r="N410" s="155"/>
      <c r="O410" s="615"/>
    </row>
    <row r="411" spans="1:15" s="104" customFormat="1" ht="13.5">
      <c r="A411" s="89"/>
      <c r="B411" s="225" t="s">
        <v>15</v>
      </c>
      <c r="C411" s="91"/>
      <c r="D411" s="86">
        <v>2020</v>
      </c>
      <c r="E411" s="289">
        <f>G411+I411+K411+M411</f>
        <v>10</v>
      </c>
      <c r="F411" s="289">
        <f>H411+J411+L411+N411</f>
        <v>10</v>
      </c>
      <c r="G411" s="289">
        <v>10</v>
      </c>
      <c r="H411" s="289">
        <v>10</v>
      </c>
      <c r="I411" s="93"/>
      <c r="J411" s="93"/>
      <c r="K411" s="93"/>
      <c r="L411" s="93"/>
      <c r="M411" s="93"/>
      <c r="N411" s="155"/>
      <c r="O411" s="615"/>
    </row>
    <row r="412" spans="1:15" s="104" customFormat="1" ht="29.25" customHeight="1">
      <c r="A412" s="89"/>
      <c r="B412" s="90" t="s">
        <v>69</v>
      </c>
      <c r="C412" s="91"/>
      <c r="D412" s="92"/>
      <c r="E412" s="290">
        <f>SUM(E410:E411)</f>
        <v>999</v>
      </c>
      <c r="F412" s="290">
        <f>SUM(F410:F411)</f>
        <v>652</v>
      </c>
      <c r="G412" s="290">
        <f>SUM(G410:G411)</f>
        <v>999</v>
      </c>
      <c r="H412" s="290">
        <f>SUM(H410:H411)</f>
        <v>652</v>
      </c>
      <c r="I412" s="93"/>
      <c r="J412" s="93"/>
      <c r="K412" s="93"/>
      <c r="L412" s="93"/>
      <c r="M412" s="93"/>
      <c r="N412" s="155"/>
      <c r="O412" s="615"/>
    </row>
    <row r="413" spans="1:15" s="104" customFormat="1" ht="13.5">
      <c r="A413" s="89">
        <v>4</v>
      </c>
      <c r="B413" s="225" t="s">
        <v>16</v>
      </c>
      <c r="C413" s="91"/>
      <c r="D413" s="86">
        <v>2020</v>
      </c>
      <c r="E413" s="289">
        <f>G413+I413+K413+M413</f>
        <v>946</v>
      </c>
      <c r="F413" s="289">
        <f>H413</f>
        <v>0</v>
      </c>
      <c r="G413" s="289">
        <v>946</v>
      </c>
      <c r="H413" s="289">
        <v>0</v>
      </c>
      <c r="I413" s="93"/>
      <c r="J413" s="93"/>
      <c r="K413" s="93"/>
      <c r="L413" s="93"/>
      <c r="M413" s="93"/>
      <c r="N413" s="155"/>
      <c r="O413" s="615"/>
    </row>
    <row r="414" spans="1:15" s="104" customFormat="1" ht="13.5">
      <c r="A414" s="89"/>
      <c r="B414" s="225" t="s">
        <v>17</v>
      </c>
      <c r="C414" s="91"/>
      <c r="D414" s="86">
        <v>2020</v>
      </c>
      <c r="E414" s="289">
        <f>G414+I414+K414+M414</f>
        <v>10</v>
      </c>
      <c r="F414" s="289">
        <f>H414</f>
        <v>0</v>
      </c>
      <c r="G414" s="289">
        <v>10</v>
      </c>
      <c r="H414" s="289">
        <v>0</v>
      </c>
      <c r="I414" s="93"/>
      <c r="J414" s="93"/>
      <c r="K414" s="93"/>
      <c r="L414" s="93"/>
      <c r="M414" s="93"/>
      <c r="N414" s="155"/>
      <c r="O414" s="615"/>
    </row>
    <row r="415" spans="1:15" s="104" customFormat="1" ht="13.5">
      <c r="A415" s="89"/>
      <c r="B415" s="90" t="s">
        <v>69</v>
      </c>
      <c r="C415" s="91"/>
      <c r="D415" s="92"/>
      <c r="E415" s="290">
        <f>SUM(E413:E414)</f>
        <v>956</v>
      </c>
      <c r="F415" s="290">
        <f>SUM(F413:F414)</f>
        <v>0</v>
      </c>
      <c r="G415" s="290">
        <f>SUM(G413:G414)</f>
        <v>956</v>
      </c>
      <c r="H415" s="290">
        <f>SUM(H413:H414)</f>
        <v>0</v>
      </c>
      <c r="I415" s="93"/>
      <c r="J415" s="93"/>
      <c r="K415" s="93"/>
      <c r="L415" s="93"/>
      <c r="M415" s="93"/>
      <c r="N415" s="155"/>
      <c r="O415" s="615"/>
    </row>
    <row r="416" spans="1:15" s="104" customFormat="1" ht="37.5" customHeight="1">
      <c r="A416" s="89">
        <v>5</v>
      </c>
      <c r="B416" s="225" t="s">
        <v>369</v>
      </c>
      <c r="C416" s="91"/>
      <c r="D416" s="86">
        <v>2020</v>
      </c>
      <c r="E416" s="289">
        <f>G416+I416+K416+M416</f>
        <v>2838</v>
      </c>
      <c r="F416" s="289">
        <f>H416+J416+L416+N416</f>
        <v>0</v>
      </c>
      <c r="G416" s="289">
        <v>2838</v>
      </c>
      <c r="H416" s="289">
        <v>0</v>
      </c>
      <c r="I416" s="93"/>
      <c r="J416" s="93"/>
      <c r="K416" s="93"/>
      <c r="L416" s="93"/>
      <c r="M416" s="93"/>
      <c r="N416" s="155"/>
      <c r="O416" s="615"/>
    </row>
    <row r="417" spans="1:15" s="104" customFormat="1" ht="24">
      <c r="A417" s="89"/>
      <c r="B417" s="225" t="s">
        <v>370</v>
      </c>
      <c r="C417" s="91"/>
      <c r="D417" s="86">
        <v>2020</v>
      </c>
      <c r="E417" s="289">
        <f>G417+I417+K417+M417</f>
        <v>10</v>
      </c>
      <c r="F417" s="289">
        <f>H417+J417+L417+N417</f>
        <v>0</v>
      </c>
      <c r="G417" s="289">
        <v>10</v>
      </c>
      <c r="H417" s="289">
        <v>0</v>
      </c>
      <c r="I417" s="93"/>
      <c r="J417" s="93"/>
      <c r="K417" s="93"/>
      <c r="L417" s="93"/>
      <c r="M417" s="93"/>
      <c r="N417" s="155"/>
      <c r="O417" s="615"/>
    </row>
    <row r="418" spans="1:15" s="104" customFormat="1" ht="13.5">
      <c r="A418" s="89"/>
      <c r="B418" s="90" t="s">
        <v>69</v>
      </c>
      <c r="C418" s="91"/>
      <c r="D418" s="92"/>
      <c r="E418" s="290">
        <f>E416+E417</f>
        <v>2848</v>
      </c>
      <c r="F418" s="290">
        <f>F416+F417</f>
        <v>0</v>
      </c>
      <c r="G418" s="290">
        <f>G416+G417</f>
        <v>2848</v>
      </c>
      <c r="H418" s="290">
        <f>H416+H417</f>
        <v>0</v>
      </c>
      <c r="I418" s="93"/>
      <c r="J418" s="93"/>
      <c r="K418" s="93"/>
      <c r="L418" s="93"/>
      <c r="M418" s="93"/>
      <c r="N418" s="155"/>
      <c r="O418" s="615"/>
    </row>
    <row r="419" spans="1:15" s="104" customFormat="1" ht="13.5">
      <c r="A419" s="89">
        <v>6</v>
      </c>
      <c r="B419" s="225" t="s">
        <v>18</v>
      </c>
      <c r="C419" s="91"/>
      <c r="D419" s="86">
        <v>2020</v>
      </c>
      <c r="E419" s="289">
        <f>G419+I419+K419+M419</f>
        <v>1396.3</v>
      </c>
      <c r="F419" s="289">
        <f>H419+J419+L419+N419</f>
        <v>0</v>
      </c>
      <c r="G419" s="289">
        <v>1396.3</v>
      </c>
      <c r="H419" s="289">
        <v>0</v>
      </c>
      <c r="I419" s="93"/>
      <c r="J419" s="93"/>
      <c r="K419" s="93"/>
      <c r="L419" s="93"/>
      <c r="M419" s="93"/>
      <c r="N419" s="155"/>
      <c r="O419" s="615"/>
    </row>
    <row r="420" spans="1:15" s="104" customFormat="1" ht="24">
      <c r="A420" s="89"/>
      <c r="B420" s="225" t="s">
        <v>19</v>
      </c>
      <c r="C420" s="91"/>
      <c r="D420" s="86">
        <v>2020</v>
      </c>
      <c r="E420" s="289">
        <f>G420+I420+K420+M420</f>
        <v>10</v>
      </c>
      <c r="F420" s="289">
        <f>H420+J420+L420+N420</f>
        <v>0</v>
      </c>
      <c r="G420" s="289">
        <v>10</v>
      </c>
      <c r="H420" s="289">
        <v>0</v>
      </c>
      <c r="I420" s="93"/>
      <c r="J420" s="93"/>
      <c r="K420" s="93"/>
      <c r="L420" s="93"/>
      <c r="M420" s="93"/>
      <c r="N420" s="155"/>
      <c r="O420" s="615"/>
    </row>
    <row r="421" spans="1:15" s="104" customFormat="1" ht="13.5">
      <c r="A421" s="89"/>
      <c r="B421" s="90" t="s">
        <v>69</v>
      </c>
      <c r="C421" s="91"/>
      <c r="D421" s="92"/>
      <c r="E421" s="290">
        <f>E419+E420</f>
        <v>1406.3</v>
      </c>
      <c r="F421" s="290">
        <f>F419+F420</f>
        <v>0</v>
      </c>
      <c r="G421" s="290">
        <f>G419+G420</f>
        <v>1406.3</v>
      </c>
      <c r="H421" s="290">
        <f>H419+H420</f>
        <v>0</v>
      </c>
      <c r="I421" s="93"/>
      <c r="J421" s="93"/>
      <c r="K421" s="93"/>
      <c r="L421" s="93"/>
      <c r="M421" s="93"/>
      <c r="N421" s="155"/>
      <c r="O421" s="615"/>
    </row>
    <row r="422" spans="1:15" s="104" customFormat="1" ht="24">
      <c r="A422" s="89">
        <v>7</v>
      </c>
      <c r="B422" s="225" t="s">
        <v>24</v>
      </c>
      <c r="C422" s="91"/>
      <c r="D422" s="86">
        <v>2020</v>
      </c>
      <c r="E422" s="289">
        <f>G422+I422+K422+M422</f>
        <v>903.4</v>
      </c>
      <c r="F422" s="289">
        <f>H422+J422+L422+N422</f>
        <v>0</v>
      </c>
      <c r="G422" s="289">
        <v>903.4</v>
      </c>
      <c r="H422" s="289">
        <v>0</v>
      </c>
      <c r="I422" s="93"/>
      <c r="J422" s="93"/>
      <c r="K422" s="93"/>
      <c r="L422" s="93"/>
      <c r="M422" s="93"/>
      <c r="N422" s="155"/>
      <c r="O422" s="615"/>
    </row>
    <row r="423" spans="1:15" s="104" customFormat="1" ht="24">
      <c r="A423" s="89"/>
      <c r="B423" s="225" t="s">
        <v>25</v>
      </c>
      <c r="C423" s="91"/>
      <c r="D423" s="86">
        <v>2020</v>
      </c>
      <c r="E423" s="289">
        <f>G423+I423+K423+M423</f>
        <v>10</v>
      </c>
      <c r="F423" s="289">
        <f>H423+J423+L423+N423</f>
        <v>0</v>
      </c>
      <c r="G423" s="289">
        <v>10</v>
      </c>
      <c r="H423" s="289">
        <v>0</v>
      </c>
      <c r="I423" s="93"/>
      <c r="J423" s="93"/>
      <c r="K423" s="93"/>
      <c r="L423" s="93"/>
      <c r="M423" s="93"/>
      <c r="N423" s="155"/>
      <c r="O423" s="615"/>
    </row>
    <row r="424" spans="1:15" s="104" customFormat="1" ht="13.5">
      <c r="A424" s="89"/>
      <c r="B424" s="90" t="s">
        <v>69</v>
      </c>
      <c r="C424" s="91"/>
      <c r="D424" s="92"/>
      <c r="E424" s="290">
        <f>E422+E423</f>
        <v>913.4</v>
      </c>
      <c r="F424" s="290">
        <f>F422+F423</f>
        <v>0</v>
      </c>
      <c r="G424" s="290">
        <f>G422+G423</f>
        <v>913.4</v>
      </c>
      <c r="H424" s="290">
        <f>H422+H423</f>
        <v>0</v>
      </c>
      <c r="I424" s="93"/>
      <c r="J424" s="93"/>
      <c r="K424" s="93"/>
      <c r="L424" s="93"/>
      <c r="M424" s="93"/>
      <c r="N424" s="155"/>
      <c r="O424" s="615"/>
    </row>
    <row r="425" spans="1:15" s="104" customFormat="1" ht="24">
      <c r="A425" s="89">
        <v>8</v>
      </c>
      <c r="B425" s="225" t="s">
        <v>336</v>
      </c>
      <c r="C425" s="91"/>
      <c r="D425" s="86">
        <v>2020</v>
      </c>
      <c r="E425" s="289">
        <f>G425+I425+K425+M425</f>
        <v>1597.9</v>
      </c>
      <c r="F425" s="289">
        <f>H425+J425+L425+N425</f>
        <v>0</v>
      </c>
      <c r="G425" s="289">
        <v>1597.9</v>
      </c>
      <c r="H425" s="289">
        <v>0</v>
      </c>
      <c r="I425" s="93"/>
      <c r="J425" s="93"/>
      <c r="K425" s="93"/>
      <c r="L425" s="93"/>
      <c r="M425" s="93"/>
      <c r="N425" s="155"/>
      <c r="O425" s="615"/>
    </row>
    <row r="426" spans="1:15" s="104" customFormat="1" ht="24">
      <c r="A426" s="89"/>
      <c r="B426" s="225" t="s">
        <v>337</v>
      </c>
      <c r="C426" s="91"/>
      <c r="D426" s="86">
        <v>2020</v>
      </c>
      <c r="E426" s="289">
        <f>G426+I426+K426+M426</f>
        <v>10</v>
      </c>
      <c r="F426" s="289">
        <f>H426+J426+L426+N426</f>
        <v>0</v>
      </c>
      <c r="G426" s="289">
        <v>10</v>
      </c>
      <c r="H426" s="289">
        <v>0</v>
      </c>
      <c r="I426" s="93"/>
      <c r="J426" s="93"/>
      <c r="K426" s="93"/>
      <c r="L426" s="93"/>
      <c r="M426" s="93"/>
      <c r="N426" s="155"/>
      <c r="O426" s="615"/>
    </row>
    <row r="427" spans="1:15" s="104" customFormat="1" ht="13.5">
      <c r="A427" s="89"/>
      <c r="B427" s="90" t="s">
        <v>69</v>
      </c>
      <c r="C427" s="91"/>
      <c r="D427" s="92"/>
      <c r="E427" s="290">
        <f>E425+E426</f>
        <v>1607.9</v>
      </c>
      <c r="F427" s="290">
        <f>F425+F426</f>
        <v>0</v>
      </c>
      <c r="G427" s="290">
        <f>G425+G426</f>
        <v>1607.9</v>
      </c>
      <c r="H427" s="290">
        <f>H425+H426</f>
        <v>0</v>
      </c>
      <c r="I427" s="93"/>
      <c r="J427" s="93"/>
      <c r="K427" s="93"/>
      <c r="L427" s="93"/>
      <c r="M427" s="93"/>
      <c r="N427" s="155"/>
      <c r="O427" s="615"/>
    </row>
    <row r="428" spans="1:15" s="104" customFormat="1" ht="24">
      <c r="A428" s="89">
        <v>9</v>
      </c>
      <c r="B428" s="225" t="s">
        <v>367</v>
      </c>
      <c r="C428" s="91"/>
      <c r="D428" s="86">
        <v>2020</v>
      </c>
      <c r="E428" s="289">
        <f>G428+I428+K428+M428</f>
        <v>3767.8</v>
      </c>
      <c r="F428" s="289">
        <f>H428+J428+L428+N428</f>
        <v>0</v>
      </c>
      <c r="G428" s="289">
        <v>3767.8</v>
      </c>
      <c r="H428" s="289">
        <v>0</v>
      </c>
      <c r="I428" s="93"/>
      <c r="J428" s="93"/>
      <c r="K428" s="93"/>
      <c r="L428" s="93"/>
      <c r="M428" s="93"/>
      <c r="N428" s="155"/>
      <c r="O428" s="615"/>
    </row>
    <row r="429" spans="1:15" s="104" customFormat="1" ht="24">
      <c r="A429" s="89"/>
      <c r="B429" s="225" t="s">
        <v>368</v>
      </c>
      <c r="C429" s="91"/>
      <c r="D429" s="86">
        <v>2020</v>
      </c>
      <c r="E429" s="289">
        <f>G429+I429+K429+M429</f>
        <v>10</v>
      </c>
      <c r="F429" s="289">
        <f>H429+J429+L429+N429</f>
        <v>0</v>
      </c>
      <c r="G429" s="289">
        <v>10</v>
      </c>
      <c r="H429" s="289">
        <v>0</v>
      </c>
      <c r="I429" s="93"/>
      <c r="J429" s="93"/>
      <c r="K429" s="93"/>
      <c r="L429" s="93"/>
      <c r="M429" s="93"/>
      <c r="N429" s="155"/>
      <c r="O429" s="615"/>
    </row>
    <row r="430" spans="1:15" s="104" customFormat="1" ht="13.5">
      <c r="A430" s="89"/>
      <c r="B430" s="90" t="s">
        <v>69</v>
      </c>
      <c r="C430" s="91"/>
      <c r="D430" s="92"/>
      <c r="E430" s="290">
        <f>E428+E429</f>
        <v>3777.8</v>
      </c>
      <c r="F430" s="290">
        <f>F428+F429</f>
        <v>0</v>
      </c>
      <c r="G430" s="290">
        <f>G428+G429</f>
        <v>3777.8</v>
      </c>
      <c r="H430" s="290">
        <f>H428+H429</f>
        <v>0</v>
      </c>
      <c r="I430" s="93"/>
      <c r="J430" s="93"/>
      <c r="K430" s="93"/>
      <c r="L430" s="93"/>
      <c r="M430" s="93"/>
      <c r="N430" s="155"/>
      <c r="O430" s="615"/>
    </row>
    <row r="431" spans="1:15" s="104" customFormat="1" ht="24">
      <c r="A431" s="89">
        <v>10</v>
      </c>
      <c r="B431" s="225" t="s">
        <v>20</v>
      </c>
      <c r="C431" s="91"/>
      <c r="D431" s="86">
        <v>2020</v>
      </c>
      <c r="E431" s="289">
        <f>G431+I431+K431+M431</f>
        <v>1720</v>
      </c>
      <c r="F431" s="289">
        <f>H431+J431+L431+N431</f>
        <v>0</v>
      </c>
      <c r="G431" s="289">
        <v>1720</v>
      </c>
      <c r="H431" s="289">
        <v>0</v>
      </c>
      <c r="I431" s="93"/>
      <c r="J431" s="93"/>
      <c r="K431" s="93"/>
      <c r="L431" s="93"/>
      <c r="M431" s="93"/>
      <c r="N431" s="155"/>
      <c r="O431" s="615"/>
    </row>
    <row r="432" spans="1:15" s="104" customFormat="1" ht="24">
      <c r="A432" s="89"/>
      <c r="B432" s="225" t="s">
        <v>21</v>
      </c>
      <c r="C432" s="91"/>
      <c r="D432" s="86">
        <v>2020</v>
      </c>
      <c r="E432" s="289">
        <f>G432+I432+K432+M432</f>
        <v>10</v>
      </c>
      <c r="F432" s="289">
        <f>H432+J432+L432+N432</f>
        <v>0</v>
      </c>
      <c r="G432" s="289">
        <v>10</v>
      </c>
      <c r="H432" s="289">
        <v>0</v>
      </c>
      <c r="I432" s="93"/>
      <c r="J432" s="93"/>
      <c r="K432" s="93"/>
      <c r="L432" s="93"/>
      <c r="M432" s="93"/>
      <c r="N432" s="155"/>
      <c r="O432" s="615"/>
    </row>
    <row r="433" spans="1:15" s="104" customFormat="1" ht="13.5">
      <c r="A433" s="89"/>
      <c r="B433" s="90" t="s">
        <v>69</v>
      </c>
      <c r="C433" s="91"/>
      <c r="D433" s="92"/>
      <c r="E433" s="290">
        <f>E431+E432</f>
        <v>1730</v>
      </c>
      <c r="F433" s="290">
        <f>F431+F432</f>
        <v>0</v>
      </c>
      <c r="G433" s="290">
        <f>G431+G432</f>
        <v>1730</v>
      </c>
      <c r="H433" s="290">
        <f>H431+H432</f>
        <v>0</v>
      </c>
      <c r="I433" s="93"/>
      <c r="J433" s="93"/>
      <c r="K433" s="93"/>
      <c r="L433" s="93"/>
      <c r="M433" s="93"/>
      <c r="N433" s="155"/>
      <c r="O433" s="615"/>
    </row>
    <row r="434" spans="1:15" s="129" customFormat="1" ht="12" thickBot="1">
      <c r="A434" s="74"/>
      <c r="B434" s="62" t="s">
        <v>81</v>
      </c>
      <c r="C434" s="74"/>
      <c r="D434" s="74"/>
      <c r="E434" s="296">
        <f>E406+E409+E412+E415+E418+E421+E424+E427+E430+E433</f>
        <v>16122.8</v>
      </c>
      <c r="F434" s="296">
        <f>F406+F409+F412+F415+F418+F421+F424+F427+F430+F433</f>
        <v>652</v>
      </c>
      <c r="G434" s="296">
        <f>G406+G409+G412+G415+G418+G421+G424+G427+G430+G433</f>
        <v>16122.8</v>
      </c>
      <c r="H434" s="296">
        <f>H406+H409+H412+H415+H418+H421+H424+H427+H430+H433</f>
        <v>652</v>
      </c>
      <c r="I434" s="75"/>
      <c r="J434" s="75"/>
      <c r="K434" s="75"/>
      <c r="L434" s="75"/>
      <c r="M434" s="75"/>
      <c r="N434" s="153"/>
      <c r="O434" s="615"/>
    </row>
    <row r="435" spans="1:15" s="129" customFormat="1" ht="24">
      <c r="A435" s="238">
        <v>1</v>
      </c>
      <c r="B435" s="224" t="s">
        <v>26</v>
      </c>
      <c r="C435" s="235"/>
      <c r="D435" s="239">
        <v>2021</v>
      </c>
      <c r="E435" s="313">
        <f>G435+I435+K435+M435</f>
        <v>4770</v>
      </c>
      <c r="F435" s="313">
        <f>H435+J435+L435+N435</f>
        <v>0</v>
      </c>
      <c r="G435" s="313">
        <v>4770</v>
      </c>
      <c r="H435" s="313">
        <v>0</v>
      </c>
      <c r="I435" s="244"/>
      <c r="J435" s="244"/>
      <c r="K435" s="244"/>
      <c r="L435" s="244"/>
      <c r="M435" s="244"/>
      <c r="N435" s="245"/>
      <c r="O435" s="615"/>
    </row>
    <row r="436" spans="1:15" s="129" customFormat="1" ht="12">
      <c r="A436" s="234"/>
      <c r="B436" s="225" t="s">
        <v>340</v>
      </c>
      <c r="C436" s="235"/>
      <c r="D436" s="239">
        <v>2021</v>
      </c>
      <c r="E436" s="289">
        <f>G436+I436+K436+M436</f>
        <v>10</v>
      </c>
      <c r="F436" s="289">
        <f>H436+J436+L436+N436</f>
        <v>0</v>
      </c>
      <c r="G436" s="289">
        <v>10</v>
      </c>
      <c r="H436" s="289">
        <v>0</v>
      </c>
      <c r="I436" s="244"/>
      <c r="J436" s="244"/>
      <c r="K436" s="244"/>
      <c r="L436" s="244"/>
      <c r="M436" s="244"/>
      <c r="N436" s="245"/>
      <c r="O436" s="615"/>
    </row>
    <row r="437" spans="1:15" s="129" customFormat="1" ht="12">
      <c r="A437" s="234"/>
      <c r="B437" s="90" t="s">
        <v>69</v>
      </c>
      <c r="C437" s="235"/>
      <c r="D437" s="235"/>
      <c r="E437" s="290">
        <f>E435+E436</f>
        <v>4780</v>
      </c>
      <c r="F437" s="290">
        <f>F435+F436</f>
        <v>0</v>
      </c>
      <c r="G437" s="290">
        <f>G435+G436</f>
        <v>4780</v>
      </c>
      <c r="H437" s="290">
        <v>0</v>
      </c>
      <c r="I437" s="244"/>
      <c r="J437" s="244"/>
      <c r="K437" s="244"/>
      <c r="L437" s="244"/>
      <c r="M437" s="244"/>
      <c r="N437" s="245"/>
      <c r="O437" s="615"/>
    </row>
    <row r="438" spans="1:15" s="104" customFormat="1" ht="13.5">
      <c r="A438" s="228"/>
      <c r="B438" s="229" t="s">
        <v>112</v>
      </c>
      <c r="C438" s="230"/>
      <c r="D438" s="231">
        <v>2021</v>
      </c>
      <c r="E438" s="293">
        <f>E437</f>
        <v>4780</v>
      </c>
      <c r="F438" s="293">
        <f>F437</f>
        <v>0</v>
      </c>
      <c r="G438" s="293">
        <f>G437</f>
        <v>4780</v>
      </c>
      <c r="H438" s="293">
        <f>H437</f>
        <v>0</v>
      </c>
      <c r="I438" s="232"/>
      <c r="J438" s="232"/>
      <c r="K438" s="232"/>
      <c r="L438" s="232"/>
      <c r="M438" s="232"/>
      <c r="N438" s="233"/>
      <c r="O438" s="615"/>
    </row>
    <row r="439" spans="1:15" s="104" customFormat="1" ht="24">
      <c r="A439" s="99">
        <v>1</v>
      </c>
      <c r="B439" s="266" t="s">
        <v>33</v>
      </c>
      <c r="C439" s="91"/>
      <c r="D439" s="86">
        <v>2022</v>
      </c>
      <c r="E439" s="289">
        <v>1295.3</v>
      </c>
      <c r="F439" s="289">
        <v>1295.3</v>
      </c>
      <c r="G439" s="289">
        <v>1295.3</v>
      </c>
      <c r="H439" s="289">
        <v>1295.3</v>
      </c>
      <c r="I439" s="101"/>
      <c r="J439" s="101"/>
      <c r="K439" s="101"/>
      <c r="L439" s="101"/>
      <c r="M439" s="101"/>
      <c r="N439" s="149"/>
      <c r="O439" s="615"/>
    </row>
    <row r="440" spans="1:15" s="104" customFormat="1" ht="24">
      <c r="A440" s="99"/>
      <c r="B440" s="266" t="s">
        <v>34</v>
      </c>
      <c r="C440" s="91"/>
      <c r="D440" s="86">
        <v>2022</v>
      </c>
      <c r="E440" s="289">
        <v>10</v>
      </c>
      <c r="F440" s="289">
        <v>10</v>
      </c>
      <c r="G440" s="289">
        <v>10</v>
      </c>
      <c r="H440" s="289">
        <v>10</v>
      </c>
      <c r="I440" s="101"/>
      <c r="J440" s="101"/>
      <c r="K440" s="101"/>
      <c r="L440" s="101"/>
      <c r="M440" s="101"/>
      <c r="N440" s="149"/>
      <c r="O440" s="615"/>
    </row>
    <row r="441" spans="1:15" s="104" customFormat="1" ht="13.5">
      <c r="A441" s="265"/>
      <c r="B441" s="90" t="s">
        <v>69</v>
      </c>
      <c r="C441" s="85"/>
      <c r="D441" s="86"/>
      <c r="E441" s="289">
        <f>SUM(E439+E440)</f>
        <v>1305.3</v>
      </c>
      <c r="F441" s="289">
        <f>SUM(F439+F440)</f>
        <v>1305.3</v>
      </c>
      <c r="G441" s="289">
        <f>SUM(G439+G440)</f>
        <v>1305.3</v>
      </c>
      <c r="H441" s="289">
        <f>SUM(H439+H440)</f>
        <v>1305.3</v>
      </c>
      <c r="I441" s="116"/>
      <c r="J441" s="116"/>
      <c r="K441" s="116"/>
      <c r="L441" s="116"/>
      <c r="M441" s="116"/>
      <c r="N441" s="267"/>
      <c r="O441" s="615"/>
    </row>
    <row r="442" spans="1:15" s="104" customFormat="1" ht="13.5">
      <c r="A442" s="213"/>
      <c r="B442" s="214" t="s">
        <v>113</v>
      </c>
      <c r="C442" s="215"/>
      <c r="D442" s="216">
        <v>2022</v>
      </c>
      <c r="E442" s="314">
        <v>1305.3</v>
      </c>
      <c r="F442" s="314">
        <v>1305.3</v>
      </c>
      <c r="G442" s="314">
        <v>1305.3</v>
      </c>
      <c r="H442" s="314">
        <v>1305.3</v>
      </c>
      <c r="I442" s="101"/>
      <c r="J442" s="101"/>
      <c r="K442" s="101"/>
      <c r="L442" s="101"/>
      <c r="M442" s="101"/>
      <c r="N442" s="149"/>
      <c r="O442" s="615"/>
    </row>
    <row r="443" spans="1:15" s="104" customFormat="1" ht="13.5">
      <c r="A443" s="99"/>
      <c r="B443" s="100" t="s">
        <v>114</v>
      </c>
      <c r="C443" s="91"/>
      <c r="D443" s="86">
        <v>2023</v>
      </c>
      <c r="E443" s="290">
        <v>0</v>
      </c>
      <c r="F443" s="290">
        <v>0</v>
      </c>
      <c r="G443" s="290">
        <v>0</v>
      </c>
      <c r="H443" s="290">
        <v>0</v>
      </c>
      <c r="I443" s="101"/>
      <c r="J443" s="101"/>
      <c r="K443" s="101"/>
      <c r="L443" s="101"/>
      <c r="M443" s="101"/>
      <c r="N443" s="149"/>
      <c r="O443" s="615"/>
    </row>
    <row r="444" spans="1:15" s="104" customFormat="1" ht="13.5">
      <c r="A444" s="99"/>
      <c r="B444" s="100" t="s">
        <v>115</v>
      </c>
      <c r="C444" s="91"/>
      <c r="D444" s="86">
        <v>2024</v>
      </c>
      <c r="E444" s="290">
        <v>0</v>
      </c>
      <c r="F444" s="290">
        <v>0</v>
      </c>
      <c r="G444" s="290">
        <v>0</v>
      </c>
      <c r="H444" s="290">
        <v>0</v>
      </c>
      <c r="I444" s="101"/>
      <c r="J444" s="101"/>
      <c r="K444" s="101"/>
      <c r="L444" s="101"/>
      <c r="M444" s="101"/>
      <c r="N444" s="149"/>
      <c r="O444" s="615"/>
    </row>
    <row r="445" spans="1:22" s="130" customFormat="1" ht="14.25" thickBot="1">
      <c r="A445" s="99"/>
      <c r="B445" s="100" t="s">
        <v>116</v>
      </c>
      <c r="C445" s="91"/>
      <c r="D445" s="86">
        <v>2025</v>
      </c>
      <c r="E445" s="290">
        <v>0</v>
      </c>
      <c r="F445" s="290">
        <v>0</v>
      </c>
      <c r="G445" s="290">
        <v>0</v>
      </c>
      <c r="H445" s="290">
        <v>0</v>
      </c>
      <c r="I445" s="101"/>
      <c r="J445" s="101"/>
      <c r="K445" s="101"/>
      <c r="L445" s="101"/>
      <c r="M445" s="101"/>
      <c r="N445" s="149"/>
      <c r="O445" s="616"/>
      <c r="P445" s="104"/>
      <c r="Q445" s="104"/>
      <c r="R445" s="104"/>
      <c r="S445" s="104"/>
      <c r="T445" s="104"/>
      <c r="U445" s="104"/>
      <c r="V445" s="104"/>
    </row>
    <row r="446" spans="1:22" s="131" customFormat="1" ht="26.25" customHeight="1" thickBot="1">
      <c r="A446" s="94" t="s">
        <v>182</v>
      </c>
      <c r="B446" s="111" t="s">
        <v>342</v>
      </c>
      <c r="C446" s="70"/>
      <c r="D446" s="70"/>
      <c r="E446" s="297">
        <f>E453+E454+E461</f>
        <v>3167</v>
      </c>
      <c r="F446" s="297">
        <f>F453+F454+F461</f>
        <v>910.8</v>
      </c>
      <c r="G446" s="297">
        <f>G453+G454+G461</f>
        <v>3167</v>
      </c>
      <c r="H446" s="297">
        <f>H453+H454+H461</f>
        <v>910.8</v>
      </c>
      <c r="I446" s="67"/>
      <c r="J446" s="67"/>
      <c r="K446" s="67"/>
      <c r="L446" s="67"/>
      <c r="M446" s="67"/>
      <c r="N446" s="152"/>
      <c r="O446" s="614" t="s">
        <v>230</v>
      </c>
      <c r="P446" s="129"/>
      <c r="Q446" s="129"/>
      <c r="R446" s="129"/>
      <c r="S446" s="129"/>
      <c r="T446" s="129"/>
      <c r="U446" s="129"/>
      <c r="V446" s="129"/>
    </row>
    <row r="447" spans="1:22" s="73" customFormat="1" ht="21.75" customHeight="1">
      <c r="A447" s="217">
        <v>1</v>
      </c>
      <c r="B447" s="212" t="s">
        <v>343</v>
      </c>
      <c r="C447" s="70"/>
      <c r="D447" s="71">
        <v>2018</v>
      </c>
      <c r="E447" s="295">
        <v>602.5</v>
      </c>
      <c r="F447" s="295">
        <v>602.5</v>
      </c>
      <c r="G447" s="295">
        <v>602.5</v>
      </c>
      <c r="H447" s="295">
        <v>602.5</v>
      </c>
      <c r="I447" s="72"/>
      <c r="J447" s="72"/>
      <c r="K447" s="72"/>
      <c r="L447" s="72"/>
      <c r="M447" s="72"/>
      <c r="N447" s="156"/>
      <c r="O447" s="615"/>
      <c r="P447" s="129"/>
      <c r="Q447" s="129"/>
      <c r="R447" s="129"/>
      <c r="S447" s="129"/>
      <c r="T447" s="129"/>
      <c r="U447" s="129"/>
      <c r="V447" s="142"/>
    </row>
    <row r="448" spans="1:22" s="73" customFormat="1" ht="24.75" customHeight="1">
      <c r="A448" s="76"/>
      <c r="B448" s="211" t="s">
        <v>344</v>
      </c>
      <c r="C448" s="70"/>
      <c r="D448" s="71">
        <v>2018</v>
      </c>
      <c r="E448" s="295">
        <v>2.7</v>
      </c>
      <c r="F448" s="295">
        <v>2.7</v>
      </c>
      <c r="G448" s="295">
        <v>2.7</v>
      </c>
      <c r="H448" s="295">
        <v>2.7</v>
      </c>
      <c r="I448" s="72"/>
      <c r="J448" s="72"/>
      <c r="K448" s="72"/>
      <c r="L448" s="72"/>
      <c r="M448" s="72"/>
      <c r="N448" s="156"/>
      <c r="O448" s="615"/>
      <c r="P448" s="129"/>
      <c r="Q448" s="129"/>
      <c r="R448" s="129"/>
      <c r="S448" s="129"/>
      <c r="T448" s="129"/>
      <c r="U448" s="129"/>
      <c r="V448" s="142"/>
    </row>
    <row r="449" spans="1:22" s="69" customFormat="1" ht="18" customHeight="1">
      <c r="A449" s="94"/>
      <c r="B449" s="68" t="s">
        <v>69</v>
      </c>
      <c r="C449" s="66"/>
      <c r="D449" s="95"/>
      <c r="E449" s="297">
        <f>E447+E448</f>
        <v>605.2</v>
      </c>
      <c r="F449" s="297">
        <f>F447+F448</f>
        <v>605.2</v>
      </c>
      <c r="G449" s="297">
        <f>G447+G448</f>
        <v>605.2</v>
      </c>
      <c r="H449" s="297">
        <f>H447+H448</f>
        <v>605.2</v>
      </c>
      <c r="I449" s="67"/>
      <c r="J449" s="67"/>
      <c r="K449" s="67"/>
      <c r="L449" s="67"/>
      <c r="M449" s="67"/>
      <c r="N449" s="152"/>
      <c r="O449" s="615"/>
      <c r="P449" s="140"/>
      <c r="Q449" s="140"/>
      <c r="R449" s="140"/>
      <c r="S449" s="140"/>
      <c r="T449" s="140"/>
      <c r="U449" s="140"/>
      <c r="V449" s="141"/>
    </row>
    <row r="450" spans="1:22" s="73" customFormat="1" ht="23.25" customHeight="1">
      <c r="A450" s="217">
        <v>2</v>
      </c>
      <c r="B450" s="211" t="s">
        <v>345</v>
      </c>
      <c r="C450" s="70"/>
      <c r="D450" s="71">
        <v>2018</v>
      </c>
      <c r="E450" s="295">
        <v>302.9</v>
      </c>
      <c r="F450" s="295">
        <v>302.9</v>
      </c>
      <c r="G450" s="295">
        <v>302.9</v>
      </c>
      <c r="H450" s="295">
        <v>302.9</v>
      </c>
      <c r="I450" s="72"/>
      <c r="J450" s="72"/>
      <c r="K450" s="72"/>
      <c r="L450" s="72"/>
      <c r="M450" s="209"/>
      <c r="N450" s="210"/>
      <c r="O450" s="615"/>
      <c r="P450" s="129"/>
      <c r="Q450" s="129"/>
      <c r="R450" s="129"/>
      <c r="S450" s="129"/>
      <c r="T450" s="129"/>
      <c r="U450" s="129"/>
      <c r="V450" s="142"/>
    </row>
    <row r="451" spans="1:22" s="73" customFormat="1" ht="24" customHeight="1">
      <c r="A451" s="76"/>
      <c r="B451" s="211" t="s">
        <v>346</v>
      </c>
      <c r="C451" s="70"/>
      <c r="D451" s="71">
        <v>2018</v>
      </c>
      <c r="E451" s="295">
        <v>2.7</v>
      </c>
      <c r="F451" s="295">
        <v>2.7</v>
      </c>
      <c r="G451" s="295">
        <v>2.7</v>
      </c>
      <c r="H451" s="295">
        <v>2.7</v>
      </c>
      <c r="I451" s="72"/>
      <c r="J451" s="72"/>
      <c r="K451" s="72"/>
      <c r="L451" s="72"/>
      <c r="M451" s="72"/>
      <c r="N451" s="156"/>
      <c r="O451" s="615"/>
      <c r="P451" s="129"/>
      <c r="Q451" s="129"/>
      <c r="R451" s="129"/>
      <c r="S451" s="129"/>
      <c r="T451" s="129"/>
      <c r="U451" s="129"/>
      <c r="V451" s="142"/>
    </row>
    <row r="452" spans="1:22" s="69" customFormat="1" ht="15.75" customHeight="1">
      <c r="A452" s="94"/>
      <c r="B452" s="68" t="s">
        <v>69</v>
      </c>
      <c r="C452" s="66"/>
      <c r="D452" s="66"/>
      <c r="E452" s="297">
        <f>E450+E451</f>
        <v>305.59999999999997</v>
      </c>
      <c r="F452" s="297">
        <f>F450+F451</f>
        <v>305.59999999999997</v>
      </c>
      <c r="G452" s="297">
        <f>G450+G451</f>
        <v>305.59999999999997</v>
      </c>
      <c r="H452" s="297">
        <f>H450+H451</f>
        <v>305.59999999999997</v>
      </c>
      <c r="I452" s="67"/>
      <c r="J452" s="67"/>
      <c r="K452" s="67"/>
      <c r="L452" s="67"/>
      <c r="M452" s="67"/>
      <c r="N452" s="152"/>
      <c r="O452" s="615"/>
      <c r="P452" s="140"/>
      <c r="Q452" s="140"/>
      <c r="R452" s="140"/>
      <c r="S452" s="140"/>
      <c r="T452" s="140"/>
      <c r="U452" s="140"/>
      <c r="V452" s="141"/>
    </row>
    <row r="453" spans="1:22" s="61" customFormat="1" ht="13.5">
      <c r="A453" s="96"/>
      <c r="B453" s="62" t="s">
        <v>79</v>
      </c>
      <c r="C453" s="96"/>
      <c r="D453" s="96"/>
      <c r="E453" s="296">
        <f>E449+E452</f>
        <v>910.8</v>
      </c>
      <c r="F453" s="296">
        <f>F449+F452</f>
        <v>910.8</v>
      </c>
      <c r="G453" s="296">
        <f>G449+G452</f>
        <v>910.8</v>
      </c>
      <c r="H453" s="296">
        <f>H449+H452</f>
        <v>910.8</v>
      </c>
      <c r="I453" s="75"/>
      <c r="J453" s="75"/>
      <c r="K453" s="75"/>
      <c r="L453" s="75"/>
      <c r="M453" s="75"/>
      <c r="N453" s="153"/>
      <c r="O453" s="615"/>
      <c r="P453" s="104"/>
      <c r="Q453" s="104"/>
      <c r="R453" s="104"/>
      <c r="S453" s="104"/>
      <c r="T453" s="104"/>
      <c r="U453" s="104"/>
      <c r="V453" s="88"/>
    </row>
    <row r="454" spans="1:22" s="61" customFormat="1" ht="13.5">
      <c r="A454" s="97"/>
      <c r="B454" s="102" t="s">
        <v>80</v>
      </c>
      <c r="C454" s="97"/>
      <c r="D454" s="97"/>
      <c r="E454" s="315">
        <v>0</v>
      </c>
      <c r="F454" s="315">
        <v>0</v>
      </c>
      <c r="G454" s="315">
        <v>0</v>
      </c>
      <c r="H454" s="315">
        <v>0</v>
      </c>
      <c r="I454" s="110"/>
      <c r="J454" s="110"/>
      <c r="K454" s="110"/>
      <c r="L454" s="110"/>
      <c r="M454" s="110"/>
      <c r="N454" s="157"/>
      <c r="O454" s="615"/>
      <c r="P454" s="104"/>
      <c r="Q454" s="104"/>
      <c r="R454" s="104"/>
      <c r="S454" s="104"/>
      <c r="T454" s="104"/>
      <c r="U454" s="104"/>
      <c r="V454" s="88"/>
    </row>
    <row r="455" spans="1:21" s="88" customFormat="1" ht="24">
      <c r="A455" s="246">
        <v>1</v>
      </c>
      <c r="B455" s="249" t="s">
        <v>349</v>
      </c>
      <c r="C455" s="246"/>
      <c r="D455" s="253">
        <v>2020</v>
      </c>
      <c r="E455" s="298">
        <f>G455+I455+K455+M455</f>
        <v>853.9</v>
      </c>
      <c r="F455" s="298">
        <f>H455+J455+L455+N455</f>
        <v>0</v>
      </c>
      <c r="G455" s="299">
        <v>853.9</v>
      </c>
      <c r="H455" s="299">
        <v>0</v>
      </c>
      <c r="I455" s="247"/>
      <c r="J455" s="247"/>
      <c r="K455" s="247"/>
      <c r="L455" s="247"/>
      <c r="M455" s="247"/>
      <c r="N455" s="248"/>
      <c r="O455" s="615"/>
      <c r="P455" s="104"/>
      <c r="Q455" s="104"/>
      <c r="R455" s="104"/>
      <c r="S455" s="104"/>
      <c r="T455" s="104"/>
      <c r="U455" s="104"/>
    </row>
    <row r="456" spans="1:21" s="88" customFormat="1" ht="24">
      <c r="A456" s="246"/>
      <c r="B456" s="249" t="s">
        <v>350</v>
      </c>
      <c r="C456" s="246"/>
      <c r="D456" s="253">
        <v>2020</v>
      </c>
      <c r="E456" s="298">
        <f>G456+I456+K456+M456</f>
        <v>10</v>
      </c>
      <c r="F456" s="298">
        <f>H456+J456+L456+N456</f>
        <v>0</v>
      </c>
      <c r="G456" s="299">
        <v>10</v>
      </c>
      <c r="H456" s="299">
        <v>0</v>
      </c>
      <c r="I456" s="247"/>
      <c r="J456" s="247"/>
      <c r="K456" s="247"/>
      <c r="L456" s="247"/>
      <c r="M456" s="247"/>
      <c r="N456" s="248"/>
      <c r="O456" s="615"/>
      <c r="P456" s="104"/>
      <c r="Q456" s="104"/>
      <c r="R456" s="104"/>
      <c r="S456" s="104"/>
      <c r="T456" s="104"/>
      <c r="U456" s="104"/>
    </row>
    <row r="457" spans="1:21" s="88" customFormat="1" ht="13.5">
      <c r="A457" s="246"/>
      <c r="B457" s="250" t="s">
        <v>69</v>
      </c>
      <c r="C457" s="246"/>
      <c r="D457" s="253"/>
      <c r="E457" s="300">
        <f>E455+E456</f>
        <v>863.9</v>
      </c>
      <c r="F457" s="300">
        <f>F455+F456</f>
        <v>0</v>
      </c>
      <c r="G457" s="300">
        <f>G455+G456</f>
        <v>863.9</v>
      </c>
      <c r="H457" s="300">
        <f>H455+H456</f>
        <v>0</v>
      </c>
      <c r="I457" s="247"/>
      <c r="J457" s="247"/>
      <c r="K457" s="247"/>
      <c r="L457" s="247"/>
      <c r="M457" s="247"/>
      <c r="N457" s="248"/>
      <c r="O457" s="615"/>
      <c r="P457" s="104"/>
      <c r="Q457" s="104"/>
      <c r="R457" s="104"/>
      <c r="S457" s="104"/>
      <c r="T457" s="104"/>
      <c r="U457" s="104"/>
    </row>
    <row r="458" spans="1:21" s="88" customFormat="1" ht="24">
      <c r="A458" s="246">
        <v>2</v>
      </c>
      <c r="B458" s="251" t="s">
        <v>347</v>
      </c>
      <c r="C458" s="246"/>
      <c r="D458" s="253">
        <v>2020</v>
      </c>
      <c r="E458" s="298">
        <f>G458+I458+K458+M458</f>
        <v>1382.3</v>
      </c>
      <c r="F458" s="298">
        <f>H458+J458+L458+N458</f>
        <v>0</v>
      </c>
      <c r="G458" s="299">
        <v>1382.3</v>
      </c>
      <c r="H458" s="299">
        <v>0</v>
      </c>
      <c r="I458" s="247"/>
      <c r="J458" s="247"/>
      <c r="K458" s="247"/>
      <c r="L458" s="247"/>
      <c r="M458" s="247"/>
      <c r="N458" s="248"/>
      <c r="O458" s="615"/>
      <c r="P458" s="104"/>
      <c r="Q458" s="104"/>
      <c r="R458" s="104"/>
      <c r="S458" s="104"/>
      <c r="T458" s="104"/>
      <c r="U458" s="104"/>
    </row>
    <row r="459" spans="1:21" s="88" customFormat="1" ht="24">
      <c r="A459" s="246"/>
      <c r="B459" s="251" t="s">
        <v>348</v>
      </c>
      <c r="C459" s="246"/>
      <c r="D459" s="253">
        <v>2020</v>
      </c>
      <c r="E459" s="298">
        <f>G459+I459+K459+M459</f>
        <v>10</v>
      </c>
      <c r="F459" s="298">
        <f>H459+J459+L459+N459</f>
        <v>0</v>
      </c>
      <c r="G459" s="299">
        <v>10</v>
      </c>
      <c r="H459" s="299">
        <v>0</v>
      </c>
      <c r="I459" s="247"/>
      <c r="J459" s="247"/>
      <c r="K459" s="247"/>
      <c r="L459" s="247"/>
      <c r="M459" s="247"/>
      <c r="N459" s="248"/>
      <c r="O459" s="615"/>
      <c r="P459" s="104"/>
      <c r="Q459" s="104"/>
      <c r="R459" s="104"/>
      <c r="S459" s="104"/>
      <c r="T459" s="104"/>
      <c r="U459" s="104"/>
    </row>
    <row r="460" spans="1:21" s="88" customFormat="1" ht="13.5">
      <c r="A460" s="246"/>
      <c r="B460" s="252" t="s">
        <v>69</v>
      </c>
      <c r="C460" s="246"/>
      <c r="D460" s="246"/>
      <c r="E460" s="294">
        <f>E458+E459</f>
        <v>1392.3</v>
      </c>
      <c r="F460" s="294">
        <f>F458+F459</f>
        <v>0</v>
      </c>
      <c r="G460" s="294">
        <f>G458+G459</f>
        <v>1392.3</v>
      </c>
      <c r="H460" s="294">
        <f>H458+H459</f>
        <v>0</v>
      </c>
      <c r="I460" s="247"/>
      <c r="J460" s="247"/>
      <c r="K460" s="247"/>
      <c r="L460" s="247"/>
      <c r="M460" s="247"/>
      <c r="N460" s="248"/>
      <c r="O460" s="615"/>
      <c r="P460" s="104"/>
      <c r="Q460" s="104"/>
      <c r="R460" s="104"/>
      <c r="S460" s="104"/>
      <c r="T460" s="104"/>
      <c r="U460" s="104"/>
    </row>
    <row r="461" spans="1:15" s="104" customFormat="1" ht="13.5">
      <c r="A461" s="228"/>
      <c r="B461" s="229" t="s">
        <v>81</v>
      </c>
      <c r="C461" s="230"/>
      <c r="D461" s="231">
        <v>2020</v>
      </c>
      <c r="E461" s="293">
        <f>SUM(E457+E460)</f>
        <v>2256.2</v>
      </c>
      <c r="F461" s="293">
        <f>SUM(F457+F460)</f>
        <v>0</v>
      </c>
      <c r="G461" s="293">
        <f>SUM(G457+G460)</f>
        <v>2256.2</v>
      </c>
      <c r="H461" s="293">
        <f>SUM(H457+H460)</f>
        <v>0</v>
      </c>
      <c r="I461" s="232"/>
      <c r="J461" s="232"/>
      <c r="K461" s="232"/>
      <c r="L461" s="232"/>
      <c r="M461" s="232"/>
      <c r="N461" s="233"/>
      <c r="O461" s="615"/>
    </row>
    <row r="462" spans="1:21" s="88" customFormat="1" ht="13.5">
      <c r="A462" s="99"/>
      <c r="B462" s="100" t="s">
        <v>112</v>
      </c>
      <c r="C462" s="91"/>
      <c r="D462" s="86">
        <v>2021</v>
      </c>
      <c r="E462" s="290">
        <v>0</v>
      </c>
      <c r="F462" s="290">
        <v>0</v>
      </c>
      <c r="G462" s="290">
        <v>0</v>
      </c>
      <c r="H462" s="290">
        <v>0</v>
      </c>
      <c r="I462" s="101"/>
      <c r="J462" s="101"/>
      <c r="K462" s="101"/>
      <c r="L462" s="101"/>
      <c r="M462" s="101"/>
      <c r="N462" s="149"/>
      <c r="O462" s="615"/>
      <c r="P462" s="104"/>
      <c r="Q462" s="104"/>
      <c r="R462" s="104"/>
      <c r="S462" s="104"/>
      <c r="T462" s="104"/>
      <c r="U462" s="104"/>
    </row>
    <row r="463" spans="1:21" s="88" customFormat="1" ht="13.5">
      <c r="A463" s="99"/>
      <c r="B463" s="100" t="s">
        <v>113</v>
      </c>
      <c r="C463" s="91"/>
      <c r="D463" s="86">
        <v>2022</v>
      </c>
      <c r="E463" s="290">
        <v>0</v>
      </c>
      <c r="F463" s="290">
        <v>0</v>
      </c>
      <c r="G463" s="290">
        <v>0</v>
      </c>
      <c r="H463" s="290">
        <v>0</v>
      </c>
      <c r="I463" s="101"/>
      <c r="J463" s="101"/>
      <c r="K463" s="101"/>
      <c r="L463" s="101"/>
      <c r="M463" s="101"/>
      <c r="N463" s="149"/>
      <c r="O463" s="615"/>
      <c r="P463" s="104"/>
      <c r="Q463" s="104"/>
      <c r="R463" s="104"/>
      <c r="S463" s="104"/>
      <c r="T463" s="104"/>
      <c r="U463" s="104"/>
    </row>
    <row r="464" spans="1:21" s="88" customFormat="1" ht="13.5">
      <c r="A464" s="99"/>
      <c r="B464" s="100" t="s">
        <v>114</v>
      </c>
      <c r="C464" s="91"/>
      <c r="D464" s="86">
        <v>2023</v>
      </c>
      <c r="E464" s="290">
        <v>0</v>
      </c>
      <c r="F464" s="290">
        <v>0</v>
      </c>
      <c r="G464" s="290">
        <v>0</v>
      </c>
      <c r="H464" s="290">
        <v>0</v>
      </c>
      <c r="I464" s="101"/>
      <c r="J464" s="101"/>
      <c r="K464" s="101"/>
      <c r="L464" s="101"/>
      <c r="M464" s="101"/>
      <c r="N464" s="149"/>
      <c r="O464" s="615"/>
      <c r="P464" s="104"/>
      <c r="Q464" s="104"/>
      <c r="R464" s="104"/>
      <c r="S464" s="104"/>
      <c r="T464" s="104"/>
      <c r="U464" s="104"/>
    </row>
    <row r="465" spans="1:21" s="88" customFormat="1" ht="13.5">
      <c r="A465" s="99"/>
      <c r="B465" s="100" t="s">
        <v>115</v>
      </c>
      <c r="C465" s="91"/>
      <c r="D465" s="86">
        <v>2024</v>
      </c>
      <c r="E465" s="290">
        <v>0</v>
      </c>
      <c r="F465" s="290">
        <v>0</v>
      </c>
      <c r="G465" s="290">
        <v>0</v>
      </c>
      <c r="H465" s="290">
        <v>0</v>
      </c>
      <c r="I465" s="101"/>
      <c r="J465" s="101"/>
      <c r="K465" s="101"/>
      <c r="L465" s="101"/>
      <c r="M465" s="101"/>
      <c r="N465" s="149"/>
      <c r="O465" s="615"/>
      <c r="P465" s="104"/>
      <c r="Q465" s="104"/>
      <c r="R465" s="104"/>
      <c r="S465" s="104"/>
      <c r="T465" s="104"/>
      <c r="U465" s="104"/>
    </row>
    <row r="466" spans="1:22" s="63" customFormat="1" ht="14.25" thickBot="1">
      <c r="A466" s="99"/>
      <c r="B466" s="100" t="s">
        <v>116</v>
      </c>
      <c r="C466" s="91"/>
      <c r="D466" s="105">
        <v>2025</v>
      </c>
      <c r="E466" s="301">
        <v>0</v>
      </c>
      <c r="F466" s="301">
        <v>0</v>
      </c>
      <c r="G466" s="301">
        <v>0</v>
      </c>
      <c r="H466" s="301">
        <v>0</v>
      </c>
      <c r="I466" s="106"/>
      <c r="J466" s="106"/>
      <c r="K466" s="106"/>
      <c r="L466" s="106"/>
      <c r="M466" s="106"/>
      <c r="N466" s="150"/>
      <c r="O466" s="616"/>
      <c r="P466" s="104"/>
      <c r="Q466" s="104"/>
      <c r="R466" s="104"/>
      <c r="S466" s="104"/>
      <c r="T466" s="104"/>
      <c r="U466" s="104"/>
      <c r="V466" s="88"/>
    </row>
    <row r="467" spans="1:15" ht="18" customHeight="1" thickBot="1">
      <c r="A467" s="523" t="s">
        <v>183</v>
      </c>
      <c r="B467" s="542" t="s">
        <v>373</v>
      </c>
      <c r="C467" s="529" t="s">
        <v>103</v>
      </c>
      <c r="D467" s="77" t="s">
        <v>160</v>
      </c>
      <c r="E467" s="302">
        <f>SUM(E468:E476)</f>
        <v>52225.7</v>
      </c>
      <c r="F467" s="302">
        <f>SUM(F468:F476)</f>
        <v>25225.7</v>
      </c>
      <c r="G467" s="302">
        <f>SUM(G468:G476)</f>
        <v>52225.7</v>
      </c>
      <c r="H467" s="302">
        <f>SUM(H468:H476)</f>
        <v>25225.7</v>
      </c>
      <c r="I467" s="107"/>
      <c r="J467" s="108"/>
      <c r="K467" s="109"/>
      <c r="L467" s="109"/>
      <c r="M467" s="108"/>
      <c r="N467" s="158"/>
      <c r="O467" s="519" t="s">
        <v>233</v>
      </c>
    </row>
    <row r="468" spans="1:15" ht="15" thickBot="1">
      <c r="A468" s="524"/>
      <c r="B468" s="543"/>
      <c r="C468" s="530"/>
      <c r="D468" s="24">
        <v>2017</v>
      </c>
      <c r="E468" s="303">
        <f aca="true" t="shared" si="7" ref="E468:H476">SUM(E481+E491)</f>
        <v>0</v>
      </c>
      <c r="F468" s="303">
        <f t="shared" si="7"/>
        <v>0</v>
      </c>
      <c r="G468" s="303">
        <f t="shared" si="7"/>
        <v>0</v>
      </c>
      <c r="H468" s="303">
        <f t="shared" si="7"/>
        <v>0</v>
      </c>
      <c r="I468" s="9"/>
      <c r="J468" s="8"/>
      <c r="K468" s="8"/>
      <c r="L468" s="8"/>
      <c r="M468" s="8"/>
      <c r="N468" s="151"/>
      <c r="O468" s="520"/>
    </row>
    <row r="469" spans="1:15" ht="15" thickBot="1">
      <c r="A469" s="524"/>
      <c r="B469" s="543"/>
      <c r="C469" s="530"/>
      <c r="D469" s="24">
        <v>2018</v>
      </c>
      <c r="E469" s="303">
        <f t="shared" si="7"/>
        <v>14243.2</v>
      </c>
      <c r="F469" s="303">
        <f t="shared" si="7"/>
        <v>14243.2</v>
      </c>
      <c r="G469" s="303">
        <f t="shared" si="7"/>
        <v>14243.2</v>
      </c>
      <c r="H469" s="303">
        <f t="shared" si="7"/>
        <v>14243.2</v>
      </c>
      <c r="I469" s="9"/>
      <c r="J469" s="8"/>
      <c r="K469" s="8"/>
      <c r="L469" s="8"/>
      <c r="M469" s="8"/>
      <c r="N469" s="151"/>
      <c r="O469" s="520"/>
    </row>
    <row r="470" spans="1:15" ht="15" thickBot="1">
      <c r="A470" s="524"/>
      <c r="B470" s="543"/>
      <c r="C470" s="530"/>
      <c r="D470" s="24">
        <v>2019</v>
      </c>
      <c r="E470" s="303">
        <f t="shared" si="7"/>
        <v>10982.5</v>
      </c>
      <c r="F470" s="303">
        <f t="shared" si="7"/>
        <v>10982.5</v>
      </c>
      <c r="G470" s="303">
        <f t="shared" si="7"/>
        <v>10982.5</v>
      </c>
      <c r="H470" s="303">
        <f t="shared" si="7"/>
        <v>10982.5</v>
      </c>
      <c r="I470" s="9"/>
      <c r="J470" s="8"/>
      <c r="K470" s="8"/>
      <c r="L470" s="8"/>
      <c r="M470" s="8"/>
      <c r="N470" s="151"/>
      <c r="O470" s="520"/>
    </row>
    <row r="471" spans="1:15" ht="15" thickBot="1">
      <c r="A471" s="524"/>
      <c r="B471" s="543"/>
      <c r="C471" s="530"/>
      <c r="D471" s="24">
        <v>2020</v>
      </c>
      <c r="E471" s="303">
        <f t="shared" si="7"/>
        <v>9000</v>
      </c>
      <c r="F471" s="303">
        <f t="shared" si="7"/>
        <v>0</v>
      </c>
      <c r="G471" s="303">
        <f t="shared" si="7"/>
        <v>9000</v>
      </c>
      <c r="H471" s="303">
        <f t="shared" si="7"/>
        <v>0</v>
      </c>
      <c r="I471" s="9"/>
      <c r="J471" s="8"/>
      <c r="K471" s="8"/>
      <c r="L471" s="8"/>
      <c r="M471" s="8"/>
      <c r="N471" s="151"/>
      <c r="O471" s="520"/>
    </row>
    <row r="472" spans="1:15" ht="15" thickBot="1">
      <c r="A472" s="524"/>
      <c r="B472" s="543"/>
      <c r="C472" s="530"/>
      <c r="D472" s="24">
        <v>2021</v>
      </c>
      <c r="E472" s="303">
        <f t="shared" si="7"/>
        <v>9000</v>
      </c>
      <c r="F472" s="303">
        <f t="shared" si="7"/>
        <v>0</v>
      </c>
      <c r="G472" s="303">
        <f t="shared" si="7"/>
        <v>9000</v>
      </c>
      <c r="H472" s="303">
        <f t="shared" si="7"/>
        <v>0</v>
      </c>
      <c r="I472" s="9"/>
      <c r="J472" s="8"/>
      <c r="K472" s="8"/>
      <c r="L472" s="8"/>
      <c r="M472" s="8"/>
      <c r="N472" s="151"/>
      <c r="O472" s="520"/>
    </row>
    <row r="473" spans="1:15" ht="15" thickBot="1">
      <c r="A473" s="524"/>
      <c r="B473" s="543"/>
      <c r="C473" s="530"/>
      <c r="D473" s="24">
        <v>2022</v>
      </c>
      <c r="E473" s="303">
        <f t="shared" si="7"/>
        <v>9000</v>
      </c>
      <c r="F473" s="303">
        <f t="shared" si="7"/>
        <v>0</v>
      </c>
      <c r="G473" s="303">
        <f t="shared" si="7"/>
        <v>9000</v>
      </c>
      <c r="H473" s="303">
        <f t="shared" si="7"/>
        <v>0</v>
      </c>
      <c r="I473" s="9"/>
      <c r="J473" s="8"/>
      <c r="K473" s="8"/>
      <c r="L473" s="8"/>
      <c r="M473" s="8"/>
      <c r="N473" s="151"/>
      <c r="O473" s="520"/>
    </row>
    <row r="474" spans="1:15" ht="15" thickBot="1">
      <c r="A474" s="524"/>
      <c r="B474" s="543"/>
      <c r="C474" s="530"/>
      <c r="D474" s="24">
        <v>2023</v>
      </c>
      <c r="E474" s="303">
        <f t="shared" si="7"/>
        <v>0</v>
      </c>
      <c r="F474" s="303">
        <f t="shared" si="7"/>
        <v>0</v>
      </c>
      <c r="G474" s="303">
        <f t="shared" si="7"/>
        <v>0</v>
      </c>
      <c r="H474" s="303">
        <f t="shared" si="7"/>
        <v>0</v>
      </c>
      <c r="I474" s="9"/>
      <c r="J474" s="8"/>
      <c r="K474" s="8"/>
      <c r="L474" s="8"/>
      <c r="M474" s="8"/>
      <c r="N474" s="151"/>
      <c r="O474" s="520"/>
    </row>
    <row r="475" spans="1:15" ht="15" thickBot="1">
      <c r="A475" s="524"/>
      <c r="B475" s="543"/>
      <c r="C475" s="530"/>
      <c r="D475" s="24">
        <v>2024</v>
      </c>
      <c r="E475" s="303">
        <f t="shared" si="7"/>
        <v>0</v>
      </c>
      <c r="F475" s="303">
        <f t="shared" si="7"/>
        <v>0</v>
      </c>
      <c r="G475" s="303">
        <f t="shared" si="7"/>
        <v>0</v>
      </c>
      <c r="H475" s="303">
        <f t="shared" si="7"/>
        <v>0</v>
      </c>
      <c r="I475" s="9"/>
      <c r="J475" s="8"/>
      <c r="K475" s="8"/>
      <c r="L475" s="8"/>
      <c r="M475" s="8"/>
      <c r="N475" s="151"/>
      <c r="O475" s="520"/>
    </row>
    <row r="476" spans="1:15" ht="393" customHeight="1" thickBot="1">
      <c r="A476" s="525"/>
      <c r="B476" s="544"/>
      <c r="C476" s="531"/>
      <c r="D476" s="18">
        <v>2025</v>
      </c>
      <c r="E476" s="305">
        <f t="shared" si="7"/>
        <v>0</v>
      </c>
      <c r="F476" s="305">
        <f t="shared" si="7"/>
        <v>0</v>
      </c>
      <c r="G476" s="305">
        <f t="shared" si="7"/>
        <v>0</v>
      </c>
      <c r="H476" s="305">
        <f t="shared" si="7"/>
        <v>0</v>
      </c>
      <c r="I476" s="9"/>
      <c r="J476" s="8"/>
      <c r="K476" s="8"/>
      <c r="L476" s="8"/>
      <c r="M476" s="8"/>
      <c r="N476" s="151"/>
      <c r="O476" s="521"/>
    </row>
    <row r="477" spans="1:15" ht="409.5" customHeight="1" thickBot="1">
      <c r="A477" s="98"/>
      <c r="B477" s="218" t="s">
        <v>38</v>
      </c>
      <c r="C477" s="39"/>
      <c r="D477" s="18"/>
      <c r="E477" s="79"/>
      <c r="F477" s="80"/>
      <c r="G477" s="80"/>
      <c r="H477" s="80"/>
      <c r="I477" s="9"/>
      <c r="J477" s="8"/>
      <c r="K477" s="8"/>
      <c r="L477" s="8"/>
      <c r="M477" s="8"/>
      <c r="N477" s="8"/>
      <c r="O477" s="26"/>
    </row>
    <row r="478" spans="1:15" ht="409.5" customHeight="1" thickBot="1">
      <c r="A478" s="98"/>
      <c r="B478" s="218" t="s">
        <v>374</v>
      </c>
      <c r="C478" s="39"/>
      <c r="D478" s="18"/>
      <c r="E478" s="79"/>
      <c r="F478" s="80"/>
      <c r="G478" s="80"/>
      <c r="H478" s="80"/>
      <c r="I478" s="9"/>
      <c r="J478" s="8"/>
      <c r="K478" s="8"/>
      <c r="L478" s="8"/>
      <c r="M478" s="8"/>
      <c r="N478" s="8"/>
      <c r="O478" s="145"/>
    </row>
    <row r="479" spans="1:15" ht="71.25" customHeight="1" thickBot="1">
      <c r="A479" s="98"/>
      <c r="B479" s="218" t="s">
        <v>372</v>
      </c>
      <c r="C479" s="39"/>
      <c r="D479" s="18"/>
      <c r="E479" s="79"/>
      <c r="F479" s="80"/>
      <c r="G479" s="80"/>
      <c r="H479" s="80"/>
      <c r="I479" s="9"/>
      <c r="J479" s="8"/>
      <c r="K479" s="8"/>
      <c r="L479" s="8"/>
      <c r="M479" s="8"/>
      <c r="N479" s="8"/>
      <c r="O479" s="145"/>
    </row>
    <row r="480" spans="1:15" ht="15" thickBot="1">
      <c r="A480" s="519"/>
      <c r="B480" s="536" t="s">
        <v>98</v>
      </c>
      <c r="C480" s="538" t="s">
        <v>101</v>
      </c>
      <c r="D480" s="82" t="s">
        <v>160</v>
      </c>
      <c r="E480" s="302">
        <f>SUM(E481:E489)</f>
        <v>17901.7</v>
      </c>
      <c r="F480" s="302">
        <f>SUM(F481:F489)</f>
        <v>8401.7</v>
      </c>
      <c r="G480" s="302">
        <f>SUM(G481:G489)</f>
        <v>17901.7</v>
      </c>
      <c r="H480" s="302">
        <f>SUM(H481:H489)</f>
        <v>8401.7</v>
      </c>
      <c r="I480" s="9"/>
      <c r="J480" s="8"/>
      <c r="K480" s="10"/>
      <c r="L480" s="10"/>
      <c r="M480" s="8"/>
      <c r="N480" s="8"/>
      <c r="O480" s="519"/>
    </row>
    <row r="481" spans="1:15" ht="13.5" customHeight="1" thickBot="1">
      <c r="A481" s="520"/>
      <c r="B481" s="537"/>
      <c r="C481" s="539"/>
      <c r="D481" s="83">
        <v>2017</v>
      </c>
      <c r="E481" s="307">
        <v>0</v>
      </c>
      <c r="F481" s="307">
        <v>0</v>
      </c>
      <c r="G481" s="307">
        <v>0</v>
      </c>
      <c r="H481" s="307">
        <v>0</v>
      </c>
      <c r="I481" s="9"/>
      <c r="J481" s="8"/>
      <c r="K481" s="8"/>
      <c r="L481" s="8"/>
      <c r="M481" s="8"/>
      <c r="N481" s="8"/>
      <c r="O481" s="520"/>
    </row>
    <row r="482" spans="1:15" ht="13.5" customHeight="1" thickBot="1">
      <c r="A482" s="520"/>
      <c r="B482" s="537"/>
      <c r="C482" s="539"/>
      <c r="D482" s="83">
        <v>2018</v>
      </c>
      <c r="E482" s="307">
        <v>4904.8</v>
      </c>
      <c r="F482" s="307">
        <v>4904.8</v>
      </c>
      <c r="G482" s="307">
        <v>4904.8</v>
      </c>
      <c r="H482" s="307">
        <v>4904.8</v>
      </c>
      <c r="I482" s="9"/>
      <c r="J482" s="8"/>
      <c r="K482" s="8"/>
      <c r="L482" s="8"/>
      <c r="M482" s="8"/>
      <c r="N482" s="8"/>
      <c r="O482" s="520"/>
    </row>
    <row r="483" spans="1:15" ht="13.5" customHeight="1" thickBot="1">
      <c r="A483" s="520"/>
      <c r="B483" s="537"/>
      <c r="C483" s="539"/>
      <c r="D483" s="83">
        <v>2019</v>
      </c>
      <c r="E483" s="307">
        <v>3496.9</v>
      </c>
      <c r="F483" s="307">
        <v>3496.9</v>
      </c>
      <c r="G483" s="307">
        <v>3496.9</v>
      </c>
      <c r="H483" s="307">
        <v>3496.9</v>
      </c>
      <c r="I483" s="9"/>
      <c r="J483" s="8"/>
      <c r="K483" s="8"/>
      <c r="L483" s="8"/>
      <c r="M483" s="8"/>
      <c r="N483" s="8"/>
      <c r="O483" s="520"/>
    </row>
    <row r="484" spans="1:15" ht="13.5" customHeight="1" thickBot="1">
      <c r="A484" s="520"/>
      <c r="B484" s="537"/>
      <c r="C484" s="539"/>
      <c r="D484" s="83">
        <v>2020</v>
      </c>
      <c r="E484" s="307">
        <v>2500</v>
      </c>
      <c r="F484" s="307">
        <v>0</v>
      </c>
      <c r="G484" s="307">
        <v>2500</v>
      </c>
      <c r="H484" s="307">
        <v>0</v>
      </c>
      <c r="I484" s="9"/>
      <c r="J484" s="8"/>
      <c r="K484" s="8"/>
      <c r="L484" s="8"/>
      <c r="M484" s="8"/>
      <c r="N484" s="8"/>
      <c r="O484" s="520"/>
    </row>
    <row r="485" spans="1:15" ht="13.5" customHeight="1" thickBot="1">
      <c r="A485" s="520"/>
      <c r="B485" s="537"/>
      <c r="C485" s="539"/>
      <c r="D485" s="83">
        <v>2021</v>
      </c>
      <c r="E485" s="309">
        <v>2000</v>
      </c>
      <c r="F485" s="307">
        <v>0</v>
      </c>
      <c r="G485" s="309">
        <v>2000</v>
      </c>
      <c r="H485" s="307">
        <v>0</v>
      </c>
      <c r="I485" s="9"/>
      <c r="J485" s="8"/>
      <c r="K485" s="8"/>
      <c r="L485" s="8"/>
      <c r="M485" s="8"/>
      <c r="N485" s="8"/>
      <c r="O485" s="520"/>
    </row>
    <row r="486" spans="1:15" ht="13.5" customHeight="1" thickBot="1">
      <c r="A486" s="520"/>
      <c r="B486" s="537"/>
      <c r="C486" s="539"/>
      <c r="D486" s="83">
        <v>2022</v>
      </c>
      <c r="E486" s="309">
        <v>5000</v>
      </c>
      <c r="F486" s="307">
        <v>0</v>
      </c>
      <c r="G486" s="309">
        <v>5000</v>
      </c>
      <c r="H486" s="307">
        <v>0</v>
      </c>
      <c r="I486" s="9"/>
      <c r="J486" s="8"/>
      <c r="K486" s="8"/>
      <c r="L486" s="8"/>
      <c r="M486" s="8"/>
      <c r="N486" s="8"/>
      <c r="O486" s="520"/>
    </row>
    <row r="487" spans="1:15" ht="13.5" customHeight="1" thickBot="1">
      <c r="A487" s="520"/>
      <c r="B487" s="537"/>
      <c r="C487" s="539"/>
      <c r="D487" s="83">
        <v>2023</v>
      </c>
      <c r="E487" s="309">
        <v>0</v>
      </c>
      <c r="F487" s="307">
        <v>0</v>
      </c>
      <c r="G487" s="316">
        <v>0</v>
      </c>
      <c r="H487" s="307">
        <v>0</v>
      </c>
      <c r="I487" s="9"/>
      <c r="J487" s="8"/>
      <c r="K487" s="8"/>
      <c r="L487" s="8"/>
      <c r="M487" s="8"/>
      <c r="N487" s="8"/>
      <c r="O487" s="520"/>
    </row>
    <row r="488" spans="1:15" ht="13.5" customHeight="1" thickBot="1">
      <c r="A488" s="520"/>
      <c r="B488" s="537"/>
      <c r="C488" s="539"/>
      <c r="D488" s="83">
        <v>2024</v>
      </c>
      <c r="E488" s="309">
        <v>0</v>
      </c>
      <c r="F488" s="307">
        <v>0</v>
      </c>
      <c r="G488" s="316">
        <v>0</v>
      </c>
      <c r="H488" s="307">
        <v>0</v>
      </c>
      <c r="I488" s="9"/>
      <c r="J488" s="8"/>
      <c r="K488" s="8"/>
      <c r="L488" s="8"/>
      <c r="M488" s="8"/>
      <c r="N488" s="8"/>
      <c r="O488" s="520"/>
    </row>
    <row r="489" spans="1:15" ht="13.5" customHeight="1" thickBot="1">
      <c r="A489" s="521"/>
      <c r="B489" s="540"/>
      <c r="C489" s="541"/>
      <c r="D489" s="83">
        <v>2025</v>
      </c>
      <c r="E489" s="309">
        <v>0</v>
      </c>
      <c r="F489" s="307">
        <v>0</v>
      </c>
      <c r="G489" s="316">
        <v>0</v>
      </c>
      <c r="H489" s="307">
        <v>0</v>
      </c>
      <c r="I489" s="9"/>
      <c r="J489" s="8"/>
      <c r="K489" s="8"/>
      <c r="L489" s="8"/>
      <c r="M489" s="8"/>
      <c r="N489" s="8"/>
      <c r="O489" s="521"/>
    </row>
    <row r="490" spans="1:15" ht="13.5" customHeight="1" thickBot="1">
      <c r="A490" s="519"/>
      <c r="B490" s="536" t="s">
        <v>99</v>
      </c>
      <c r="C490" s="538" t="s">
        <v>102</v>
      </c>
      <c r="D490" s="82" t="s">
        <v>160</v>
      </c>
      <c r="E490" s="302">
        <f>SUM(E491:E499)</f>
        <v>34324</v>
      </c>
      <c r="F490" s="302">
        <f>SUM(F491:F499)</f>
        <v>16824</v>
      </c>
      <c r="G490" s="302">
        <f>SUM(G491:G499)</f>
        <v>34324</v>
      </c>
      <c r="H490" s="302">
        <f>SUM(H491:H499)</f>
        <v>16824</v>
      </c>
      <c r="I490" s="9"/>
      <c r="J490" s="8"/>
      <c r="K490" s="10"/>
      <c r="L490" s="10"/>
      <c r="M490" s="8"/>
      <c r="N490" s="8"/>
      <c r="O490" s="519"/>
    </row>
    <row r="491" spans="1:15" ht="13.5" customHeight="1" thickBot="1">
      <c r="A491" s="520"/>
      <c r="B491" s="537"/>
      <c r="C491" s="539"/>
      <c r="D491" s="83">
        <v>2017</v>
      </c>
      <c r="E491" s="307">
        <v>0</v>
      </c>
      <c r="F491" s="307">
        <v>0</v>
      </c>
      <c r="G491" s="307">
        <v>0</v>
      </c>
      <c r="H491" s="307">
        <v>0</v>
      </c>
      <c r="I491" s="9"/>
      <c r="J491" s="8"/>
      <c r="K491" s="8"/>
      <c r="L491" s="8"/>
      <c r="M491" s="8"/>
      <c r="N491" s="8"/>
      <c r="O491" s="520"/>
    </row>
    <row r="492" spans="1:15" ht="13.5" customHeight="1" thickBot="1">
      <c r="A492" s="520"/>
      <c r="B492" s="537"/>
      <c r="C492" s="539"/>
      <c r="D492" s="83">
        <v>2018</v>
      </c>
      <c r="E492" s="307">
        <v>9338.4</v>
      </c>
      <c r="F492" s="307">
        <v>9338.4</v>
      </c>
      <c r="G492" s="307">
        <v>9338.4</v>
      </c>
      <c r="H492" s="307">
        <v>9338.4</v>
      </c>
      <c r="I492" s="9"/>
      <c r="J492" s="8"/>
      <c r="K492" s="8"/>
      <c r="L492" s="8"/>
      <c r="M492" s="8"/>
      <c r="N492" s="8"/>
      <c r="O492" s="520"/>
    </row>
    <row r="493" spans="1:15" ht="13.5" customHeight="1" thickBot="1">
      <c r="A493" s="520"/>
      <c r="B493" s="537"/>
      <c r="C493" s="539"/>
      <c r="D493" s="83">
        <v>2019</v>
      </c>
      <c r="E493" s="307">
        <v>7485.6</v>
      </c>
      <c r="F493" s="307">
        <v>7485.6</v>
      </c>
      <c r="G493" s="307">
        <v>7485.6</v>
      </c>
      <c r="H493" s="307">
        <v>7485.6</v>
      </c>
      <c r="I493" s="9"/>
      <c r="J493" s="8"/>
      <c r="K493" s="8"/>
      <c r="L493" s="8"/>
      <c r="M493" s="8"/>
      <c r="N493" s="8"/>
      <c r="O493" s="520"/>
    </row>
    <row r="494" spans="1:15" ht="13.5" customHeight="1" thickBot="1">
      <c r="A494" s="520"/>
      <c r="B494" s="537"/>
      <c r="C494" s="539"/>
      <c r="D494" s="83">
        <v>2020</v>
      </c>
      <c r="E494" s="307">
        <v>6500</v>
      </c>
      <c r="F494" s="307">
        <v>0</v>
      </c>
      <c r="G494" s="307">
        <v>6500</v>
      </c>
      <c r="H494" s="307">
        <v>0</v>
      </c>
      <c r="I494" s="9"/>
      <c r="J494" s="8"/>
      <c r="K494" s="8"/>
      <c r="L494" s="8"/>
      <c r="M494" s="8"/>
      <c r="N494" s="8"/>
      <c r="O494" s="520"/>
    </row>
    <row r="495" spans="1:15" ht="13.5" customHeight="1" thickBot="1">
      <c r="A495" s="520"/>
      <c r="B495" s="537"/>
      <c r="C495" s="539"/>
      <c r="D495" s="83">
        <v>2021</v>
      </c>
      <c r="E495" s="309">
        <v>7000</v>
      </c>
      <c r="F495" s="307">
        <v>0</v>
      </c>
      <c r="G495" s="309">
        <v>7000</v>
      </c>
      <c r="H495" s="307">
        <v>0</v>
      </c>
      <c r="I495" s="9"/>
      <c r="J495" s="8"/>
      <c r="K495" s="8"/>
      <c r="L495" s="8"/>
      <c r="M495" s="8"/>
      <c r="N495" s="8"/>
      <c r="O495" s="520"/>
    </row>
    <row r="496" spans="1:15" ht="13.5" customHeight="1" thickBot="1">
      <c r="A496" s="520"/>
      <c r="B496" s="537"/>
      <c r="C496" s="539"/>
      <c r="D496" s="83">
        <v>2022</v>
      </c>
      <c r="E496" s="309">
        <v>4000</v>
      </c>
      <c r="F496" s="309">
        <v>0</v>
      </c>
      <c r="G496" s="309">
        <v>4000</v>
      </c>
      <c r="H496" s="309">
        <v>0</v>
      </c>
      <c r="I496" s="9"/>
      <c r="J496" s="8"/>
      <c r="K496" s="8"/>
      <c r="L496" s="8"/>
      <c r="M496" s="8"/>
      <c r="N496" s="8"/>
      <c r="O496" s="520"/>
    </row>
    <row r="497" spans="1:15" ht="13.5" customHeight="1" thickBot="1">
      <c r="A497" s="520"/>
      <c r="B497" s="537"/>
      <c r="C497" s="539"/>
      <c r="D497" s="83">
        <v>2023</v>
      </c>
      <c r="E497" s="309">
        <v>0</v>
      </c>
      <c r="F497" s="309">
        <v>0</v>
      </c>
      <c r="G497" s="309">
        <v>0</v>
      </c>
      <c r="H497" s="309">
        <v>0</v>
      </c>
      <c r="I497" s="9"/>
      <c r="J497" s="8"/>
      <c r="K497" s="8"/>
      <c r="L497" s="8"/>
      <c r="M497" s="8"/>
      <c r="N497" s="8"/>
      <c r="O497" s="520"/>
    </row>
    <row r="498" spans="1:15" ht="13.5" customHeight="1" thickBot="1">
      <c r="A498" s="520"/>
      <c r="B498" s="537"/>
      <c r="C498" s="539"/>
      <c r="D498" s="83">
        <v>2024</v>
      </c>
      <c r="E498" s="309">
        <v>0</v>
      </c>
      <c r="F498" s="309">
        <v>0</v>
      </c>
      <c r="G498" s="309">
        <v>0</v>
      </c>
      <c r="H498" s="309">
        <v>0</v>
      </c>
      <c r="I498" s="9"/>
      <c r="J498" s="8"/>
      <c r="K498" s="8"/>
      <c r="L498" s="8"/>
      <c r="M498" s="8"/>
      <c r="N498" s="8"/>
      <c r="O498" s="520"/>
    </row>
    <row r="499" spans="1:15" ht="13.5" customHeight="1" thickBot="1">
      <c r="A499" s="521"/>
      <c r="B499" s="540"/>
      <c r="C499" s="541"/>
      <c r="D499" s="83">
        <v>2025</v>
      </c>
      <c r="E499" s="309">
        <v>0</v>
      </c>
      <c r="F499" s="309">
        <v>0</v>
      </c>
      <c r="G499" s="309">
        <v>0</v>
      </c>
      <c r="H499" s="309">
        <v>0</v>
      </c>
      <c r="I499" s="9"/>
      <c r="J499" s="8"/>
      <c r="K499" s="8"/>
      <c r="L499" s="8"/>
      <c r="M499" s="8"/>
      <c r="N499" s="8"/>
      <c r="O499" s="521"/>
    </row>
    <row r="500" spans="1:15" ht="18" customHeight="1" thickBot="1">
      <c r="A500" s="523" t="s">
        <v>184</v>
      </c>
      <c r="B500" s="546" t="s">
        <v>218</v>
      </c>
      <c r="C500" s="529" t="s">
        <v>103</v>
      </c>
      <c r="D500" s="23" t="s">
        <v>160</v>
      </c>
      <c r="E500" s="302">
        <f>SUM(E501:E509)</f>
        <v>44759.3</v>
      </c>
      <c r="F500" s="302">
        <f>SUM(F501:F509)</f>
        <v>12759.3</v>
      </c>
      <c r="G500" s="302">
        <f>SUM(G501:G509)</f>
        <v>44759.3</v>
      </c>
      <c r="H500" s="302">
        <f>SUM(H501:H509)</f>
        <v>12759.3</v>
      </c>
      <c r="I500" s="9"/>
      <c r="J500" s="8"/>
      <c r="K500" s="10"/>
      <c r="L500" s="10"/>
      <c r="M500" s="8"/>
      <c r="N500" s="8"/>
      <c r="O500" s="519" t="s">
        <v>233</v>
      </c>
    </row>
    <row r="501" spans="1:15" ht="15" thickBot="1">
      <c r="A501" s="524"/>
      <c r="B501" s="546"/>
      <c r="C501" s="530"/>
      <c r="D501" s="24">
        <v>2017</v>
      </c>
      <c r="E501" s="303">
        <f aca="true" t="shared" si="8" ref="E501:H509">SUM(E515+E525)</f>
        <v>0</v>
      </c>
      <c r="F501" s="303">
        <f t="shared" si="8"/>
        <v>0</v>
      </c>
      <c r="G501" s="303">
        <f t="shared" si="8"/>
        <v>0</v>
      </c>
      <c r="H501" s="303">
        <f t="shared" si="8"/>
        <v>0</v>
      </c>
      <c r="I501" s="9"/>
      <c r="J501" s="8"/>
      <c r="K501" s="8"/>
      <c r="L501" s="8"/>
      <c r="M501" s="8"/>
      <c r="N501" s="8"/>
      <c r="O501" s="520"/>
    </row>
    <row r="502" spans="1:15" ht="15" thickBot="1">
      <c r="A502" s="524"/>
      <c r="B502" s="546"/>
      <c r="C502" s="530"/>
      <c r="D502" s="24">
        <v>2018</v>
      </c>
      <c r="E502" s="303">
        <f t="shared" si="8"/>
        <v>5181.7</v>
      </c>
      <c r="F502" s="303">
        <f t="shared" si="8"/>
        <v>5181.7</v>
      </c>
      <c r="G502" s="303">
        <f t="shared" si="8"/>
        <v>5181.7</v>
      </c>
      <c r="H502" s="303">
        <f t="shared" si="8"/>
        <v>5181.7</v>
      </c>
      <c r="I502" s="9"/>
      <c r="J502" s="8"/>
      <c r="K502" s="8"/>
      <c r="L502" s="8"/>
      <c r="M502" s="8"/>
      <c r="N502" s="8"/>
      <c r="O502" s="520"/>
    </row>
    <row r="503" spans="1:15" ht="15" thickBot="1">
      <c r="A503" s="524"/>
      <c r="B503" s="546"/>
      <c r="C503" s="530"/>
      <c r="D503" s="24">
        <v>2019</v>
      </c>
      <c r="E503" s="303">
        <f t="shared" si="8"/>
        <v>7577.6</v>
      </c>
      <c r="F503" s="303">
        <f t="shared" si="8"/>
        <v>7577.6</v>
      </c>
      <c r="G503" s="303">
        <f t="shared" si="8"/>
        <v>7577.6</v>
      </c>
      <c r="H503" s="303">
        <f t="shared" si="8"/>
        <v>7577.6</v>
      </c>
      <c r="I503" s="9"/>
      <c r="J503" s="8"/>
      <c r="K503" s="8"/>
      <c r="L503" s="8"/>
      <c r="M503" s="8"/>
      <c r="N503" s="8"/>
      <c r="O503" s="520"/>
    </row>
    <row r="504" spans="1:15" ht="15" thickBot="1">
      <c r="A504" s="524"/>
      <c r="B504" s="546"/>
      <c r="C504" s="530"/>
      <c r="D504" s="24">
        <v>2020</v>
      </c>
      <c r="E504" s="303">
        <f t="shared" si="8"/>
        <v>8500</v>
      </c>
      <c r="F504" s="303">
        <f t="shared" si="8"/>
        <v>0</v>
      </c>
      <c r="G504" s="303">
        <f t="shared" si="8"/>
        <v>8500</v>
      </c>
      <c r="H504" s="303">
        <f t="shared" si="8"/>
        <v>0</v>
      </c>
      <c r="I504" s="9"/>
      <c r="J504" s="8"/>
      <c r="K504" s="8"/>
      <c r="L504" s="8"/>
      <c r="M504" s="8"/>
      <c r="N504" s="8"/>
      <c r="O504" s="520"/>
    </row>
    <row r="505" spans="1:15" ht="15" thickBot="1">
      <c r="A505" s="524"/>
      <c r="B505" s="546"/>
      <c r="C505" s="530"/>
      <c r="D505" s="24">
        <v>2021</v>
      </c>
      <c r="E505" s="303">
        <f t="shared" si="8"/>
        <v>8000</v>
      </c>
      <c r="F505" s="303">
        <f t="shared" si="8"/>
        <v>0</v>
      </c>
      <c r="G505" s="303">
        <f t="shared" si="8"/>
        <v>8000</v>
      </c>
      <c r="H505" s="303">
        <f t="shared" si="8"/>
        <v>0</v>
      </c>
      <c r="I505" s="9"/>
      <c r="J505" s="8"/>
      <c r="K505" s="8"/>
      <c r="L505" s="8"/>
      <c r="M505" s="8"/>
      <c r="N505" s="8"/>
      <c r="O505" s="520"/>
    </row>
    <row r="506" spans="1:15" ht="15" thickBot="1">
      <c r="A506" s="524"/>
      <c r="B506" s="546"/>
      <c r="C506" s="530"/>
      <c r="D506" s="24">
        <v>2022</v>
      </c>
      <c r="E506" s="303">
        <f t="shared" si="8"/>
        <v>8000</v>
      </c>
      <c r="F506" s="303">
        <f t="shared" si="8"/>
        <v>0</v>
      </c>
      <c r="G506" s="303">
        <f t="shared" si="8"/>
        <v>8000</v>
      </c>
      <c r="H506" s="303">
        <f t="shared" si="8"/>
        <v>0</v>
      </c>
      <c r="I506" s="9"/>
      <c r="J506" s="8"/>
      <c r="K506" s="8"/>
      <c r="L506" s="8"/>
      <c r="M506" s="8"/>
      <c r="N506" s="8"/>
      <c r="O506" s="520"/>
    </row>
    <row r="507" spans="1:15" ht="15" thickBot="1">
      <c r="A507" s="524"/>
      <c r="B507" s="546"/>
      <c r="C507" s="530"/>
      <c r="D507" s="24">
        <v>2023</v>
      </c>
      <c r="E507" s="303">
        <f t="shared" si="8"/>
        <v>2500</v>
      </c>
      <c r="F507" s="303">
        <f t="shared" si="8"/>
        <v>0</v>
      </c>
      <c r="G507" s="303">
        <f t="shared" si="8"/>
        <v>2500</v>
      </c>
      <c r="H507" s="303">
        <f t="shared" si="8"/>
        <v>0</v>
      </c>
      <c r="I507" s="9"/>
      <c r="J507" s="8"/>
      <c r="K507" s="8"/>
      <c r="L507" s="8"/>
      <c r="M507" s="8"/>
      <c r="N507" s="8"/>
      <c r="O507" s="520"/>
    </row>
    <row r="508" spans="1:15" ht="15" thickBot="1">
      <c r="A508" s="524"/>
      <c r="B508" s="546"/>
      <c r="C508" s="530"/>
      <c r="D508" s="24">
        <v>2024</v>
      </c>
      <c r="E508" s="303">
        <f t="shared" si="8"/>
        <v>2500</v>
      </c>
      <c r="F508" s="303">
        <f t="shared" si="8"/>
        <v>0</v>
      </c>
      <c r="G508" s="303">
        <f t="shared" si="8"/>
        <v>2500</v>
      </c>
      <c r="H508" s="303">
        <f t="shared" si="8"/>
        <v>0</v>
      </c>
      <c r="I508" s="9"/>
      <c r="J508" s="8"/>
      <c r="K508" s="8"/>
      <c r="L508" s="8"/>
      <c r="M508" s="8"/>
      <c r="N508" s="8"/>
      <c r="O508" s="520"/>
    </row>
    <row r="509" spans="1:15" ht="15" customHeight="1" thickBot="1">
      <c r="A509" s="545"/>
      <c r="B509" s="546"/>
      <c r="C509" s="531"/>
      <c r="D509" s="18">
        <v>2025</v>
      </c>
      <c r="E509" s="303">
        <f t="shared" si="8"/>
        <v>2500</v>
      </c>
      <c r="F509" s="303">
        <f t="shared" si="8"/>
        <v>0</v>
      </c>
      <c r="G509" s="303">
        <f t="shared" si="8"/>
        <v>2500</v>
      </c>
      <c r="H509" s="303">
        <f t="shared" si="8"/>
        <v>0</v>
      </c>
      <c r="I509" s="9"/>
      <c r="J509" s="8"/>
      <c r="K509" s="8"/>
      <c r="L509" s="8"/>
      <c r="M509" s="8"/>
      <c r="N509" s="8"/>
      <c r="O509" s="521"/>
    </row>
    <row r="510" spans="1:15" ht="180" customHeight="1" thickBot="1">
      <c r="A510" s="19"/>
      <c r="B510" s="219" t="s">
        <v>375</v>
      </c>
      <c r="C510" s="117"/>
      <c r="D510" s="18"/>
      <c r="E510" s="317"/>
      <c r="F510" s="318"/>
      <c r="G510" s="318"/>
      <c r="H510" s="318"/>
      <c r="I510" s="9"/>
      <c r="J510" s="8"/>
      <c r="K510" s="8"/>
      <c r="L510" s="8"/>
      <c r="M510" s="8"/>
      <c r="N510" s="8"/>
      <c r="O510" s="38"/>
    </row>
    <row r="511" spans="1:15" ht="219" customHeight="1" thickBot="1">
      <c r="A511" s="98"/>
      <c r="B511" s="218" t="s">
        <v>54</v>
      </c>
      <c r="C511" s="39"/>
      <c r="D511" s="18"/>
      <c r="E511" s="79"/>
      <c r="F511" s="80"/>
      <c r="G511" s="80"/>
      <c r="H511" s="80"/>
      <c r="I511" s="9"/>
      <c r="J511" s="8"/>
      <c r="K511" s="8"/>
      <c r="L511" s="8"/>
      <c r="M511" s="8"/>
      <c r="N511" s="8"/>
      <c r="O511" s="146"/>
    </row>
    <row r="512" spans="1:15" ht="369" customHeight="1" thickBot="1">
      <c r="A512" s="98"/>
      <c r="B512" s="218" t="s">
        <v>55</v>
      </c>
      <c r="C512" s="81"/>
      <c r="D512" s="18"/>
      <c r="E512" s="79"/>
      <c r="F512" s="80"/>
      <c r="G512" s="80"/>
      <c r="H512" s="80"/>
      <c r="I512" s="9"/>
      <c r="J512" s="8"/>
      <c r="K512" s="8"/>
      <c r="L512" s="8"/>
      <c r="M512" s="8"/>
      <c r="N512" s="8"/>
      <c r="O512" s="26"/>
    </row>
    <row r="513" spans="1:15" ht="311.25" customHeight="1" thickBot="1">
      <c r="A513" s="98"/>
      <c r="B513" s="218" t="s">
        <v>56</v>
      </c>
      <c r="C513" s="81"/>
      <c r="D513" s="18"/>
      <c r="E513" s="79"/>
      <c r="F513" s="80"/>
      <c r="G513" s="80"/>
      <c r="H513" s="80"/>
      <c r="I513" s="9"/>
      <c r="J513" s="8"/>
      <c r="K513" s="8"/>
      <c r="L513" s="8"/>
      <c r="M513" s="8"/>
      <c r="N513" s="8"/>
      <c r="O513" s="145"/>
    </row>
    <row r="514" spans="1:15" ht="13.5" customHeight="1" thickBot="1">
      <c r="A514" s="519"/>
      <c r="B514" s="536" t="s">
        <v>98</v>
      </c>
      <c r="C514" s="538" t="s">
        <v>101</v>
      </c>
      <c r="D514" s="82" t="s">
        <v>160</v>
      </c>
      <c r="E514" s="306">
        <f>SUM(E515:E523)</f>
        <v>6960</v>
      </c>
      <c r="F514" s="306">
        <f>SUM(F515:F523)</f>
        <v>1960</v>
      </c>
      <c r="G514" s="306">
        <f>SUM(G515:G523)</f>
        <v>6960</v>
      </c>
      <c r="H514" s="306">
        <f>SUM(H515:H523)</f>
        <v>1960</v>
      </c>
      <c r="I514" s="9"/>
      <c r="J514" s="8"/>
      <c r="K514" s="10"/>
      <c r="L514" s="10"/>
      <c r="M514" s="8"/>
      <c r="N514" s="8"/>
      <c r="O514" s="519"/>
    </row>
    <row r="515" spans="1:15" ht="13.5" customHeight="1" thickBot="1">
      <c r="A515" s="520"/>
      <c r="B515" s="537"/>
      <c r="C515" s="539"/>
      <c r="D515" s="83">
        <v>2017</v>
      </c>
      <c r="E515" s="307">
        <v>0</v>
      </c>
      <c r="F515" s="308">
        <v>0</v>
      </c>
      <c r="G515" s="307">
        <v>0</v>
      </c>
      <c r="H515" s="308">
        <v>0</v>
      </c>
      <c r="I515" s="9"/>
      <c r="J515" s="8"/>
      <c r="K515" s="8"/>
      <c r="L515" s="8"/>
      <c r="M515" s="8"/>
      <c r="N515" s="8"/>
      <c r="O515" s="520"/>
    </row>
    <row r="516" spans="1:15" ht="13.5" customHeight="1" thickBot="1">
      <c r="A516" s="520"/>
      <c r="B516" s="537"/>
      <c r="C516" s="539"/>
      <c r="D516" s="83">
        <v>2018</v>
      </c>
      <c r="E516" s="307">
        <v>460</v>
      </c>
      <c r="F516" s="307">
        <v>460</v>
      </c>
      <c r="G516" s="307">
        <v>460</v>
      </c>
      <c r="H516" s="307">
        <v>460</v>
      </c>
      <c r="I516" s="9"/>
      <c r="J516" s="8"/>
      <c r="K516" s="8"/>
      <c r="L516" s="8"/>
      <c r="M516" s="8"/>
      <c r="N516" s="8"/>
      <c r="O516" s="520"/>
    </row>
    <row r="517" spans="1:15" ht="13.5" customHeight="1" thickBot="1">
      <c r="A517" s="520"/>
      <c r="B517" s="537"/>
      <c r="C517" s="539"/>
      <c r="D517" s="83">
        <v>2019</v>
      </c>
      <c r="E517" s="307">
        <v>1500</v>
      </c>
      <c r="F517" s="307">
        <v>1500</v>
      </c>
      <c r="G517" s="307">
        <v>1500</v>
      </c>
      <c r="H517" s="307">
        <v>1500</v>
      </c>
      <c r="I517" s="9"/>
      <c r="J517" s="8"/>
      <c r="K517" s="8"/>
      <c r="L517" s="8"/>
      <c r="M517" s="8"/>
      <c r="N517" s="8"/>
      <c r="O517" s="520"/>
    </row>
    <row r="518" spans="1:15" ht="13.5" customHeight="1" thickBot="1">
      <c r="A518" s="520"/>
      <c r="B518" s="537"/>
      <c r="C518" s="539"/>
      <c r="D518" s="83">
        <v>2020</v>
      </c>
      <c r="E518" s="307">
        <v>1000</v>
      </c>
      <c r="F518" s="308">
        <v>0</v>
      </c>
      <c r="G518" s="307">
        <v>1000</v>
      </c>
      <c r="H518" s="308">
        <v>0</v>
      </c>
      <c r="I518" s="9"/>
      <c r="J518" s="8"/>
      <c r="K518" s="8"/>
      <c r="L518" s="8"/>
      <c r="M518" s="8"/>
      <c r="N518" s="8"/>
      <c r="O518" s="520"/>
    </row>
    <row r="519" spans="1:15" ht="13.5" customHeight="1" thickBot="1">
      <c r="A519" s="520"/>
      <c r="B519" s="537"/>
      <c r="C519" s="539"/>
      <c r="D519" s="83">
        <v>2021</v>
      </c>
      <c r="E519" s="309">
        <v>3000</v>
      </c>
      <c r="F519" s="308">
        <v>0</v>
      </c>
      <c r="G519" s="309">
        <v>3000</v>
      </c>
      <c r="H519" s="308">
        <v>0</v>
      </c>
      <c r="I519" s="9"/>
      <c r="J519" s="8"/>
      <c r="K519" s="8"/>
      <c r="L519" s="8"/>
      <c r="M519" s="8"/>
      <c r="N519" s="8"/>
      <c r="O519" s="520"/>
    </row>
    <row r="520" spans="1:15" ht="13.5" customHeight="1" thickBot="1">
      <c r="A520" s="520"/>
      <c r="B520" s="537"/>
      <c r="C520" s="539"/>
      <c r="D520" s="83">
        <v>2022</v>
      </c>
      <c r="E520" s="309">
        <v>1000</v>
      </c>
      <c r="F520" s="308">
        <v>0</v>
      </c>
      <c r="G520" s="309">
        <v>1000</v>
      </c>
      <c r="H520" s="308">
        <v>0</v>
      </c>
      <c r="I520" s="9"/>
      <c r="J520" s="8"/>
      <c r="K520" s="8"/>
      <c r="L520" s="8"/>
      <c r="M520" s="8"/>
      <c r="N520" s="8"/>
      <c r="O520" s="520"/>
    </row>
    <row r="521" spans="1:15" ht="13.5" customHeight="1" thickBot="1">
      <c r="A521" s="520"/>
      <c r="B521" s="537"/>
      <c r="C521" s="539"/>
      <c r="D521" s="83">
        <v>2023</v>
      </c>
      <c r="E521" s="309">
        <v>0</v>
      </c>
      <c r="F521" s="308">
        <v>0</v>
      </c>
      <c r="G521" s="309">
        <v>0</v>
      </c>
      <c r="H521" s="308">
        <v>0</v>
      </c>
      <c r="I521" s="9"/>
      <c r="J521" s="8"/>
      <c r="K521" s="8"/>
      <c r="L521" s="8"/>
      <c r="M521" s="8"/>
      <c r="N521" s="8"/>
      <c r="O521" s="520"/>
    </row>
    <row r="522" spans="1:15" ht="13.5" customHeight="1" thickBot="1">
      <c r="A522" s="520"/>
      <c r="B522" s="537"/>
      <c r="C522" s="539"/>
      <c r="D522" s="83">
        <v>2024</v>
      </c>
      <c r="E522" s="309">
        <v>0</v>
      </c>
      <c r="F522" s="308">
        <v>0</v>
      </c>
      <c r="G522" s="309">
        <v>0</v>
      </c>
      <c r="H522" s="308">
        <v>0</v>
      </c>
      <c r="I522" s="9"/>
      <c r="J522" s="8"/>
      <c r="K522" s="8"/>
      <c r="L522" s="8"/>
      <c r="M522" s="8"/>
      <c r="N522" s="8"/>
      <c r="O522" s="520"/>
    </row>
    <row r="523" spans="1:15" ht="13.5" customHeight="1" thickBot="1">
      <c r="A523" s="521"/>
      <c r="B523" s="540"/>
      <c r="C523" s="541"/>
      <c r="D523" s="83">
        <v>2025</v>
      </c>
      <c r="E523" s="309">
        <v>0</v>
      </c>
      <c r="F523" s="308">
        <v>0</v>
      </c>
      <c r="G523" s="309">
        <v>0</v>
      </c>
      <c r="H523" s="308">
        <v>0</v>
      </c>
      <c r="I523" s="9"/>
      <c r="J523" s="8"/>
      <c r="K523" s="8"/>
      <c r="L523" s="8"/>
      <c r="M523" s="8"/>
      <c r="N523" s="8"/>
      <c r="O523" s="521"/>
    </row>
    <row r="524" spans="1:15" ht="13.5" customHeight="1" thickBot="1">
      <c r="A524" s="519"/>
      <c r="B524" s="536" t="s">
        <v>99</v>
      </c>
      <c r="C524" s="538" t="s">
        <v>102</v>
      </c>
      <c r="D524" s="82" t="s">
        <v>160</v>
      </c>
      <c r="E524" s="306">
        <f>SUM(E525:E533)</f>
        <v>37799.3</v>
      </c>
      <c r="F524" s="306">
        <f>SUM(F525:F533)</f>
        <v>10799.3</v>
      </c>
      <c r="G524" s="306">
        <f>SUM(G525:G533)</f>
        <v>37799.3</v>
      </c>
      <c r="H524" s="306">
        <f>SUM(H525:H533)</f>
        <v>10799.3</v>
      </c>
      <c r="I524" s="9"/>
      <c r="J524" s="8"/>
      <c r="K524" s="10"/>
      <c r="L524" s="10"/>
      <c r="M524" s="8"/>
      <c r="N524" s="8"/>
      <c r="O524" s="519"/>
    </row>
    <row r="525" spans="1:15" ht="13.5" customHeight="1" thickBot="1">
      <c r="A525" s="520"/>
      <c r="B525" s="537"/>
      <c r="C525" s="539"/>
      <c r="D525" s="83">
        <v>2017</v>
      </c>
      <c r="E525" s="307">
        <v>0</v>
      </c>
      <c r="F525" s="308">
        <v>0</v>
      </c>
      <c r="G525" s="307">
        <v>0</v>
      </c>
      <c r="H525" s="308">
        <v>0</v>
      </c>
      <c r="I525" s="9"/>
      <c r="J525" s="8"/>
      <c r="K525" s="8"/>
      <c r="L525" s="8"/>
      <c r="M525" s="8"/>
      <c r="N525" s="8"/>
      <c r="O525" s="520"/>
    </row>
    <row r="526" spans="1:15" ht="13.5" customHeight="1" thickBot="1">
      <c r="A526" s="520"/>
      <c r="B526" s="537"/>
      <c r="C526" s="539"/>
      <c r="D526" s="83">
        <v>2018</v>
      </c>
      <c r="E526" s="307">
        <v>4721.7</v>
      </c>
      <c r="F526" s="307">
        <v>4721.7</v>
      </c>
      <c r="G526" s="307">
        <v>4721.7</v>
      </c>
      <c r="H526" s="307">
        <v>4721.7</v>
      </c>
      <c r="I526" s="9"/>
      <c r="J526" s="8"/>
      <c r="K526" s="8"/>
      <c r="L526" s="8"/>
      <c r="M526" s="8"/>
      <c r="N526" s="8"/>
      <c r="O526" s="520"/>
    </row>
    <row r="527" spans="1:15" ht="13.5" customHeight="1" thickBot="1">
      <c r="A527" s="520"/>
      <c r="B527" s="537"/>
      <c r="C527" s="539"/>
      <c r="D527" s="83">
        <v>2019</v>
      </c>
      <c r="E527" s="307">
        <v>6077.6</v>
      </c>
      <c r="F527" s="307">
        <v>6077.6</v>
      </c>
      <c r="G527" s="307">
        <v>6077.6</v>
      </c>
      <c r="H527" s="307">
        <v>6077.6</v>
      </c>
      <c r="I527" s="9"/>
      <c r="J527" s="8"/>
      <c r="K527" s="8"/>
      <c r="L527" s="8"/>
      <c r="M527" s="8"/>
      <c r="N527" s="8"/>
      <c r="O527" s="520"/>
    </row>
    <row r="528" spans="1:15" ht="13.5" customHeight="1" thickBot="1">
      <c r="A528" s="520"/>
      <c r="B528" s="537"/>
      <c r="C528" s="539"/>
      <c r="D528" s="83">
        <v>2020</v>
      </c>
      <c r="E528" s="307">
        <v>7500</v>
      </c>
      <c r="F528" s="308">
        <v>0</v>
      </c>
      <c r="G528" s="307">
        <v>7500</v>
      </c>
      <c r="H528" s="308">
        <v>0</v>
      </c>
      <c r="I528" s="9"/>
      <c r="J528" s="8"/>
      <c r="K528" s="8"/>
      <c r="L528" s="8"/>
      <c r="M528" s="8"/>
      <c r="N528" s="8"/>
      <c r="O528" s="520"/>
    </row>
    <row r="529" spans="1:15" ht="13.5" customHeight="1" thickBot="1">
      <c r="A529" s="520"/>
      <c r="B529" s="537"/>
      <c r="C529" s="539"/>
      <c r="D529" s="83">
        <v>2021</v>
      </c>
      <c r="E529" s="309">
        <v>5000</v>
      </c>
      <c r="F529" s="308">
        <v>0</v>
      </c>
      <c r="G529" s="309">
        <v>5000</v>
      </c>
      <c r="H529" s="308">
        <v>0</v>
      </c>
      <c r="I529" s="9"/>
      <c r="J529" s="8"/>
      <c r="K529" s="8"/>
      <c r="L529" s="8"/>
      <c r="M529" s="8"/>
      <c r="N529" s="8"/>
      <c r="O529" s="520"/>
    </row>
    <row r="530" spans="1:15" ht="13.5" customHeight="1" thickBot="1">
      <c r="A530" s="520"/>
      <c r="B530" s="537"/>
      <c r="C530" s="539"/>
      <c r="D530" s="83">
        <v>2022</v>
      </c>
      <c r="E530" s="309">
        <v>7000</v>
      </c>
      <c r="F530" s="308">
        <v>0</v>
      </c>
      <c r="G530" s="309">
        <v>7000</v>
      </c>
      <c r="H530" s="308">
        <v>0</v>
      </c>
      <c r="I530" s="9"/>
      <c r="J530" s="8"/>
      <c r="K530" s="8"/>
      <c r="L530" s="8"/>
      <c r="M530" s="8"/>
      <c r="N530" s="8"/>
      <c r="O530" s="520"/>
    </row>
    <row r="531" spans="1:15" ht="13.5" customHeight="1" thickBot="1">
      <c r="A531" s="520"/>
      <c r="B531" s="537"/>
      <c r="C531" s="539"/>
      <c r="D531" s="83">
        <v>2023</v>
      </c>
      <c r="E531" s="309">
        <v>2500</v>
      </c>
      <c r="F531" s="308">
        <v>0</v>
      </c>
      <c r="G531" s="309">
        <v>2500</v>
      </c>
      <c r="H531" s="308">
        <v>0</v>
      </c>
      <c r="I531" s="9"/>
      <c r="J531" s="8"/>
      <c r="K531" s="8"/>
      <c r="L531" s="8"/>
      <c r="M531" s="8"/>
      <c r="N531" s="8"/>
      <c r="O531" s="520"/>
    </row>
    <row r="532" spans="1:15" ht="13.5" customHeight="1" thickBot="1">
      <c r="A532" s="520"/>
      <c r="B532" s="537"/>
      <c r="C532" s="539"/>
      <c r="D532" s="83">
        <v>2024</v>
      </c>
      <c r="E532" s="309">
        <v>2500</v>
      </c>
      <c r="F532" s="308">
        <v>0</v>
      </c>
      <c r="G532" s="309">
        <v>2500</v>
      </c>
      <c r="H532" s="308">
        <v>0</v>
      </c>
      <c r="I532" s="9"/>
      <c r="J532" s="8"/>
      <c r="K532" s="8"/>
      <c r="L532" s="8"/>
      <c r="M532" s="8"/>
      <c r="N532" s="8"/>
      <c r="O532" s="520"/>
    </row>
    <row r="533" spans="1:15" ht="13.5" customHeight="1" thickBot="1">
      <c r="A533" s="521"/>
      <c r="B533" s="540"/>
      <c r="C533" s="541"/>
      <c r="D533" s="83">
        <v>2025</v>
      </c>
      <c r="E533" s="309">
        <v>2500</v>
      </c>
      <c r="F533" s="308">
        <v>0</v>
      </c>
      <c r="G533" s="309">
        <v>2500</v>
      </c>
      <c r="H533" s="308">
        <v>0</v>
      </c>
      <c r="I533" s="9"/>
      <c r="J533" s="8"/>
      <c r="K533" s="8"/>
      <c r="L533" s="8"/>
      <c r="M533" s="8"/>
      <c r="N533" s="8"/>
      <c r="O533" s="521"/>
    </row>
    <row r="534" spans="1:15" ht="18" customHeight="1" thickBot="1">
      <c r="A534" s="523" t="s">
        <v>185</v>
      </c>
      <c r="B534" s="542" t="s">
        <v>46</v>
      </c>
      <c r="C534" s="519" t="s">
        <v>103</v>
      </c>
      <c r="D534" s="23" t="s">
        <v>160</v>
      </c>
      <c r="E534" s="302">
        <f>SUM(E535:E543)</f>
        <v>4499</v>
      </c>
      <c r="F534" s="302">
        <f>SUM(F535:F543)</f>
        <v>499</v>
      </c>
      <c r="G534" s="302">
        <f>SUM(G535:G543)</f>
        <v>4499</v>
      </c>
      <c r="H534" s="302">
        <f>SUM(H535:H543)</f>
        <v>499</v>
      </c>
      <c r="I534" s="9"/>
      <c r="J534" s="8"/>
      <c r="K534" s="10"/>
      <c r="L534" s="10"/>
      <c r="M534" s="8"/>
      <c r="N534" s="8"/>
      <c r="O534" s="519" t="s">
        <v>233</v>
      </c>
    </row>
    <row r="535" spans="1:15" ht="15" thickBot="1">
      <c r="A535" s="524"/>
      <c r="B535" s="543"/>
      <c r="C535" s="530"/>
      <c r="D535" s="24">
        <v>2017</v>
      </c>
      <c r="E535" s="305">
        <f aca="true" t="shared" si="9" ref="E535:H536">SUM(E545+E555)</f>
        <v>0</v>
      </c>
      <c r="F535" s="305">
        <f t="shared" si="9"/>
        <v>0</v>
      </c>
      <c r="G535" s="305">
        <f t="shared" si="9"/>
        <v>0</v>
      </c>
      <c r="H535" s="305">
        <f t="shared" si="9"/>
        <v>0</v>
      </c>
      <c r="I535" s="9"/>
      <c r="J535" s="8"/>
      <c r="K535" s="8"/>
      <c r="L535" s="8"/>
      <c r="M535" s="8"/>
      <c r="N535" s="8"/>
      <c r="O535" s="520"/>
    </row>
    <row r="536" spans="1:15" ht="15" thickBot="1">
      <c r="A536" s="524"/>
      <c r="B536" s="543"/>
      <c r="C536" s="530"/>
      <c r="D536" s="24">
        <v>2018</v>
      </c>
      <c r="E536" s="305">
        <f t="shared" si="9"/>
        <v>0</v>
      </c>
      <c r="F536" s="305">
        <f t="shared" si="9"/>
        <v>0</v>
      </c>
      <c r="G536" s="305">
        <f t="shared" si="9"/>
        <v>0</v>
      </c>
      <c r="H536" s="305">
        <f t="shared" si="9"/>
        <v>0</v>
      </c>
      <c r="I536" s="9"/>
      <c r="J536" s="8"/>
      <c r="K536" s="8"/>
      <c r="L536" s="8"/>
      <c r="M536" s="8"/>
      <c r="N536" s="8"/>
      <c r="O536" s="520"/>
    </row>
    <row r="537" spans="1:15" ht="15" thickBot="1">
      <c r="A537" s="524"/>
      <c r="B537" s="543"/>
      <c r="C537" s="530"/>
      <c r="D537" s="24">
        <v>2019</v>
      </c>
      <c r="E537" s="305">
        <v>499</v>
      </c>
      <c r="F537" s="305">
        <v>499</v>
      </c>
      <c r="G537" s="305">
        <v>499</v>
      </c>
      <c r="H537" s="305">
        <v>499</v>
      </c>
      <c r="I537" s="9"/>
      <c r="J537" s="8"/>
      <c r="K537" s="8"/>
      <c r="L537" s="8"/>
      <c r="M537" s="8"/>
      <c r="N537" s="8"/>
      <c r="O537" s="520"/>
    </row>
    <row r="538" spans="1:15" ht="15" thickBot="1">
      <c r="A538" s="524"/>
      <c r="B538" s="543"/>
      <c r="C538" s="530"/>
      <c r="D538" s="24">
        <v>2020</v>
      </c>
      <c r="E538" s="305">
        <f aca="true" t="shared" si="10" ref="E538:H543">SUM(E548+E558)</f>
        <v>1000</v>
      </c>
      <c r="F538" s="305">
        <f t="shared" si="10"/>
        <v>0</v>
      </c>
      <c r="G538" s="305">
        <f t="shared" si="10"/>
        <v>1000</v>
      </c>
      <c r="H538" s="305">
        <f t="shared" si="10"/>
        <v>0</v>
      </c>
      <c r="I538" s="9"/>
      <c r="J538" s="8"/>
      <c r="K538" s="8"/>
      <c r="L538" s="8"/>
      <c r="M538" s="8"/>
      <c r="N538" s="8"/>
      <c r="O538" s="520"/>
    </row>
    <row r="539" spans="1:15" ht="15" thickBot="1">
      <c r="A539" s="524"/>
      <c r="B539" s="543"/>
      <c r="C539" s="530"/>
      <c r="D539" s="24">
        <v>2021</v>
      </c>
      <c r="E539" s="305">
        <f t="shared" si="10"/>
        <v>1500</v>
      </c>
      <c r="F539" s="305">
        <f t="shared" si="10"/>
        <v>0</v>
      </c>
      <c r="G539" s="305">
        <f t="shared" si="10"/>
        <v>1500</v>
      </c>
      <c r="H539" s="305">
        <f t="shared" si="10"/>
        <v>0</v>
      </c>
      <c r="I539" s="9"/>
      <c r="J539" s="8"/>
      <c r="K539" s="8"/>
      <c r="L539" s="8"/>
      <c r="M539" s="8"/>
      <c r="N539" s="8"/>
      <c r="O539" s="520"/>
    </row>
    <row r="540" spans="1:15" ht="15" thickBot="1">
      <c r="A540" s="524"/>
      <c r="B540" s="543"/>
      <c r="C540" s="530"/>
      <c r="D540" s="24">
        <v>2022</v>
      </c>
      <c r="E540" s="305">
        <f t="shared" si="10"/>
        <v>1500</v>
      </c>
      <c r="F540" s="305">
        <f t="shared" si="10"/>
        <v>0</v>
      </c>
      <c r="G540" s="305">
        <f t="shared" si="10"/>
        <v>1500</v>
      </c>
      <c r="H540" s="305">
        <f t="shared" si="10"/>
        <v>0</v>
      </c>
      <c r="I540" s="9"/>
      <c r="J540" s="8"/>
      <c r="K540" s="8"/>
      <c r="L540" s="8"/>
      <c r="M540" s="8"/>
      <c r="N540" s="8"/>
      <c r="O540" s="520"/>
    </row>
    <row r="541" spans="1:15" ht="15" thickBot="1">
      <c r="A541" s="524"/>
      <c r="B541" s="543"/>
      <c r="C541" s="530"/>
      <c r="D541" s="24">
        <v>2023</v>
      </c>
      <c r="E541" s="305">
        <f t="shared" si="10"/>
        <v>0</v>
      </c>
      <c r="F541" s="305">
        <f t="shared" si="10"/>
        <v>0</v>
      </c>
      <c r="G541" s="305">
        <f t="shared" si="10"/>
        <v>0</v>
      </c>
      <c r="H541" s="305">
        <f t="shared" si="10"/>
        <v>0</v>
      </c>
      <c r="I541" s="9"/>
      <c r="J541" s="8"/>
      <c r="K541" s="8"/>
      <c r="L541" s="8"/>
      <c r="M541" s="8"/>
      <c r="N541" s="8"/>
      <c r="O541" s="520"/>
    </row>
    <row r="542" spans="1:15" ht="15" thickBot="1">
      <c r="A542" s="524"/>
      <c r="B542" s="543"/>
      <c r="C542" s="530"/>
      <c r="D542" s="24">
        <v>2024</v>
      </c>
      <c r="E542" s="305">
        <f t="shared" si="10"/>
        <v>0</v>
      </c>
      <c r="F542" s="305">
        <f t="shared" si="10"/>
        <v>0</v>
      </c>
      <c r="G542" s="305">
        <f t="shared" si="10"/>
        <v>0</v>
      </c>
      <c r="H542" s="305">
        <f t="shared" si="10"/>
        <v>0</v>
      </c>
      <c r="I542" s="9"/>
      <c r="J542" s="8"/>
      <c r="K542" s="8"/>
      <c r="L542" s="8"/>
      <c r="M542" s="8"/>
      <c r="N542" s="8"/>
      <c r="O542" s="520"/>
    </row>
    <row r="543" spans="1:15" ht="129" customHeight="1" thickBot="1">
      <c r="A543" s="525"/>
      <c r="B543" s="544"/>
      <c r="C543" s="531"/>
      <c r="D543" s="18">
        <v>2025</v>
      </c>
      <c r="E543" s="305">
        <f t="shared" si="10"/>
        <v>0</v>
      </c>
      <c r="F543" s="305">
        <f t="shared" si="10"/>
        <v>0</v>
      </c>
      <c r="G543" s="305">
        <f t="shared" si="10"/>
        <v>0</v>
      </c>
      <c r="H543" s="305">
        <f t="shared" si="10"/>
        <v>0</v>
      </c>
      <c r="I543" s="9"/>
      <c r="J543" s="8"/>
      <c r="K543" s="8"/>
      <c r="L543" s="8"/>
      <c r="M543" s="8"/>
      <c r="N543" s="8"/>
      <c r="O543" s="521"/>
    </row>
    <row r="544" spans="1:15" ht="15" thickBot="1">
      <c r="A544" s="519"/>
      <c r="B544" s="536" t="s">
        <v>98</v>
      </c>
      <c r="C544" s="538" t="s">
        <v>101</v>
      </c>
      <c r="D544" s="82" t="s">
        <v>160</v>
      </c>
      <c r="E544" s="306">
        <f>SUM(E545+E546+E547+E548+E549+E550+E551+E552+E553)</f>
        <v>500</v>
      </c>
      <c r="F544" s="306">
        <f>SUM(F545+F546+F547+F548+F549+F550+F551+F552+F553)</f>
        <v>0</v>
      </c>
      <c r="G544" s="306">
        <f>SUM(G545+G546+G547+G548+G549+G550+G551+G552+G553)</f>
        <v>500</v>
      </c>
      <c r="H544" s="306">
        <f>SUM(H545+H546+H547+H548+H549+H550+H551+H552+H553)</f>
        <v>0</v>
      </c>
      <c r="I544" s="9"/>
      <c r="J544" s="8"/>
      <c r="K544" s="10"/>
      <c r="L544" s="10"/>
      <c r="M544" s="8"/>
      <c r="N544" s="8"/>
      <c r="O544" s="519"/>
    </row>
    <row r="545" spans="1:15" ht="15" thickBot="1">
      <c r="A545" s="520"/>
      <c r="B545" s="537"/>
      <c r="C545" s="539"/>
      <c r="D545" s="83">
        <v>2017</v>
      </c>
      <c r="E545" s="307">
        <v>0</v>
      </c>
      <c r="F545" s="308">
        <v>0</v>
      </c>
      <c r="G545" s="307">
        <v>0</v>
      </c>
      <c r="H545" s="308">
        <v>0</v>
      </c>
      <c r="I545" s="9"/>
      <c r="J545" s="8"/>
      <c r="K545" s="8"/>
      <c r="L545" s="8"/>
      <c r="M545" s="8"/>
      <c r="N545" s="8"/>
      <c r="O545" s="520"/>
    </row>
    <row r="546" spans="1:15" ht="15" thickBot="1">
      <c r="A546" s="520"/>
      <c r="B546" s="537"/>
      <c r="C546" s="539"/>
      <c r="D546" s="83">
        <v>2018</v>
      </c>
      <c r="E546" s="307">
        <v>0</v>
      </c>
      <c r="F546" s="308">
        <v>0</v>
      </c>
      <c r="G546" s="307">
        <v>0</v>
      </c>
      <c r="H546" s="308">
        <v>0</v>
      </c>
      <c r="I546" s="9"/>
      <c r="J546" s="8"/>
      <c r="K546" s="8"/>
      <c r="L546" s="8"/>
      <c r="M546" s="8"/>
      <c r="N546" s="8"/>
      <c r="O546" s="520"/>
    </row>
    <row r="547" spans="1:15" ht="15" thickBot="1">
      <c r="A547" s="520"/>
      <c r="B547" s="537"/>
      <c r="C547" s="539"/>
      <c r="D547" s="83">
        <v>2019</v>
      </c>
      <c r="E547" s="307">
        <v>0</v>
      </c>
      <c r="F547" s="308">
        <v>0</v>
      </c>
      <c r="G547" s="307">
        <v>0</v>
      </c>
      <c r="H547" s="308">
        <v>0</v>
      </c>
      <c r="I547" s="9"/>
      <c r="J547" s="8"/>
      <c r="K547" s="8"/>
      <c r="L547" s="8"/>
      <c r="M547" s="8"/>
      <c r="N547" s="8"/>
      <c r="O547" s="520"/>
    </row>
    <row r="548" spans="1:15" ht="15" thickBot="1">
      <c r="A548" s="520"/>
      <c r="B548" s="537"/>
      <c r="C548" s="539"/>
      <c r="D548" s="83">
        <v>2020</v>
      </c>
      <c r="E548" s="307">
        <v>0</v>
      </c>
      <c r="F548" s="308">
        <v>0</v>
      </c>
      <c r="G548" s="307">
        <v>0</v>
      </c>
      <c r="H548" s="308">
        <v>0</v>
      </c>
      <c r="I548" s="9"/>
      <c r="J548" s="8"/>
      <c r="K548" s="8"/>
      <c r="L548" s="8"/>
      <c r="M548" s="8"/>
      <c r="N548" s="8"/>
      <c r="O548" s="520"/>
    </row>
    <row r="549" spans="1:15" ht="15" thickBot="1">
      <c r="A549" s="520"/>
      <c r="B549" s="537"/>
      <c r="C549" s="539"/>
      <c r="D549" s="83">
        <v>2021</v>
      </c>
      <c r="E549" s="309">
        <v>0</v>
      </c>
      <c r="F549" s="316">
        <v>0</v>
      </c>
      <c r="G549" s="316">
        <v>0</v>
      </c>
      <c r="H549" s="316">
        <v>0</v>
      </c>
      <c r="I549" s="9"/>
      <c r="J549" s="8"/>
      <c r="K549" s="8"/>
      <c r="L549" s="8"/>
      <c r="M549" s="8"/>
      <c r="N549" s="8"/>
      <c r="O549" s="520"/>
    </row>
    <row r="550" spans="1:15" ht="15" thickBot="1">
      <c r="A550" s="520"/>
      <c r="B550" s="537"/>
      <c r="C550" s="539"/>
      <c r="D550" s="83">
        <v>2022</v>
      </c>
      <c r="E550" s="309">
        <v>500</v>
      </c>
      <c r="F550" s="309">
        <v>0</v>
      </c>
      <c r="G550" s="309">
        <v>500</v>
      </c>
      <c r="H550" s="309">
        <v>0</v>
      </c>
      <c r="I550" s="9"/>
      <c r="J550" s="8"/>
      <c r="K550" s="8"/>
      <c r="L550" s="8"/>
      <c r="M550" s="8"/>
      <c r="N550" s="8"/>
      <c r="O550" s="520"/>
    </row>
    <row r="551" spans="1:15" ht="15" thickBot="1">
      <c r="A551" s="520"/>
      <c r="B551" s="537"/>
      <c r="C551" s="539"/>
      <c r="D551" s="83">
        <v>2023</v>
      </c>
      <c r="E551" s="309">
        <v>0</v>
      </c>
      <c r="F551" s="309">
        <v>0</v>
      </c>
      <c r="G551" s="309">
        <v>0</v>
      </c>
      <c r="H551" s="309">
        <v>0</v>
      </c>
      <c r="I551" s="9"/>
      <c r="J551" s="8"/>
      <c r="K551" s="8"/>
      <c r="L551" s="8"/>
      <c r="M551" s="8"/>
      <c r="N551" s="8"/>
      <c r="O551" s="520"/>
    </row>
    <row r="552" spans="1:15" ht="15" thickBot="1">
      <c r="A552" s="520"/>
      <c r="B552" s="537"/>
      <c r="C552" s="539"/>
      <c r="D552" s="83">
        <v>2024</v>
      </c>
      <c r="E552" s="309">
        <v>0</v>
      </c>
      <c r="F552" s="309">
        <v>0</v>
      </c>
      <c r="G552" s="309">
        <v>0</v>
      </c>
      <c r="H552" s="309">
        <v>0</v>
      </c>
      <c r="I552" s="9"/>
      <c r="J552" s="8"/>
      <c r="K552" s="8"/>
      <c r="L552" s="8"/>
      <c r="M552" s="8"/>
      <c r="N552" s="8"/>
      <c r="O552" s="520"/>
    </row>
    <row r="553" spans="1:15" ht="15" thickBot="1">
      <c r="A553" s="521"/>
      <c r="B553" s="540"/>
      <c r="C553" s="541"/>
      <c r="D553" s="83">
        <v>2025</v>
      </c>
      <c r="E553" s="309">
        <v>0</v>
      </c>
      <c r="F553" s="309">
        <v>0</v>
      </c>
      <c r="G553" s="309">
        <v>0</v>
      </c>
      <c r="H553" s="309">
        <v>0</v>
      </c>
      <c r="I553" s="9"/>
      <c r="J553" s="8"/>
      <c r="K553" s="8"/>
      <c r="L553" s="8"/>
      <c r="M553" s="8"/>
      <c r="N553" s="8"/>
      <c r="O553" s="521"/>
    </row>
    <row r="554" spans="1:15" ht="15" customHeight="1" thickBot="1">
      <c r="A554" s="519"/>
      <c r="B554" s="536" t="s">
        <v>99</v>
      </c>
      <c r="C554" s="538" t="s">
        <v>102</v>
      </c>
      <c r="D554" s="82" t="s">
        <v>160</v>
      </c>
      <c r="E554" s="306">
        <f>SUM(E555+E556+E557+E558+E559+E560+E561+E562+E563)</f>
        <v>3999</v>
      </c>
      <c r="F554" s="306">
        <f>SUM(F555+F556+F557+F558+F559+F560+F561+F562+F563)</f>
        <v>499</v>
      </c>
      <c r="G554" s="306">
        <f>SUM(G555+G556+G557+G558+G559+G560+G561+G562+G563)</f>
        <v>3999</v>
      </c>
      <c r="H554" s="306">
        <f>SUM(H555+H556+H557+H558+H559+H560+H561+H562+H563)</f>
        <v>499</v>
      </c>
      <c r="I554" s="9"/>
      <c r="J554" s="8"/>
      <c r="K554" s="10"/>
      <c r="L554" s="10"/>
      <c r="M554" s="8"/>
      <c r="N554" s="8"/>
      <c r="O554" s="519"/>
    </row>
    <row r="555" spans="1:15" ht="15" thickBot="1">
      <c r="A555" s="520"/>
      <c r="B555" s="537"/>
      <c r="C555" s="539"/>
      <c r="D555" s="83">
        <v>2017</v>
      </c>
      <c r="E555" s="307">
        <v>0</v>
      </c>
      <c r="F555" s="308">
        <v>0</v>
      </c>
      <c r="G555" s="307">
        <v>0</v>
      </c>
      <c r="H555" s="308">
        <v>0</v>
      </c>
      <c r="I555" s="9"/>
      <c r="J555" s="8"/>
      <c r="K555" s="8"/>
      <c r="L555" s="8"/>
      <c r="M555" s="8"/>
      <c r="N555" s="8"/>
      <c r="O555" s="520"/>
    </row>
    <row r="556" spans="1:15" ht="15" thickBot="1">
      <c r="A556" s="520"/>
      <c r="B556" s="537"/>
      <c r="C556" s="539"/>
      <c r="D556" s="83">
        <v>2018</v>
      </c>
      <c r="E556" s="307">
        <v>0</v>
      </c>
      <c r="F556" s="308">
        <v>0</v>
      </c>
      <c r="G556" s="307">
        <v>0</v>
      </c>
      <c r="H556" s="308">
        <v>0</v>
      </c>
      <c r="I556" s="9"/>
      <c r="J556" s="8"/>
      <c r="K556" s="8"/>
      <c r="L556" s="8"/>
      <c r="M556" s="8"/>
      <c r="N556" s="8"/>
      <c r="O556" s="520"/>
    </row>
    <row r="557" spans="1:15" ht="15" thickBot="1">
      <c r="A557" s="520"/>
      <c r="B557" s="537"/>
      <c r="C557" s="539"/>
      <c r="D557" s="83">
        <v>2019</v>
      </c>
      <c r="E557" s="307">
        <v>499</v>
      </c>
      <c r="F557" s="307">
        <v>499</v>
      </c>
      <c r="G557" s="307">
        <v>499</v>
      </c>
      <c r="H557" s="307">
        <v>499</v>
      </c>
      <c r="I557" s="9"/>
      <c r="J557" s="8"/>
      <c r="K557" s="8"/>
      <c r="L557" s="8"/>
      <c r="M557" s="8"/>
      <c r="N557" s="8"/>
      <c r="O557" s="520"/>
    </row>
    <row r="558" spans="1:15" ht="15" thickBot="1">
      <c r="A558" s="520"/>
      <c r="B558" s="537"/>
      <c r="C558" s="539"/>
      <c r="D558" s="83">
        <v>2020</v>
      </c>
      <c r="E558" s="307">
        <v>1000</v>
      </c>
      <c r="F558" s="308">
        <v>0</v>
      </c>
      <c r="G558" s="307">
        <v>1000</v>
      </c>
      <c r="H558" s="308">
        <v>0</v>
      </c>
      <c r="I558" s="9"/>
      <c r="J558" s="8"/>
      <c r="K558" s="8"/>
      <c r="L558" s="8"/>
      <c r="M558" s="8"/>
      <c r="N558" s="8"/>
      <c r="O558" s="520"/>
    </row>
    <row r="559" spans="1:15" ht="15" thickBot="1">
      <c r="A559" s="520"/>
      <c r="B559" s="537"/>
      <c r="C559" s="539"/>
      <c r="D559" s="83">
        <v>2021</v>
      </c>
      <c r="E559" s="309">
        <v>1500</v>
      </c>
      <c r="F559" s="316">
        <v>0</v>
      </c>
      <c r="G559" s="309">
        <v>1500</v>
      </c>
      <c r="H559" s="316">
        <v>0</v>
      </c>
      <c r="I559" s="9"/>
      <c r="J559" s="8"/>
      <c r="K559" s="8"/>
      <c r="L559" s="8"/>
      <c r="M559" s="8"/>
      <c r="N559" s="8"/>
      <c r="O559" s="520"/>
    </row>
    <row r="560" spans="1:15" ht="15" thickBot="1">
      <c r="A560" s="520"/>
      <c r="B560" s="537"/>
      <c r="C560" s="539"/>
      <c r="D560" s="83">
        <v>2022</v>
      </c>
      <c r="E560" s="309">
        <v>1000</v>
      </c>
      <c r="F560" s="309">
        <v>0</v>
      </c>
      <c r="G560" s="309">
        <v>1000</v>
      </c>
      <c r="H560" s="309">
        <v>0</v>
      </c>
      <c r="I560" s="9"/>
      <c r="J560" s="8"/>
      <c r="K560" s="8"/>
      <c r="L560" s="8"/>
      <c r="M560" s="8"/>
      <c r="N560" s="8"/>
      <c r="O560" s="520"/>
    </row>
    <row r="561" spans="1:15" ht="15" thickBot="1">
      <c r="A561" s="520"/>
      <c r="B561" s="537"/>
      <c r="C561" s="539"/>
      <c r="D561" s="83">
        <v>2023</v>
      </c>
      <c r="E561" s="309">
        <v>0</v>
      </c>
      <c r="F561" s="309">
        <v>0</v>
      </c>
      <c r="G561" s="309">
        <v>0</v>
      </c>
      <c r="H561" s="309">
        <v>0</v>
      </c>
      <c r="I561" s="9"/>
      <c r="J561" s="8"/>
      <c r="K561" s="8"/>
      <c r="L561" s="8"/>
      <c r="M561" s="8"/>
      <c r="N561" s="8"/>
      <c r="O561" s="520"/>
    </row>
    <row r="562" spans="1:15" ht="15" thickBot="1">
      <c r="A562" s="520"/>
      <c r="B562" s="537"/>
      <c r="C562" s="539"/>
      <c r="D562" s="83">
        <v>2024</v>
      </c>
      <c r="E562" s="309">
        <v>0</v>
      </c>
      <c r="F562" s="309">
        <v>0</v>
      </c>
      <c r="G562" s="309">
        <v>0</v>
      </c>
      <c r="H562" s="309">
        <v>0</v>
      </c>
      <c r="I562" s="9"/>
      <c r="J562" s="8"/>
      <c r="K562" s="8"/>
      <c r="L562" s="8"/>
      <c r="M562" s="8"/>
      <c r="N562" s="8"/>
      <c r="O562" s="520"/>
    </row>
    <row r="563" spans="1:15" ht="15" customHeight="1" thickBot="1">
      <c r="A563" s="520"/>
      <c r="B563" s="537"/>
      <c r="C563" s="539"/>
      <c r="D563" s="83">
        <v>2025</v>
      </c>
      <c r="E563" s="309">
        <v>0</v>
      </c>
      <c r="F563" s="309">
        <v>0</v>
      </c>
      <c r="G563" s="309">
        <v>0</v>
      </c>
      <c r="H563" s="309">
        <v>0</v>
      </c>
      <c r="I563" s="9"/>
      <c r="J563" s="8"/>
      <c r="K563" s="8"/>
      <c r="L563" s="8"/>
      <c r="M563" s="8"/>
      <c r="N563" s="8"/>
      <c r="O563" s="521"/>
    </row>
    <row r="564" spans="1:15" ht="53.25" customHeight="1" thickBot="1">
      <c r="A564" s="254" t="s">
        <v>104</v>
      </c>
      <c r="B564" s="255" t="s">
        <v>258</v>
      </c>
      <c r="C564" s="256"/>
      <c r="D564" s="23"/>
      <c r="E564" s="78"/>
      <c r="F564" s="78"/>
      <c r="G564" s="78"/>
      <c r="H564" s="78"/>
      <c r="I564" s="9"/>
      <c r="J564" s="8"/>
      <c r="K564" s="10"/>
      <c r="L564" s="10"/>
      <c r="M564" s="8"/>
      <c r="N564" s="8"/>
      <c r="O564" s="274" t="s">
        <v>230</v>
      </c>
    </row>
    <row r="565" spans="1:15" ht="51" customHeight="1" thickBot="1">
      <c r="A565" s="222" t="s">
        <v>105</v>
      </c>
      <c r="B565" s="221" t="s">
        <v>259</v>
      </c>
      <c r="C565" s="223"/>
      <c r="D565" s="23"/>
      <c r="E565" s="78"/>
      <c r="F565" s="78"/>
      <c r="G565" s="78"/>
      <c r="H565" s="78"/>
      <c r="I565" s="9"/>
      <c r="J565" s="8"/>
      <c r="K565" s="10"/>
      <c r="L565" s="10"/>
      <c r="M565" s="8"/>
      <c r="N565" s="8"/>
      <c r="O565" s="274" t="s">
        <v>230</v>
      </c>
    </row>
    <row r="566" spans="1:15" ht="54" customHeight="1" thickBot="1">
      <c r="A566" s="222" t="s">
        <v>106</v>
      </c>
      <c r="B566" s="221" t="s">
        <v>260</v>
      </c>
      <c r="C566" s="145" t="s">
        <v>39</v>
      </c>
      <c r="D566" s="276" t="s">
        <v>160</v>
      </c>
      <c r="E566" s="302">
        <f>E569</f>
        <v>299</v>
      </c>
      <c r="F566" s="302">
        <f>F569</f>
        <v>299</v>
      </c>
      <c r="G566" s="302">
        <f>G569</f>
        <v>299</v>
      </c>
      <c r="H566" s="302">
        <f>H569</f>
        <v>299</v>
      </c>
      <c r="I566" s="9"/>
      <c r="J566" s="8"/>
      <c r="K566" s="10"/>
      <c r="L566" s="10"/>
      <c r="M566" s="8"/>
      <c r="N566" s="8"/>
      <c r="O566" s="532" t="s">
        <v>230</v>
      </c>
    </row>
    <row r="567" spans="1:15" ht="24.75" customHeight="1" thickBot="1">
      <c r="A567" s="268">
        <v>1</v>
      </c>
      <c r="B567" s="270" t="s">
        <v>42</v>
      </c>
      <c r="C567" s="534"/>
      <c r="D567" s="273">
        <v>2019</v>
      </c>
      <c r="E567" s="319">
        <v>299</v>
      </c>
      <c r="F567" s="320">
        <v>299</v>
      </c>
      <c r="G567" s="321">
        <v>299</v>
      </c>
      <c r="H567" s="320">
        <v>299</v>
      </c>
      <c r="I567" s="8"/>
      <c r="J567" s="8"/>
      <c r="K567" s="10"/>
      <c r="L567" s="10"/>
      <c r="M567" s="8"/>
      <c r="N567" s="8"/>
      <c r="O567" s="533"/>
    </row>
    <row r="568" spans="1:15" ht="18" customHeight="1" thickBot="1">
      <c r="A568" s="268"/>
      <c r="B568" s="272" t="s">
        <v>69</v>
      </c>
      <c r="C568" s="535"/>
      <c r="D568" s="273"/>
      <c r="E568" s="322">
        <v>299</v>
      </c>
      <c r="F568" s="323">
        <v>299</v>
      </c>
      <c r="G568" s="324">
        <v>299</v>
      </c>
      <c r="H568" s="323">
        <v>299</v>
      </c>
      <c r="I568" s="8"/>
      <c r="J568" s="8"/>
      <c r="K568" s="10"/>
      <c r="L568" s="10"/>
      <c r="M568" s="8"/>
      <c r="N568" s="8"/>
      <c r="O568" s="533"/>
    </row>
    <row r="569" spans="1:15" ht="17.25" customHeight="1" thickBot="1">
      <c r="A569" s="259"/>
      <c r="B569" s="269" t="s">
        <v>80</v>
      </c>
      <c r="C569" s="260"/>
      <c r="D569" s="271"/>
      <c r="E569" s="325">
        <f>E568</f>
        <v>299</v>
      </c>
      <c r="F569" s="325">
        <f>F568</f>
        <v>299</v>
      </c>
      <c r="G569" s="325">
        <f>G568</f>
        <v>299</v>
      </c>
      <c r="H569" s="325">
        <f>H568</f>
        <v>299</v>
      </c>
      <c r="I569" s="257"/>
      <c r="J569" s="257"/>
      <c r="K569" s="258"/>
      <c r="L569" s="258"/>
      <c r="M569" s="257"/>
      <c r="N569" s="257"/>
      <c r="O569" s="533"/>
    </row>
    <row r="570" spans="1:15" ht="18" customHeight="1" thickBot="1">
      <c r="A570" s="523"/>
      <c r="B570" s="526" t="s">
        <v>110</v>
      </c>
      <c r="C570" s="529"/>
      <c r="D570" s="23" t="s">
        <v>160</v>
      </c>
      <c r="E570" s="302">
        <f>SUM(E571:E579)</f>
        <v>249118.7</v>
      </c>
      <c r="F570" s="302">
        <f aca="true" t="shared" si="11" ref="F570:N570">SUM(F571:F579)</f>
        <v>124962.62800000001</v>
      </c>
      <c r="G570" s="302">
        <f t="shared" si="11"/>
        <v>248596.9</v>
      </c>
      <c r="H570" s="302">
        <f t="shared" si="11"/>
        <v>124440.82800000002</v>
      </c>
      <c r="I570" s="302">
        <f t="shared" si="11"/>
        <v>0</v>
      </c>
      <c r="J570" s="302">
        <f t="shared" si="11"/>
        <v>0</v>
      </c>
      <c r="K570" s="302">
        <f t="shared" si="11"/>
        <v>521.8</v>
      </c>
      <c r="L570" s="302">
        <f t="shared" si="11"/>
        <v>521.8</v>
      </c>
      <c r="M570" s="302">
        <f t="shared" si="11"/>
        <v>0</v>
      </c>
      <c r="N570" s="302">
        <f t="shared" si="11"/>
        <v>0</v>
      </c>
      <c r="O570" s="519"/>
    </row>
    <row r="571" spans="1:15" ht="15" thickBot="1">
      <c r="A571" s="524"/>
      <c r="B571" s="527"/>
      <c r="C571" s="530"/>
      <c r="D571" s="24">
        <v>2017</v>
      </c>
      <c r="E571" s="303">
        <f aca="true" t="shared" si="12" ref="E571:N571">E31+E133+E200+E252+E282+E312+E343+E373+E468+E501+E535</f>
        <v>21802.2</v>
      </c>
      <c r="F571" s="303">
        <f t="shared" si="12"/>
        <v>21802.128</v>
      </c>
      <c r="G571" s="303">
        <f t="shared" si="12"/>
        <v>21280.4</v>
      </c>
      <c r="H571" s="303">
        <f t="shared" si="12"/>
        <v>21280.328</v>
      </c>
      <c r="I571" s="303">
        <f t="shared" si="12"/>
        <v>0</v>
      </c>
      <c r="J571" s="303">
        <f t="shared" si="12"/>
        <v>0</v>
      </c>
      <c r="K571" s="303">
        <f t="shared" si="12"/>
        <v>521.8</v>
      </c>
      <c r="L571" s="303">
        <f t="shared" si="12"/>
        <v>521.8</v>
      </c>
      <c r="M571" s="303">
        <f t="shared" si="12"/>
        <v>0</v>
      </c>
      <c r="N571" s="303">
        <f t="shared" si="12"/>
        <v>0</v>
      </c>
      <c r="O571" s="520"/>
    </row>
    <row r="572" spans="1:15" ht="15" thickBot="1">
      <c r="A572" s="524"/>
      <c r="B572" s="527"/>
      <c r="C572" s="530"/>
      <c r="D572" s="24">
        <v>2018</v>
      </c>
      <c r="E572" s="303">
        <f aca="true" t="shared" si="13" ref="E572:N572">E47+E150+E243+E253+E283+E313+E344+E374+E453+E469+E502+E536</f>
        <v>52066.799999999996</v>
      </c>
      <c r="F572" s="303">
        <f t="shared" si="13"/>
        <v>52058</v>
      </c>
      <c r="G572" s="303">
        <f t="shared" si="13"/>
        <v>52066.799999999996</v>
      </c>
      <c r="H572" s="303">
        <f t="shared" si="13"/>
        <v>52058</v>
      </c>
      <c r="I572" s="303">
        <f t="shared" si="13"/>
        <v>0</v>
      </c>
      <c r="J572" s="303">
        <f t="shared" si="13"/>
        <v>0</v>
      </c>
      <c r="K572" s="303">
        <f t="shared" si="13"/>
        <v>0</v>
      </c>
      <c r="L572" s="303">
        <f t="shared" si="13"/>
        <v>0</v>
      </c>
      <c r="M572" s="303">
        <f t="shared" si="13"/>
        <v>0</v>
      </c>
      <c r="N572" s="303">
        <f t="shared" si="13"/>
        <v>0</v>
      </c>
      <c r="O572" s="520"/>
    </row>
    <row r="573" spans="1:15" ht="15" thickBot="1">
      <c r="A573" s="524"/>
      <c r="B573" s="527"/>
      <c r="C573" s="530"/>
      <c r="D573" s="24">
        <v>2019</v>
      </c>
      <c r="E573" s="303">
        <f>E48+E151+E244+E254+E284+E314+E345+E375+E403+E454+E470+E503+E537+E566</f>
        <v>29697.6</v>
      </c>
      <c r="F573" s="303">
        <f>F48+F151+F244+F254+F284+F314+F345+F375+F403+F454+F470+F503+F537+F566</f>
        <v>28580.6</v>
      </c>
      <c r="G573" s="303">
        <f>G48+G151+G244+G254+G284+G314+G345+G375+G403+G454+G470+G503+G537+G566</f>
        <v>29697.6</v>
      </c>
      <c r="H573" s="303">
        <f>H48+H151+H244+H254+H284+H314+H345+H375+H403+H454+H470+H503+H537+H566</f>
        <v>28580.6</v>
      </c>
      <c r="I573" s="303">
        <f aca="true" t="shared" si="14" ref="I573:N573">I48+I151+I244+I254+I284+I314+I345+I375+I403+I454+I470+I503+I537+I569</f>
        <v>0</v>
      </c>
      <c r="J573" s="303">
        <f t="shared" si="14"/>
        <v>0</v>
      </c>
      <c r="K573" s="303">
        <f t="shared" si="14"/>
        <v>0</v>
      </c>
      <c r="L573" s="303">
        <f t="shared" si="14"/>
        <v>0</v>
      </c>
      <c r="M573" s="303">
        <f t="shared" si="14"/>
        <v>0</v>
      </c>
      <c r="N573" s="303">
        <f t="shared" si="14"/>
        <v>0</v>
      </c>
      <c r="O573" s="520"/>
    </row>
    <row r="574" spans="1:15" ht="15" thickBot="1">
      <c r="A574" s="524"/>
      <c r="B574" s="527"/>
      <c r="C574" s="530"/>
      <c r="D574" s="24">
        <v>2020</v>
      </c>
      <c r="E574" s="303">
        <f aca="true" t="shared" si="15" ref="E574:N574">E112+E167+E255+E285+E315+E346+E376+E434+E461+E471+E504+E538</f>
        <v>79572.4</v>
      </c>
      <c r="F574" s="303">
        <f t="shared" si="15"/>
        <v>20053.6</v>
      </c>
      <c r="G574" s="303">
        <f t="shared" si="15"/>
        <v>79572.4</v>
      </c>
      <c r="H574" s="303">
        <f t="shared" si="15"/>
        <v>20053.6</v>
      </c>
      <c r="I574" s="303">
        <f t="shared" si="15"/>
        <v>0</v>
      </c>
      <c r="J574" s="303">
        <f t="shared" si="15"/>
        <v>0</v>
      </c>
      <c r="K574" s="303">
        <f t="shared" si="15"/>
        <v>0</v>
      </c>
      <c r="L574" s="303">
        <f t="shared" si="15"/>
        <v>0</v>
      </c>
      <c r="M574" s="303">
        <f t="shared" si="15"/>
        <v>0</v>
      </c>
      <c r="N574" s="303">
        <f t="shared" si="15"/>
        <v>0</v>
      </c>
      <c r="O574" s="520"/>
    </row>
    <row r="575" spans="1:15" ht="15" thickBot="1">
      <c r="A575" s="524"/>
      <c r="B575" s="527"/>
      <c r="C575" s="530"/>
      <c r="D575" s="24">
        <v>2021</v>
      </c>
      <c r="E575" s="303">
        <f aca="true" t="shared" si="16" ref="E575:N575">E125+E174+E246+E256+E286+E316+E347+E377+E438+E462+E472+E505+E539</f>
        <v>35303</v>
      </c>
      <c r="F575" s="303">
        <f t="shared" si="16"/>
        <v>1163</v>
      </c>
      <c r="G575" s="303">
        <f t="shared" si="16"/>
        <v>35303</v>
      </c>
      <c r="H575" s="303">
        <f t="shared" si="16"/>
        <v>1163</v>
      </c>
      <c r="I575" s="303">
        <f t="shared" si="16"/>
        <v>0</v>
      </c>
      <c r="J575" s="303">
        <f t="shared" si="16"/>
        <v>0</v>
      </c>
      <c r="K575" s="303">
        <f t="shared" si="16"/>
        <v>0</v>
      </c>
      <c r="L575" s="303">
        <f t="shared" si="16"/>
        <v>0</v>
      </c>
      <c r="M575" s="303">
        <f t="shared" si="16"/>
        <v>0</v>
      </c>
      <c r="N575" s="303">
        <f t="shared" si="16"/>
        <v>0</v>
      </c>
      <c r="O575" s="520"/>
    </row>
    <row r="576" spans="1:15" ht="15" thickBot="1">
      <c r="A576" s="524"/>
      <c r="B576" s="527"/>
      <c r="C576" s="530"/>
      <c r="D576" s="24">
        <v>2022</v>
      </c>
      <c r="E576" s="303">
        <f aca="true" t="shared" si="17" ref="E576:N576">E126+E178+E247+E257+E287+E317+E348+E378+E442+E463+E473+E506+E540</f>
        <v>22147.7</v>
      </c>
      <c r="F576" s="303">
        <f t="shared" si="17"/>
        <v>1305.3</v>
      </c>
      <c r="G576" s="303">
        <f t="shared" si="17"/>
        <v>22147.7</v>
      </c>
      <c r="H576" s="303">
        <f t="shared" si="17"/>
        <v>1305.3</v>
      </c>
      <c r="I576" s="303">
        <f t="shared" si="17"/>
        <v>0</v>
      </c>
      <c r="J576" s="303">
        <f t="shared" si="17"/>
        <v>0</v>
      </c>
      <c r="K576" s="303">
        <f t="shared" si="17"/>
        <v>0</v>
      </c>
      <c r="L576" s="303">
        <f t="shared" si="17"/>
        <v>0</v>
      </c>
      <c r="M576" s="303">
        <f t="shared" si="17"/>
        <v>0</v>
      </c>
      <c r="N576" s="303">
        <f t="shared" si="17"/>
        <v>0</v>
      </c>
      <c r="O576" s="520"/>
    </row>
    <row r="577" spans="1:15" ht="15" thickBot="1">
      <c r="A577" s="524"/>
      <c r="B577" s="527"/>
      <c r="C577" s="530"/>
      <c r="D577" s="24">
        <v>2023</v>
      </c>
      <c r="E577" s="303">
        <f aca="true" t="shared" si="18" ref="E577:N577">E127+E179+E248+E258+E288+E318+E349+E379+E443+E464+E474+E507+E541</f>
        <v>2843</v>
      </c>
      <c r="F577" s="303">
        <f t="shared" si="18"/>
        <v>0</v>
      </c>
      <c r="G577" s="303">
        <f t="shared" si="18"/>
        <v>2843</v>
      </c>
      <c r="H577" s="303">
        <f t="shared" si="18"/>
        <v>0</v>
      </c>
      <c r="I577" s="303">
        <f t="shared" si="18"/>
        <v>0</v>
      </c>
      <c r="J577" s="303">
        <f t="shared" si="18"/>
        <v>0</v>
      </c>
      <c r="K577" s="303">
        <f t="shared" si="18"/>
        <v>0</v>
      </c>
      <c r="L577" s="303">
        <f t="shared" si="18"/>
        <v>0</v>
      </c>
      <c r="M577" s="303">
        <f t="shared" si="18"/>
        <v>0</v>
      </c>
      <c r="N577" s="303">
        <f t="shared" si="18"/>
        <v>0</v>
      </c>
      <c r="O577" s="520"/>
    </row>
    <row r="578" spans="1:15" ht="15" thickBot="1">
      <c r="A578" s="524"/>
      <c r="B578" s="527"/>
      <c r="C578" s="530"/>
      <c r="D578" s="24">
        <v>2024</v>
      </c>
      <c r="E578" s="303">
        <f aca="true" t="shared" si="19" ref="E578:N578">E128+E180+E249+E259+E289+E319+E350+E380+E444+E465+E475+E508+E542</f>
        <v>2843</v>
      </c>
      <c r="F578" s="303">
        <f t="shared" si="19"/>
        <v>0</v>
      </c>
      <c r="G578" s="303">
        <f t="shared" si="19"/>
        <v>2843</v>
      </c>
      <c r="H578" s="303">
        <f t="shared" si="19"/>
        <v>0</v>
      </c>
      <c r="I578" s="303">
        <f t="shared" si="19"/>
        <v>0</v>
      </c>
      <c r="J578" s="303">
        <f t="shared" si="19"/>
        <v>0</v>
      </c>
      <c r="K578" s="303">
        <f t="shared" si="19"/>
        <v>0</v>
      </c>
      <c r="L578" s="303">
        <f t="shared" si="19"/>
        <v>0</v>
      </c>
      <c r="M578" s="303">
        <f t="shared" si="19"/>
        <v>0</v>
      </c>
      <c r="N578" s="303">
        <f t="shared" si="19"/>
        <v>0</v>
      </c>
      <c r="O578" s="520"/>
    </row>
    <row r="579" spans="1:15" ht="14.25" customHeight="1" thickBot="1">
      <c r="A579" s="525"/>
      <c r="B579" s="528"/>
      <c r="C579" s="531"/>
      <c r="D579" s="18">
        <v>2025</v>
      </c>
      <c r="E579" s="303">
        <f aca="true" t="shared" si="20" ref="E579:N579">E129+E181+E250+E260+E290+E320+E351+E381+E445+E466+E476+E509+E543</f>
        <v>2843</v>
      </c>
      <c r="F579" s="303">
        <f t="shared" si="20"/>
        <v>0</v>
      </c>
      <c r="G579" s="303">
        <f t="shared" si="20"/>
        <v>2843</v>
      </c>
      <c r="H579" s="303">
        <f t="shared" si="20"/>
        <v>0</v>
      </c>
      <c r="I579" s="303">
        <f t="shared" si="20"/>
        <v>0</v>
      </c>
      <c r="J579" s="303">
        <f t="shared" si="20"/>
        <v>0</v>
      </c>
      <c r="K579" s="303">
        <f t="shared" si="20"/>
        <v>0</v>
      </c>
      <c r="L579" s="303">
        <f t="shared" si="20"/>
        <v>0</v>
      </c>
      <c r="M579" s="303">
        <f t="shared" si="20"/>
        <v>0</v>
      </c>
      <c r="N579" s="303">
        <f t="shared" si="20"/>
        <v>0</v>
      </c>
      <c r="O579" s="521"/>
    </row>
    <row r="580" spans="1:15" ht="18" customHeight="1" thickBot="1">
      <c r="A580" s="523"/>
      <c r="B580" s="526" t="s">
        <v>111</v>
      </c>
      <c r="C580" s="529"/>
      <c r="D580" s="23" t="s">
        <v>160</v>
      </c>
      <c r="E580" s="302">
        <f>SUM(E581:E589)</f>
        <v>249118.7</v>
      </c>
      <c r="F580" s="302">
        <f aca="true" t="shared" si="21" ref="F580:N580">SUM(F581:F589)</f>
        <v>124962.62800000001</v>
      </c>
      <c r="G580" s="302">
        <f t="shared" si="21"/>
        <v>248596.9</v>
      </c>
      <c r="H580" s="302">
        <f t="shared" si="21"/>
        <v>124440.82800000002</v>
      </c>
      <c r="I580" s="302">
        <f t="shared" si="21"/>
        <v>0</v>
      </c>
      <c r="J580" s="302">
        <f t="shared" si="21"/>
        <v>0</v>
      </c>
      <c r="K580" s="302">
        <f t="shared" si="21"/>
        <v>521.8</v>
      </c>
      <c r="L580" s="302">
        <f t="shared" si="21"/>
        <v>521.8</v>
      </c>
      <c r="M580" s="302">
        <f t="shared" si="21"/>
        <v>0</v>
      </c>
      <c r="N580" s="302">
        <f t="shared" si="21"/>
        <v>0</v>
      </c>
      <c r="O580" s="519"/>
    </row>
    <row r="581" spans="1:15" ht="15" thickBot="1">
      <c r="A581" s="524"/>
      <c r="B581" s="527"/>
      <c r="C581" s="530"/>
      <c r="D581" s="24">
        <v>2017</v>
      </c>
      <c r="E581" s="303">
        <f>E571</f>
        <v>21802.2</v>
      </c>
      <c r="F581" s="303">
        <f aca="true" t="shared" si="22" ref="F581:N581">F571</f>
        <v>21802.128</v>
      </c>
      <c r="G581" s="303">
        <f t="shared" si="22"/>
        <v>21280.4</v>
      </c>
      <c r="H581" s="303">
        <f t="shared" si="22"/>
        <v>21280.328</v>
      </c>
      <c r="I581" s="303">
        <f t="shared" si="22"/>
        <v>0</v>
      </c>
      <c r="J581" s="303">
        <f t="shared" si="22"/>
        <v>0</v>
      </c>
      <c r="K581" s="303">
        <f t="shared" si="22"/>
        <v>521.8</v>
      </c>
      <c r="L581" s="303">
        <f t="shared" si="22"/>
        <v>521.8</v>
      </c>
      <c r="M581" s="303">
        <f t="shared" si="22"/>
        <v>0</v>
      </c>
      <c r="N581" s="303">
        <f t="shared" si="22"/>
        <v>0</v>
      </c>
      <c r="O581" s="520"/>
    </row>
    <row r="582" spans="1:15" ht="15" thickBot="1">
      <c r="A582" s="524"/>
      <c r="B582" s="527"/>
      <c r="C582" s="530"/>
      <c r="D582" s="24">
        <v>2018</v>
      </c>
      <c r="E582" s="303">
        <f aca="true" t="shared" si="23" ref="E582:N589">E572</f>
        <v>52066.799999999996</v>
      </c>
      <c r="F582" s="303">
        <f t="shared" si="23"/>
        <v>52058</v>
      </c>
      <c r="G582" s="303">
        <f t="shared" si="23"/>
        <v>52066.799999999996</v>
      </c>
      <c r="H582" s="303">
        <f t="shared" si="23"/>
        <v>52058</v>
      </c>
      <c r="I582" s="303">
        <f t="shared" si="23"/>
        <v>0</v>
      </c>
      <c r="J582" s="303">
        <f t="shared" si="23"/>
        <v>0</v>
      </c>
      <c r="K582" s="303">
        <f t="shared" si="23"/>
        <v>0</v>
      </c>
      <c r="L582" s="303">
        <f t="shared" si="23"/>
        <v>0</v>
      </c>
      <c r="M582" s="303">
        <f t="shared" si="23"/>
        <v>0</v>
      </c>
      <c r="N582" s="303">
        <f t="shared" si="23"/>
        <v>0</v>
      </c>
      <c r="O582" s="520"/>
    </row>
    <row r="583" spans="1:15" ht="15" thickBot="1">
      <c r="A583" s="524"/>
      <c r="B583" s="527"/>
      <c r="C583" s="530"/>
      <c r="D583" s="24">
        <v>2019</v>
      </c>
      <c r="E583" s="303">
        <f t="shared" si="23"/>
        <v>29697.6</v>
      </c>
      <c r="F583" s="303">
        <f t="shared" si="23"/>
        <v>28580.6</v>
      </c>
      <c r="G583" s="303">
        <f t="shared" si="23"/>
        <v>29697.6</v>
      </c>
      <c r="H583" s="303">
        <f t="shared" si="23"/>
        <v>28580.6</v>
      </c>
      <c r="I583" s="303">
        <f t="shared" si="23"/>
        <v>0</v>
      </c>
      <c r="J583" s="303">
        <f t="shared" si="23"/>
        <v>0</v>
      </c>
      <c r="K583" s="303">
        <f t="shared" si="23"/>
        <v>0</v>
      </c>
      <c r="L583" s="303">
        <f t="shared" si="23"/>
        <v>0</v>
      </c>
      <c r="M583" s="303">
        <f t="shared" si="23"/>
        <v>0</v>
      </c>
      <c r="N583" s="303">
        <f t="shared" si="23"/>
        <v>0</v>
      </c>
      <c r="O583" s="520"/>
    </row>
    <row r="584" spans="1:15" ht="15" thickBot="1">
      <c r="A584" s="524"/>
      <c r="B584" s="527"/>
      <c r="C584" s="530"/>
      <c r="D584" s="24">
        <v>2020</v>
      </c>
      <c r="E584" s="303">
        <f t="shared" si="23"/>
        <v>79572.4</v>
      </c>
      <c r="F584" s="303">
        <f t="shared" si="23"/>
        <v>20053.6</v>
      </c>
      <c r="G584" s="303">
        <f t="shared" si="23"/>
        <v>79572.4</v>
      </c>
      <c r="H584" s="303">
        <f t="shared" si="23"/>
        <v>20053.6</v>
      </c>
      <c r="I584" s="303">
        <f t="shared" si="23"/>
        <v>0</v>
      </c>
      <c r="J584" s="303">
        <f t="shared" si="23"/>
        <v>0</v>
      </c>
      <c r="K584" s="303">
        <f t="shared" si="23"/>
        <v>0</v>
      </c>
      <c r="L584" s="303">
        <f t="shared" si="23"/>
        <v>0</v>
      </c>
      <c r="M584" s="303">
        <f t="shared" si="23"/>
        <v>0</v>
      </c>
      <c r="N584" s="303">
        <f t="shared" si="23"/>
        <v>0</v>
      </c>
      <c r="O584" s="520"/>
    </row>
    <row r="585" spans="1:15" ht="15" thickBot="1">
      <c r="A585" s="524"/>
      <c r="B585" s="527"/>
      <c r="C585" s="530"/>
      <c r="D585" s="24">
        <v>2021</v>
      </c>
      <c r="E585" s="303">
        <f t="shared" si="23"/>
        <v>35303</v>
      </c>
      <c r="F585" s="303">
        <f t="shared" si="23"/>
        <v>1163</v>
      </c>
      <c r="G585" s="303">
        <f t="shared" si="23"/>
        <v>35303</v>
      </c>
      <c r="H585" s="303">
        <f t="shared" si="23"/>
        <v>1163</v>
      </c>
      <c r="I585" s="303">
        <f t="shared" si="23"/>
        <v>0</v>
      </c>
      <c r="J585" s="303">
        <f t="shared" si="23"/>
        <v>0</v>
      </c>
      <c r="K585" s="303">
        <f t="shared" si="23"/>
        <v>0</v>
      </c>
      <c r="L585" s="303">
        <f t="shared" si="23"/>
        <v>0</v>
      </c>
      <c r="M585" s="303">
        <f t="shared" si="23"/>
        <v>0</v>
      </c>
      <c r="N585" s="303">
        <f t="shared" si="23"/>
        <v>0</v>
      </c>
      <c r="O585" s="520"/>
    </row>
    <row r="586" spans="1:15" ht="15" thickBot="1">
      <c r="A586" s="524"/>
      <c r="B586" s="527"/>
      <c r="C586" s="530"/>
      <c r="D586" s="24">
        <v>2022</v>
      </c>
      <c r="E586" s="303">
        <f t="shared" si="23"/>
        <v>22147.7</v>
      </c>
      <c r="F586" s="303">
        <f t="shared" si="23"/>
        <v>1305.3</v>
      </c>
      <c r="G586" s="303">
        <f t="shared" si="23"/>
        <v>22147.7</v>
      </c>
      <c r="H586" s="303">
        <f t="shared" si="23"/>
        <v>1305.3</v>
      </c>
      <c r="I586" s="303">
        <f t="shared" si="23"/>
        <v>0</v>
      </c>
      <c r="J586" s="303">
        <f t="shared" si="23"/>
        <v>0</v>
      </c>
      <c r="K586" s="303">
        <f t="shared" si="23"/>
        <v>0</v>
      </c>
      <c r="L586" s="303">
        <f t="shared" si="23"/>
        <v>0</v>
      </c>
      <c r="M586" s="303">
        <f t="shared" si="23"/>
        <v>0</v>
      </c>
      <c r="N586" s="303">
        <f t="shared" si="23"/>
        <v>0</v>
      </c>
      <c r="O586" s="520"/>
    </row>
    <row r="587" spans="1:15" ht="15" thickBot="1">
      <c r="A587" s="524"/>
      <c r="B587" s="527"/>
      <c r="C587" s="530"/>
      <c r="D587" s="24">
        <v>2023</v>
      </c>
      <c r="E587" s="303">
        <f t="shared" si="23"/>
        <v>2843</v>
      </c>
      <c r="F587" s="303">
        <f t="shared" si="23"/>
        <v>0</v>
      </c>
      <c r="G587" s="303">
        <f t="shared" si="23"/>
        <v>2843</v>
      </c>
      <c r="H587" s="303">
        <f t="shared" si="23"/>
        <v>0</v>
      </c>
      <c r="I587" s="303">
        <f t="shared" si="23"/>
        <v>0</v>
      </c>
      <c r="J587" s="303">
        <f t="shared" si="23"/>
        <v>0</v>
      </c>
      <c r="K587" s="303">
        <f t="shared" si="23"/>
        <v>0</v>
      </c>
      <c r="L587" s="303">
        <f t="shared" si="23"/>
        <v>0</v>
      </c>
      <c r="M587" s="303">
        <f t="shared" si="23"/>
        <v>0</v>
      </c>
      <c r="N587" s="303">
        <f t="shared" si="23"/>
        <v>0</v>
      </c>
      <c r="O587" s="520"/>
    </row>
    <row r="588" spans="1:15" ht="15" thickBot="1">
      <c r="A588" s="524"/>
      <c r="B588" s="527"/>
      <c r="C588" s="530"/>
      <c r="D588" s="24">
        <v>2024</v>
      </c>
      <c r="E588" s="303">
        <f t="shared" si="23"/>
        <v>2843</v>
      </c>
      <c r="F588" s="303">
        <f t="shared" si="23"/>
        <v>0</v>
      </c>
      <c r="G588" s="303">
        <f t="shared" si="23"/>
        <v>2843</v>
      </c>
      <c r="H588" s="303">
        <f t="shared" si="23"/>
        <v>0</v>
      </c>
      <c r="I588" s="303">
        <f t="shared" si="23"/>
        <v>0</v>
      </c>
      <c r="J588" s="303">
        <f t="shared" si="23"/>
        <v>0</v>
      </c>
      <c r="K588" s="303">
        <f t="shared" si="23"/>
        <v>0</v>
      </c>
      <c r="L588" s="303">
        <f t="shared" si="23"/>
        <v>0</v>
      </c>
      <c r="M588" s="303">
        <f t="shared" si="23"/>
        <v>0</v>
      </c>
      <c r="N588" s="303">
        <f t="shared" si="23"/>
        <v>0</v>
      </c>
      <c r="O588" s="520"/>
    </row>
    <row r="589" spans="1:15" ht="14.25" customHeight="1" thickBot="1">
      <c r="A589" s="525"/>
      <c r="B589" s="528"/>
      <c r="C589" s="531"/>
      <c r="D589" s="18">
        <v>2025</v>
      </c>
      <c r="E589" s="303">
        <f t="shared" si="23"/>
        <v>2843</v>
      </c>
      <c r="F589" s="303">
        <f t="shared" si="23"/>
        <v>0</v>
      </c>
      <c r="G589" s="303">
        <f t="shared" si="23"/>
        <v>2843</v>
      </c>
      <c r="H589" s="303">
        <f t="shared" si="23"/>
        <v>0</v>
      </c>
      <c r="I589" s="303">
        <f t="shared" si="23"/>
        <v>0</v>
      </c>
      <c r="J589" s="303">
        <f t="shared" si="23"/>
        <v>0</v>
      </c>
      <c r="K589" s="303">
        <f t="shared" si="23"/>
        <v>0</v>
      </c>
      <c r="L589" s="303">
        <f t="shared" si="23"/>
        <v>0</v>
      </c>
      <c r="M589" s="303">
        <f t="shared" si="23"/>
        <v>0</v>
      </c>
      <c r="N589" s="303">
        <f t="shared" si="23"/>
        <v>0</v>
      </c>
      <c r="O589" s="521"/>
    </row>
    <row r="590" spans="1:15" ht="18" customHeight="1" thickBot="1">
      <c r="A590" s="523"/>
      <c r="B590" s="526" t="s">
        <v>198</v>
      </c>
      <c r="C590" s="529"/>
      <c r="D590" s="23" t="s">
        <v>160</v>
      </c>
      <c r="E590" s="302">
        <f>SUM(E591:E599)</f>
        <v>105721.99999999999</v>
      </c>
      <c r="F590" s="302">
        <f aca="true" t="shared" si="24" ref="F590:N590">SUM(F591:F599)</f>
        <v>48265</v>
      </c>
      <c r="G590" s="302">
        <f t="shared" si="24"/>
        <v>105200.2</v>
      </c>
      <c r="H590" s="302">
        <f t="shared" si="24"/>
        <v>47743.2</v>
      </c>
      <c r="I590" s="302">
        <f t="shared" si="24"/>
        <v>0</v>
      </c>
      <c r="J590" s="302">
        <f t="shared" si="24"/>
        <v>0</v>
      </c>
      <c r="K590" s="302">
        <f t="shared" si="24"/>
        <v>521.8</v>
      </c>
      <c r="L590" s="302">
        <f t="shared" si="24"/>
        <v>521.8</v>
      </c>
      <c r="M590" s="302">
        <f t="shared" si="24"/>
        <v>0</v>
      </c>
      <c r="N590" s="302">
        <f t="shared" si="24"/>
        <v>0</v>
      </c>
      <c r="O590" s="519"/>
    </row>
    <row r="591" spans="1:15" ht="15" thickBot="1">
      <c r="A591" s="524"/>
      <c r="B591" s="527"/>
      <c r="C591" s="530"/>
      <c r="D591" s="24">
        <v>2017</v>
      </c>
      <c r="E591" s="303">
        <f aca="true" t="shared" si="25" ref="E591:N591">E31+E133+E200</f>
        <v>8465.2</v>
      </c>
      <c r="F591" s="303">
        <f t="shared" si="25"/>
        <v>8465.2</v>
      </c>
      <c r="G591" s="303">
        <f t="shared" si="25"/>
        <v>7943.4</v>
      </c>
      <c r="H591" s="303">
        <f t="shared" si="25"/>
        <v>7943.4</v>
      </c>
      <c r="I591" s="303">
        <f t="shared" si="25"/>
        <v>0</v>
      </c>
      <c r="J591" s="303">
        <f t="shared" si="25"/>
        <v>0</v>
      </c>
      <c r="K591" s="303">
        <f t="shared" si="25"/>
        <v>521.8</v>
      </c>
      <c r="L591" s="303">
        <f t="shared" si="25"/>
        <v>521.8</v>
      </c>
      <c r="M591" s="303">
        <f t="shared" si="25"/>
        <v>0</v>
      </c>
      <c r="N591" s="303">
        <f t="shared" si="25"/>
        <v>0</v>
      </c>
      <c r="O591" s="520"/>
    </row>
    <row r="592" spans="1:15" ht="15" thickBot="1">
      <c r="A592" s="524"/>
      <c r="B592" s="527"/>
      <c r="C592" s="530"/>
      <c r="D592" s="24">
        <v>2018</v>
      </c>
      <c r="E592" s="320">
        <f aca="true" t="shared" si="26" ref="E592:N592">E47+E150+E243+E453</f>
        <v>19304.899999999998</v>
      </c>
      <c r="F592" s="320">
        <f t="shared" si="26"/>
        <v>19304.899999999998</v>
      </c>
      <c r="G592" s="320">
        <f t="shared" si="26"/>
        <v>19304.899999999998</v>
      </c>
      <c r="H592" s="320">
        <f t="shared" si="26"/>
        <v>19304.899999999998</v>
      </c>
      <c r="I592" s="320">
        <f t="shared" si="26"/>
        <v>0</v>
      </c>
      <c r="J592" s="320">
        <f t="shared" si="26"/>
        <v>0</v>
      </c>
      <c r="K592" s="320">
        <f t="shared" si="26"/>
        <v>0</v>
      </c>
      <c r="L592" s="320">
        <f t="shared" si="26"/>
        <v>0</v>
      </c>
      <c r="M592" s="320">
        <f t="shared" si="26"/>
        <v>0</v>
      </c>
      <c r="N592" s="320">
        <f t="shared" si="26"/>
        <v>0</v>
      </c>
      <c r="O592" s="520"/>
    </row>
    <row r="593" spans="1:15" ht="15" thickBot="1">
      <c r="A593" s="524"/>
      <c r="B593" s="527"/>
      <c r="C593" s="530"/>
      <c r="D593" s="24">
        <v>2019</v>
      </c>
      <c r="E593" s="320">
        <f aca="true" t="shared" si="27" ref="E593:N593">E48+E151+E244+E403+E454+E567</f>
        <v>299</v>
      </c>
      <c r="F593" s="320">
        <f t="shared" si="27"/>
        <v>299</v>
      </c>
      <c r="G593" s="320">
        <f t="shared" si="27"/>
        <v>299</v>
      </c>
      <c r="H593" s="320">
        <f t="shared" si="27"/>
        <v>299</v>
      </c>
      <c r="I593" s="320">
        <f t="shared" si="27"/>
        <v>0</v>
      </c>
      <c r="J593" s="320">
        <f t="shared" si="27"/>
        <v>0</v>
      </c>
      <c r="K593" s="320">
        <f t="shared" si="27"/>
        <v>0</v>
      </c>
      <c r="L593" s="320">
        <f t="shared" si="27"/>
        <v>0</v>
      </c>
      <c r="M593" s="320">
        <f t="shared" si="27"/>
        <v>0</v>
      </c>
      <c r="N593" s="320">
        <f t="shared" si="27"/>
        <v>0</v>
      </c>
      <c r="O593" s="520"/>
    </row>
    <row r="594" spans="1:15" ht="15" thickBot="1">
      <c r="A594" s="524"/>
      <c r="B594" s="527"/>
      <c r="C594" s="530"/>
      <c r="D594" s="24">
        <v>2020</v>
      </c>
      <c r="E594" s="320">
        <f aca="true" t="shared" si="28" ref="E594:N594">E112+E167+E245+E434+E461</f>
        <v>58708.2</v>
      </c>
      <c r="F594" s="320">
        <f t="shared" si="28"/>
        <v>18890.6</v>
      </c>
      <c r="G594" s="320">
        <f t="shared" si="28"/>
        <v>58708.2</v>
      </c>
      <c r="H594" s="320">
        <f t="shared" si="28"/>
        <v>18890.6</v>
      </c>
      <c r="I594" s="320">
        <f t="shared" si="28"/>
        <v>0</v>
      </c>
      <c r="J594" s="320">
        <f t="shared" si="28"/>
        <v>0</v>
      </c>
      <c r="K594" s="320">
        <f t="shared" si="28"/>
        <v>0</v>
      </c>
      <c r="L594" s="320">
        <f t="shared" si="28"/>
        <v>0</v>
      </c>
      <c r="M594" s="320">
        <f t="shared" si="28"/>
        <v>0</v>
      </c>
      <c r="N594" s="320">
        <f t="shared" si="28"/>
        <v>0</v>
      </c>
      <c r="O594" s="520"/>
    </row>
    <row r="595" spans="1:15" ht="15" thickBot="1">
      <c r="A595" s="524"/>
      <c r="B595" s="527"/>
      <c r="C595" s="530"/>
      <c r="D595" s="24">
        <v>2021</v>
      </c>
      <c r="E595" s="320">
        <f>E125+E174+E246+E438+E462</f>
        <v>15640</v>
      </c>
      <c r="F595" s="320">
        <f>F125+F174+F246+F438+F462</f>
        <v>0</v>
      </c>
      <c r="G595" s="320">
        <f>G125+G174+G246+G438+G462</f>
        <v>15640</v>
      </c>
      <c r="H595" s="320">
        <f>H125+H174+H246+H438+H462</f>
        <v>0</v>
      </c>
      <c r="I595" s="320">
        <f aca="true" t="shared" si="29" ref="I595:N596">I113+I168+I246+I435+I462</f>
        <v>0</v>
      </c>
      <c r="J595" s="320">
        <f t="shared" si="29"/>
        <v>0</v>
      </c>
      <c r="K595" s="320">
        <f t="shared" si="29"/>
        <v>0</v>
      </c>
      <c r="L595" s="320">
        <f t="shared" si="29"/>
        <v>0</v>
      </c>
      <c r="M595" s="320">
        <f t="shared" si="29"/>
        <v>0</v>
      </c>
      <c r="N595" s="320">
        <f t="shared" si="29"/>
        <v>0</v>
      </c>
      <c r="O595" s="520"/>
    </row>
    <row r="596" spans="1:15" ht="15" thickBot="1">
      <c r="A596" s="524"/>
      <c r="B596" s="527"/>
      <c r="C596" s="530"/>
      <c r="D596" s="24">
        <v>2022</v>
      </c>
      <c r="E596" s="320">
        <f>E126+E178+E247+E442+E463</f>
        <v>3304.7</v>
      </c>
      <c r="F596" s="320">
        <f>F126+F178+F247+F442+F463</f>
        <v>1305.3</v>
      </c>
      <c r="G596" s="320">
        <f>G126+G178+G247+G442+G463</f>
        <v>3304.7</v>
      </c>
      <c r="H596" s="320">
        <f>H126+H178+H247+H442+H463</f>
        <v>1305.3</v>
      </c>
      <c r="I596" s="320">
        <f t="shared" si="29"/>
        <v>0</v>
      </c>
      <c r="J596" s="320">
        <f t="shared" si="29"/>
        <v>0</v>
      </c>
      <c r="K596" s="320">
        <f t="shared" si="29"/>
        <v>0</v>
      </c>
      <c r="L596" s="320">
        <f t="shared" si="29"/>
        <v>0</v>
      </c>
      <c r="M596" s="320">
        <f t="shared" si="29"/>
        <v>0</v>
      </c>
      <c r="N596" s="320">
        <f t="shared" si="29"/>
        <v>0</v>
      </c>
      <c r="O596" s="520"/>
    </row>
    <row r="597" spans="1:15" ht="15" thickBot="1">
      <c r="A597" s="524"/>
      <c r="B597" s="527"/>
      <c r="C597" s="530"/>
      <c r="D597" s="24">
        <v>2023</v>
      </c>
      <c r="E597" s="320">
        <f aca="true" t="shared" si="30" ref="E597:N597">E127+E179+E248</f>
        <v>0</v>
      </c>
      <c r="F597" s="320">
        <f t="shared" si="30"/>
        <v>0</v>
      </c>
      <c r="G597" s="320">
        <f t="shared" si="30"/>
        <v>0</v>
      </c>
      <c r="H597" s="320">
        <f t="shared" si="30"/>
        <v>0</v>
      </c>
      <c r="I597" s="320">
        <f t="shared" si="30"/>
        <v>0</v>
      </c>
      <c r="J597" s="320">
        <f t="shared" si="30"/>
        <v>0</v>
      </c>
      <c r="K597" s="320">
        <f t="shared" si="30"/>
        <v>0</v>
      </c>
      <c r="L597" s="320">
        <f t="shared" si="30"/>
        <v>0</v>
      </c>
      <c r="M597" s="320">
        <f t="shared" si="30"/>
        <v>0</v>
      </c>
      <c r="N597" s="320">
        <f t="shared" si="30"/>
        <v>0</v>
      </c>
      <c r="O597" s="520"/>
    </row>
    <row r="598" spans="1:15" ht="15" thickBot="1">
      <c r="A598" s="524"/>
      <c r="B598" s="527"/>
      <c r="C598" s="530"/>
      <c r="D598" s="24">
        <v>2024</v>
      </c>
      <c r="E598" s="320">
        <f aca="true" t="shared" si="31" ref="E598:N598">E128+E180+E249</f>
        <v>0</v>
      </c>
      <c r="F598" s="320">
        <f t="shared" si="31"/>
        <v>0</v>
      </c>
      <c r="G598" s="320">
        <f t="shared" si="31"/>
        <v>0</v>
      </c>
      <c r="H598" s="320">
        <f t="shared" si="31"/>
        <v>0</v>
      </c>
      <c r="I598" s="320">
        <f t="shared" si="31"/>
        <v>0</v>
      </c>
      <c r="J598" s="320">
        <f t="shared" si="31"/>
        <v>0</v>
      </c>
      <c r="K598" s="320">
        <f t="shared" si="31"/>
        <v>0</v>
      </c>
      <c r="L598" s="320">
        <f t="shared" si="31"/>
        <v>0</v>
      </c>
      <c r="M598" s="320">
        <f t="shared" si="31"/>
        <v>0</v>
      </c>
      <c r="N598" s="320">
        <f t="shared" si="31"/>
        <v>0</v>
      </c>
      <c r="O598" s="520"/>
    </row>
    <row r="599" spans="1:15" ht="14.25" customHeight="1" thickBot="1">
      <c r="A599" s="525"/>
      <c r="B599" s="528"/>
      <c r="C599" s="531"/>
      <c r="D599" s="18">
        <v>2025</v>
      </c>
      <c r="E599" s="320">
        <f aca="true" t="shared" si="32" ref="E599:N599">E129+E181+E250</f>
        <v>0</v>
      </c>
      <c r="F599" s="320">
        <f t="shared" si="32"/>
        <v>0</v>
      </c>
      <c r="G599" s="320">
        <f t="shared" si="32"/>
        <v>0</v>
      </c>
      <c r="H599" s="320">
        <f t="shared" si="32"/>
        <v>0</v>
      </c>
      <c r="I599" s="320">
        <f t="shared" si="32"/>
        <v>0</v>
      </c>
      <c r="J599" s="320">
        <f t="shared" si="32"/>
        <v>0</v>
      </c>
      <c r="K599" s="320">
        <f t="shared" si="32"/>
        <v>0</v>
      </c>
      <c r="L599" s="320">
        <f t="shared" si="32"/>
        <v>0</v>
      </c>
      <c r="M599" s="320">
        <f t="shared" si="32"/>
        <v>0</v>
      </c>
      <c r="N599" s="320">
        <f t="shared" si="32"/>
        <v>0</v>
      </c>
      <c r="O599" s="521"/>
    </row>
    <row r="600" spans="1:15" ht="18" customHeight="1" thickBot="1">
      <c r="A600" s="523"/>
      <c r="B600" s="526" t="s">
        <v>186</v>
      </c>
      <c r="C600" s="529"/>
      <c r="D600" s="23" t="s">
        <v>160</v>
      </c>
      <c r="E600" s="302">
        <f>SUM(E601:E609)</f>
        <v>133891.5</v>
      </c>
      <c r="F600" s="302">
        <f aca="true" t="shared" si="33" ref="F600:N600">SUM(F601:F609)</f>
        <v>70891.5</v>
      </c>
      <c r="G600" s="302">
        <f t="shared" si="33"/>
        <v>133891.5</v>
      </c>
      <c r="H600" s="302">
        <f t="shared" si="33"/>
        <v>70891.5</v>
      </c>
      <c r="I600" s="302">
        <f t="shared" si="33"/>
        <v>0</v>
      </c>
      <c r="J600" s="302">
        <f t="shared" si="33"/>
        <v>0</v>
      </c>
      <c r="K600" s="302">
        <f t="shared" si="33"/>
        <v>0</v>
      </c>
      <c r="L600" s="302">
        <f t="shared" si="33"/>
        <v>0</v>
      </c>
      <c r="M600" s="302">
        <f t="shared" si="33"/>
        <v>0</v>
      </c>
      <c r="N600" s="302">
        <f t="shared" si="33"/>
        <v>0</v>
      </c>
      <c r="O600" s="519"/>
    </row>
    <row r="601" spans="1:15" ht="15" thickBot="1">
      <c r="A601" s="524"/>
      <c r="B601" s="527"/>
      <c r="C601" s="530"/>
      <c r="D601" s="24">
        <v>2017</v>
      </c>
      <c r="E601" s="303">
        <f aca="true" t="shared" si="34" ref="E601:N601">E252+E282+E312+E468+E501+E535</f>
        <v>12174</v>
      </c>
      <c r="F601" s="303">
        <f t="shared" si="34"/>
        <v>12174</v>
      </c>
      <c r="G601" s="303">
        <f t="shared" si="34"/>
        <v>12174</v>
      </c>
      <c r="H601" s="303">
        <f t="shared" si="34"/>
        <v>12174</v>
      </c>
      <c r="I601" s="303">
        <f t="shared" si="34"/>
        <v>0</v>
      </c>
      <c r="J601" s="303">
        <f t="shared" si="34"/>
        <v>0</v>
      </c>
      <c r="K601" s="303">
        <f t="shared" si="34"/>
        <v>0</v>
      </c>
      <c r="L601" s="303">
        <f t="shared" si="34"/>
        <v>0</v>
      </c>
      <c r="M601" s="303">
        <f t="shared" si="34"/>
        <v>0</v>
      </c>
      <c r="N601" s="303">
        <f t="shared" si="34"/>
        <v>0</v>
      </c>
      <c r="O601" s="520"/>
    </row>
    <row r="602" spans="1:15" ht="15" thickBot="1">
      <c r="A602" s="524"/>
      <c r="B602" s="527"/>
      <c r="C602" s="530"/>
      <c r="D602" s="24">
        <v>2018</v>
      </c>
      <c r="E602" s="303">
        <f aca="true" t="shared" si="35" ref="E602:N602">E253+E283+E313+E469+E502+E536</f>
        <v>31598.9</v>
      </c>
      <c r="F602" s="303">
        <f t="shared" si="35"/>
        <v>31598.9</v>
      </c>
      <c r="G602" s="303">
        <f t="shared" si="35"/>
        <v>31598.9</v>
      </c>
      <c r="H602" s="303">
        <f t="shared" si="35"/>
        <v>31598.9</v>
      </c>
      <c r="I602" s="303">
        <f t="shared" si="35"/>
        <v>0</v>
      </c>
      <c r="J602" s="303">
        <f t="shared" si="35"/>
        <v>0</v>
      </c>
      <c r="K602" s="303">
        <f t="shared" si="35"/>
        <v>0</v>
      </c>
      <c r="L602" s="303">
        <f t="shared" si="35"/>
        <v>0</v>
      </c>
      <c r="M602" s="303">
        <f t="shared" si="35"/>
        <v>0</v>
      </c>
      <c r="N602" s="303">
        <f t="shared" si="35"/>
        <v>0</v>
      </c>
      <c r="O602" s="520"/>
    </row>
    <row r="603" spans="1:15" ht="15" thickBot="1">
      <c r="A603" s="524"/>
      <c r="B603" s="527"/>
      <c r="C603" s="530"/>
      <c r="D603" s="24">
        <v>2019</v>
      </c>
      <c r="E603" s="303">
        <f aca="true" t="shared" si="36" ref="E603:N603">E254+E284+E314+E470+E503+E537</f>
        <v>27118.6</v>
      </c>
      <c r="F603" s="303">
        <f t="shared" si="36"/>
        <v>27118.6</v>
      </c>
      <c r="G603" s="303">
        <f t="shared" si="36"/>
        <v>27118.6</v>
      </c>
      <c r="H603" s="303">
        <f t="shared" si="36"/>
        <v>27118.6</v>
      </c>
      <c r="I603" s="303">
        <f t="shared" si="36"/>
        <v>0</v>
      </c>
      <c r="J603" s="303">
        <f t="shared" si="36"/>
        <v>0</v>
      </c>
      <c r="K603" s="303">
        <f t="shared" si="36"/>
        <v>0</v>
      </c>
      <c r="L603" s="303">
        <f t="shared" si="36"/>
        <v>0</v>
      </c>
      <c r="M603" s="303">
        <f t="shared" si="36"/>
        <v>0</v>
      </c>
      <c r="N603" s="303">
        <f t="shared" si="36"/>
        <v>0</v>
      </c>
      <c r="O603" s="520"/>
    </row>
    <row r="604" spans="1:15" ht="15" thickBot="1">
      <c r="A604" s="524"/>
      <c r="B604" s="527"/>
      <c r="C604" s="530"/>
      <c r="D604" s="24">
        <v>2020</v>
      </c>
      <c r="E604" s="303">
        <f aca="true" t="shared" si="37" ref="E604:N604">E255+E285+E315+E471+E504+E538</f>
        <v>18500</v>
      </c>
      <c r="F604" s="303">
        <f t="shared" si="37"/>
        <v>0</v>
      </c>
      <c r="G604" s="303">
        <f t="shared" si="37"/>
        <v>18500</v>
      </c>
      <c r="H604" s="303">
        <f t="shared" si="37"/>
        <v>0</v>
      </c>
      <c r="I604" s="303">
        <f t="shared" si="37"/>
        <v>0</v>
      </c>
      <c r="J604" s="303">
        <f t="shared" si="37"/>
        <v>0</v>
      </c>
      <c r="K604" s="303">
        <f t="shared" si="37"/>
        <v>0</v>
      </c>
      <c r="L604" s="303">
        <f t="shared" si="37"/>
        <v>0</v>
      </c>
      <c r="M604" s="303">
        <f t="shared" si="37"/>
        <v>0</v>
      </c>
      <c r="N604" s="303">
        <f t="shared" si="37"/>
        <v>0</v>
      </c>
      <c r="O604" s="520"/>
    </row>
    <row r="605" spans="1:15" ht="15" thickBot="1">
      <c r="A605" s="524"/>
      <c r="B605" s="527"/>
      <c r="C605" s="530"/>
      <c r="D605" s="24">
        <v>2021</v>
      </c>
      <c r="E605" s="311">
        <f aca="true" t="shared" si="38" ref="E605:N605">E256+E286+E316+E472+E505+E539</f>
        <v>18500</v>
      </c>
      <c r="F605" s="311">
        <f t="shared" si="38"/>
        <v>0</v>
      </c>
      <c r="G605" s="311">
        <f t="shared" si="38"/>
        <v>18500</v>
      </c>
      <c r="H605" s="311">
        <f t="shared" si="38"/>
        <v>0</v>
      </c>
      <c r="I605" s="311">
        <f t="shared" si="38"/>
        <v>0</v>
      </c>
      <c r="J605" s="311">
        <f t="shared" si="38"/>
        <v>0</v>
      </c>
      <c r="K605" s="311">
        <f t="shared" si="38"/>
        <v>0</v>
      </c>
      <c r="L605" s="311">
        <f t="shared" si="38"/>
        <v>0</v>
      </c>
      <c r="M605" s="311">
        <f t="shared" si="38"/>
        <v>0</v>
      </c>
      <c r="N605" s="311">
        <f t="shared" si="38"/>
        <v>0</v>
      </c>
      <c r="O605" s="520"/>
    </row>
    <row r="606" spans="1:15" ht="15" thickBot="1">
      <c r="A606" s="524"/>
      <c r="B606" s="527"/>
      <c r="C606" s="530"/>
      <c r="D606" s="24">
        <v>2022</v>
      </c>
      <c r="E606" s="311">
        <f aca="true" t="shared" si="39" ref="E606:N606">E257+E287+E317+E473+E506+E540</f>
        <v>18500</v>
      </c>
      <c r="F606" s="311">
        <f t="shared" si="39"/>
        <v>0</v>
      </c>
      <c r="G606" s="311">
        <f t="shared" si="39"/>
        <v>18500</v>
      </c>
      <c r="H606" s="311">
        <f t="shared" si="39"/>
        <v>0</v>
      </c>
      <c r="I606" s="311">
        <f t="shared" si="39"/>
        <v>0</v>
      </c>
      <c r="J606" s="311">
        <f t="shared" si="39"/>
        <v>0</v>
      </c>
      <c r="K606" s="311">
        <f t="shared" si="39"/>
        <v>0</v>
      </c>
      <c r="L606" s="311">
        <f t="shared" si="39"/>
        <v>0</v>
      </c>
      <c r="M606" s="311">
        <f t="shared" si="39"/>
        <v>0</v>
      </c>
      <c r="N606" s="311">
        <f t="shared" si="39"/>
        <v>0</v>
      </c>
      <c r="O606" s="520"/>
    </row>
    <row r="607" spans="1:15" ht="15" thickBot="1">
      <c r="A607" s="524"/>
      <c r="B607" s="527"/>
      <c r="C607" s="530"/>
      <c r="D607" s="24">
        <v>2023</v>
      </c>
      <c r="E607" s="311">
        <f aca="true" t="shared" si="40" ref="E607:N607">E258+E288+E318+E474+E507+E541</f>
        <v>2500</v>
      </c>
      <c r="F607" s="311">
        <f t="shared" si="40"/>
        <v>0</v>
      </c>
      <c r="G607" s="311">
        <f t="shared" si="40"/>
        <v>2500</v>
      </c>
      <c r="H607" s="311">
        <f t="shared" si="40"/>
        <v>0</v>
      </c>
      <c r="I607" s="311">
        <f t="shared" si="40"/>
        <v>0</v>
      </c>
      <c r="J607" s="311">
        <f t="shared" si="40"/>
        <v>0</v>
      </c>
      <c r="K607" s="311">
        <f t="shared" si="40"/>
        <v>0</v>
      </c>
      <c r="L607" s="311">
        <f t="shared" si="40"/>
        <v>0</v>
      </c>
      <c r="M607" s="311">
        <f t="shared" si="40"/>
        <v>0</v>
      </c>
      <c r="N607" s="311">
        <f t="shared" si="40"/>
        <v>0</v>
      </c>
      <c r="O607" s="520"/>
    </row>
    <row r="608" spans="1:15" ht="15" thickBot="1">
      <c r="A608" s="524"/>
      <c r="B608" s="527"/>
      <c r="C608" s="530"/>
      <c r="D608" s="24">
        <v>2024</v>
      </c>
      <c r="E608" s="311">
        <f aca="true" t="shared" si="41" ref="E608:N608">E259+E289+E319+E475+E508+E542</f>
        <v>2500</v>
      </c>
      <c r="F608" s="311">
        <f t="shared" si="41"/>
        <v>0</v>
      </c>
      <c r="G608" s="311">
        <f t="shared" si="41"/>
        <v>2500</v>
      </c>
      <c r="H608" s="311">
        <f t="shared" si="41"/>
        <v>0</v>
      </c>
      <c r="I608" s="311">
        <f t="shared" si="41"/>
        <v>0</v>
      </c>
      <c r="J608" s="311">
        <f t="shared" si="41"/>
        <v>0</v>
      </c>
      <c r="K608" s="311">
        <f t="shared" si="41"/>
        <v>0</v>
      </c>
      <c r="L608" s="311">
        <f t="shared" si="41"/>
        <v>0</v>
      </c>
      <c r="M608" s="311">
        <f t="shared" si="41"/>
        <v>0</v>
      </c>
      <c r="N608" s="311">
        <f t="shared" si="41"/>
        <v>0</v>
      </c>
      <c r="O608" s="520"/>
    </row>
    <row r="609" spans="1:15" ht="14.25" customHeight="1" thickBot="1">
      <c r="A609" s="525"/>
      <c r="B609" s="528"/>
      <c r="C609" s="531"/>
      <c r="D609" s="18">
        <v>2025</v>
      </c>
      <c r="E609" s="312">
        <f aca="true" t="shared" si="42" ref="E609:N609">E260+E290+E320+E476+E509+E543</f>
        <v>2500</v>
      </c>
      <c r="F609" s="312">
        <f t="shared" si="42"/>
        <v>0</v>
      </c>
      <c r="G609" s="312">
        <f t="shared" si="42"/>
        <v>2500</v>
      </c>
      <c r="H609" s="312">
        <f t="shared" si="42"/>
        <v>0</v>
      </c>
      <c r="I609" s="312">
        <f t="shared" si="42"/>
        <v>0</v>
      </c>
      <c r="J609" s="312">
        <f t="shared" si="42"/>
        <v>0</v>
      </c>
      <c r="K609" s="312">
        <f t="shared" si="42"/>
        <v>0</v>
      </c>
      <c r="L609" s="312">
        <f t="shared" si="42"/>
        <v>0</v>
      </c>
      <c r="M609" s="312">
        <f t="shared" si="42"/>
        <v>0</v>
      </c>
      <c r="N609" s="312">
        <f t="shared" si="42"/>
        <v>0</v>
      </c>
      <c r="O609" s="521"/>
    </row>
    <row r="610" spans="1:15" ht="18" customHeight="1" thickBot="1">
      <c r="A610" s="523"/>
      <c r="B610" s="526" t="s">
        <v>62</v>
      </c>
      <c r="C610" s="529"/>
      <c r="D610" s="23" t="s">
        <v>160</v>
      </c>
      <c r="E610" s="302">
        <f>SUM(E611:E619)</f>
        <v>5405.2</v>
      </c>
      <c r="F610" s="302">
        <f aca="true" t="shared" si="43" ref="F610:N610">SUM(F611:F619)</f>
        <v>1715</v>
      </c>
      <c r="G610" s="302">
        <f t="shared" si="43"/>
        <v>5405.2</v>
      </c>
      <c r="H610" s="302">
        <f t="shared" si="43"/>
        <v>1715</v>
      </c>
      <c r="I610" s="302">
        <f t="shared" si="43"/>
        <v>0</v>
      </c>
      <c r="J610" s="302">
        <f t="shared" si="43"/>
        <v>0</v>
      </c>
      <c r="K610" s="302">
        <f t="shared" si="43"/>
        <v>0</v>
      </c>
      <c r="L610" s="302">
        <f t="shared" si="43"/>
        <v>0</v>
      </c>
      <c r="M610" s="302">
        <f t="shared" si="43"/>
        <v>0</v>
      </c>
      <c r="N610" s="302">
        <f t="shared" si="43"/>
        <v>0</v>
      </c>
      <c r="O610" s="519"/>
    </row>
    <row r="611" spans="1:15" ht="15" thickBot="1">
      <c r="A611" s="524"/>
      <c r="B611" s="527"/>
      <c r="C611" s="530"/>
      <c r="D611" s="24">
        <v>2017</v>
      </c>
      <c r="E611" s="320">
        <f aca="true" t="shared" si="44" ref="E611:N611">E343</f>
        <v>343</v>
      </c>
      <c r="F611" s="320">
        <f t="shared" si="44"/>
        <v>343</v>
      </c>
      <c r="G611" s="320">
        <f t="shared" si="44"/>
        <v>343</v>
      </c>
      <c r="H611" s="320">
        <f t="shared" si="44"/>
        <v>343</v>
      </c>
      <c r="I611" s="320">
        <f t="shared" si="44"/>
        <v>0</v>
      </c>
      <c r="J611" s="320">
        <f t="shared" si="44"/>
        <v>0</v>
      </c>
      <c r="K611" s="320">
        <f t="shared" si="44"/>
        <v>0</v>
      </c>
      <c r="L611" s="320">
        <f t="shared" si="44"/>
        <v>0</v>
      </c>
      <c r="M611" s="320">
        <f t="shared" si="44"/>
        <v>0</v>
      </c>
      <c r="N611" s="320">
        <f t="shared" si="44"/>
        <v>0</v>
      </c>
      <c r="O611" s="520"/>
    </row>
    <row r="612" spans="1:15" ht="15" thickBot="1">
      <c r="A612" s="524"/>
      <c r="B612" s="527"/>
      <c r="C612" s="530"/>
      <c r="D612" s="24">
        <v>2018</v>
      </c>
      <c r="E612" s="320">
        <f aca="true" t="shared" si="45" ref="E612:N612">E344</f>
        <v>343</v>
      </c>
      <c r="F612" s="320">
        <f t="shared" si="45"/>
        <v>343</v>
      </c>
      <c r="G612" s="320">
        <f t="shared" si="45"/>
        <v>343</v>
      </c>
      <c r="H612" s="320">
        <f t="shared" si="45"/>
        <v>343</v>
      </c>
      <c r="I612" s="320">
        <f t="shared" si="45"/>
        <v>0</v>
      </c>
      <c r="J612" s="320">
        <f t="shared" si="45"/>
        <v>0</v>
      </c>
      <c r="K612" s="320">
        <f t="shared" si="45"/>
        <v>0</v>
      </c>
      <c r="L612" s="320">
        <f t="shared" si="45"/>
        <v>0</v>
      </c>
      <c r="M612" s="320">
        <f t="shared" si="45"/>
        <v>0</v>
      </c>
      <c r="N612" s="320">
        <f t="shared" si="45"/>
        <v>0</v>
      </c>
      <c r="O612" s="520"/>
    </row>
    <row r="613" spans="1:15" ht="15" thickBot="1">
      <c r="A613" s="524"/>
      <c r="B613" s="527"/>
      <c r="C613" s="530"/>
      <c r="D613" s="24">
        <v>2019</v>
      </c>
      <c r="E613" s="320">
        <f aca="true" t="shared" si="46" ref="E613:N613">E345</f>
        <v>1460</v>
      </c>
      <c r="F613" s="320">
        <f t="shared" si="46"/>
        <v>343</v>
      </c>
      <c r="G613" s="320">
        <f t="shared" si="46"/>
        <v>1460</v>
      </c>
      <c r="H613" s="320">
        <f t="shared" si="46"/>
        <v>343</v>
      </c>
      <c r="I613" s="320">
        <f t="shared" si="46"/>
        <v>0</v>
      </c>
      <c r="J613" s="320">
        <f t="shared" si="46"/>
        <v>0</v>
      </c>
      <c r="K613" s="320">
        <f t="shared" si="46"/>
        <v>0</v>
      </c>
      <c r="L613" s="320">
        <f t="shared" si="46"/>
        <v>0</v>
      </c>
      <c r="M613" s="320">
        <f t="shared" si="46"/>
        <v>0</v>
      </c>
      <c r="N613" s="320">
        <f t="shared" si="46"/>
        <v>0</v>
      </c>
      <c r="O613" s="520"/>
    </row>
    <row r="614" spans="1:15" ht="15" thickBot="1">
      <c r="A614" s="524"/>
      <c r="B614" s="527"/>
      <c r="C614" s="530"/>
      <c r="D614" s="24">
        <v>2020</v>
      </c>
      <c r="E614" s="320">
        <f aca="true" t="shared" si="47" ref="E614:N614">E346</f>
        <v>1544.2</v>
      </c>
      <c r="F614" s="320">
        <f t="shared" si="47"/>
        <v>343</v>
      </c>
      <c r="G614" s="320">
        <f t="shared" si="47"/>
        <v>1544.2</v>
      </c>
      <c r="H614" s="320">
        <f t="shared" si="47"/>
        <v>343</v>
      </c>
      <c r="I614" s="320">
        <f t="shared" si="47"/>
        <v>0</v>
      </c>
      <c r="J614" s="320">
        <f t="shared" si="47"/>
        <v>0</v>
      </c>
      <c r="K614" s="320">
        <f t="shared" si="47"/>
        <v>0</v>
      </c>
      <c r="L614" s="320">
        <f t="shared" si="47"/>
        <v>0</v>
      </c>
      <c r="M614" s="320">
        <f t="shared" si="47"/>
        <v>0</v>
      </c>
      <c r="N614" s="320">
        <f t="shared" si="47"/>
        <v>0</v>
      </c>
      <c r="O614" s="520"/>
    </row>
    <row r="615" spans="1:15" ht="15" thickBot="1">
      <c r="A615" s="524"/>
      <c r="B615" s="527"/>
      <c r="C615" s="530"/>
      <c r="D615" s="24">
        <v>2021</v>
      </c>
      <c r="E615" s="320">
        <f aca="true" t="shared" si="48" ref="E615:N615">E347</f>
        <v>343</v>
      </c>
      <c r="F615" s="320">
        <f t="shared" si="48"/>
        <v>343</v>
      </c>
      <c r="G615" s="320">
        <f t="shared" si="48"/>
        <v>343</v>
      </c>
      <c r="H615" s="320">
        <f t="shared" si="48"/>
        <v>343</v>
      </c>
      <c r="I615" s="320">
        <f t="shared" si="48"/>
        <v>0</v>
      </c>
      <c r="J615" s="320">
        <f t="shared" si="48"/>
        <v>0</v>
      </c>
      <c r="K615" s="320">
        <f t="shared" si="48"/>
        <v>0</v>
      </c>
      <c r="L615" s="320">
        <f t="shared" si="48"/>
        <v>0</v>
      </c>
      <c r="M615" s="320">
        <f t="shared" si="48"/>
        <v>0</v>
      </c>
      <c r="N615" s="320">
        <f t="shared" si="48"/>
        <v>0</v>
      </c>
      <c r="O615" s="520"/>
    </row>
    <row r="616" spans="1:15" ht="15" thickBot="1">
      <c r="A616" s="524"/>
      <c r="B616" s="527"/>
      <c r="C616" s="530"/>
      <c r="D616" s="24">
        <v>2022</v>
      </c>
      <c r="E616" s="320">
        <f aca="true" t="shared" si="49" ref="E616:N616">E348</f>
        <v>343</v>
      </c>
      <c r="F616" s="320">
        <f t="shared" si="49"/>
        <v>0</v>
      </c>
      <c r="G616" s="320">
        <f t="shared" si="49"/>
        <v>343</v>
      </c>
      <c r="H616" s="320">
        <f t="shared" si="49"/>
        <v>0</v>
      </c>
      <c r="I616" s="320">
        <f t="shared" si="49"/>
        <v>0</v>
      </c>
      <c r="J616" s="320">
        <f t="shared" si="49"/>
        <v>0</v>
      </c>
      <c r="K616" s="320">
        <f t="shared" si="49"/>
        <v>0</v>
      </c>
      <c r="L616" s="320">
        <f t="shared" si="49"/>
        <v>0</v>
      </c>
      <c r="M616" s="320">
        <f t="shared" si="49"/>
        <v>0</v>
      </c>
      <c r="N616" s="320">
        <f t="shared" si="49"/>
        <v>0</v>
      </c>
      <c r="O616" s="520"/>
    </row>
    <row r="617" spans="1:15" ht="15" thickBot="1">
      <c r="A617" s="524"/>
      <c r="B617" s="527"/>
      <c r="C617" s="530"/>
      <c r="D617" s="24">
        <v>2023</v>
      </c>
      <c r="E617" s="320">
        <f aca="true" t="shared" si="50" ref="E617:N617">E349</f>
        <v>343</v>
      </c>
      <c r="F617" s="320">
        <f t="shared" si="50"/>
        <v>0</v>
      </c>
      <c r="G617" s="320">
        <f t="shared" si="50"/>
        <v>343</v>
      </c>
      <c r="H617" s="320">
        <f t="shared" si="50"/>
        <v>0</v>
      </c>
      <c r="I617" s="320">
        <f t="shared" si="50"/>
        <v>0</v>
      </c>
      <c r="J617" s="320">
        <f t="shared" si="50"/>
        <v>0</v>
      </c>
      <c r="K617" s="320">
        <f t="shared" si="50"/>
        <v>0</v>
      </c>
      <c r="L617" s="320">
        <f t="shared" si="50"/>
        <v>0</v>
      </c>
      <c r="M617" s="320">
        <f t="shared" si="50"/>
        <v>0</v>
      </c>
      <c r="N617" s="320">
        <f t="shared" si="50"/>
        <v>0</v>
      </c>
      <c r="O617" s="520"/>
    </row>
    <row r="618" spans="1:15" ht="15" thickBot="1">
      <c r="A618" s="524"/>
      <c r="B618" s="527"/>
      <c r="C618" s="530"/>
      <c r="D618" s="24">
        <v>2024</v>
      </c>
      <c r="E618" s="320">
        <f aca="true" t="shared" si="51" ref="E618:N618">E350</f>
        <v>343</v>
      </c>
      <c r="F618" s="320">
        <f t="shared" si="51"/>
        <v>0</v>
      </c>
      <c r="G618" s="320">
        <f t="shared" si="51"/>
        <v>343</v>
      </c>
      <c r="H618" s="320">
        <f t="shared" si="51"/>
        <v>0</v>
      </c>
      <c r="I618" s="320">
        <f t="shared" si="51"/>
        <v>0</v>
      </c>
      <c r="J618" s="320">
        <f t="shared" si="51"/>
        <v>0</v>
      </c>
      <c r="K618" s="320">
        <f t="shared" si="51"/>
        <v>0</v>
      </c>
      <c r="L618" s="320">
        <f t="shared" si="51"/>
        <v>0</v>
      </c>
      <c r="M618" s="320">
        <f t="shared" si="51"/>
        <v>0</v>
      </c>
      <c r="N618" s="320">
        <f t="shared" si="51"/>
        <v>0</v>
      </c>
      <c r="O618" s="520"/>
    </row>
    <row r="619" spans="1:15" ht="14.25" customHeight="1" thickBot="1">
      <c r="A619" s="525"/>
      <c r="B619" s="528"/>
      <c r="C619" s="531"/>
      <c r="D619" s="18">
        <v>2025</v>
      </c>
      <c r="E619" s="320">
        <f aca="true" t="shared" si="52" ref="E619:N619">E351</f>
        <v>343</v>
      </c>
      <c r="F619" s="320">
        <f t="shared" si="52"/>
        <v>0</v>
      </c>
      <c r="G619" s="320">
        <f t="shared" si="52"/>
        <v>343</v>
      </c>
      <c r="H619" s="320">
        <f t="shared" si="52"/>
        <v>0</v>
      </c>
      <c r="I619" s="320">
        <f t="shared" si="52"/>
        <v>0</v>
      </c>
      <c r="J619" s="320">
        <f t="shared" si="52"/>
        <v>0</v>
      </c>
      <c r="K619" s="320">
        <f t="shared" si="52"/>
        <v>0</v>
      </c>
      <c r="L619" s="320">
        <f t="shared" si="52"/>
        <v>0</v>
      </c>
      <c r="M619" s="320">
        <f t="shared" si="52"/>
        <v>0</v>
      </c>
      <c r="N619" s="320">
        <f t="shared" si="52"/>
        <v>0</v>
      </c>
      <c r="O619" s="521"/>
    </row>
    <row r="620" spans="1:15" ht="18" customHeight="1" thickBot="1">
      <c r="A620" s="523"/>
      <c r="B620" s="526" t="s">
        <v>63</v>
      </c>
      <c r="C620" s="529"/>
      <c r="D620" s="23" t="s">
        <v>160</v>
      </c>
      <c r="E620" s="302">
        <f>SUM(E621:E629)</f>
        <v>4100</v>
      </c>
      <c r="F620" s="302">
        <f aca="true" t="shared" si="53" ref="F620:N620">SUM(F621:F629)</f>
        <v>4091.128</v>
      </c>
      <c r="G620" s="302">
        <f t="shared" si="53"/>
        <v>4100</v>
      </c>
      <c r="H620" s="302">
        <f t="shared" si="53"/>
        <v>4091.128</v>
      </c>
      <c r="I620" s="302">
        <f t="shared" si="53"/>
        <v>0</v>
      </c>
      <c r="J620" s="302">
        <f t="shared" si="53"/>
        <v>0</v>
      </c>
      <c r="K620" s="302">
        <f t="shared" si="53"/>
        <v>0</v>
      </c>
      <c r="L620" s="302">
        <f t="shared" si="53"/>
        <v>0</v>
      </c>
      <c r="M620" s="302">
        <f t="shared" si="53"/>
        <v>0</v>
      </c>
      <c r="N620" s="302">
        <f t="shared" si="53"/>
        <v>0</v>
      </c>
      <c r="O620" s="519"/>
    </row>
    <row r="621" spans="1:15" ht="15" thickBot="1">
      <c r="A621" s="524"/>
      <c r="B621" s="527"/>
      <c r="C621" s="530"/>
      <c r="D621" s="24">
        <v>2017</v>
      </c>
      <c r="E621" s="303">
        <f aca="true" t="shared" si="54" ref="E621:N621">E373</f>
        <v>820</v>
      </c>
      <c r="F621" s="303">
        <f t="shared" si="54"/>
        <v>819.928</v>
      </c>
      <c r="G621" s="303">
        <f t="shared" si="54"/>
        <v>820</v>
      </c>
      <c r="H621" s="303">
        <f t="shared" si="54"/>
        <v>819.928</v>
      </c>
      <c r="I621" s="303">
        <f t="shared" si="54"/>
        <v>0</v>
      </c>
      <c r="J621" s="303">
        <f t="shared" si="54"/>
        <v>0</v>
      </c>
      <c r="K621" s="303">
        <f t="shared" si="54"/>
        <v>0</v>
      </c>
      <c r="L621" s="303">
        <f t="shared" si="54"/>
        <v>0</v>
      </c>
      <c r="M621" s="303">
        <f t="shared" si="54"/>
        <v>0</v>
      </c>
      <c r="N621" s="303">
        <f t="shared" si="54"/>
        <v>0</v>
      </c>
      <c r="O621" s="520"/>
    </row>
    <row r="622" spans="1:15" ht="15" thickBot="1">
      <c r="A622" s="524"/>
      <c r="B622" s="527"/>
      <c r="C622" s="530"/>
      <c r="D622" s="24">
        <v>2018</v>
      </c>
      <c r="E622" s="303">
        <f aca="true" t="shared" si="55" ref="E622:N622">E374</f>
        <v>820</v>
      </c>
      <c r="F622" s="303">
        <f t="shared" si="55"/>
        <v>811.2</v>
      </c>
      <c r="G622" s="303">
        <f t="shared" si="55"/>
        <v>820</v>
      </c>
      <c r="H622" s="303">
        <f t="shared" si="55"/>
        <v>811.2</v>
      </c>
      <c r="I622" s="303">
        <f t="shared" si="55"/>
        <v>0</v>
      </c>
      <c r="J622" s="303">
        <f t="shared" si="55"/>
        <v>0</v>
      </c>
      <c r="K622" s="303">
        <f t="shared" si="55"/>
        <v>0</v>
      </c>
      <c r="L622" s="303">
        <f t="shared" si="55"/>
        <v>0</v>
      </c>
      <c r="M622" s="303">
        <f t="shared" si="55"/>
        <v>0</v>
      </c>
      <c r="N622" s="303">
        <f t="shared" si="55"/>
        <v>0</v>
      </c>
      <c r="O622" s="520"/>
    </row>
    <row r="623" spans="1:15" ht="15" thickBot="1">
      <c r="A623" s="524"/>
      <c r="B623" s="527"/>
      <c r="C623" s="530"/>
      <c r="D623" s="24">
        <v>2019</v>
      </c>
      <c r="E623" s="303">
        <f aca="true" t="shared" si="56" ref="E623:N623">E375</f>
        <v>820</v>
      </c>
      <c r="F623" s="303">
        <f t="shared" si="56"/>
        <v>820</v>
      </c>
      <c r="G623" s="303">
        <f t="shared" si="56"/>
        <v>820</v>
      </c>
      <c r="H623" s="303">
        <f t="shared" si="56"/>
        <v>820</v>
      </c>
      <c r="I623" s="303">
        <f t="shared" si="56"/>
        <v>0</v>
      </c>
      <c r="J623" s="303">
        <f t="shared" si="56"/>
        <v>0</v>
      </c>
      <c r="K623" s="303">
        <f t="shared" si="56"/>
        <v>0</v>
      </c>
      <c r="L623" s="303">
        <f t="shared" si="56"/>
        <v>0</v>
      </c>
      <c r="M623" s="303">
        <f t="shared" si="56"/>
        <v>0</v>
      </c>
      <c r="N623" s="303">
        <f t="shared" si="56"/>
        <v>0</v>
      </c>
      <c r="O623" s="520"/>
    </row>
    <row r="624" spans="1:15" ht="15" thickBot="1">
      <c r="A624" s="524"/>
      <c r="B624" s="527"/>
      <c r="C624" s="530"/>
      <c r="D624" s="24">
        <v>2020</v>
      </c>
      <c r="E624" s="303">
        <f aca="true" t="shared" si="57" ref="E624:N624">E376</f>
        <v>820</v>
      </c>
      <c r="F624" s="303">
        <f t="shared" si="57"/>
        <v>820</v>
      </c>
      <c r="G624" s="303">
        <f t="shared" si="57"/>
        <v>820</v>
      </c>
      <c r="H624" s="303">
        <f t="shared" si="57"/>
        <v>820</v>
      </c>
      <c r="I624" s="303">
        <f t="shared" si="57"/>
        <v>0</v>
      </c>
      <c r="J624" s="303">
        <f t="shared" si="57"/>
        <v>0</v>
      </c>
      <c r="K624" s="303">
        <f t="shared" si="57"/>
        <v>0</v>
      </c>
      <c r="L624" s="303">
        <f t="shared" si="57"/>
        <v>0</v>
      </c>
      <c r="M624" s="303">
        <f t="shared" si="57"/>
        <v>0</v>
      </c>
      <c r="N624" s="303">
        <f t="shared" si="57"/>
        <v>0</v>
      </c>
      <c r="O624" s="520"/>
    </row>
    <row r="625" spans="1:15" ht="15" thickBot="1">
      <c r="A625" s="524"/>
      <c r="B625" s="527"/>
      <c r="C625" s="530"/>
      <c r="D625" s="24">
        <v>2021</v>
      </c>
      <c r="E625" s="303">
        <f aca="true" t="shared" si="58" ref="E625:N625">E377</f>
        <v>820</v>
      </c>
      <c r="F625" s="303">
        <f t="shared" si="58"/>
        <v>820</v>
      </c>
      <c r="G625" s="303">
        <f t="shared" si="58"/>
        <v>820</v>
      </c>
      <c r="H625" s="303">
        <f t="shared" si="58"/>
        <v>820</v>
      </c>
      <c r="I625" s="303">
        <f t="shared" si="58"/>
        <v>0</v>
      </c>
      <c r="J625" s="303">
        <f t="shared" si="58"/>
        <v>0</v>
      </c>
      <c r="K625" s="303">
        <f t="shared" si="58"/>
        <v>0</v>
      </c>
      <c r="L625" s="303">
        <f t="shared" si="58"/>
        <v>0</v>
      </c>
      <c r="M625" s="303">
        <f t="shared" si="58"/>
        <v>0</v>
      </c>
      <c r="N625" s="303">
        <f t="shared" si="58"/>
        <v>0</v>
      </c>
      <c r="O625" s="520"/>
    </row>
    <row r="626" spans="1:15" ht="15" thickBot="1">
      <c r="A626" s="524"/>
      <c r="B626" s="527"/>
      <c r="C626" s="530"/>
      <c r="D626" s="24">
        <v>2022</v>
      </c>
      <c r="E626" s="303">
        <f aca="true" t="shared" si="59" ref="E626:N626">E378</f>
        <v>0</v>
      </c>
      <c r="F626" s="303">
        <f t="shared" si="59"/>
        <v>0</v>
      </c>
      <c r="G626" s="303">
        <f t="shared" si="59"/>
        <v>0</v>
      </c>
      <c r="H626" s="303">
        <f t="shared" si="59"/>
        <v>0</v>
      </c>
      <c r="I626" s="303">
        <f t="shared" si="59"/>
        <v>0</v>
      </c>
      <c r="J626" s="303">
        <f t="shared" si="59"/>
        <v>0</v>
      </c>
      <c r="K626" s="303">
        <f t="shared" si="59"/>
        <v>0</v>
      </c>
      <c r="L626" s="303">
        <f t="shared" si="59"/>
        <v>0</v>
      </c>
      <c r="M626" s="303">
        <f t="shared" si="59"/>
        <v>0</v>
      </c>
      <c r="N626" s="303">
        <f t="shared" si="59"/>
        <v>0</v>
      </c>
      <c r="O626" s="520"/>
    </row>
    <row r="627" spans="1:15" ht="15" thickBot="1">
      <c r="A627" s="524"/>
      <c r="B627" s="527"/>
      <c r="C627" s="530"/>
      <c r="D627" s="24">
        <v>2023</v>
      </c>
      <c r="E627" s="303">
        <f aca="true" t="shared" si="60" ref="E627:N627">E379</f>
        <v>0</v>
      </c>
      <c r="F627" s="303">
        <f t="shared" si="60"/>
        <v>0</v>
      </c>
      <c r="G627" s="303">
        <f t="shared" si="60"/>
        <v>0</v>
      </c>
      <c r="H627" s="303">
        <f t="shared" si="60"/>
        <v>0</v>
      </c>
      <c r="I627" s="303">
        <f t="shared" si="60"/>
        <v>0</v>
      </c>
      <c r="J627" s="303">
        <f t="shared" si="60"/>
        <v>0</v>
      </c>
      <c r="K627" s="303">
        <f t="shared" si="60"/>
        <v>0</v>
      </c>
      <c r="L627" s="303">
        <f t="shared" si="60"/>
        <v>0</v>
      </c>
      <c r="M627" s="303">
        <f t="shared" si="60"/>
        <v>0</v>
      </c>
      <c r="N627" s="303">
        <f t="shared" si="60"/>
        <v>0</v>
      </c>
      <c r="O627" s="520"/>
    </row>
    <row r="628" spans="1:15" ht="15" thickBot="1">
      <c r="A628" s="524"/>
      <c r="B628" s="527"/>
      <c r="C628" s="530"/>
      <c r="D628" s="24">
        <v>2024</v>
      </c>
      <c r="E628" s="303">
        <f aca="true" t="shared" si="61" ref="E628:N628">E380</f>
        <v>0</v>
      </c>
      <c r="F628" s="303">
        <f t="shared" si="61"/>
        <v>0</v>
      </c>
      <c r="G628" s="303">
        <f t="shared" si="61"/>
        <v>0</v>
      </c>
      <c r="H628" s="303">
        <f t="shared" si="61"/>
        <v>0</v>
      </c>
      <c r="I628" s="303">
        <f t="shared" si="61"/>
        <v>0</v>
      </c>
      <c r="J628" s="303">
        <f t="shared" si="61"/>
        <v>0</v>
      </c>
      <c r="K628" s="303">
        <f t="shared" si="61"/>
        <v>0</v>
      </c>
      <c r="L628" s="303">
        <f t="shared" si="61"/>
        <v>0</v>
      </c>
      <c r="M628" s="303">
        <f t="shared" si="61"/>
        <v>0</v>
      </c>
      <c r="N628" s="303">
        <f t="shared" si="61"/>
        <v>0</v>
      </c>
      <c r="O628" s="520"/>
    </row>
    <row r="629" spans="1:15" ht="14.25" customHeight="1" thickBot="1">
      <c r="A629" s="525"/>
      <c r="B629" s="528"/>
      <c r="C629" s="531"/>
      <c r="D629" s="18">
        <v>2025</v>
      </c>
      <c r="E629" s="303">
        <f aca="true" t="shared" si="62" ref="E629:N629">E381</f>
        <v>0</v>
      </c>
      <c r="F629" s="303">
        <f t="shared" si="62"/>
        <v>0</v>
      </c>
      <c r="G629" s="303">
        <f t="shared" si="62"/>
        <v>0</v>
      </c>
      <c r="H629" s="303">
        <f t="shared" si="62"/>
        <v>0</v>
      </c>
      <c r="I629" s="303">
        <f t="shared" si="62"/>
        <v>0</v>
      </c>
      <c r="J629" s="303">
        <f t="shared" si="62"/>
        <v>0</v>
      </c>
      <c r="K629" s="303">
        <f t="shared" si="62"/>
        <v>0</v>
      </c>
      <c r="L629" s="303">
        <f t="shared" si="62"/>
        <v>0</v>
      </c>
      <c r="M629" s="303">
        <f t="shared" si="62"/>
        <v>0</v>
      </c>
      <c r="N629" s="303">
        <f t="shared" si="62"/>
        <v>0</v>
      </c>
      <c r="O629" s="521"/>
    </row>
    <row r="634" ht="14.25">
      <c r="B634" t="s">
        <v>108</v>
      </c>
    </row>
    <row r="636" ht="15" thickBot="1"/>
    <row r="637" spans="1:15" ht="18" customHeight="1" thickBot="1">
      <c r="A637" s="523"/>
      <c r="B637" s="526" t="s">
        <v>109</v>
      </c>
      <c r="C637" s="529"/>
      <c r="D637" s="77" t="s">
        <v>160</v>
      </c>
      <c r="E637" s="302">
        <f aca="true" t="shared" si="63" ref="E637:N637">SUM(E638:E646)</f>
        <v>249118.7</v>
      </c>
      <c r="F637" s="302">
        <f t="shared" si="63"/>
        <v>124962.62800000001</v>
      </c>
      <c r="G637" s="302">
        <f t="shared" si="63"/>
        <v>248596.90000000002</v>
      </c>
      <c r="H637" s="302">
        <f t="shared" si="63"/>
        <v>124440.82800000002</v>
      </c>
      <c r="I637" s="302">
        <f t="shared" si="63"/>
        <v>0</v>
      </c>
      <c r="J637" s="302">
        <f t="shared" si="63"/>
        <v>0</v>
      </c>
      <c r="K637" s="302">
        <f t="shared" si="63"/>
        <v>521.8</v>
      </c>
      <c r="L637" s="302">
        <f t="shared" si="63"/>
        <v>521.8</v>
      </c>
      <c r="M637" s="302">
        <f t="shared" si="63"/>
        <v>0</v>
      </c>
      <c r="N637" s="302">
        <f t="shared" si="63"/>
        <v>0</v>
      </c>
      <c r="O637" s="595"/>
    </row>
    <row r="638" spans="1:15" ht="15" thickBot="1">
      <c r="A638" s="524"/>
      <c r="B638" s="527"/>
      <c r="C638" s="530"/>
      <c r="D638" s="24">
        <v>2017</v>
      </c>
      <c r="E638" s="303">
        <f>SUM(E591+E601+E611+E621)</f>
        <v>21802.2</v>
      </c>
      <c r="F638" s="303">
        <f aca="true" t="shared" si="64" ref="F638:N638">SUM(F591+F601+F611+F621)</f>
        <v>21802.128</v>
      </c>
      <c r="G638" s="303">
        <f t="shared" si="64"/>
        <v>21280.4</v>
      </c>
      <c r="H638" s="303">
        <f t="shared" si="64"/>
        <v>21280.328</v>
      </c>
      <c r="I638" s="303">
        <f t="shared" si="64"/>
        <v>0</v>
      </c>
      <c r="J638" s="303">
        <f t="shared" si="64"/>
        <v>0</v>
      </c>
      <c r="K638" s="303">
        <f t="shared" si="64"/>
        <v>521.8</v>
      </c>
      <c r="L638" s="303">
        <f t="shared" si="64"/>
        <v>521.8</v>
      </c>
      <c r="M638" s="303">
        <f t="shared" si="64"/>
        <v>0</v>
      </c>
      <c r="N638" s="303">
        <f t="shared" si="64"/>
        <v>0</v>
      </c>
      <c r="O638" s="609"/>
    </row>
    <row r="639" spans="1:15" ht="15" thickBot="1">
      <c r="A639" s="524"/>
      <c r="B639" s="527"/>
      <c r="C639" s="530"/>
      <c r="D639" s="24">
        <v>2018</v>
      </c>
      <c r="E639" s="303">
        <f aca="true" t="shared" si="65" ref="E639:N639">SUM(E592+E602+E612+E622)</f>
        <v>52066.8</v>
      </c>
      <c r="F639" s="303">
        <f t="shared" si="65"/>
        <v>52058</v>
      </c>
      <c r="G639" s="303">
        <f t="shared" si="65"/>
        <v>52066.8</v>
      </c>
      <c r="H639" s="303">
        <f t="shared" si="65"/>
        <v>52058</v>
      </c>
      <c r="I639" s="303">
        <f t="shared" si="65"/>
        <v>0</v>
      </c>
      <c r="J639" s="303">
        <f t="shared" si="65"/>
        <v>0</v>
      </c>
      <c r="K639" s="303">
        <f t="shared" si="65"/>
        <v>0</v>
      </c>
      <c r="L639" s="303">
        <f t="shared" si="65"/>
        <v>0</v>
      </c>
      <c r="M639" s="303">
        <f t="shared" si="65"/>
        <v>0</v>
      </c>
      <c r="N639" s="303">
        <f t="shared" si="65"/>
        <v>0</v>
      </c>
      <c r="O639" s="609"/>
    </row>
    <row r="640" spans="1:15" ht="15" thickBot="1">
      <c r="A640" s="524"/>
      <c r="B640" s="527"/>
      <c r="C640" s="530"/>
      <c r="D640" s="24">
        <v>2019</v>
      </c>
      <c r="E640" s="303">
        <f aca="true" t="shared" si="66" ref="E640:N640">SUM(E593+E603+E613+E623)</f>
        <v>29697.6</v>
      </c>
      <c r="F640" s="303">
        <f t="shared" si="66"/>
        <v>28580.6</v>
      </c>
      <c r="G640" s="303">
        <f t="shared" si="66"/>
        <v>29697.6</v>
      </c>
      <c r="H640" s="303">
        <f t="shared" si="66"/>
        <v>28580.6</v>
      </c>
      <c r="I640" s="303">
        <f t="shared" si="66"/>
        <v>0</v>
      </c>
      <c r="J640" s="303">
        <f t="shared" si="66"/>
        <v>0</v>
      </c>
      <c r="K640" s="303">
        <f t="shared" si="66"/>
        <v>0</v>
      </c>
      <c r="L640" s="303">
        <f t="shared" si="66"/>
        <v>0</v>
      </c>
      <c r="M640" s="303">
        <f t="shared" si="66"/>
        <v>0</v>
      </c>
      <c r="N640" s="303">
        <f t="shared" si="66"/>
        <v>0</v>
      </c>
      <c r="O640" s="609"/>
    </row>
    <row r="641" spans="1:15" ht="15" thickBot="1">
      <c r="A641" s="524"/>
      <c r="B641" s="527"/>
      <c r="C641" s="530"/>
      <c r="D641" s="24">
        <v>2020</v>
      </c>
      <c r="E641" s="303">
        <f aca="true" t="shared" si="67" ref="E641:N641">SUM(E594+E604+E614+E624)</f>
        <v>79572.4</v>
      </c>
      <c r="F641" s="303">
        <f t="shared" si="67"/>
        <v>20053.6</v>
      </c>
      <c r="G641" s="303">
        <f t="shared" si="67"/>
        <v>79572.4</v>
      </c>
      <c r="H641" s="303">
        <f t="shared" si="67"/>
        <v>20053.6</v>
      </c>
      <c r="I641" s="303">
        <f t="shared" si="67"/>
        <v>0</v>
      </c>
      <c r="J641" s="303">
        <f t="shared" si="67"/>
        <v>0</v>
      </c>
      <c r="K641" s="303">
        <f t="shared" si="67"/>
        <v>0</v>
      </c>
      <c r="L641" s="303">
        <f t="shared" si="67"/>
        <v>0</v>
      </c>
      <c r="M641" s="303">
        <f t="shared" si="67"/>
        <v>0</v>
      </c>
      <c r="N641" s="303">
        <f t="shared" si="67"/>
        <v>0</v>
      </c>
      <c r="O641" s="609"/>
    </row>
    <row r="642" spans="1:15" ht="15" thickBot="1">
      <c r="A642" s="524"/>
      <c r="B642" s="527"/>
      <c r="C642" s="530"/>
      <c r="D642" s="24">
        <v>2021</v>
      </c>
      <c r="E642" s="303">
        <f aca="true" t="shared" si="68" ref="E642:N642">SUM(E595+E605+E615+E625)</f>
        <v>35303</v>
      </c>
      <c r="F642" s="303">
        <f t="shared" si="68"/>
        <v>1163</v>
      </c>
      <c r="G642" s="303">
        <f t="shared" si="68"/>
        <v>35303</v>
      </c>
      <c r="H642" s="303">
        <f t="shared" si="68"/>
        <v>1163</v>
      </c>
      <c r="I642" s="303">
        <f t="shared" si="68"/>
        <v>0</v>
      </c>
      <c r="J642" s="303">
        <f t="shared" si="68"/>
        <v>0</v>
      </c>
      <c r="K642" s="303">
        <f t="shared" si="68"/>
        <v>0</v>
      </c>
      <c r="L642" s="303">
        <f t="shared" si="68"/>
        <v>0</v>
      </c>
      <c r="M642" s="303">
        <f t="shared" si="68"/>
        <v>0</v>
      </c>
      <c r="N642" s="303">
        <f t="shared" si="68"/>
        <v>0</v>
      </c>
      <c r="O642" s="609"/>
    </row>
    <row r="643" spans="1:15" ht="15" thickBot="1">
      <c r="A643" s="524"/>
      <c r="B643" s="527"/>
      <c r="C643" s="530"/>
      <c r="D643" s="24">
        <v>2022</v>
      </c>
      <c r="E643" s="303">
        <f aca="true" t="shared" si="69" ref="E643:N643">SUM(E596+E606+E616+E626)</f>
        <v>22147.7</v>
      </c>
      <c r="F643" s="303">
        <f t="shared" si="69"/>
        <v>1305.3</v>
      </c>
      <c r="G643" s="303">
        <f t="shared" si="69"/>
        <v>22147.7</v>
      </c>
      <c r="H643" s="303">
        <f t="shared" si="69"/>
        <v>1305.3</v>
      </c>
      <c r="I643" s="303">
        <f t="shared" si="69"/>
        <v>0</v>
      </c>
      <c r="J643" s="303">
        <f t="shared" si="69"/>
        <v>0</v>
      </c>
      <c r="K643" s="303">
        <f t="shared" si="69"/>
        <v>0</v>
      </c>
      <c r="L643" s="303">
        <f t="shared" si="69"/>
        <v>0</v>
      </c>
      <c r="M643" s="303">
        <f t="shared" si="69"/>
        <v>0</v>
      </c>
      <c r="N643" s="303">
        <f t="shared" si="69"/>
        <v>0</v>
      </c>
      <c r="O643" s="609"/>
    </row>
    <row r="644" spans="1:15" ht="15" thickBot="1">
      <c r="A644" s="524"/>
      <c r="B644" s="527"/>
      <c r="C644" s="530"/>
      <c r="D644" s="24">
        <v>2023</v>
      </c>
      <c r="E644" s="303">
        <f aca="true" t="shared" si="70" ref="E644:N644">SUM(E597+E607+E617+E627)</f>
        <v>2843</v>
      </c>
      <c r="F644" s="303">
        <f t="shared" si="70"/>
        <v>0</v>
      </c>
      <c r="G644" s="303">
        <f t="shared" si="70"/>
        <v>2843</v>
      </c>
      <c r="H644" s="303">
        <f t="shared" si="70"/>
        <v>0</v>
      </c>
      <c r="I644" s="303">
        <f t="shared" si="70"/>
        <v>0</v>
      </c>
      <c r="J644" s="303">
        <f t="shared" si="70"/>
        <v>0</v>
      </c>
      <c r="K644" s="303">
        <f t="shared" si="70"/>
        <v>0</v>
      </c>
      <c r="L644" s="303">
        <f t="shared" si="70"/>
        <v>0</v>
      </c>
      <c r="M644" s="303">
        <f t="shared" si="70"/>
        <v>0</v>
      </c>
      <c r="N644" s="303">
        <f t="shared" si="70"/>
        <v>0</v>
      </c>
      <c r="O644" s="609"/>
    </row>
    <row r="645" spans="1:15" ht="15" thickBot="1">
      <c r="A645" s="524"/>
      <c r="B645" s="527"/>
      <c r="C645" s="530"/>
      <c r="D645" s="24">
        <v>2024</v>
      </c>
      <c r="E645" s="303">
        <f aca="true" t="shared" si="71" ref="E645:N645">SUM(E598+E608+E618+E628)</f>
        <v>2843</v>
      </c>
      <c r="F645" s="303">
        <f t="shared" si="71"/>
        <v>0</v>
      </c>
      <c r="G645" s="303">
        <f t="shared" si="71"/>
        <v>2843</v>
      </c>
      <c r="H645" s="303">
        <f t="shared" si="71"/>
        <v>0</v>
      </c>
      <c r="I645" s="303">
        <f t="shared" si="71"/>
        <v>0</v>
      </c>
      <c r="J645" s="303">
        <f t="shared" si="71"/>
        <v>0</v>
      </c>
      <c r="K645" s="303">
        <f t="shared" si="71"/>
        <v>0</v>
      </c>
      <c r="L645" s="303">
        <f t="shared" si="71"/>
        <v>0</v>
      </c>
      <c r="M645" s="303">
        <f t="shared" si="71"/>
        <v>0</v>
      </c>
      <c r="N645" s="303">
        <f t="shared" si="71"/>
        <v>0</v>
      </c>
      <c r="O645" s="609"/>
    </row>
    <row r="646" spans="1:15" ht="14.25" customHeight="1" thickBot="1">
      <c r="A646" s="525"/>
      <c r="B646" s="528"/>
      <c r="C646" s="531"/>
      <c r="D646" s="18">
        <v>2025</v>
      </c>
      <c r="E646" s="303">
        <f aca="true" t="shared" si="72" ref="E646:N646">SUM(E599+E609+E619+E629)</f>
        <v>2843</v>
      </c>
      <c r="F646" s="303">
        <f t="shared" si="72"/>
        <v>0</v>
      </c>
      <c r="G646" s="303">
        <f t="shared" si="72"/>
        <v>2843</v>
      </c>
      <c r="H646" s="303">
        <f t="shared" si="72"/>
        <v>0</v>
      </c>
      <c r="I646" s="303">
        <f t="shared" si="72"/>
        <v>0</v>
      </c>
      <c r="J646" s="303">
        <f t="shared" si="72"/>
        <v>0</v>
      </c>
      <c r="K646" s="303">
        <f t="shared" si="72"/>
        <v>0</v>
      </c>
      <c r="L646" s="303">
        <f t="shared" si="72"/>
        <v>0</v>
      </c>
      <c r="M646" s="303">
        <f t="shared" si="72"/>
        <v>0</v>
      </c>
      <c r="N646" s="303">
        <f t="shared" si="72"/>
        <v>0</v>
      </c>
      <c r="O646" s="597"/>
    </row>
  </sheetData>
  <sheetProtection/>
  <mergeCells count="175">
    <mergeCell ref="A637:A646"/>
    <mergeCell ref="B637:B646"/>
    <mergeCell ref="C637:C646"/>
    <mergeCell ref="O637:O646"/>
    <mergeCell ref="A580:A589"/>
    <mergeCell ref="B580:B589"/>
    <mergeCell ref="C580:C589"/>
    <mergeCell ref="O130:O181"/>
    <mergeCell ref="O291:O300"/>
    <mergeCell ref="O372:O381"/>
    <mergeCell ref="A13:A15"/>
    <mergeCell ref="O446:O466"/>
    <mergeCell ref="O402:O445"/>
    <mergeCell ref="B281:B290"/>
    <mergeCell ref="C281:C290"/>
    <mergeCell ref="O281:O290"/>
    <mergeCell ref="O580:O589"/>
    <mergeCell ref="J13:J15"/>
    <mergeCell ref="K13:K15"/>
    <mergeCell ref="G182:G184"/>
    <mergeCell ref="H182:H184"/>
    <mergeCell ref="O251:O260"/>
    <mergeCell ref="O301:O310"/>
    <mergeCell ref="A2:O2"/>
    <mergeCell ref="A3:O3"/>
    <mergeCell ref="A4:O4"/>
    <mergeCell ref="I6:J7"/>
    <mergeCell ref="E5:F7"/>
    <mergeCell ref="D5:D8"/>
    <mergeCell ref="B5:B8"/>
    <mergeCell ref="C5:C8"/>
    <mergeCell ref="A5:A8"/>
    <mergeCell ref="K6:L7"/>
    <mergeCell ref="B10:O10"/>
    <mergeCell ref="G5:N5"/>
    <mergeCell ref="O5:O8"/>
    <mergeCell ref="G6:H7"/>
    <mergeCell ref="M6:N7"/>
    <mergeCell ref="B11:O11"/>
    <mergeCell ref="B12:O12"/>
    <mergeCell ref="M13:M15"/>
    <mergeCell ref="N13:N15"/>
    <mergeCell ref="I13:I15"/>
    <mergeCell ref="G13:G15"/>
    <mergeCell ref="H13:H15"/>
    <mergeCell ref="L13:L15"/>
    <mergeCell ref="O13:O129"/>
    <mergeCell ref="E182:E184"/>
    <mergeCell ref="F182:F184"/>
    <mergeCell ref="E13:E15"/>
    <mergeCell ref="F13:F15"/>
    <mergeCell ref="D182:D184"/>
    <mergeCell ref="B13:B15"/>
    <mergeCell ref="C13:C15"/>
    <mergeCell ref="D13:D15"/>
    <mergeCell ref="C182:C184"/>
    <mergeCell ref="A301:A310"/>
    <mergeCell ref="B301:B310"/>
    <mergeCell ref="C301:C310"/>
    <mergeCell ref="A271:A280"/>
    <mergeCell ref="B271:B280"/>
    <mergeCell ref="C271:C280"/>
    <mergeCell ref="A291:A300"/>
    <mergeCell ref="B291:B300"/>
    <mergeCell ref="C291:C300"/>
    <mergeCell ref="A281:A290"/>
    <mergeCell ref="A261:A270"/>
    <mergeCell ref="B261:B270"/>
    <mergeCell ref="C261:C270"/>
    <mergeCell ref="A251:A260"/>
    <mergeCell ref="B251:B260"/>
    <mergeCell ref="C251:C260"/>
    <mergeCell ref="A332:A341"/>
    <mergeCell ref="B332:B341"/>
    <mergeCell ref="O342:O351"/>
    <mergeCell ref="C332:C341"/>
    <mergeCell ref="A342:A351"/>
    <mergeCell ref="B342:B351"/>
    <mergeCell ref="C342:C351"/>
    <mergeCell ref="B311:B320"/>
    <mergeCell ref="C311:C320"/>
    <mergeCell ref="O311:O320"/>
    <mergeCell ref="O352:O361"/>
    <mergeCell ref="O362:O371"/>
    <mergeCell ref="O332:O341"/>
    <mergeCell ref="O480:O489"/>
    <mergeCell ref="A490:A499"/>
    <mergeCell ref="B490:B499"/>
    <mergeCell ref="C490:C499"/>
    <mergeCell ref="O490:O499"/>
    <mergeCell ref="A467:A476"/>
    <mergeCell ref="B467:B476"/>
    <mergeCell ref="C467:C476"/>
    <mergeCell ref="O467:O476"/>
    <mergeCell ref="I182:I184"/>
    <mergeCell ref="J182:J184"/>
    <mergeCell ref="K182:K184"/>
    <mergeCell ref="L182:L184"/>
    <mergeCell ref="M182:M184"/>
    <mergeCell ref="N182:N184"/>
    <mergeCell ref="O322:O331"/>
    <mergeCell ref="O392:O401"/>
    <mergeCell ref="B382:B391"/>
    <mergeCell ref="C382:C391"/>
    <mergeCell ref="O382:O391"/>
    <mergeCell ref="A182:A184"/>
    <mergeCell ref="B182:B184"/>
    <mergeCell ref="A392:A401"/>
    <mergeCell ref="B352:B361"/>
    <mergeCell ref="C362:C371"/>
    <mergeCell ref="A322:A331"/>
    <mergeCell ref="O182:O250"/>
    <mergeCell ref="O261:O280"/>
    <mergeCell ref="C352:C361"/>
    <mergeCell ref="A362:A371"/>
    <mergeCell ref="B362:B371"/>
    <mergeCell ref="A372:A381"/>
    <mergeCell ref="B372:B381"/>
    <mergeCell ref="B322:B331"/>
    <mergeCell ref="C322:C331"/>
    <mergeCell ref="A311:A320"/>
    <mergeCell ref="B500:B509"/>
    <mergeCell ref="C500:C509"/>
    <mergeCell ref="A480:A489"/>
    <mergeCell ref="B480:B489"/>
    <mergeCell ref="C480:C489"/>
    <mergeCell ref="A352:A361"/>
    <mergeCell ref="A382:A391"/>
    <mergeCell ref="C372:C381"/>
    <mergeCell ref="B392:B401"/>
    <mergeCell ref="C392:C401"/>
    <mergeCell ref="A524:A533"/>
    <mergeCell ref="B524:B533"/>
    <mergeCell ref="C524:C533"/>
    <mergeCell ref="O524:O533"/>
    <mergeCell ref="O500:O509"/>
    <mergeCell ref="A514:A523"/>
    <mergeCell ref="B514:B523"/>
    <mergeCell ref="C514:C523"/>
    <mergeCell ref="O514:O523"/>
    <mergeCell ref="A500:A509"/>
    <mergeCell ref="A570:A579"/>
    <mergeCell ref="B570:B579"/>
    <mergeCell ref="C570:C579"/>
    <mergeCell ref="O570:O579"/>
    <mergeCell ref="A534:A543"/>
    <mergeCell ref="B534:B543"/>
    <mergeCell ref="C534:C543"/>
    <mergeCell ref="O534:O543"/>
    <mergeCell ref="A554:A563"/>
    <mergeCell ref="B554:B563"/>
    <mergeCell ref="C554:C563"/>
    <mergeCell ref="O554:O563"/>
    <mergeCell ref="A544:A553"/>
    <mergeCell ref="B544:B553"/>
    <mergeCell ref="C544:C553"/>
    <mergeCell ref="O544:O553"/>
    <mergeCell ref="O566:O569"/>
    <mergeCell ref="C567:C568"/>
    <mergeCell ref="A610:A619"/>
    <mergeCell ref="B610:B619"/>
    <mergeCell ref="C610:C619"/>
    <mergeCell ref="O610:O619"/>
    <mergeCell ref="C590:C599"/>
    <mergeCell ref="O590:O599"/>
    <mergeCell ref="A590:A599"/>
    <mergeCell ref="B590:B599"/>
    <mergeCell ref="A600:A609"/>
    <mergeCell ref="B600:B609"/>
    <mergeCell ref="C600:C609"/>
    <mergeCell ref="O600:O609"/>
    <mergeCell ref="A620:A629"/>
    <mergeCell ref="B620:B629"/>
    <mergeCell ref="C620:C629"/>
    <mergeCell ref="O620:O629"/>
  </mergeCells>
  <printOptions/>
  <pageMargins left="0.25" right="0.25" top="0.75" bottom="0.75" header="0.3" footer="0.3"/>
  <pageSetup fitToHeight="0" fitToWidth="1" horizontalDpi="600" verticalDpi="600" orientation="landscape" paperSize="9" scale="70" r:id="rId1"/>
  <rowBreaks count="19" manualBreakCount="19">
    <brk id="48" max="14" man="1"/>
    <brk id="75" max="14" man="1"/>
    <brk id="181" max="14" man="1"/>
    <brk id="227" max="14" man="1"/>
    <brk id="260" max="14" man="1"/>
    <brk id="280" max="14" man="1"/>
    <brk id="310" max="14" man="1"/>
    <brk id="331" max="14" man="1"/>
    <brk id="371" max="14" man="1"/>
    <brk id="401" max="14" man="1"/>
    <brk id="437" max="14" man="1"/>
    <brk id="466" max="14" man="1"/>
    <brk id="476" max="14" man="1"/>
    <brk id="489" max="14" man="1"/>
    <brk id="511" max="14" man="1"/>
    <brk id="533" max="14" man="1"/>
    <brk id="563" max="14" man="1"/>
    <brk id="569" max="14" man="1"/>
    <brk id="599" max="14" man="1"/>
  </rowBreaks>
</worksheet>
</file>

<file path=xl/worksheets/sheet4.xml><?xml version="1.0" encoding="utf-8"?>
<worksheet xmlns="http://schemas.openxmlformats.org/spreadsheetml/2006/main" xmlns:r="http://schemas.openxmlformats.org/officeDocument/2006/relationships">
  <dimension ref="A2:AD31"/>
  <sheetViews>
    <sheetView view="pageBreakPreview" zoomScale="75" zoomScaleSheetLayoutView="75" zoomScalePageLayoutView="0" workbookViewId="0" topLeftCell="C1">
      <selection activeCell="A3" sqref="A3:AD3"/>
    </sheetView>
  </sheetViews>
  <sheetFormatPr defaultColWidth="9.140625" defaultRowHeight="15"/>
  <cols>
    <col min="1" max="1" width="7.57421875" style="115" customWidth="1"/>
    <col min="2" max="2" width="42.28125" style="115" customWidth="1"/>
    <col min="3" max="3" width="8.8515625" style="115" customWidth="1"/>
    <col min="4" max="6" width="9.00390625" style="115" bestFit="1" customWidth="1"/>
    <col min="7" max="12" width="9.140625" style="115" customWidth="1"/>
    <col min="13" max="14" width="10.421875" style="115" bestFit="1" customWidth="1"/>
    <col min="15" max="16" width="11.7109375" style="115" customWidth="1"/>
    <col min="17" max="17" width="10.28125" style="115" customWidth="1"/>
    <col min="18" max="26" width="9.57421875" style="115" bestFit="1" customWidth="1"/>
    <col min="27" max="27" width="9.8515625" style="115" customWidth="1"/>
    <col min="28" max="30" width="9.57421875" style="115" bestFit="1" customWidth="1"/>
    <col min="31" max="16384" width="8.8515625" style="115" customWidth="1"/>
  </cols>
  <sheetData>
    <row r="2" spans="1:30" ht="13.5">
      <c r="A2" s="621" t="s">
        <v>59</v>
      </c>
      <c r="B2" s="621"/>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row>
    <row r="3" spans="1:30" ht="14.25" thickBot="1">
      <c r="A3" s="622" t="s">
        <v>143</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row>
    <row r="4" spans="1:30" s="59" customFormat="1" ht="12" customHeight="1">
      <c r="A4" s="479" t="s">
        <v>145</v>
      </c>
      <c r="B4" s="479" t="s">
        <v>161</v>
      </c>
      <c r="C4" s="479" t="s">
        <v>162</v>
      </c>
      <c r="D4" s="617" t="s">
        <v>163</v>
      </c>
      <c r="E4" s="617"/>
      <c r="F4" s="617"/>
      <c r="G4" s="617"/>
      <c r="H4" s="617"/>
      <c r="I4" s="617"/>
      <c r="J4" s="617"/>
      <c r="K4" s="617"/>
      <c r="L4" s="618"/>
      <c r="M4" s="617" t="s">
        <v>164</v>
      </c>
      <c r="N4" s="617"/>
      <c r="O4" s="617"/>
      <c r="P4" s="617"/>
      <c r="Q4" s="617"/>
      <c r="R4" s="617"/>
      <c r="S4" s="617"/>
      <c r="T4" s="617"/>
      <c r="U4" s="618"/>
      <c r="V4" s="617" t="s">
        <v>171</v>
      </c>
      <c r="W4" s="617"/>
      <c r="X4" s="617"/>
      <c r="Y4" s="617"/>
      <c r="Z4" s="617"/>
      <c r="AA4" s="617"/>
      <c r="AB4" s="617"/>
      <c r="AC4" s="617"/>
      <c r="AD4" s="618"/>
    </row>
    <row r="5" spans="1:30" s="59" customFormat="1" ht="12" customHeight="1" thickBot="1">
      <c r="A5" s="489"/>
      <c r="B5" s="489"/>
      <c r="C5" s="489"/>
      <c r="D5" s="619"/>
      <c r="E5" s="619"/>
      <c r="F5" s="619"/>
      <c r="G5" s="619"/>
      <c r="H5" s="619"/>
      <c r="I5" s="619"/>
      <c r="J5" s="619"/>
      <c r="K5" s="619"/>
      <c r="L5" s="620"/>
      <c r="M5" s="619"/>
      <c r="N5" s="619"/>
      <c r="O5" s="619"/>
      <c r="P5" s="619"/>
      <c r="Q5" s="619"/>
      <c r="R5" s="619"/>
      <c r="S5" s="619"/>
      <c r="T5" s="619"/>
      <c r="U5" s="620"/>
      <c r="V5" s="619"/>
      <c r="W5" s="619"/>
      <c r="X5" s="619"/>
      <c r="Y5" s="619"/>
      <c r="Z5" s="619"/>
      <c r="AA5" s="619"/>
      <c r="AB5" s="619"/>
      <c r="AC5" s="619"/>
      <c r="AD5" s="620"/>
    </row>
    <row r="6" spans="1:30" s="59" customFormat="1" ht="18.75" customHeight="1" thickBot="1">
      <c r="A6" s="480"/>
      <c r="B6" s="480"/>
      <c r="C6" s="480"/>
      <c r="D6" s="288">
        <v>2017</v>
      </c>
      <c r="E6" s="288">
        <v>2018</v>
      </c>
      <c r="F6" s="288">
        <v>2019</v>
      </c>
      <c r="G6" s="288">
        <v>2020</v>
      </c>
      <c r="H6" s="288">
        <v>2021</v>
      </c>
      <c r="I6" s="288">
        <v>2022</v>
      </c>
      <c r="J6" s="288">
        <v>2023</v>
      </c>
      <c r="K6" s="288">
        <v>2024</v>
      </c>
      <c r="L6" s="288">
        <v>2025</v>
      </c>
      <c r="M6" s="288">
        <v>2017</v>
      </c>
      <c r="N6" s="288">
        <v>2018</v>
      </c>
      <c r="O6" s="288">
        <v>2019</v>
      </c>
      <c r="P6" s="288">
        <v>2020</v>
      </c>
      <c r="Q6" s="288">
        <v>2021</v>
      </c>
      <c r="R6" s="288">
        <v>2022</v>
      </c>
      <c r="S6" s="288">
        <v>2023</v>
      </c>
      <c r="T6" s="288">
        <v>2024</v>
      </c>
      <c r="U6" s="288">
        <v>2025</v>
      </c>
      <c r="V6" s="288">
        <v>2017</v>
      </c>
      <c r="W6" s="288">
        <v>2018</v>
      </c>
      <c r="X6" s="288">
        <v>2019</v>
      </c>
      <c r="Y6" s="288">
        <v>2020</v>
      </c>
      <c r="Z6" s="288">
        <v>2021</v>
      </c>
      <c r="AA6" s="288">
        <v>2022</v>
      </c>
      <c r="AB6" s="288">
        <v>2023</v>
      </c>
      <c r="AC6" s="288">
        <v>2024</v>
      </c>
      <c r="AD6" s="288">
        <v>2025</v>
      </c>
    </row>
    <row r="7" spans="1:30" s="160" customFormat="1" ht="51" customHeight="1" thickBot="1">
      <c r="A7" s="287">
        <v>1</v>
      </c>
      <c r="B7" s="161" t="s">
        <v>204</v>
      </c>
      <c r="C7" s="56" t="s">
        <v>215</v>
      </c>
      <c r="D7" s="193">
        <v>2030.8</v>
      </c>
      <c r="E7" s="194">
        <v>1195.79</v>
      </c>
      <c r="F7" s="194"/>
      <c r="G7" s="194">
        <v>8000</v>
      </c>
      <c r="H7" s="288">
        <v>1460</v>
      </c>
      <c r="I7" s="288"/>
      <c r="J7" s="288"/>
      <c r="K7" s="288"/>
      <c r="L7" s="288"/>
      <c r="M7" s="262">
        <v>1.88005</v>
      </c>
      <c r="N7" s="199">
        <v>3.049</v>
      </c>
      <c r="O7" s="199"/>
      <c r="P7" s="200">
        <v>4.0107</v>
      </c>
      <c r="Q7" s="113">
        <v>6.1</v>
      </c>
      <c r="R7" s="113"/>
      <c r="S7" s="113"/>
      <c r="T7" s="113"/>
      <c r="U7" s="113"/>
      <c r="V7" s="263">
        <v>3818</v>
      </c>
      <c r="W7" s="200">
        <v>3645.8</v>
      </c>
      <c r="X7" s="200"/>
      <c r="Y7" s="200">
        <v>32086</v>
      </c>
      <c r="Z7" s="201">
        <v>8910</v>
      </c>
      <c r="AA7" s="113"/>
      <c r="AB7" s="113"/>
      <c r="AC7" s="113"/>
      <c r="AD7" s="113"/>
    </row>
    <row r="8" spans="1:30" s="160" customFormat="1" ht="66" customHeight="1" thickBot="1">
      <c r="A8" s="287">
        <v>2</v>
      </c>
      <c r="B8" s="159" t="s">
        <v>205</v>
      </c>
      <c r="C8" s="287" t="s">
        <v>216</v>
      </c>
      <c r="D8" s="195">
        <v>1</v>
      </c>
      <c r="E8" s="196">
        <v>5</v>
      </c>
      <c r="F8" s="196"/>
      <c r="G8" s="196">
        <v>22</v>
      </c>
      <c r="H8" s="288">
        <v>4</v>
      </c>
      <c r="I8" s="288"/>
      <c r="J8" s="288"/>
      <c r="K8" s="288"/>
      <c r="L8" s="288"/>
      <c r="M8" s="207">
        <v>2.4</v>
      </c>
      <c r="N8" s="201">
        <v>3.62</v>
      </c>
      <c r="O8" s="201"/>
      <c r="P8" s="201">
        <v>10</v>
      </c>
      <c r="Q8" s="201">
        <v>10</v>
      </c>
      <c r="R8" s="113"/>
      <c r="S8" s="113"/>
      <c r="T8" s="113"/>
      <c r="U8" s="113"/>
      <c r="V8" s="207">
        <v>2.4</v>
      </c>
      <c r="W8" s="200">
        <v>18.1</v>
      </c>
      <c r="X8" s="201"/>
      <c r="Y8" s="201">
        <v>220</v>
      </c>
      <c r="Z8" s="201">
        <v>40</v>
      </c>
      <c r="AA8" s="113"/>
      <c r="AB8" s="113"/>
      <c r="AC8" s="113"/>
      <c r="AD8" s="113"/>
    </row>
    <row r="9" spans="1:30" s="160" customFormat="1" ht="63" customHeight="1" thickBot="1">
      <c r="A9" s="287">
        <v>3</v>
      </c>
      <c r="B9" s="159" t="s">
        <v>220</v>
      </c>
      <c r="C9" s="287" t="s">
        <v>215</v>
      </c>
      <c r="D9" s="195" t="s">
        <v>217</v>
      </c>
      <c r="E9" s="196">
        <v>879.37</v>
      </c>
      <c r="F9" s="196"/>
      <c r="G9" s="196">
        <v>1343.28</v>
      </c>
      <c r="H9" s="288">
        <v>330</v>
      </c>
      <c r="I9" s="288">
        <v>423.28</v>
      </c>
      <c r="J9" s="288"/>
      <c r="K9" s="288"/>
      <c r="L9" s="288"/>
      <c r="M9" s="195" t="s">
        <v>217</v>
      </c>
      <c r="N9" s="202">
        <v>2.59</v>
      </c>
      <c r="O9" s="202"/>
      <c r="P9" s="196">
        <v>5.93</v>
      </c>
      <c r="Q9" s="113">
        <v>5.72</v>
      </c>
      <c r="R9" s="113">
        <v>4.69</v>
      </c>
      <c r="S9" s="113"/>
      <c r="T9" s="113"/>
      <c r="U9" s="113"/>
      <c r="V9" s="207" t="s">
        <v>217</v>
      </c>
      <c r="W9" s="200">
        <v>2277.5</v>
      </c>
      <c r="X9" s="201"/>
      <c r="Y9" s="201">
        <v>7973.2</v>
      </c>
      <c r="Z9" s="113">
        <v>1890</v>
      </c>
      <c r="AA9" s="113">
        <v>1989.4</v>
      </c>
      <c r="AB9" s="113"/>
      <c r="AC9" s="113"/>
      <c r="AD9" s="113"/>
    </row>
    <row r="10" spans="1:30" s="160" customFormat="1" ht="72.75" customHeight="1" thickBot="1">
      <c r="A10" s="287">
        <v>4</v>
      </c>
      <c r="B10" s="159" t="s">
        <v>221</v>
      </c>
      <c r="C10" s="287" t="s">
        <v>216</v>
      </c>
      <c r="D10" s="195">
        <v>1</v>
      </c>
      <c r="E10" s="196">
        <v>3</v>
      </c>
      <c r="F10" s="196"/>
      <c r="G10" s="196">
        <v>5</v>
      </c>
      <c r="H10" s="288">
        <v>2</v>
      </c>
      <c r="I10" s="288">
        <v>1</v>
      </c>
      <c r="J10" s="288"/>
      <c r="K10" s="288"/>
      <c r="L10" s="288"/>
      <c r="M10" s="207">
        <v>2.8</v>
      </c>
      <c r="N10" s="201">
        <v>3.1666</v>
      </c>
      <c r="O10" s="201"/>
      <c r="P10" s="201">
        <v>10</v>
      </c>
      <c r="Q10" s="113">
        <v>10</v>
      </c>
      <c r="R10" s="113">
        <v>10</v>
      </c>
      <c r="S10" s="113"/>
      <c r="T10" s="113"/>
      <c r="U10" s="113"/>
      <c r="V10" s="207">
        <v>2.8</v>
      </c>
      <c r="W10" s="200">
        <v>9.5</v>
      </c>
      <c r="X10" s="201"/>
      <c r="Y10" s="201">
        <v>50</v>
      </c>
      <c r="Z10" s="113">
        <v>20</v>
      </c>
      <c r="AA10" s="113">
        <v>10</v>
      </c>
      <c r="AB10" s="113"/>
      <c r="AC10" s="113"/>
      <c r="AD10" s="113"/>
    </row>
    <row r="11" spans="1:30" ht="45.75" customHeight="1" thickBot="1">
      <c r="A11" s="287">
        <v>5</v>
      </c>
      <c r="B11" s="159" t="s">
        <v>206</v>
      </c>
      <c r="C11" s="287" t="s">
        <v>215</v>
      </c>
      <c r="D11" s="195">
        <v>1675</v>
      </c>
      <c r="E11" s="196">
        <v>4156.93</v>
      </c>
      <c r="F11" s="196"/>
      <c r="G11" s="196"/>
      <c r="H11" s="57"/>
      <c r="I11" s="57"/>
      <c r="J11" s="57"/>
      <c r="K11" s="57"/>
      <c r="L11" s="57"/>
      <c r="M11" s="195">
        <v>2.754009</v>
      </c>
      <c r="N11" s="196">
        <v>2.9748</v>
      </c>
      <c r="O11" s="196"/>
      <c r="P11" s="196"/>
      <c r="Q11" s="113"/>
      <c r="R11" s="113"/>
      <c r="S11" s="113"/>
      <c r="T11" s="113"/>
      <c r="U11" s="113"/>
      <c r="V11" s="207">
        <v>4613.1</v>
      </c>
      <c r="W11" s="200">
        <v>12366.2</v>
      </c>
      <c r="X11" s="201"/>
      <c r="Y11" s="201"/>
      <c r="Z11" s="113"/>
      <c r="AA11" s="113"/>
      <c r="AB11" s="113"/>
      <c r="AC11" s="113"/>
      <c r="AD11" s="113"/>
    </row>
    <row r="12" spans="1:30" ht="55.5" customHeight="1" thickBot="1">
      <c r="A12" s="287">
        <v>6</v>
      </c>
      <c r="B12" s="159" t="s">
        <v>207</v>
      </c>
      <c r="C12" s="287" t="s">
        <v>216</v>
      </c>
      <c r="D12" s="195">
        <v>5</v>
      </c>
      <c r="E12" s="196">
        <v>13</v>
      </c>
      <c r="F12" s="196"/>
      <c r="G12" s="196"/>
      <c r="H12" s="288"/>
      <c r="I12" s="288"/>
      <c r="J12" s="288"/>
      <c r="K12" s="288"/>
      <c r="L12" s="288"/>
      <c r="M12" s="195">
        <v>5.78</v>
      </c>
      <c r="N12" s="196">
        <v>5.923</v>
      </c>
      <c r="O12" s="196"/>
      <c r="P12" s="196"/>
      <c r="Q12" s="113"/>
      <c r="R12" s="113"/>
      <c r="S12" s="113"/>
      <c r="T12" s="113"/>
      <c r="U12" s="113"/>
      <c r="V12" s="207">
        <v>28.9</v>
      </c>
      <c r="W12" s="200">
        <v>77</v>
      </c>
      <c r="X12" s="201"/>
      <c r="Y12" s="201"/>
      <c r="Z12" s="113"/>
      <c r="AA12" s="113"/>
      <c r="AB12" s="113"/>
      <c r="AC12" s="113"/>
      <c r="AD12" s="113"/>
    </row>
    <row r="13" spans="1:30" s="160" customFormat="1" ht="61.5" customHeight="1" thickBot="1">
      <c r="A13" s="287">
        <v>7</v>
      </c>
      <c r="B13" s="159" t="s">
        <v>351</v>
      </c>
      <c r="C13" s="287" t="s">
        <v>187</v>
      </c>
      <c r="D13" s="195">
        <v>9</v>
      </c>
      <c r="E13" s="196">
        <v>23</v>
      </c>
      <c r="F13" s="196">
        <v>15</v>
      </c>
      <c r="G13" s="196"/>
      <c r="H13" s="288"/>
      <c r="I13" s="288"/>
      <c r="J13" s="288"/>
      <c r="K13" s="288"/>
      <c r="L13" s="288"/>
      <c r="M13" s="195">
        <v>220</v>
      </c>
      <c r="N13" s="196">
        <v>316.26087</v>
      </c>
      <c r="O13" s="196">
        <v>326.6333</v>
      </c>
      <c r="P13" s="196"/>
      <c r="Q13" s="113"/>
      <c r="R13" s="113"/>
      <c r="S13" s="113"/>
      <c r="T13" s="113"/>
      <c r="U13" s="113"/>
      <c r="V13" s="207">
        <v>1980</v>
      </c>
      <c r="W13" s="200">
        <v>7274</v>
      </c>
      <c r="X13" s="201">
        <v>4899.5</v>
      </c>
      <c r="Y13" s="201"/>
      <c r="Z13" s="113"/>
      <c r="AA13" s="113"/>
      <c r="AB13" s="113"/>
      <c r="AC13" s="113"/>
      <c r="AD13" s="113"/>
    </row>
    <row r="14" spans="1:30" s="160" customFormat="1" ht="69.75" customHeight="1" thickBot="1">
      <c r="A14" s="287">
        <v>8</v>
      </c>
      <c r="B14" s="159" t="s">
        <v>352</v>
      </c>
      <c r="C14" s="287" t="s">
        <v>187</v>
      </c>
      <c r="D14" s="195">
        <v>28</v>
      </c>
      <c r="E14" s="196"/>
      <c r="F14" s="196"/>
      <c r="G14" s="196"/>
      <c r="H14" s="288"/>
      <c r="I14" s="288"/>
      <c r="J14" s="288"/>
      <c r="K14" s="288"/>
      <c r="L14" s="288"/>
      <c r="M14" s="195">
        <v>364.07143</v>
      </c>
      <c r="N14" s="196"/>
      <c r="O14" s="196"/>
      <c r="P14" s="196"/>
      <c r="Q14" s="113"/>
      <c r="R14" s="113"/>
      <c r="S14" s="113"/>
      <c r="T14" s="113"/>
      <c r="U14" s="113"/>
      <c r="V14" s="207">
        <v>10194</v>
      </c>
      <c r="W14" s="200"/>
      <c r="X14" s="201"/>
      <c r="Y14" s="201"/>
      <c r="Z14" s="113"/>
      <c r="AA14" s="113"/>
      <c r="AB14" s="113"/>
      <c r="AC14" s="113"/>
      <c r="AD14" s="113"/>
    </row>
    <row r="15" spans="1:30" s="160" customFormat="1" ht="74.25" customHeight="1" thickBot="1">
      <c r="A15" s="287">
        <v>9</v>
      </c>
      <c r="B15" s="159" t="s">
        <v>353</v>
      </c>
      <c r="C15" s="287" t="s">
        <v>187</v>
      </c>
      <c r="D15" s="195"/>
      <c r="E15" s="196">
        <v>27</v>
      </c>
      <c r="F15" s="196">
        <v>14</v>
      </c>
      <c r="G15" s="196"/>
      <c r="H15" s="288"/>
      <c r="I15" s="288"/>
      <c r="J15" s="288"/>
      <c r="K15" s="288"/>
      <c r="L15" s="288"/>
      <c r="M15" s="195" t="s">
        <v>217</v>
      </c>
      <c r="N15" s="196">
        <v>181.48148</v>
      </c>
      <c r="O15" s="196">
        <v>225.71</v>
      </c>
      <c r="P15" s="196">
        <v>0</v>
      </c>
      <c r="Q15" s="113"/>
      <c r="R15" s="113"/>
      <c r="S15" s="113"/>
      <c r="T15" s="113"/>
      <c r="U15" s="113"/>
      <c r="V15" s="207" t="s">
        <v>217</v>
      </c>
      <c r="W15" s="200">
        <v>4900</v>
      </c>
      <c r="X15" s="201">
        <v>3160</v>
      </c>
      <c r="Y15" s="201"/>
      <c r="Z15" s="113"/>
      <c r="AA15" s="113"/>
      <c r="AB15" s="113"/>
      <c r="AC15" s="113"/>
      <c r="AD15" s="113"/>
    </row>
    <row r="16" spans="1:30" s="160" customFormat="1" ht="65.25" customHeight="1" thickBot="1">
      <c r="A16" s="287">
        <v>10</v>
      </c>
      <c r="B16" s="159" t="s">
        <v>354</v>
      </c>
      <c r="C16" s="287" t="s">
        <v>187</v>
      </c>
      <c r="D16" s="195">
        <v>4</v>
      </c>
      <c r="E16" s="196">
        <v>3</v>
      </c>
      <c r="F16" s="196">
        <v>2</v>
      </c>
      <c r="G16" s="196">
        <v>5</v>
      </c>
      <c r="H16" s="288">
        <v>3</v>
      </c>
      <c r="I16" s="288">
        <v>3</v>
      </c>
      <c r="J16" s="288">
        <v>3</v>
      </c>
      <c r="K16" s="288">
        <v>3</v>
      </c>
      <c r="L16" s="288">
        <v>2</v>
      </c>
      <c r="M16" s="195">
        <v>85.75</v>
      </c>
      <c r="N16" s="196">
        <v>114.33334</v>
      </c>
      <c r="O16" s="196">
        <v>730</v>
      </c>
      <c r="P16" s="196">
        <v>308.84</v>
      </c>
      <c r="Q16" s="264">
        <v>114.334</v>
      </c>
      <c r="R16" s="264">
        <v>114.334</v>
      </c>
      <c r="S16" s="264">
        <v>114.334</v>
      </c>
      <c r="T16" s="264">
        <v>114.334</v>
      </c>
      <c r="U16" s="113">
        <v>171.5</v>
      </c>
      <c r="V16" s="207">
        <v>343</v>
      </c>
      <c r="W16" s="200">
        <v>343</v>
      </c>
      <c r="X16" s="201">
        <v>1460</v>
      </c>
      <c r="Y16" s="201">
        <v>1544.2</v>
      </c>
      <c r="Z16" s="201">
        <v>343</v>
      </c>
      <c r="AA16" s="201">
        <v>343</v>
      </c>
      <c r="AB16" s="201">
        <v>343</v>
      </c>
      <c r="AC16" s="201">
        <v>343</v>
      </c>
      <c r="AD16" s="201">
        <v>343</v>
      </c>
    </row>
    <row r="17" spans="1:30" ht="75.75" customHeight="1" thickBot="1">
      <c r="A17" s="287">
        <v>11</v>
      </c>
      <c r="B17" s="159" t="s">
        <v>355</v>
      </c>
      <c r="C17" s="287" t="s">
        <v>187</v>
      </c>
      <c r="D17" s="195">
        <v>9</v>
      </c>
      <c r="E17" s="196">
        <v>7</v>
      </c>
      <c r="F17" s="196">
        <v>1</v>
      </c>
      <c r="G17" s="196">
        <v>4</v>
      </c>
      <c r="H17" s="57">
        <v>3</v>
      </c>
      <c r="I17" s="57"/>
      <c r="J17" s="57"/>
      <c r="K17" s="57"/>
      <c r="L17" s="57"/>
      <c r="M17" s="195">
        <v>91.11111</v>
      </c>
      <c r="N17" s="196">
        <v>117.14286</v>
      </c>
      <c r="O17" s="203">
        <v>820</v>
      </c>
      <c r="P17" s="203">
        <v>205</v>
      </c>
      <c r="Q17" s="114">
        <v>273.334</v>
      </c>
      <c r="R17" s="114"/>
      <c r="S17" s="114"/>
      <c r="T17" s="114"/>
      <c r="U17" s="114"/>
      <c r="V17" s="207">
        <v>820</v>
      </c>
      <c r="W17" s="200">
        <v>820</v>
      </c>
      <c r="X17" s="201">
        <v>820</v>
      </c>
      <c r="Y17" s="201">
        <v>820</v>
      </c>
      <c r="Z17" s="113">
        <v>820</v>
      </c>
      <c r="AA17" s="113"/>
      <c r="AB17" s="113"/>
      <c r="AC17" s="113"/>
      <c r="AD17" s="113"/>
    </row>
    <row r="18" spans="1:30" ht="51" customHeight="1" thickBot="1">
      <c r="A18" s="287">
        <v>12</v>
      </c>
      <c r="B18" s="159" t="s">
        <v>208</v>
      </c>
      <c r="C18" s="287" t="s">
        <v>215</v>
      </c>
      <c r="D18" s="195" t="s">
        <v>217</v>
      </c>
      <c r="E18" s="195" t="s">
        <v>217</v>
      </c>
      <c r="F18" s="196"/>
      <c r="G18" s="196">
        <v>3684.72</v>
      </c>
      <c r="H18" s="288">
        <v>1060</v>
      </c>
      <c r="I18" s="288">
        <v>301.23</v>
      </c>
      <c r="J18" s="288"/>
      <c r="K18" s="288"/>
      <c r="L18" s="288"/>
      <c r="M18" s="195" t="s">
        <v>217</v>
      </c>
      <c r="N18" s="195" t="s">
        <v>217</v>
      </c>
      <c r="O18" s="203"/>
      <c r="P18" s="203">
        <f>Y18/G18</f>
        <v>4.348444386547689</v>
      </c>
      <c r="Q18" s="114">
        <v>4.5</v>
      </c>
      <c r="R18" s="114">
        <v>4.3</v>
      </c>
      <c r="S18" s="114"/>
      <c r="T18" s="114"/>
      <c r="U18" s="114"/>
      <c r="V18" s="195" t="s">
        <v>217</v>
      </c>
      <c r="W18" s="200" t="s">
        <v>217</v>
      </c>
      <c r="X18" s="201"/>
      <c r="Y18" s="201">
        <v>16022.8</v>
      </c>
      <c r="Z18" s="113">
        <v>4770</v>
      </c>
      <c r="AA18" s="113">
        <v>1295.3</v>
      </c>
      <c r="AB18" s="113"/>
      <c r="AC18" s="113"/>
      <c r="AD18" s="113"/>
    </row>
    <row r="19" spans="1:30" s="160" customFormat="1" ht="53.25" customHeight="1" thickBot="1">
      <c r="A19" s="287">
        <v>13</v>
      </c>
      <c r="B19" s="159" t="s">
        <v>209</v>
      </c>
      <c r="C19" s="287" t="s">
        <v>216</v>
      </c>
      <c r="D19" s="195"/>
      <c r="E19" s="196"/>
      <c r="F19" s="196"/>
      <c r="G19" s="196">
        <v>10</v>
      </c>
      <c r="H19" s="288">
        <v>1</v>
      </c>
      <c r="I19" s="288">
        <v>1</v>
      </c>
      <c r="J19" s="288"/>
      <c r="K19" s="288"/>
      <c r="L19" s="288"/>
      <c r="M19" s="195"/>
      <c r="N19" s="196"/>
      <c r="O19" s="203"/>
      <c r="P19" s="203">
        <v>10</v>
      </c>
      <c r="Q19" s="114">
        <v>10</v>
      </c>
      <c r="R19" s="114">
        <v>10</v>
      </c>
      <c r="S19" s="114"/>
      <c r="T19" s="114"/>
      <c r="U19" s="114"/>
      <c r="V19" s="207"/>
      <c r="W19" s="200"/>
      <c r="X19" s="201"/>
      <c r="Y19" s="201">
        <v>100</v>
      </c>
      <c r="Z19" s="113">
        <v>10</v>
      </c>
      <c r="AA19" s="113">
        <v>10</v>
      </c>
      <c r="AB19" s="113"/>
      <c r="AC19" s="113"/>
      <c r="AD19" s="113"/>
    </row>
    <row r="20" spans="1:30" s="160" customFormat="1" ht="57" customHeight="1" thickBot="1">
      <c r="A20" s="287">
        <v>14</v>
      </c>
      <c r="B20" s="159" t="s">
        <v>210</v>
      </c>
      <c r="C20" s="287" t="s">
        <v>215</v>
      </c>
      <c r="D20" s="195" t="s">
        <v>217</v>
      </c>
      <c r="E20" s="196">
        <v>298.14</v>
      </c>
      <c r="F20" s="196"/>
      <c r="G20" s="196">
        <v>500</v>
      </c>
      <c r="H20" s="288"/>
      <c r="I20" s="288"/>
      <c r="J20" s="288"/>
      <c r="K20" s="288"/>
      <c r="L20" s="288"/>
      <c r="M20" s="195" t="s">
        <v>217</v>
      </c>
      <c r="N20" s="196">
        <v>3.0368</v>
      </c>
      <c r="O20" s="202"/>
      <c r="P20" s="203">
        <v>4.47</v>
      </c>
      <c r="Q20" s="114"/>
      <c r="R20" s="114"/>
      <c r="S20" s="114"/>
      <c r="T20" s="114"/>
      <c r="U20" s="114"/>
      <c r="V20" s="195" t="s">
        <v>217</v>
      </c>
      <c r="W20" s="200">
        <v>905.4</v>
      </c>
      <c r="X20" s="201"/>
      <c r="Y20" s="201">
        <v>2236.2</v>
      </c>
      <c r="Z20" s="113"/>
      <c r="AA20" s="113"/>
      <c r="AB20" s="113"/>
      <c r="AC20" s="113"/>
      <c r="AD20" s="113"/>
    </row>
    <row r="21" spans="1:30" s="160" customFormat="1" ht="64.5" customHeight="1" thickBot="1">
      <c r="A21" s="287">
        <v>15</v>
      </c>
      <c r="B21" s="159" t="s">
        <v>211</v>
      </c>
      <c r="C21" s="287" t="s">
        <v>216</v>
      </c>
      <c r="D21" s="195"/>
      <c r="E21" s="196">
        <v>2</v>
      </c>
      <c r="F21" s="196"/>
      <c r="G21" s="196">
        <v>2</v>
      </c>
      <c r="H21" s="288"/>
      <c r="I21" s="288"/>
      <c r="J21" s="288"/>
      <c r="K21" s="288"/>
      <c r="L21" s="288"/>
      <c r="M21" s="195"/>
      <c r="N21" s="196">
        <v>2.7</v>
      </c>
      <c r="O21" s="203"/>
      <c r="P21" s="203">
        <v>10</v>
      </c>
      <c r="Q21" s="114"/>
      <c r="R21" s="114"/>
      <c r="S21" s="114"/>
      <c r="T21" s="114"/>
      <c r="U21" s="114"/>
      <c r="V21" s="207"/>
      <c r="W21" s="200">
        <v>5.4</v>
      </c>
      <c r="X21" s="201"/>
      <c r="Y21" s="201">
        <v>20</v>
      </c>
      <c r="Z21" s="113"/>
      <c r="AA21" s="113"/>
      <c r="AB21" s="113"/>
      <c r="AC21" s="113"/>
      <c r="AD21" s="113"/>
    </row>
    <row r="22" spans="1:30" s="160" customFormat="1" ht="42.75" customHeight="1" thickBot="1">
      <c r="A22" s="168">
        <v>16</v>
      </c>
      <c r="B22" s="173" t="s">
        <v>212</v>
      </c>
      <c r="C22" s="168" t="s">
        <v>187</v>
      </c>
      <c r="D22" s="197"/>
      <c r="E22" s="198">
        <v>28</v>
      </c>
      <c r="F22" s="198">
        <v>22</v>
      </c>
      <c r="G22" s="198">
        <v>18</v>
      </c>
      <c r="H22" s="169">
        <v>18</v>
      </c>
      <c r="I22" s="169">
        <v>18</v>
      </c>
      <c r="J22" s="169"/>
      <c r="K22" s="169"/>
      <c r="L22" s="169"/>
      <c r="M22" s="197"/>
      <c r="N22" s="204">
        <v>508.68</v>
      </c>
      <c r="O22" s="204">
        <v>499.2272</v>
      </c>
      <c r="P22" s="204">
        <v>500</v>
      </c>
      <c r="Q22" s="170">
        <v>500</v>
      </c>
      <c r="R22" s="170">
        <v>500</v>
      </c>
      <c r="S22" s="170"/>
      <c r="T22" s="170"/>
      <c r="U22" s="170"/>
      <c r="V22" s="205"/>
      <c r="W22" s="200">
        <v>14243.2</v>
      </c>
      <c r="X22" s="204">
        <v>10983</v>
      </c>
      <c r="Y22" s="204">
        <v>9000</v>
      </c>
      <c r="Z22" s="170">
        <f>H22*Q22</f>
        <v>9000</v>
      </c>
      <c r="AA22" s="170">
        <v>9000</v>
      </c>
      <c r="AB22" s="170"/>
      <c r="AC22" s="170"/>
      <c r="AD22" s="170"/>
    </row>
    <row r="23" spans="1:30" ht="56.25" customHeight="1" thickBot="1">
      <c r="A23" s="168">
        <v>17</v>
      </c>
      <c r="B23" s="173" t="s">
        <v>213</v>
      </c>
      <c r="C23" s="168" t="s">
        <v>187</v>
      </c>
      <c r="D23" s="197"/>
      <c r="E23" s="198">
        <v>10</v>
      </c>
      <c r="F23" s="198">
        <v>12</v>
      </c>
      <c r="G23" s="198">
        <v>17</v>
      </c>
      <c r="H23" s="174">
        <v>16</v>
      </c>
      <c r="I23" s="174">
        <v>16</v>
      </c>
      <c r="J23" s="174">
        <v>5</v>
      </c>
      <c r="K23" s="174">
        <v>5</v>
      </c>
      <c r="L23" s="174">
        <v>5</v>
      </c>
      <c r="M23" s="197"/>
      <c r="N23" s="198">
        <v>518.17</v>
      </c>
      <c r="O23" s="204">
        <v>631.4666</v>
      </c>
      <c r="P23" s="204">
        <v>500</v>
      </c>
      <c r="Q23" s="170">
        <v>500</v>
      </c>
      <c r="R23" s="170">
        <v>500</v>
      </c>
      <c r="S23" s="170">
        <v>500</v>
      </c>
      <c r="T23" s="170">
        <v>500</v>
      </c>
      <c r="U23" s="170">
        <v>500</v>
      </c>
      <c r="V23" s="205"/>
      <c r="W23" s="200">
        <v>5181.7</v>
      </c>
      <c r="X23" s="204">
        <v>7577.6</v>
      </c>
      <c r="Y23" s="204">
        <v>8500</v>
      </c>
      <c r="Z23" s="170">
        <f>H23*Q23</f>
        <v>8000</v>
      </c>
      <c r="AA23" s="170">
        <f>I23*R23</f>
        <v>8000</v>
      </c>
      <c r="AB23" s="170">
        <f>J23*S23</f>
        <v>2500</v>
      </c>
      <c r="AC23" s="170">
        <f>K23*T23</f>
        <v>2500</v>
      </c>
      <c r="AD23" s="170">
        <f>L23*U23</f>
        <v>2500</v>
      </c>
    </row>
    <row r="24" spans="1:30" ht="51" customHeight="1" thickBot="1">
      <c r="A24" s="168">
        <v>18</v>
      </c>
      <c r="B24" s="173" t="s">
        <v>214</v>
      </c>
      <c r="C24" s="168" t="s">
        <v>187</v>
      </c>
      <c r="D24" s="197"/>
      <c r="E24" s="198"/>
      <c r="F24" s="198">
        <v>1</v>
      </c>
      <c r="G24" s="198">
        <v>2</v>
      </c>
      <c r="H24" s="169">
        <v>3</v>
      </c>
      <c r="I24" s="169">
        <v>3</v>
      </c>
      <c r="J24" s="169"/>
      <c r="K24" s="169"/>
      <c r="L24" s="169"/>
      <c r="M24" s="197"/>
      <c r="N24" s="198"/>
      <c r="O24" s="204">
        <v>499.03</v>
      </c>
      <c r="P24" s="204">
        <v>500</v>
      </c>
      <c r="Q24" s="170">
        <v>500</v>
      </c>
      <c r="R24" s="170">
        <v>500</v>
      </c>
      <c r="S24" s="170"/>
      <c r="T24" s="170"/>
      <c r="U24" s="170"/>
      <c r="V24" s="220"/>
      <c r="W24" s="200"/>
      <c r="X24" s="204">
        <v>499.03</v>
      </c>
      <c r="Y24" s="204">
        <v>1000</v>
      </c>
      <c r="Z24" s="170">
        <f>H24*Q24</f>
        <v>1500</v>
      </c>
      <c r="AA24" s="170">
        <v>1500</v>
      </c>
      <c r="AB24" s="170"/>
      <c r="AC24" s="170"/>
      <c r="AD24" s="170"/>
    </row>
    <row r="25" spans="1:30" s="160" customFormat="1" ht="69.75" customHeight="1" thickBot="1">
      <c r="A25" s="168">
        <v>19</v>
      </c>
      <c r="B25" s="173" t="s">
        <v>28</v>
      </c>
      <c r="C25" s="168" t="s">
        <v>187</v>
      </c>
      <c r="D25" s="197"/>
      <c r="E25" s="198"/>
      <c r="F25" s="198"/>
      <c r="G25" s="198"/>
      <c r="H25" s="169"/>
      <c r="I25" s="169"/>
      <c r="J25" s="169"/>
      <c r="K25" s="169"/>
      <c r="L25" s="169"/>
      <c r="M25" s="197"/>
      <c r="N25" s="198"/>
      <c r="O25" s="205"/>
      <c r="P25" s="205"/>
      <c r="Q25" s="172"/>
      <c r="R25" s="172"/>
      <c r="S25" s="172"/>
      <c r="T25" s="172"/>
      <c r="U25" s="172"/>
      <c r="V25" s="220"/>
      <c r="W25" s="200"/>
      <c r="X25" s="204"/>
      <c r="Y25" s="204"/>
      <c r="Z25" s="170"/>
      <c r="AA25" s="170"/>
      <c r="AB25" s="170"/>
      <c r="AC25" s="170"/>
      <c r="AD25" s="170"/>
    </row>
    <row r="26" spans="1:30" s="160" customFormat="1" ht="69.75" customHeight="1" thickBot="1">
      <c r="A26" s="168">
        <v>20</v>
      </c>
      <c r="B26" s="173" t="s">
        <v>27</v>
      </c>
      <c r="C26" s="168" t="s">
        <v>187</v>
      </c>
      <c r="D26" s="197"/>
      <c r="E26" s="198"/>
      <c r="F26" s="198"/>
      <c r="G26" s="198"/>
      <c r="H26" s="169"/>
      <c r="I26" s="169"/>
      <c r="J26" s="169"/>
      <c r="K26" s="169"/>
      <c r="L26" s="169"/>
      <c r="M26" s="197"/>
      <c r="N26" s="198"/>
      <c r="O26" s="205"/>
      <c r="P26" s="205"/>
      <c r="Q26" s="172"/>
      <c r="R26" s="172"/>
      <c r="S26" s="172"/>
      <c r="T26" s="172"/>
      <c r="U26" s="172"/>
      <c r="V26" s="220"/>
      <c r="W26" s="200"/>
      <c r="X26" s="204"/>
      <c r="Y26" s="204"/>
      <c r="Z26" s="170"/>
      <c r="AA26" s="170"/>
      <c r="AB26" s="170"/>
      <c r="AC26" s="170"/>
      <c r="AD26" s="170"/>
    </row>
    <row r="27" spans="1:30" ht="75" customHeight="1" thickBot="1">
      <c r="A27" s="168">
        <v>21</v>
      </c>
      <c r="B27" s="173" t="s">
        <v>29</v>
      </c>
      <c r="C27" s="168" t="s">
        <v>187</v>
      </c>
      <c r="D27" s="197"/>
      <c r="E27" s="198"/>
      <c r="F27" s="198"/>
      <c r="G27" s="198"/>
      <c r="H27" s="174"/>
      <c r="I27" s="174"/>
      <c r="J27" s="174"/>
      <c r="K27" s="174"/>
      <c r="L27" s="174"/>
      <c r="M27" s="197"/>
      <c r="N27" s="198"/>
      <c r="O27" s="206"/>
      <c r="P27" s="205"/>
      <c r="Q27" s="172"/>
      <c r="R27" s="172"/>
      <c r="S27" s="172"/>
      <c r="T27" s="172"/>
      <c r="U27" s="172"/>
      <c r="V27" s="220"/>
      <c r="W27" s="200"/>
      <c r="X27" s="204"/>
      <c r="Y27" s="204"/>
      <c r="Z27" s="170"/>
      <c r="AA27" s="170"/>
      <c r="AB27" s="170"/>
      <c r="AC27" s="170"/>
      <c r="AD27" s="170"/>
    </row>
    <row r="28" spans="1:30" ht="75" customHeight="1" thickBot="1">
      <c r="A28" s="168">
        <v>22</v>
      </c>
      <c r="B28" s="173" t="s">
        <v>30</v>
      </c>
      <c r="C28" s="168" t="s">
        <v>187</v>
      </c>
      <c r="D28" s="197"/>
      <c r="E28" s="198"/>
      <c r="F28" s="198"/>
      <c r="G28" s="198"/>
      <c r="H28" s="174"/>
      <c r="I28" s="174"/>
      <c r="J28" s="169"/>
      <c r="K28" s="169"/>
      <c r="L28" s="169"/>
      <c r="M28" s="197"/>
      <c r="N28" s="198"/>
      <c r="O28" s="206"/>
      <c r="P28" s="205"/>
      <c r="Q28" s="172"/>
      <c r="R28" s="172"/>
      <c r="S28" s="172"/>
      <c r="T28" s="172"/>
      <c r="U28" s="172"/>
      <c r="V28" s="220"/>
      <c r="W28" s="201"/>
      <c r="X28" s="204"/>
      <c r="Y28" s="204"/>
      <c r="Z28" s="170"/>
      <c r="AA28" s="170"/>
      <c r="AB28" s="170"/>
      <c r="AC28" s="170"/>
      <c r="AD28" s="170"/>
    </row>
    <row r="29" spans="1:30" ht="69.75" customHeight="1" thickBot="1">
      <c r="A29" s="168">
        <v>23</v>
      </c>
      <c r="B29" s="173" t="s">
        <v>31</v>
      </c>
      <c r="C29" s="168" t="s">
        <v>187</v>
      </c>
      <c r="D29" s="168"/>
      <c r="E29" s="169"/>
      <c r="F29" s="169"/>
      <c r="G29" s="169"/>
      <c r="H29" s="169"/>
      <c r="I29" s="169"/>
      <c r="J29" s="169"/>
      <c r="K29" s="169"/>
      <c r="L29" s="169"/>
      <c r="M29" s="168"/>
      <c r="N29" s="169"/>
      <c r="O29" s="172"/>
      <c r="P29" s="172"/>
      <c r="Q29" s="172"/>
      <c r="R29" s="172"/>
      <c r="S29" s="172"/>
      <c r="T29" s="172"/>
      <c r="U29" s="172"/>
      <c r="V29" s="171"/>
      <c r="W29" s="170"/>
      <c r="X29" s="170"/>
      <c r="Y29" s="170"/>
      <c r="Z29" s="170"/>
      <c r="AA29" s="170"/>
      <c r="AB29" s="170"/>
      <c r="AC29" s="170"/>
      <c r="AD29" s="170"/>
    </row>
    <row r="30" spans="1:30" ht="69.75" customHeight="1" thickBot="1">
      <c r="A30" s="167">
        <v>24</v>
      </c>
      <c r="B30" s="173" t="s">
        <v>32</v>
      </c>
      <c r="C30" s="168" t="s">
        <v>187</v>
      </c>
      <c r="D30" s="261"/>
      <c r="E30" s="167"/>
      <c r="F30" s="167">
        <v>1</v>
      </c>
      <c r="G30" s="169"/>
      <c r="H30" s="169"/>
      <c r="I30" s="169"/>
      <c r="J30" s="167"/>
      <c r="K30" s="261"/>
      <c r="L30" s="167"/>
      <c r="M30" s="261"/>
      <c r="N30" s="167"/>
      <c r="O30" s="286">
        <v>299</v>
      </c>
      <c r="P30" s="167"/>
      <c r="Q30" s="167"/>
      <c r="R30" s="167"/>
      <c r="S30" s="167"/>
      <c r="T30" s="167"/>
      <c r="U30" s="167"/>
      <c r="V30" s="167"/>
      <c r="W30" s="167"/>
      <c r="X30" s="286">
        <v>299</v>
      </c>
      <c r="Y30" s="167"/>
      <c r="Z30" s="167"/>
      <c r="AA30" s="167"/>
      <c r="AB30" s="167"/>
      <c r="AC30" s="167"/>
      <c r="AD30" s="167"/>
    </row>
    <row r="31" spans="22:30" ht="22.5" customHeight="1">
      <c r="V31" s="208">
        <f>SUM(V7:V30)</f>
        <v>21802.2</v>
      </c>
      <c r="W31" s="208">
        <f aca="true" t="shared" si="0" ref="W31:AD31">SUM(W7:W30)</f>
        <v>52066.8</v>
      </c>
      <c r="X31" s="208">
        <f t="shared" si="0"/>
        <v>29698.129999999997</v>
      </c>
      <c r="Y31" s="208">
        <f t="shared" si="0"/>
        <v>79572.4</v>
      </c>
      <c r="Z31" s="208">
        <f t="shared" si="0"/>
        <v>35303</v>
      </c>
      <c r="AA31" s="208">
        <f t="shared" si="0"/>
        <v>22147.7</v>
      </c>
      <c r="AB31" s="208">
        <f t="shared" si="0"/>
        <v>2843</v>
      </c>
      <c r="AC31" s="208">
        <f t="shared" si="0"/>
        <v>2843</v>
      </c>
      <c r="AD31" s="208">
        <f t="shared" si="0"/>
        <v>2843</v>
      </c>
    </row>
  </sheetData>
  <sheetProtection/>
  <mergeCells count="8">
    <mergeCell ref="D4:L5"/>
    <mergeCell ref="M4:U5"/>
    <mergeCell ref="V4:AD5"/>
    <mergeCell ref="A2:AD2"/>
    <mergeCell ref="A3:AD3"/>
    <mergeCell ref="A4:A6"/>
    <mergeCell ref="B4:B6"/>
    <mergeCell ref="C4:C6"/>
  </mergeCells>
  <printOptions/>
  <pageMargins left="0.7" right="0.7" top="0.75" bottom="0.75" header="0.3" footer="0.3"/>
  <pageSetup horizontalDpi="600" verticalDpi="600" orientation="landscape" paperSize="9" scale="39" r:id="rId1"/>
  <colBreaks count="1" manualBreakCount="1">
    <brk id="30" min="1"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2018-08-20T13:47:25Z</cp:lastPrinted>
  <dcterms:created xsi:type="dcterms:W3CDTF">2006-09-28T05:33:49Z</dcterms:created>
  <dcterms:modified xsi:type="dcterms:W3CDTF">2020-02-12T04:44:14Z</dcterms:modified>
  <cp:category/>
  <cp:version/>
  <cp:contentType/>
  <cp:contentStatus/>
</cp:coreProperties>
</file>