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2" yWindow="65500" windowWidth="14472" windowHeight="11760"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Стр_прил" sheetId="21" r:id="rId21"/>
    <sheet name="Прил1" sheetId="22" r:id="rId22"/>
    <sheet name="Прил1 (2)" sheetId="23" r:id="rId23"/>
    <sheet name="Прил2" sheetId="24" r:id="rId24"/>
  </sheets>
  <definedNames>
    <definedName name="_xlnm.Print_Area" localSheetId="12">'ЗОЖ_об'!$A$1:$AI$25</definedName>
    <definedName name="_xlnm.Print_Area" localSheetId="13">'ЗОЖ_пер'!$A$1:$O$568</definedName>
    <definedName name="_xlnm.Print_Area" localSheetId="2">'ОХ'!$A$1:$J$49</definedName>
    <definedName name="_xlnm.Print_Area" localSheetId="0">'Паспорт'!$A$1:$Y$53</definedName>
    <definedName name="_xlnm.Print_Area" localSheetId="21">'Прил1'!$A$1:$AC$21</definedName>
    <definedName name="_xlnm.Print_Area" localSheetId="23">'Прил2'!$A$1:$P$75</definedName>
    <definedName name="_xlnm.Print_Area" localSheetId="8">'РФКиС_об'!$A$1:$AI$47</definedName>
    <definedName name="_xlnm.Print_Area" localSheetId="6">'РФКиС_п'!$A$1:$AB$48</definedName>
    <definedName name="_xlnm.Print_Area" localSheetId="4">'РФКиС_пасп'!$A$1:$X$72</definedName>
    <definedName name="_xlnm.Print_Area" localSheetId="9">'РФКиС_пер'!$A$1:$O$491</definedName>
    <definedName name="_xlnm.Print_Area" localSheetId="18">'Стр_п'!$A$1:$AB$35</definedName>
    <definedName name="_xlnm.Print_Area" localSheetId="19">'Стр_пер'!$A$1:$O$607</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Y28" authorId="0">
      <text>
        <r>
          <rPr>
            <sz val="9"/>
            <rFont val="Tahoma"/>
            <family val="2"/>
          </rPr>
          <t>1) ЗВС сноуборд
2)ЗВС фристайл
3) Светлый л/роллерная трасса
4) СОШ 67
5) СОШ 40
6) СОШ 11</t>
        </r>
      </text>
    </commen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AA26" authorId="0">
      <text>
        <r>
          <rPr>
            <sz val="9"/>
            <rFont val="Tahoma"/>
            <family val="2"/>
          </rPr>
          <t>1) ЗВС сноуборд
2)ЗВС фристайл
3) Светлый л/роллерная трасса
4) СОШ 67
5) СОШ 40
6) СОШ 11</t>
        </r>
      </text>
    </comment>
    <comment ref="Y26" authorId="0">
      <text>
        <r>
          <rPr>
            <sz val="9"/>
            <rFont val="Tahoma"/>
            <family val="2"/>
          </rPr>
          <t>1) ТВС стадион</t>
        </r>
      </text>
    </comment>
    <comment ref="W26" authorId="0">
      <text>
        <r>
          <rPr>
            <sz val="9"/>
            <rFont val="Tahoma"/>
            <family val="2"/>
          </rPr>
          <t>1) Комплекс трамплинов</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Y25" authorId="0">
      <text>
        <r>
          <rPr>
            <sz val="9"/>
            <rFont val="Tahoma"/>
            <family val="2"/>
          </rPr>
          <t>СДЮСШОР№16 Сенная Курья
Стадион л/б Метелица</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AA23" authorId="0">
      <text>
        <r>
          <rPr>
            <sz val="9"/>
            <rFont val="Tahoma"/>
            <family val="2"/>
          </rPr>
          <t>СДЮСШОР№16 Сенная Курья
Стадион л/б Метелица</t>
        </r>
      </text>
    </comment>
    <comment ref="Q20" authorId="0">
      <text>
        <r>
          <rPr>
            <sz val="9"/>
            <rFont val="Tahoma"/>
            <family val="2"/>
          </rPr>
          <t>1) Лагуна</t>
        </r>
      </text>
    </comment>
    <comment ref="W19" authorId="0">
      <text>
        <r>
          <rPr>
            <sz val="9"/>
            <rFont val="Tahoma"/>
            <family val="2"/>
          </rPr>
          <t>ДОЛ Огонек</t>
        </r>
      </text>
    </comment>
    <comment ref="S19" authorId="0">
      <text>
        <r>
          <rPr>
            <sz val="9"/>
            <rFont val="Tahoma"/>
            <family val="2"/>
          </rPr>
          <t>1) Лагуна
2) АПС Лагуна</t>
        </r>
      </text>
    </comment>
    <comment ref="S18" authorId="0">
      <text>
        <r>
          <rPr>
            <sz val="9"/>
            <rFont val="Tahoma"/>
            <family val="2"/>
          </rPr>
          <t xml:space="preserve">1) Юность (кровля, фасад)
</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U15" authorId="0">
      <text>
        <r>
          <rPr>
            <sz val="9"/>
            <rFont val="Tahoma"/>
            <family val="2"/>
          </rPr>
          <t xml:space="preserve">1) Юность (кровля, фасад)
2) Смирнова, 28 стр.2 (фасад)
</t>
        </r>
      </text>
    </comment>
    <comment ref="S15" authorId="0">
      <text>
        <r>
          <rPr>
            <sz val="9"/>
            <rFont val="Tahoma"/>
            <family val="2"/>
          </rPr>
          <t>1) Победа
2) АПС ДЮСШ №7
3) АПС ДЮСШ ЗВС
4) Победа (решение суда)</t>
        </r>
      </text>
    </comment>
    <comment ref="R15" authorId="0">
      <text>
        <r>
          <rPr>
            <sz val="9"/>
            <rFont val="Tahoma"/>
            <family val="2"/>
          </rPr>
          <t>1) Кедр (решение суда)
2) Кедр (л/а ядро)</t>
        </r>
      </text>
    </comment>
    <comment ref="Q15" authorId="0">
      <text>
        <r>
          <rPr>
            <sz val="9"/>
            <rFont val="Tahoma"/>
            <family val="2"/>
          </rPr>
          <t>1) Кедр (решение суда)
2) Кедр (л/а ядро)</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Q17" authorId="0">
      <text>
        <r>
          <rPr>
            <sz val="9"/>
            <rFont val="Tahoma"/>
            <family val="2"/>
          </rPr>
          <t>Пушкина, 54/1</t>
        </r>
      </text>
    </comment>
    <comment ref="R17" authorId="0">
      <text>
        <r>
          <rPr>
            <sz val="9"/>
            <rFont val="Tahoma"/>
            <family val="2"/>
          </rPr>
          <t>Пушкина, 54/1</t>
        </r>
      </text>
    </comment>
    <comment ref="S28" authorId="0">
      <text>
        <r>
          <rPr>
            <sz val="9"/>
            <rFont val="Tahoma"/>
            <family val="2"/>
          </rPr>
          <t>Дворец спорта С.Белова</t>
        </r>
      </text>
    </comment>
    <comment ref="W23" authorId="0">
      <text>
        <r>
          <rPr>
            <sz val="9"/>
            <rFont val="Tahoma"/>
            <family val="2"/>
          </rPr>
          <t>Локомотив</t>
        </r>
      </text>
    </comment>
    <comment ref="T15" authorId="0">
      <text>
        <r>
          <rPr>
            <sz val="9"/>
            <rFont val="Tahoma"/>
            <family val="2"/>
          </rPr>
          <t xml:space="preserve">1) Победа (решение суда)
</t>
        </r>
      </text>
    </comment>
    <comment ref="S17" authorId="0">
      <text>
        <r>
          <rPr>
            <sz val="9"/>
            <rFont val="Tahoma"/>
            <family val="2"/>
          </rPr>
          <t>1) УСЦ Смирнова, 28 стр.2 (фасад)</t>
        </r>
      </text>
    </comment>
    <comment ref="AA15" authorId="0">
      <text>
        <r>
          <rPr>
            <sz val="9"/>
            <rFont val="Tahoma"/>
            <family val="2"/>
          </rPr>
          <t>1) Сосновый бор
2) Ивановского 9/2
3) Первомайская, 65/3
4) Мичурина, 79/2</t>
        </r>
      </text>
    </comment>
    <comment ref="Y18" authorId="0">
      <text>
        <r>
          <rPr>
            <sz val="9"/>
            <rFont val="Tahoma"/>
            <family val="2"/>
          </rPr>
          <t>1) Сосновый бор
2) Ивановского 9/2
3) Первомайская, 65/3
4) Мичурина, 79/2</t>
        </r>
      </text>
    </comment>
    <comment ref="S26" authorId="0">
      <text>
        <r>
          <rPr>
            <sz val="9"/>
            <rFont val="Tahoma"/>
            <family val="2"/>
          </rPr>
          <t>1) Дворец спорта С. Белова
2) Огонек (веранда)</t>
        </r>
      </text>
    </comment>
  </commentList>
</comments>
</file>

<file path=xl/comments22.xml><?xml version="1.0" encoding="utf-8"?>
<comments xmlns="http://schemas.openxmlformats.org/spreadsheetml/2006/main">
  <authors>
    <author>Автор</author>
  </authors>
  <commentList>
    <comment ref="O30" authorId="0">
      <text>
        <r>
          <rPr>
            <sz val="9"/>
            <rFont val="Tahoma"/>
            <family val="2"/>
          </rPr>
          <t>По статотчету</t>
        </r>
      </text>
    </comment>
    <comment ref="O23" authorId="0">
      <text>
        <r>
          <rPr>
            <sz val="9"/>
            <rFont val="Tahoma"/>
            <family val="2"/>
          </rPr>
          <t>Фактическая численность населения</t>
        </r>
      </text>
    </comment>
    <comment ref="P23" authorId="0">
      <text>
        <r>
          <rPr>
            <sz val="9"/>
            <rFont val="Tahoma"/>
            <family val="2"/>
          </rPr>
          <t>Прогнозная численность населения</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S8" authorId="0">
      <text>
        <r>
          <rPr>
            <sz val="9"/>
            <rFont val="Tahoma"/>
            <family val="2"/>
          </rPr>
          <t>постановление 820
среднесрочный</t>
        </r>
      </text>
    </comment>
    <comment ref="Q8" authorId="0">
      <text>
        <r>
          <rPr>
            <sz val="9"/>
            <rFont val="Tahoma"/>
            <family val="2"/>
          </rPr>
          <t>постановление 820
среднесрочный</t>
        </r>
      </text>
    </comment>
    <comment ref="O8" authorId="0">
      <text>
        <r>
          <rPr>
            <sz val="9"/>
            <rFont val="Tahoma"/>
            <family val="2"/>
          </rPr>
          <t>постановление 820
среднесрочный</t>
        </r>
      </text>
    </comment>
    <comment ref="M8" authorId="0">
      <text>
        <r>
          <rPr>
            <sz val="9"/>
            <rFont val="Tahoma"/>
            <family val="2"/>
          </rPr>
          <t>постановление 780
среднесрочный</t>
        </r>
      </text>
    </comment>
    <comment ref="O14" authorId="0">
      <text>
        <r>
          <rPr>
            <sz val="9"/>
            <rFont val="Tahoma"/>
            <family val="2"/>
          </rPr>
          <t>Лоскутово</t>
        </r>
      </text>
    </comment>
    <comment ref="O36" authorId="0">
      <text>
        <r>
          <rPr>
            <sz val="9"/>
            <rFont val="Tahoma"/>
            <family val="2"/>
          </rPr>
          <t>в соответствии с региональным проектом</t>
        </r>
      </text>
    </comment>
    <comment ref="O35" authorId="0">
      <text>
        <r>
          <rPr>
            <sz val="9"/>
            <rFont val="Tahoma"/>
            <family val="2"/>
          </rPr>
          <t>в соответствии с региональным проектом</t>
        </r>
      </text>
    </comment>
    <comment ref="O34" authorId="0">
      <text>
        <r>
          <rPr>
            <sz val="9"/>
            <rFont val="Tahoma"/>
            <family val="2"/>
          </rPr>
          <t>в соответствии с региональным проектом</t>
        </r>
      </text>
    </comment>
  </commentList>
</comments>
</file>

<file path=xl/sharedStrings.xml><?xml version="1.0" encoding="utf-8"?>
<sst xmlns="http://schemas.openxmlformats.org/spreadsheetml/2006/main" count="3300" uniqueCount="1141">
  <si>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</si>
  <si>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</si>
  <si>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</si>
  <si>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</si>
  <si>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</si>
  <si>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</si>
  <si>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</si>
  <si>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</si>
  <si>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</si>
  <si>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</si>
  <si>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</si>
  <si>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</si>
  <si>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</si>
  <si>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</si>
  <si>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</si>
  <si>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</si>
  <si>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</si>
  <si>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</si>
  <si>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</si>
  <si>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</si>
  <si>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</si>
  <si>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</si>
  <si>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</si>
  <si>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</si>
  <si>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</si>
  <si>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</si>
  <si>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</si>
  <si>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</si>
  <si>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</si>
  <si>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</si>
  <si>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</si>
  <si>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</si>
  <si>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</si>
  <si>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</si>
  <si>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</si>
  <si>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</si>
  <si>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</si>
  <si>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</si>
  <si>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</si>
  <si>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</si>
  <si>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</si>
  <si>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</si>
  <si>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</si>
  <si>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</si>
  <si>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</si>
  <si>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</si>
  <si>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</si>
  <si>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</si>
  <si>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</si>
  <si>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</si>
  <si>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</si>
  <si>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</si>
  <si>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</si>
  <si>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</si>
  <si>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</si>
  <si>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</si>
  <si>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</si>
  <si>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</si>
  <si>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</si>
  <si>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</si>
  <si>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</si>
  <si>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</si>
  <si>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</si>
  <si>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</si>
  <si>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</si>
  <si>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</si>
  <si>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</si>
  <si>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</si>
  <si>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</si>
  <si>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</si>
  <si>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</si>
  <si>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</si>
  <si>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</si>
  <si>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</si>
  <si>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</si>
  <si>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</si>
  <si>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</si>
  <si>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</si>
  <si>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</si>
  <si>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</si>
  <si>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</si>
  <si>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</si>
  <si>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</si>
  <si>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</si>
  <si>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</si>
  <si>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</si>
  <si>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</si>
  <si>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</si>
  <si>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</si>
  <si>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</si>
  <si>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</si>
  <si>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</si>
  <si>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</si>
  <si>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</si>
  <si>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</si>
  <si>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</si>
  <si>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</si>
  <si>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</si>
  <si>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</si>
  <si>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</si>
  <si>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</si>
  <si>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</si>
  <si>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</si>
  <si>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</si>
  <si>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</si>
  <si>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</si>
  <si>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</si>
  <si>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</si>
  <si>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</si>
  <si>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</si>
  <si>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</si>
  <si>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</si>
  <si>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</si>
  <si>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</si>
  <si>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</si>
  <si>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</si>
  <si>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</si>
  <si>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</si>
  <si>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</si>
  <si>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</si>
  <si>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</si>
  <si>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</si>
  <si>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</si>
  <si>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</si>
  <si>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</si>
  <si>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</si>
  <si>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Численность граждан, охваченных мероприятиями, направленными на сохранение физического здоровья населения, на территории Города Томска (чел.)</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</si>
  <si>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</si>
  <si>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</si>
  <si>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</si>
  <si>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</si>
  <si>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</si>
  <si>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</si>
  <si>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</si>
  <si>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</si>
  <si>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</si>
  <si>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</si>
  <si>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Ответственный исполнитель, соисполнители</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</si>
  <si>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</si>
  <si>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</si>
  <si>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</si>
  <si>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</si>
  <si>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</si>
  <si>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</si>
  <si>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</si>
  <si>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</si>
  <si>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</si>
  <si>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</si>
  <si>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</si>
  <si>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</si>
  <si>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</si>
  <si>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</si>
  <si>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</si>
  <si>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</si>
  <si>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</si>
  <si>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</si>
  <si>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</si>
  <si>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</si>
  <si>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</si>
  <si>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</si>
  <si>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</si>
  <si>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</si>
  <si>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</si>
  <si>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</si>
  <si>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</si>
  <si>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</si>
  <si>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</si>
  <si>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</si>
  <si>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</si>
  <si>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</si>
  <si>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</si>
  <si>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</si>
  <si>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</si>
  <si>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</si>
  <si>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</si>
  <si>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</si>
  <si>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</si>
  <si>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</si>
  <si>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</si>
  <si>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</si>
  <si>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</si>
  <si>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</si>
  <si>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</si>
  <si>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</si>
  <si>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</si>
  <si>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</si>
  <si>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</si>
  <si>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</si>
  <si>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</si>
  <si>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</si>
  <si>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</si>
  <si>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</si>
  <si>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</si>
  <si>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</si>
  <si>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</si>
  <si>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</si>
  <si>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</si>
  <si>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</si>
  <si>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</si>
  <si>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</si>
  <si>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</si>
  <si>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</si>
  <si>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</si>
  <si>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</si>
  <si>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</si>
  <si>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</si>
  <si>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</si>
  <si>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</si>
  <si>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</si>
  <si>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</si>
  <si>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</si>
  <si>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</si>
  <si>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</si>
  <si>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</si>
  <si>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</si>
  <si>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</si>
  <si>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</si>
  <si>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</si>
  <si>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</si>
  <si>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</si>
  <si>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</si>
  <si>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</si>
  <si>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</si>
  <si>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</si>
  <si>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</si>
  <si>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</si>
  <si>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</si>
  <si>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</si>
  <si>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</si>
  <si>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</si>
  <si>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</si>
  <si>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</si>
  <si>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</si>
  <si>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</si>
  <si>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</si>
  <si>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</si>
  <si>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</si>
  <si>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</si>
  <si>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</si>
  <si>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</si>
  <si>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</si>
  <si>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</si>
  <si>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</si>
  <si>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</si>
  <si>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</si>
  <si>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</si>
  <si>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</si>
  <si>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</si>
  <si>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</si>
  <si>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</si>
  <si>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</si>
  <si>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</si>
  <si>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</si>
  <si>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</si>
  <si>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</si>
  <si>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</si>
  <si>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</si>
  <si>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</si>
  <si>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</si>
  <si>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</si>
  <si>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</si>
  <si>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</si>
  <si>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</si>
  <si>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</si>
  <si>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</si>
  <si>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</si>
  <si>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</si>
  <si>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</si>
  <si>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</si>
  <si>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</si>
  <si>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</si>
  <si>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</si>
  <si>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</si>
  <si>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</si>
  <si>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</si>
  <si>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</si>
  <si>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</si>
  <si>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</si>
  <si>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</si>
  <si>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</si>
  <si>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</si>
  <si>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</si>
  <si>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</si>
  <si>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</si>
  <si>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</si>
  <si>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</si>
  <si>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</si>
  <si>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</si>
  <si>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</si>
  <si>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</si>
  <si>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</si>
  <si>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</si>
  <si>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</si>
  <si>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</si>
  <si>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</si>
  <si>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</si>
  <si>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</si>
  <si>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</si>
  <si>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</si>
  <si>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</si>
  <si>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</si>
  <si>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</si>
  <si>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</si>
  <si>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</si>
  <si>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</si>
  <si>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</si>
  <si>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</si>
  <si>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</si>
  <si>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</si>
  <si>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</si>
  <si>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</si>
  <si>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</si>
  <si>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</si>
  <si>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</si>
  <si>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</si>
  <si>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</si>
  <si>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</si>
  <si>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</si>
  <si>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</si>
  <si>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</si>
  <si>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</si>
  <si>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</si>
  <si>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</si>
  <si>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</si>
  <si>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</si>
  <si>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</si>
  <si>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</si>
  <si>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</si>
  <si>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</si>
  <si>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</si>
  <si>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</si>
  <si>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</si>
  <si>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</si>
  <si>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</si>
  <si>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</si>
  <si>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</si>
  <si>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</si>
  <si>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</si>
  <si>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</si>
  <si>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</si>
  <si>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</si>
  <si>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</si>
  <si>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</si>
  <si>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</si>
  <si>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</si>
  <si>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</si>
  <si>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</si>
  <si>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</si>
  <si>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</si>
  <si>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</si>
  <si>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</si>
  <si>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</si>
  <si>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</si>
  <si>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</si>
  <si>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</si>
  <si>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</si>
  <si>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</si>
  <si>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</si>
  <si>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</si>
  <si>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</si>
  <si>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</si>
  <si>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</si>
  <si>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</si>
  <si>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</si>
  <si>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</si>
  <si>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</si>
  <si>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</si>
  <si>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</si>
  <si>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</si>
  <si>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</si>
  <si>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</si>
  <si>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</si>
  <si>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</si>
  <si>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</si>
  <si>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</si>
  <si>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</si>
  <si>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</si>
  <si>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</si>
  <si>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</si>
  <si>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</si>
  <si>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</si>
  <si>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</si>
  <si>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</si>
  <si>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</si>
  <si>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</si>
  <si>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</si>
  <si>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</si>
  <si>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</si>
  <si>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</si>
  <si>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</si>
  <si>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</si>
  <si>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</si>
  <si>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</si>
  <si>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</si>
  <si>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</si>
  <si>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</si>
  <si>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</si>
  <si>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</si>
  <si>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</si>
  <si>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</si>
  <si>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</si>
  <si>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</si>
  <si>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</si>
  <si>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</si>
  <si>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</si>
  <si>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</si>
  <si>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</si>
  <si>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</si>
  <si>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</si>
  <si>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Приложение</t>
  </si>
  <si>
    <t>к подпрограмме</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</si>
  <si>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</si>
  <si>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</si>
  <si>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</si>
  <si>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</si>
  <si>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</si>
  <si>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</si>
  <si>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</si>
  <si>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</si>
  <si>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</si>
  <si>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Строительство</t>
  </si>
  <si>
    <t>проектно-сметная документация</t>
  </si>
  <si>
    <t>СМР</t>
  </si>
  <si>
    <t>проектно-изыскательские работы</t>
  </si>
  <si>
    <t>Итого:</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</si>
  <si>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</si>
  <si>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</si>
  <si>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</si>
  <si>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</si>
  <si>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</si>
  <si>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</si>
  <si>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</si>
  <si>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</si>
  <si>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</si>
  <si>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</si>
  <si>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</si>
  <si>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</si>
  <si>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</si>
  <si>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</si>
  <si>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 xml:space="preserve"> -</t>
  </si>
  <si>
    <t>4 320 кв.м.</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</si>
  <si>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</si>
  <si>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</si>
  <si>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</si>
  <si>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</si>
  <si>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</si>
  <si>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9757,5 кв.м.</t>
  </si>
  <si>
    <t xml:space="preserve"> технологическое присоединение энергопринимающих устройств</t>
  </si>
  <si>
    <t xml:space="preserve"> строительно-монтажные работы</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</si>
  <si>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</si>
  <si>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</si>
  <si>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</si>
  <si>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</si>
  <si>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</si>
  <si>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</si>
  <si>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</si>
  <si>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</si>
  <si>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</si>
  <si>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</si>
  <si>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</si>
  <si>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</si>
  <si>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</si>
  <si>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</si>
  <si>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</si>
  <si>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</si>
  <si>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</si>
  <si>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</si>
  <si>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</si>
  <si>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</si>
  <si>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</si>
  <si>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</si>
  <si>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</si>
  <si>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</si>
  <si>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</si>
  <si>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</si>
  <si>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</si>
  <si>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</si>
  <si>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</si>
  <si>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</si>
  <si>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</si>
  <si>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</si>
  <si>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</si>
  <si>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</si>
  <si>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</si>
  <si>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</si>
  <si>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</si>
  <si>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</si>
  <si>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</si>
  <si>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</si>
  <si>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</si>
  <si>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</si>
  <si>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</si>
  <si>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</si>
  <si>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</si>
  <si>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</si>
  <si>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</si>
  <si>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</si>
  <si>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</si>
  <si>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</si>
  <si>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</si>
  <si>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</si>
  <si>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</si>
  <si>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</si>
  <si>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</si>
  <si>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</si>
  <si>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</si>
  <si>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</si>
  <si>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</si>
  <si>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</si>
  <si>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</si>
  <si>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</si>
  <si>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</si>
  <si>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</si>
  <si>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</si>
  <si>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</si>
  <si>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</si>
  <si>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</si>
  <si>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</si>
  <si>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</si>
  <si>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</si>
  <si>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</si>
  <si>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</si>
  <si>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</si>
  <si>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</si>
  <si>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</si>
  <si>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</si>
  <si>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</si>
  <si>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</si>
  <si>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</si>
  <si>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</si>
  <si>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</si>
  <si>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</si>
  <si>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</si>
  <si>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</si>
  <si>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</si>
  <si>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</si>
  <si>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</si>
  <si>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</si>
  <si>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</si>
  <si>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</si>
  <si>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</si>
  <si>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</si>
  <si>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</si>
  <si>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</si>
  <si>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</si>
  <si>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</si>
  <si>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</si>
  <si>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</si>
  <si>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</si>
  <si>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</si>
  <si>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</si>
  <si>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</si>
  <si>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</si>
  <si>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</si>
  <si>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</si>
  <si>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</si>
  <si>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</si>
  <si>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</si>
  <si>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</si>
  <si>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</si>
  <si>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</si>
  <si>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</si>
  <si>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</si>
  <si>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</si>
  <si>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</si>
  <si>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</si>
  <si>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</si>
  <si>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</si>
  <si>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</si>
  <si>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</si>
  <si>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</si>
  <si>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</si>
  <si>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</si>
  <si>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</si>
  <si>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</si>
  <si>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</si>
  <si>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</si>
  <si>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</si>
  <si>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</si>
  <si>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</si>
  <si>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</si>
  <si>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</si>
  <si>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</si>
  <si>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</si>
  <si>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</si>
  <si>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</si>
  <si>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</si>
  <si>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</si>
  <si>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</si>
  <si>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</si>
  <si>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</si>
  <si>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</si>
  <si>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</si>
  <si>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</si>
  <si>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</si>
  <si>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</si>
  <si>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</si>
  <si>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</si>
  <si>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</si>
  <si>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</si>
  <si>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</si>
  <si>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</si>
  <si>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</si>
  <si>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</si>
  <si>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 xml:space="preserve"> - </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</si>
  <si>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</si>
  <si>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</si>
  <si>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</si>
  <si>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</si>
  <si>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</si>
  <si>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</si>
  <si>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</si>
  <si>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</si>
  <si>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</si>
  <si>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</si>
  <si>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</si>
  <si>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</si>
  <si>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</si>
  <si>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</si>
  <si>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</si>
  <si>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</si>
  <si>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</si>
  <si>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</si>
  <si>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</si>
  <si>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</si>
  <si>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</si>
  <si>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</si>
  <si>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</si>
  <si>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</si>
  <si>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</si>
  <si>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</si>
  <si>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</si>
  <si>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</si>
  <si>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</si>
  <si>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</si>
  <si>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</si>
  <si>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Наличие дебиторской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</si>
  <si>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</si>
  <si>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</si>
  <si>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</si>
  <si>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</si>
  <si>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</si>
  <si>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</si>
  <si>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</si>
  <si>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</si>
  <si>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</si>
  <si>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</si>
  <si>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</si>
  <si>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</si>
  <si>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</si>
  <si>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</si>
  <si>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</si>
  <si>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</si>
  <si>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</si>
  <si>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</si>
  <si>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</si>
  <si>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</si>
  <si>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</si>
  <si>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</si>
  <si>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</si>
  <si>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</si>
  <si>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</si>
  <si>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</si>
  <si>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</si>
  <si>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</si>
  <si>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</si>
  <si>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</si>
  <si>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</si>
  <si>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</si>
  <si>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</si>
  <si>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</si>
  <si>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</si>
  <si>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</si>
  <si>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</si>
  <si>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</si>
  <si>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</si>
  <si>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</si>
  <si>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</si>
  <si>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</si>
  <si>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</si>
  <si>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</si>
  <si>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</si>
  <si>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</si>
  <si>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</si>
  <si>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</si>
  <si>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</si>
  <si>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</si>
  <si>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</si>
  <si>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</si>
  <si>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</si>
  <si>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</si>
  <si>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</si>
  <si>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Сметная стоимость объекта капитального строительства, тыс. руб. *</t>
  </si>
  <si>
    <t xml:space="preserve">* Включает в себя все виды бюджетных инвестиций </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</si>
  <si>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</si>
  <si>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</si>
  <si>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</si>
  <si>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</si>
  <si>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</si>
  <si>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</si>
  <si>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</si>
  <si>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</si>
  <si>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</si>
  <si>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</si>
  <si>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</si>
  <si>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</si>
  <si>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</si>
  <si>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</si>
  <si>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</si>
  <si>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</si>
  <si>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</si>
  <si>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(по согласованию), жители Города Томска (по согласованию)</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</si>
  <si>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</si>
  <si>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</si>
  <si>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</si>
  <si>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</si>
  <si>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</si>
  <si>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</si>
  <si>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</si>
  <si>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</si>
  <si>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</si>
  <si>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</si>
  <si>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</si>
  <si>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Численность населения Города Томска, чел.</t>
  </si>
  <si>
    <t>3-29 лет</t>
  </si>
  <si>
    <t>30-54 лет</t>
  </si>
  <si>
    <t>30-59 лет</t>
  </si>
  <si>
    <t>55-79 лет</t>
  </si>
  <si>
    <t>60-79 лет</t>
  </si>
  <si>
    <t>Женщины</t>
  </si>
  <si>
    <t>Мужчины</t>
  </si>
  <si>
    <t>Общее</t>
  </si>
  <si>
    <t>Численность занимающихся ФК, чел.</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</si>
  <si>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</si>
  <si>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</si>
  <si>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</si>
  <si>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</si>
  <si>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</si>
  <si>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</si>
  <si>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</si>
  <si>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</si>
  <si>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</si>
  <si>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</si>
  <si>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</si>
  <si>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</si>
  <si>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</si>
  <si>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</si>
  <si>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</si>
  <si>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</si>
  <si>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</si>
  <si>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2020год</t>
  </si>
  <si>
    <t>археология</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</si>
  <si>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</si>
  <si>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</si>
  <si>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</si>
  <si>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</si>
  <si>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</si>
  <si>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</si>
  <si>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Капитальный ремонт фасада здания МАУ ДО ДЮСШ УСЦ ВВС им. В.А. Шевелева по адресу: г. Томск, ул. Смирнова, 28 стр.2</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</si>
  <si>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</si>
  <si>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</si>
  <si>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</si>
  <si>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</si>
  <si>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</si>
  <si>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</si>
  <si>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</si>
  <si>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</si>
  <si>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</si>
  <si>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</si>
  <si>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</si>
  <si>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</si>
  <si>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</si>
  <si>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</si>
  <si>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</si>
  <si>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</si>
  <si>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</si>
  <si>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</si>
  <si>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3-79 лет</t>
  </si>
  <si>
    <t>Доля занимающихся, %</t>
  </si>
  <si>
    <t>Молодежь</t>
  </si>
  <si>
    <t>Средний</t>
  </si>
  <si>
    <t>Старший</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</si>
  <si>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</si>
  <si>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</si>
  <si>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</si>
  <si>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</si>
  <si>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</si>
  <si>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</si>
  <si>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</si>
  <si>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</si>
  <si>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</si>
  <si>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</si>
  <si>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</si>
  <si>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</si>
  <si>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</si>
  <si>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</si>
  <si>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</si>
  <si>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</si>
  <si>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</si>
  <si>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</si>
  <si>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</si>
  <si>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</si>
  <si>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</si>
  <si>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</si>
  <si>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</si>
  <si>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</si>
  <si>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</si>
  <si>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</si>
  <si>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</si>
  <si>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</si>
  <si>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</si>
  <si>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</si>
  <si>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</si>
  <si>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</si>
  <si>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</si>
  <si>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</si>
  <si>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</si>
  <si>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</si>
  <si>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</si>
  <si>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</si>
  <si>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</si>
  <si>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</si>
  <si>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</si>
  <si>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</si>
  <si>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</si>
  <si>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</si>
  <si>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</si>
  <si>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</si>
  <si>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</si>
  <si>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</si>
  <si>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</si>
  <si>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</si>
  <si>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</si>
  <si>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</si>
  <si>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</si>
  <si>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</si>
  <si>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</si>
  <si>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</si>
  <si>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</si>
  <si>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</si>
  <si>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</si>
  <si>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</si>
  <si>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</si>
  <si>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</si>
  <si>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</si>
  <si>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</si>
  <si>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</si>
  <si>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Перечень мероприятий и ресурсное обеспечение подпрограммы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</si>
  <si>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</si>
  <si>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</si>
  <si>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</si>
  <si>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</si>
  <si>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количество спортивных сооружений на территории МО «Город Томск» (ед.)</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</si>
  <si>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</si>
  <si>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</si>
  <si>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</si>
  <si>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</si>
  <si>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</si>
  <si>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</si>
  <si>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</si>
  <si>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</si>
  <si>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</si>
  <si>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IV. 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</si>
  <si>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</si>
  <si>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</si>
  <si>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</si>
  <si>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</si>
  <si>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Кровли, фасада спортивного комплекса «Юность» МАУ ДО ДЮСШ № 3, расположенного по адресу: г. Томск, ул. К. Маркса, 50</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</si>
  <si>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</si>
  <si>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</si>
  <si>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</si>
  <si>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</si>
  <si>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</si>
  <si>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</si>
  <si>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</si>
  <si>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</si>
  <si>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</si>
  <si>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</si>
  <si>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</si>
  <si>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</si>
  <si>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</si>
  <si>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</si>
  <si>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</si>
  <si>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</si>
  <si>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</si>
  <si>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</si>
  <si>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</si>
  <si>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</si>
  <si>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</si>
  <si>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бюджеты</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</si>
  <si>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</si>
  <si>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</si>
  <si>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</si>
  <si>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</si>
  <si>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</si>
  <si>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</si>
  <si>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</si>
  <si>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2015-2017</t>
  </si>
  <si>
    <t xml:space="preserve">2015-2016 </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</si>
  <si>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</si>
  <si>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</si>
  <si>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</si>
  <si>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</si>
  <si>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</si>
  <si>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</si>
  <si>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</si>
  <si>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</si>
  <si>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</si>
  <si>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</si>
  <si>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</si>
  <si>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</si>
  <si>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</si>
  <si>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</si>
  <si>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</si>
  <si>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</si>
  <si>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 Законом Томской области от 25.12.2019 № 164-ОЗ «Об областном бюджете на 2020 год и на плановый период 2021 и 2022 годов»;</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</si>
  <si>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</si>
  <si>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</si>
  <si>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</si>
  <si>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</si>
  <si>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Школьный стадион МАОУ СОШ № 67 г.Томска по адресу: г. Томск, ул. Иркутский тракт, 51/3</t>
  </si>
  <si>
    <t>Школьный стадион МАОУ СОШ № 40 г.Томска по адресу: г. Томск, ул. Никитина, 26</t>
  </si>
  <si>
    <t>Строительство стадиона МАОУ СОШ № 11 им. В.И. Смирнова г.Томск апо адресу: г. Томск, ул. Кольцевой проезд, 39</t>
  </si>
  <si>
    <t>«Строительство, реконструкция, ремонт и приобретение в муниципальную собственность спортивных объектов»</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</si>
  <si>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</si>
  <si>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</si>
  <si>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</si>
  <si>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</si>
  <si>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</si>
  <si>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</si>
  <si>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</si>
  <si>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</si>
  <si>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</si>
  <si>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</si>
  <si>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</si>
  <si>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</si>
  <si>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</si>
  <si>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</si>
  <si>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</si>
  <si>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</si>
  <si>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</si>
  <si>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</si>
  <si>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</si>
  <si>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</si>
  <si>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Капитальный ремонт спортивного сооружения ДЛОЛ «Лагуна», расположенного по адресу: Кожевниковский район, село Киреевск, ул. К.Маркса, 1/1</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</si>
  <si>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</si>
  <si>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</si>
  <si>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Реконструкция стадиона «Локомотив» по адресу: г. Томск, ул. Рабочая, 23/3</t>
  </si>
  <si>
    <t>Строительство комплекса малых трамплинов в Академпарке г. Томска по адресу: г. Томск, ул. Малый трамплин</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</si>
  <si>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</si>
  <si>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</si>
  <si>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</si>
  <si>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</si>
  <si>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</si>
  <si>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 xml:space="preserve">Реконструкция стадиона «Локомотив» по адресу: г. Томск, ул. Рабочая, 23/3
</t>
  </si>
  <si>
    <t>Трассы для фристайла с бугельным подъемником для МАУ ДО ДЮСШ зимних видов спорта  по адресу: г. Томск, ул. Королева</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</si>
  <si>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</si>
  <si>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</si>
  <si>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</si>
  <si>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</si>
  <si>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</si>
  <si>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</si>
  <si>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</si>
  <si>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</si>
  <si>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</si>
  <si>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</si>
  <si>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</si>
  <si>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</si>
  <si>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</si>
  <si>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Сумма по таблице обоснования:</t>
  </si>
  <si>
    <t>Сумма по данным паспорта подпрограммы:</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</si>
  <si>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</si>
  <si>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</si>
  <si>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</si>
  <si>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</si>
  <si>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</si>
  <si>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Уровень обеспеченности спортивными сооружениями в Городе Томске</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</si>
  <si>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</si>
  <si>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</si>
  <si>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</si>
  <si>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</si>
  <si>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</si>
  <si>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</si>
  <si>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</si>
  <si>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</si>
  <si>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</si>
  <si>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В соответствии с Федеральным законом от 04.12.2007 № 329-ФЗ «О физической культуре и спорте в Российской Федерации» и поправками в Федеральный закон,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</si>
  <si>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</si>
  <si>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</si>
  <si>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</si>
  <si>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</si>
  <si>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</si>
  <si>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</si>
  <si>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</si>
  <si>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</si>
  <si>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</si>
  <si>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Укрупненное (основное)  мероприятие «Увеличение численности жителей города Томска, систематически занимающихся физической культурой и спортом» (решается в рамках задачи 1)</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</si>
  <si>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</si>
  <si>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</si>
  <si>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</si>
  <si>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</si>
  <si>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</si>
  <si>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</si>
  <si>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</si>
  <si>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</si>
  <si>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Укрупненное (основное)  мероприятие «Сохранение физического здоровья населения на территории Города Томска» (решается в рамках задачи 1)</t>
  </si>
  <si>
    <t>Укрупненное (основное)  мероприятие «Повышение валеологической грамотности населения на территории Города Томска» (решается в рамках задачи 2)</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</si>
  <si>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</si>
  <si>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</si>
  <si>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</si>
  <si>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</si>
  <si>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</si>
  <si>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</si>
  <si>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</si>
  <si>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</si>
  <si>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</si>
  <si>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</si>
  <si>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</si>
  <si>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</si>
  <si>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Лыжной базы «Сосновый бор» по адресу: г.Томск, ул. Кутузова, 1б</t>
  </si>
  <si>
    <t>Капитальный ремонт других муниципальных учреждений спорптивной направленности,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</si>
  <si>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</si>
  <si>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</si>
  <si>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</si>
  <si>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МУ ДОЛ «Огонек» по адресу: Томский район, с. Богашево, ул. Заводская, 25</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</si>
  <si>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</si>
  <si>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</si>
  <si>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</si>
  <si>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</si>
  <si>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</si>
  <si>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</si>
  <si>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КЦСР 0140100000  КВР 243</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</si>
  <si>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</si>
  <si>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</si>
  <si>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</si>
  <si>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мероприятию п. 1.3.3 «Обеспечение условий для развития физической культуры и массового спорта».</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</si>
  <si>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</si>
  <si>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</si>
  <si>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</si>
  <si>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</si>
  <si>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</si>
  <si>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</si>
  <si>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</si>
  <si>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</si>
  <si>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</si>
  <si>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</si>
  <si>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</si>
  <si>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</si>
  <si>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</si>
  <si>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реконструкция</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</si>
  <si>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</si>
  <si>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</si>
  <si>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</si>
  <si>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</si>
  <si>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</si>
  <si>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</si>
  <si>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</si>
  <si>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Капитальный ремонт фасада здания МБУ ДО ДЮСШ № 4 по адресу: г. Томск, ул. Пушкина, 54/1, стр.1</t>
  </si>
  <si>
    <t>Информация Пенсионного фонда города Томска</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</si>
  <si>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</si>
  <si>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</si>
  <si>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</si>
  <si>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</si>
  <si>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 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</si>
  <si>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</si>
  <si>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</si>
  <si>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</si>
  <si>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</si>
  <si>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</si>
  <si>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</si>
  <si>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</si>
  <si>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</si>
  <si>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</si>
  <si>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</si>
  <si>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</si>
  <si>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</si>
  <si>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</si>
  <si>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</si>
  <si>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</si>
  <si>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</si>
  <si>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</si>
  <si>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</si>
  <si>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</si>
  <si>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</si>
  <si>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</si>
  <si>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</si>
  <si>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</si>
  <si>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</si>
  <si>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В 2012 - 2014 годах в рамках муниципальной программы «Развитие физической культуры и спорта на территории муниципального образования «Город Томск» (далее - Программа)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</si>
  <si>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Периодическая отчетность. Форма № 30 «Сведения о медицинской организации», приказ Росстата от 04.09.2015 № 412</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</si>
  <si>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</si>
  <si>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Российской Федерации).</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</si>
  <si>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</si>
  <si>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</si>
  <si>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1.2.3.</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</si>
  <si>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село Киреевск, ул. К.Маркса, 1/1 (ДЛОЛ «Лагуна»)</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</si>
  <si>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</si>
  <si>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</si>
  <si>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N п/п</t>
  </si>
  <si>
    <t>2405 м2</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</si>
  <si>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</si>
  <si>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</si>
  <si>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</si>
  <si>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</si>
  <si>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</si>
  <si>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Департамент капитального строительства администрации города Томска</t>
  </si>
  <si>
    <t xml:space="preserve"> Департамент капитального строительства администрации города Томска</t>
  </si>
  <si>
    <t>Доля занимающихся по программам спортивной подготовки в организациях ведомственной принадлежности физической культуры и спорта (%)******</t>
  </si>
  <si>
    <t>Построенные за счет внебюджетных средств объекты спорта (м2)</t>
  </si>
  <si>
    <t>не менее 1000</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</si>
  <si>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</si>
  <si>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</si>
  <si>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</si>
  <si>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форма статистического наблюдения № 3-АФК «Сведения об адаптивной физической культуре и спорте», данные отделения Пенсионного фонда Российской Федерации</t>
  </si>
  <si>
    <t xml:space="preserve">Форма № 5-ФК «Сведения о физической культуре и спорте», приказ Федеральной службы государственной статистики от 24.12.2019 № 798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</si>
  <si>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</si>
  <si>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</si>
  <si>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</si>
  <si>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</si>
  <si>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</si>
  <si>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</si>
  <si>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</si>
  <si>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 xml:space="preserve"> распоряжение Правительства Российской Федерации от 19.10.1999 г. № 1683-р</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</si>
  <si>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t>
  </si>
  <si>
    <t>8</t>
  </si>
  <si>
    <t>9</t>
  </si>
  <si>
    <t>25</t>
  </si>
  <si>
    <t>38</t>
  </si>
  <si>
    <t>39</t>
  </si>
  <si>
    <t>41</t>
  </si>
  <si>
    <t>52</t>
  </si>
  <si>
    <t>53</t>
  </si>
  <si>
    <t>54</t>
  </si>
  <si>
    <t>55</t>
  </si>
  <si>
    <t>57</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</si>
  <si>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</si>
  <si>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</si>
  <si>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</si>
  <si>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</si>
  <si>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Наименования целей, задач муниципальной программы</t>
  </si>
  <si>
    <t xml:space="preserve">от 15.09.2020 № 834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</si>
</sst>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89">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8"/>
      <name val="Times New Roman"/>
      <family val="1"/>
    </font>
    <font>
      <b/>
      <sz val="8"/>
      <name val="Times New Roman"/>
      <family val="1"/>
    </font>
    <font>
      <sz val="9"/>
      <name val="Times New Roman"/>
      <family val="1"/>
    </font>
    <font>
      <sz val="10"/>
      <color indexed="8"/>
      <name val="Times New Roman"/>
      <family val="1"/>
    </font>
    <font>
      <sz val="11"/>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6"/>
      <name val="Times New Roman"/>
      <family val="1"/>
    </font>
    <font>
      <b/>
      <sz val="12"/>
      <name val="Times New Roman"/>
      <family val="1"/>
    </font>
    <font>
      <u val="single"/>
      <sz val="10"/>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b/>
      <sz val="10"/>
      <color indexed="8"/>
      <name val="Times New Roman"/>
      <family val="1"/>
    </font>
    <font>
      <sz val="10"/>
      <color indexed="10"/>
      <name val="Times New Roman"/>
      <family val="1"/>
    </font>
    <font>
      <sz val="10"/>
      <color indexed="63"/>
      <name val="Times New Roman"/>
      <family val="1"/>
    </font>
    <font>
      <b/>
      <sz val="11"/>
      <color indexed="8"/>
      <name val="Times New Roman"/>
      <family val="1"/>
    </font>
    <font>
      <sz val="6"/>
      <color indexed="8"/>
      <name val="Times New Roman"/>
      <family val="1"/>
    </font>
    <font>
      <sz val="8"/>
      <name val="Calibri"/>
      <family val="2"/>
    </font>
    <font>
      <b/>
      <sz val="8"/>
      <name val="Calibri"/>
      <family val="2"/>
    </font>
    <font>
      <sz val="10"/>
      <name val="Calibri"/>
      <family val="2"/>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Times New Roman"/>
      <family val="1"/>
    </font>
    <font>
      <sz val="8"/>
      <color theme="1"/>
      <name val="Calibri"/>
      <family val="2"/>
    </font>
    <font>
      <sz val="10"/>
      <color theme="1"/>
      <name val="Times New Roman"/>
      <family val="1"/>
    </font>
    <font>
      <b/>
      <sz val="14"/>
      <color rgb="FF000000"/>
      <name val="Times New Roman"/>
      <family val="1"/>
    </font>
    <font>
      <sz val="10"/>
      <color rgb="FF000000"/>
      <name val="Times New Roman"/>
      <family val="1"/>
    </font>
    <font>
      <sz val="10"/>
      <color theme="1" tint="0.04998999834060669"/>
      <name val="Times New Roman"/>
      <family val="1"/>
    </font>
    <font>
      <sz val="11"/>
      <color theme="1" tint="0.04998999834060669"/>
      <name val="Calibri"/>
      <family val="2"/>
    </font>
    <font>
      <b/>
      <sz val="10"/>
      <color theme="1" tint="0.04998999834060669"/>
      <name val="Times New Roman"/>
      <family val="1"/>
    </font>
    <font>
      <sz val="11"/>
      <color theme="1" tint="0.04998999834060669"/>
      <name val="Times New Roman"/>
      <family val="1"/>
    </font>
    <font>
      <sz val="10"/>
      <color rgb="FFFF0000"/>
      <name val="Times New Roman"/>
      <family val="1"/>
    </font>
    <font>
      <sz val="10"/>
      <color rgb="FF222222"/>
      <name val="Times New Roman"/>
      <family val="1"/>
    </font>
    <font>
      <sz val="8"/>
      <color theme="1" tint="0.04998999834060669"/>
      <name val="Times New Roman"/>
      <family val="1"/>
    </font>
    <font>
      <sz val="8"/>
      <color rgb="FFFF0000"/>
      <name val="Times New Roman"/>
      <family val="1"/>
    </font>
    <font>
      <b/>
      <sz val="11"/>
      <color theme="1"/>
      <name val="Times New Roman"/>
      <family val="1"/>
    </font>
    <font>
      <sz val="9"/>
      <color theme="1"/>
      <name val="Times New Roman"/>
      <family val="1"/>
    </font>
    <font>
      <b/>
      <sz val="11"/>
      <color rgb="FF000000"/>
      <name val="Times New Roman"/>
      <family val="1"/>
    </font>
    <font>
      <sz val="6"/>
      <color theme="1" tint="0.04998999834060669"/>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style="thin"/>
      <bottom/>
    </border>
    <border>
      <left style="thin"/>
      <right style="thin"/>
      <top/>
      <bottom/>
    </border>
    <border>
      <left style="medium"/>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border>
    <border>
      <left/>
      <right style="thin"/>
      <top/>
      <bottom style="thin"/>
    </border>
    <border>
      <left style="thin"/>
      <right>
        <color indexed="63"/>
      </right>
      <top style="thin"/>
      <bottom style="medium"/>
    </border>
    <border>
      <left style="medium"/>
      <right style="thin"/>
      <top style="thin"/>
      <bottom style="thin"/>
    </border>
    <border>
      <left style="thin"/>
      <right style="medium"/>
      <top/>
      <bottom style="thin"/>
    </border>
    <border>
      <left style="thin"/>
      <right style="medium"/>
      <top>
        <color indexed="63"/>
      </top>
      <bottom>
        <color indexed="63"/>
      </bottom>
    </border>
    <border>
      <left style="thin"/>
      <right style="medium"/>
      <top style="thin"/>
      <bottom/>
    </border>
    <border>
      <left style="medium"/>
      <right style="thin"/>
      <top/>
      <bottom style="thin"/>
    </border>
    <border>
      <left style="medium"/>
      <right style="thin"/>
      <top style="thin"/>
      <bottom style="medium"/>
    </border>
    <border>
      <left style="thin"/>
      <right/>
      <top style="thin"/>
      <bottom/>
    </border>
    <border>
      <left style="thin"/>
      <right/>
      <top style="thin"/>
      <bottom style="thin"/>
    </border>
    <border>
      <left/>
      <right style="thin"/>
      <top style="thin"/>
      <bottom/>
    </border>
    <border>
      <left/>
      <right/>
      <top style="thin"/>
      <bottom/>
    </border>
    <border>
      <left style="medium"/>
      <right style="medium"/>
      <top>
        <color indexed="63"/>
      </top>
      <bottom>
        <color indexed="63"/>
      </bottom>
    </border>
    <border>
      <left/>
      <right/>
      <top style="thin"/>
      <bottom style="thin"/>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right style="thin"/>
      <top/>
      <bottom/>
    </border>
    <border>
      <left style="thin"/>
      <right/>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thin"/>
      <right style="thin"/>
      <top style="medium"/>
      <bottom/>
    </border>
    <border>
      <left style="medium"/>
      <right style="thin"/>
      <top/>
      <bottom/>
    </border>
    <border>
      <left style="medium"/>
      <right>
        <color indexed="63"/>
      </right>
      <top>
        <color indexed="63"/>
      </top>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325">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60" fillId="0" borderId="0" xfId="0" applyFont="1" applyAlignment="1">
      <alignment/>
    </xf>
    <xf numFmtId="0" fontId="60" fillId="0" borderId="0" xfId="0" applyFont="1" applyFill="1" applyAlignment="1">
      <alignment/>
    </xf>
    <xf numFmtId="0" fontId="0" fillId="34" borderId="0" xfId="0" applyFill="1" applyAlignment="1">
      <alignment/>
    </xf>
    <xf numFmtId="0" fontId="38" fillId="0" borderId="0" xfId="0" applyFont="1" applyAlignment="1">
      <alignment/>
    </xf>
    <xf numFmtId="0" fontId="38" fillId="0" borderId="0" xfId="0" applyFont="1" applyAlignment="1">
      <alignment vertical="center"/>
    </xf>
    <xf numFmtId="0" fontId="38" fillId="0" borderId="0" xfId="0" applyFont="1" applyAlignment="1">
      <alignment wrapText="1"/>
    </xf>
    <xf numFmtId="0" fontId="60" fillId="0" borderId="0" xfId="0" applyFont="1" applyAlignment="1">
      <alignment/>
    </xf>
    <xf numFmtId="0" fontId="38" fillId="0" borderId="0" xfId="0" applyFont="1" applyAlignment="1">
      <alignment/>
    </xf>
    <xf numFmtId="0" fontId="38" fillId="0" borderId="0" xfId="0" applyFont="1" applyAlignment="1">
      <alignment vertical="center" wrapText="1"/>
    </xf>
    <xf numFmtId="0" fontId="60" fillId="0" borderId="0" xfId="0" applyFont="1" applyAlignment="1">
      <alignment/>
    </xf>
    <xf numFmtId="0" fontId="0" fillId="0" borderId="0" xfId="0" applyFont="1" applyAlignment="1">
      <alignment/>
    </xf>
    <xf numFmtId="0" fontId="39" fillId="0" borderId="0" xfId="0" applyFont="1" applyAlignment="1">
      <alignment/>
    </xf>
    <xf numFmtId="0" fontId="0" fillId="0" borderId="0" xfId="0" applyFont="1" applyBorder="1" applyAlignment="1">
      <alignment/>
    </xf>
    <xf numFmtId="0" fontId="70" fillId="0" borderId="0" xfId="0" applyFont="1" applyAlignment="1">
      <alignment/>
    </xf>
    <xf numFmtId="0" fontId="4" fillId="0" borderId="0" xfId="0" applyFont="1" applyAlignment="1">
      <alignment/>
    </xf>
    <xf numFmtId="0" fontId="3" fillId="0" borderId="10" xfId="0" applyFont="1" applyBorder="1" applyAlignment="1">
      <alignment horizontal="center" vertical="center" wrapText="1"/>
    </xf>
    <xf numFmtId="0" fontId="6" fillId="0" borderId="0" xfId="0" applyFont="1" applyAlignment="1">
      <alignment/>
    </xf>
    <xf numFmtId="0" fontId="71" fillId="0" borderId="0" xfId="0" applyFont="1" applyAlignment="1">
      <alignment horizontal="center" vertical="center"/>
    </xf>
    <xf numFmtId="0" fontId="70" fillId="0" borderId="0" xfId="0" applyFont="1" applyAlignment="1">
      <alignment horizontal="right"/>
    </xf>
    <xf numFmtId="0" fontId="4" fillId="0" borderId="11" xfId="0"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horizontal="center" vertical="center" wrapText="1"/>
    </xf>
    <xf numFmtId="0" fontId="70" fillId="0" borderId="0" xfId="0" applyFont="1" applyAlignment="1">
      <alignment horizontal="center"/>
    </xf>
    <xf numFmtId="0" fontId="72" fillId="0" borderId="0" xfId="0" applyFont="1" applyAlignment="1">
      <alignment horizontal="center"/>
    </xf>
    <xf numFmtId="0" fontId="72" fillId="0" borderId="12" xfId="0" applyFont="1" applyBorder="1" applyAlignment="1">
      <alignment horizontal="center" vertical="center" wrapText="1"/>
    </xf>
    <xf numFmtId="0" fontId="72" fillId="0" borderId="11" xfId="0" applyFont="1" applyBorder="1" applyAlignment="1">
      <alignment horizontal="center" vertical="center" wrapText="1"/>
    </xf>
    <xf numFmtId="10" fontId="72" fillId="0" borderId="11" xfId="0" applyNumberFormat="1" applyFont="1" applyBorder="1" applyAlignment="1">
      <alignment horizontal="center" vertical="center" wrapText="1"/>
    </xf>
    <xf numFmtId="9" fontId="72" fillId="0" borderId="11" xfId="0" applyNumberFormat="1"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justify" vertical="center" wrapText="1"/>
    </xf>
    <xf numFmtId="49" fontId="70" fillId="0" borderId="10" xfId="0" applyNumberFormat="1" applyFont="1" applyBorder="1" applyAlignment="1">
      <alignment horizontal="center" vertical="center" wrapText="1"/>
    </xf>
    <xf numFmtId="0" fontId="70" fillId="0" borderId="0" xfId="0" applyFont="1" applyAlignment="1">
      <alignment horizontal="left" vertical="center"/>
    </xf>
    <xf numFmtId="0" fontId="4" fillId="0" borderId="10" xfId="0" applyFont="1" applyBorder="1" applyAlignment="1">
      <alignment vertical="center" wrapText="1"/>
    </xf>
    <xf numFmtId="0" fontId="70" fillId="0" borderId="0" xfId="0" applyFont="1" applyAlignment="1">
      <alignment horizontal="justify" vertical="center" wrapText="1"/>
    </xf>
    <xf numFmtId="0" fontId="70" fillId="0" borderId="0" xfId="0" applyFont="1" applyAlignment="1">
      <alignment horizontal="justify" wrapText="1"/>
    </xf>
    <xf numFmtId="0" fontId="72" fillId="0" borderId="0" xfId="0" applyFont="1" applyAlignment="1">
      <alignment horizontal="justify" wrapText="1"/>
    </xf>
    <xf numFmtId="0" fontId="70" fillId="0" borderId="0" xfId="0" applyFont="1" applyAlignment="1">
      <alignment/>
    </xf>
    <xf numFmtId="0" fontId="70"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10" fontId="72" fillId="0" borderId="15" xfId="0" applyNumberFormat="1" applyFont="1" applyBorder="1" applyAlignment="1">
      <alignment horizontal="center" vertical="center" wrapText="1"/>
    </xf>
    <xf numFmtId="10" fontId="72" fillId="0" borderId="17" xfId="0" applyNumberFormat="1" applyFont="1" applyBorder="1" applyAlignment="1">
      <alignment horizontal="center" vertical="center" wrapText="1"/>
    </xf>
    <xf numFmtId="10" fontId="72" fillId="0" borderId="14" xfId="0" applyNumberFormat="1" applyFont="1" applyBorder="1" applyAlignment="1">
      <alignment horizontal="center" vertical="center" wrapText="1"/>
    </xf>
    <xf numFmtId="10" fontId="72" fillId="0" borderId="16" xfId="0" applyNumberFormat="1" applyFont="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2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70" fillId="0" borderId="0" xfId="0" applyFont="1" applyAlignment="1">
      <alignment horizontal="justify" vertical="center"/>
    </xf>
    <xf numFmtId="1" fontId="72" fillId="35" borderId="11" xfId="0" applyNumberFormat="1" applyFont="1" applyFill="1" applyBorder="1" applyAlignment="1">
      <alignment horizontal="center" vertical="center" wrapText="1"/>
    </xf>
    <xf numFmtId="0" fontId="72" fillId="35" borderId="11" xfId="0" applyFont="1" applyFill="1" applyBorder="1" applyAlignment="1">
      <alignment horizontal="center" vertical="center" wrapText="1"/>
    </xf>
    <xf numFmtId="10" fontId="72" fillId="35" borderId="11" xfId="0" applyNumberFormat="1" applyFont="1" applyFill="1" applyBorder="1" applyAlignment="1">
      <alignment horizontal="center" vertical="center" wrapText="1"/>
    </xf>
    <xf numFmtId="1" fontId="72" fillId="35" borderId="21" xfId="0" applyNumberFormat="1" applyFont="1" applyFill="1" applyBorder="1" applyAlignment="1">
      <alignment vertical="center" wrapText="1"/>
    </xf>
    <xf numFmtId="1" fontId="72" fillId="35" borderId="12" xfId="0" applyNumberFormat="1" applyFont="1" applyFill="1" applyBorder="1" applyAlignment="1">
      <alignment vertical="center" wrapText="1"/>
    </xf>
    <xf numFmtId="1" fontId="72" fillId="35" borderId="11" xfId="61" applyNumberFormat="1" applyFont="1" applyFill="1" applyBorder="1" applyAlignment="1">
      <alignment horizontal="center" vertical="center" wrapText="1"/>
    </xf>
    <xf numFmtId="0" fontId="72" fillId="35" borderId="22" xfId="0" applyFont="1" applyFill="1" applyBorder="1" applyAlignment="1">
      <alignment horizontal="center" vertical="center" wrapText="1"/>
    </xf>
    <xf numFmtId="10" fontId="72" fillId="35" borderId="22" xfId="0" applyNumberFormat="1" applyFont="1" applyFill="1" applyBorder="1" applyAlignment="1">
      <alignment horizontal="center" vertical="center" wrapText="1"/>
    </xf>
    <xf numFmtId="0" fontId="72" fillId="35" borderId="17" xfId="0" applyFont="1" applyFill="1" applyBorder="1" applyAlignment="1">
      <alignment horizontal="center" vertical="center" wrapText="1"/>
    </xf>
    <xf numFmtId="0" fontId="72" fillId="35" borderId="15" xfId="0" applyFont="1" applyFill="1" applyBorder="1" applyAlignment="1">
      <alignment horizontal="center" vertical="center" wrapText="1"/>
    </xf>
    <xf numFmtId="10" fontId="72" fillId="35" borderId="15" xfId="0" applyNumberFormat="1" applyFont="1" applyFill="1" applyBorder="1" applyAlignment="1">
      <alignment horizontal="center" vertical="center" wrapText="1"/>
    </xf>
    <xf numFmtId="10" fontId="72" fillId="35" borderId="17" xfId="0" applyNumberFormat="1" applyFont="1" applyFill="1" applyBorder="1" applyAlignment="1">
      <alignment horizontal="center" vertical="center" wrapText="1"/>
    </xf>
    <xf numFmtId="0" fontId="72" fillId="35" borderId="19" xfId="0" applyFont="1" applyFill="1" applyBorder="1" applyAlignment="1">
      <alignment horizontal="center" vertical="center" wrapText="1"/>
    </xf>
    <xf numFmtId="1" fontId="72" fillId="35" borderId="23" xfId="0" applyNumberFormat="1" applyFont="1" applyFill="1" applyBorder="1" applyAlignment="1">
      <alignment horizontal="center" vertical="center" wrapText="1"/>
    </xf>
    <xf numFmtId="1" fontId="72" fillId="35" borderId="24" xfId="0" applyNumberFormat="1" applyFont="1" applyFill="1" applyBorder="1" applyAlignment="1">
      <alignment horizontal="center" vertical="center" wrapText="1"/>
    </xf>
    <xf numFmtId="1" fontId="72" fillId="35" borderId="25" xfId="0" applyNumberFormat="1" applyFont="1" applyFill="1" applyBorder="1" applyAlignment="1">
      <alignment horizontal="center" vertical="center" wrapText="1"/>
    </xf>
    <xf numFmtId="0" fontId="73" fillId="0" borderId="0" xfId="0" applyFont="1" applyAlignment="1">
      <alignment/>
    </xf>
    <xf numFmtId="0" fontId="72" fillId="0" borderId="0" xfId="0" applyFont="1" applyBorder="1" applyAlignment="1">
      <alignment vertical="center" wrapText="1"/>
    </xf>
    <xf numFmtId="0" fontId="0" fillId="0" borderId="0" xfId="0" applyAlignment="1">
      <alignment/>
    </xf>
    <xf numFmtId="0" fontId="70" fillId="0" borderId="0" xfId="0" applyFont="1" applyBorder="1" applyAlignment="1">
      <alignment horizontal="justify" vertical="center" wrapText="1"/>
    </xf>
    <xf numFmtId="0" fontId="74" fillId="0" borderId="0" xfId="0" applyFont="1" applyBorder="1" applyAlignment="1">
      <alignment horizontal="center" vertical="center" wrapText="1"/>
    </xf>
    <xf numFmtId="0" fontId="0" fillId="0" borderId="0" xfId="0" applyFill="1" applyAlignment="1">
      <alignment/>
    </xf>
    <xf numFmtId="0" fontId="72" fillId="0" borderId="0" xfId="0" applyFont="1" applyBorder="1" applyAlignment="1">
      <alignment horizontal="center" vertical="center" wrapText="1"/>
    </xf>
    <xf numFmtId="0" fontId="74" fillId="0" borderId="10" xfId="0" applyFont="1" applyBorder="1" applyAlignment="1">
      <alignment horizontal="center" vertical="center" wrapText="1"/>
    </xf>
    <xf numFmtId="0" fontId="70" fillId="34" borderId="10" xfId="0" applyFont="1" applyFill="1" applyBorder="1" applyAlignment="1">
      <alignment horizontal="left" vertical="center" wrapText="1"/>
    </xf>
    <xf numFmtId="0" fontId="70" fillId="34" borderId="10" xfId="0" applyFont="1" applyFill="1" applyBorder="1" applyAlignment="1">
      <alignment horizontal="center" vertical="center" wrapText="1"/>
    </xf>
    <xf numFmtId="0" fontId="70" fillId="0" borderId="0" xfId="0" applyFont="1" applyAlignment="1">
      <alignment horizontal="right" vertical="center"/>
    </xf>
    <xf numFmtId="0" fontId="70" fillId="34" borderId="10" xfId="0" applyFont="1" applyFill="1" applyBorder="1" applyAlignment="1">
      <alignment vertical="center" wrapText="1"/>
    </xf>
    <xf numFmtId="0" fontId="70" fillId="0" borderId="0" xfId="0" applyFont="1" applyBorder="1" applyAlignment="1">
      <alignment vertical="center" wrapText="1"/>
    </xf>
    <xf numFmtId="0" fontId="70" fillId="33" borderId="0" xfId="0" applyFont="1" applyFill="1" applyBorder="1" applyAlignment="1">
      <alignment vertical="center" wrapText="1"/>
    </xf>
    <xf numFmtId="0" fontId="70" fillId="33" borderId="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4" fillId="0" borderId="0" xfId="0" applyFont="1" applyFill="1" applyAlignment="1">
      <alignment/>
    </xf>
    <xf numFmtId="0" fontId="4" fillId="0" borderId="0" xfId="0" applyFont="1" applyFill="1" applyAlignment="1">
      <alignment horizontal="justify" vertical="center"/>
    </xf>
    <xf numFmtId="49" fontId="4" fillId="0" borderId="0" xfId="0" applyNumberFormat="1" applyFont="1" applyFill="1" applyAlignment="1">
      <alignment/>
    </xf>
    <xf numFmtId="0" fontId="4" fillId="0" borderId="0" xfId="0" applyFont="1" applyFill="1" applyAlignment="1">
      <alignment horizontal="center"/>
    </xf>
    <xf numFmtId="0" fontId="74" fillId="0" borderId="10" xfId="0" applyFont="1" applyBorder="1" applyAlignment="1">
      <alignment horizontal="center" vertical="center" wrapText="1"/>
    </xf>
    <xf numFmtId="0" fontId="75" fillId="0" borderId="0" xfId="0" applyFont="1" applyAlignment="1">
      <alignment horizontal="center"/>
    </xf>
    <xf numFmtId="0" fontId="76" fillId="0" borderId="10" xfId="0" applyFont="1" applyBorder="1" applyAlignment="1">
      <alignment horizontal="center" vertical="center" wrapText="1"/>
    </xf>
    <xf numFmtId="0" fontId="71" fillId="0" borderId="0" xfId="0" applyFont="1" applyAlignment="1">
      <alignment wrapText="1"/>
    </xf>
    <xf numFmtId="0" fontId="76" fillId="0" borderId="10" xfId="0" applyFont="1" applyBorder="1" applyAlignment="1">
      <alignment horizontal="center" vertical="top" wrapText="1"/>
    </xf>
    <xf numFmtId="0" fontId="76" fillId="0" borderId="10" xfId="0" applyFont="1" applyBorder="1" applyAlignment="1">
      <alignment horizontal="left" vertical="top" wrapText="1"/>
    </xf>
    <xf numFmtId="0" fontId="76" fillId="0" borderId="10" xfId="0" applyFont="1" applyBorder="1" applyAlignment="1">
      <alignment horizontal="center" vertical="top" wrapText="1"/>
    </xf>
    <xf numFmtId="0" fontId="76" fillId="0" borderId="10" xfId="0" applyFont="1" applyBorder="1" applyAlignment="1">
      <alignment vertical="top" wrapText="1"/>
    </xf>
    <xf numFmtId="0" fontId="70" fillId="0" borderId="23" xfId="0" applyFont="1" applyBorder="1" applyAlignment="1">
      <alignment vertical="center"/>
    </xf>
    <xf numFmtId="0" fontId="0" fillId="0" borderId="0" xfId="0" applyAlignment="1">
      <alignment wrapText="1"/>
    </xf>
    <xf numFmtId="0" fontId="76" fillId="0" borderId="10" xfId="0" applyFont="1" applyFill="1" applyBorder="1" applyAlignment="1">
      <alignment horizontal="center" vertical="center" wrapText="1"/>
    </xf>
    <xf numFmtId="0" fontId="76" fillId="0" borderId="27" xfId="0" applyFont="1" applyBorder="1" applyAlignment="1">
      <alignment vertical="top" wrapText="1"/>
    </xf>
    <xf numFmtId="0" fontId="76" fillId="0" borderId="28" xfId="0" applyFont="1" applyBorder="1" applyAlignment="1">
      <alignment vertical="top" wrapText="1"/>
    </xf>
    <xf numFmtId="0" fontId="76" fillId="0" borderId="20" xfId="0" applyFont="1" applyBorder="1" applyAlignment="1">
      <alignment vertical="top" wrapText="1"/>
    </xf>
    <xf numFmtId="0" fontId="76" fillId="0" borderId="27" xfId="0" applyFont="1" applyBorder="1" applyAlignment="1">
      <alignment horizontal="center" vertical="center" wrapText="1"/>
    </xf>
    <xf numFmtId="0" fontId="76" fillId="0" borderId="10" xfId="0" applyFont="1" applyFill="1" applyBorder="1" applyAlignment="1">
      <alignment horizontal="center" vertical="top" wrapText="1"/>
    </xf>
    <xf numFmtId="0" fontId="74" fillId="0" borderId="10" xfId="0" applyFont="1" applyBorder="1" applyAlignment="1">
      <alignment horizontal="center" wrapText="1"/>
    </xf>
    <xf numFmtId="0" fontId="0" fillId="36"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173" fontId="72" fillId="0" borderId="0" xfId="0" applyNumberFormat="1" applyFont="1" applyAlignment="1">
      <alignment/>
    </xf>
    <xf numFmtId="0" fontId="73" fillId="0" borderId="0" xfId="0" applyFont="1" applyFill="1" applyAlignment="1">
      <alignment/>
    </xf>
    <xf numFmtId="0" fontId="76" fillId="0" borderId="27" xfId="0" applyFont="1" applyFill="1" applyBorder="1" applyAlignment="1">
      <alignment horizontal="center" vertical="center" wrapText="1"/>
    </xf>
    <xf numFmtId="0" fontId="74" fillId="0" borderId="27" xfId="0" applyFont="1" applyBorder="1" applyAlignment="1">
      <alignment horizontal="center" wrapText="1"/>
    </xf>
    <xf numFmtId="49" fontId="3" fillId="0" borderId="10" xfId="42" applyNumberFormat="1" applyFont="1" applyBorder="1" applyAlignment="1" applyProtection="1">
      <alignment horizontal="center" vertical="top" wrapText="1"/>
      <protection/>
    </xf>
    <xf numFmtId="0" fontId="74" fillId="0" borderId="10" xfId="0" applyFont="1" applyBorder="1" applyAlignment="1">
      <alignment horizontal="center" vertical="top" wrapText="1"/>
    </xf>
    <xf numFmtId="0" fontId="70" fillId="0" borderId="10" xfId="0" applyFont="1" applyBorder="1" applyAlignment="1">
      <alignment horizontal="center" vertical="center" wrapText="1"/>
    </xf>
    <xf numFmtId="0" fontId="77" fillId="0" borderId="0" xfId="0" applyFont="1" applyFill="1" applyAlignment="1">
      <alignment vertical="center"/>
    </xf>
    <xf numFmtId="0" fontId="77" fillId="0" borderId="0" xfId="0" applyFont="1" applyFill="1" applyAlignment="1">
      <alignment horizontal="center" vertical="center"/>
    </xf>
    <xf numFmtId="0" fontId="77" fillId="0" borderId="0" xfId="0" applyFont="1" applyFill="1" applyAlignment="1">
      <alignment horizontal="right" vertical="center"/>
    </xf>
    <xf numFmtId="0" fontId="78" fillId="0" borderId="0" xfId="0" applyFont="1" applyFill="1" applyAlignment="1">
      <alignment/>
    </xf>
    <xf numFmtId="0" fontId="77" fillId="0" borderId="10" xfId="0" applyFont="1" applyFill="1" applyBorder="1" applyAlignment="1">
      <alignment horizontal="center" vertical="center" wrapText="1"/>
    </xf>
    <xf numFmtId="0" fontId="79" fillId="0" borderId="10" xfId="53" applyFont="1" applyFill="1" applyBorder="1" applyAlignment="1">
      <alignment horizontal="center" vertical="center" wrapText="1"/>
      <protection/>
    </xf>
    <xf numFmtId="4" fontId="77" fillId="0" borderId="10" xfId="53" applyNumberFormat="1" applyFont="1" applyFill="1" applyBorder="1" applyAlignment="1">
      <alignment horizontal="center" vertical="center" wrapText="1"/>
      <protection/>
    </xf>
    <xf numFmtId="0" fontId="78" fillId="0" borderId="0" xfId="0" applyFont="1" applyFill="1" applyAlignment="1">
      <alignment/>
    </xf>
    <xf numFmtId="189" fontId="77" fillId="0" borderId="10" xfId="53" applyNumberFormat="1" applyFont="1" applyFill="1" applyBorder="1" applyAlignment="1">
      <alignment horizontal="center" vertical="center" wrapText="1"/>
      <protection/>
    </xf>
    <xf numFmtId="189" fontId="77" fillId="0" borderId="20" xfId="53" applyNumberFormat="1" applyFont="1" applyFill="1" applyBorder="1" applyAlignment="1">
      <alignment horizontal="center" vertical="center" wrapText="1"/>
      <protection/>
    </xf>
    <xf numFmtId="4" fontId="77" fillId="0" borderId="20" xfId="53" applyNumberFormat="1" applyFont="1" applyFill="1" applyBorder="1" applyAlignment="1">
      <alignment horizontal="center" vertical="center"/>
      <protection/>
    </xf>
    <xf numFmtId="0" fontId="77" fillId="0" borderId="10" xfId="53" applyFont="1" applyFill="1" applyBorder="1" applyAlignment="1">
      <alignment horizontal="left" vertical="center" wrapText="1"/>
      <protection/>
    </xf>
    <xf numFmtId="189" fontId="77" fillId="0" borderId="27" xfId="53" applyNumberFormat="1" applyFont="1" applyFill="1" applyBorder="1" applyAlignment="1">
      <alignment horizontal="center" vertical="center" wrapText="1"/>
      <protection/>
    </xf>
    <xf numFmtId="189" fontId="77" fillId="0" borderId="28" xfId="53" applyNumberFormat="1" applyFont="1" applyFill="1" applyBorder="1" applyAlignment="1">
      <alignment horizontal="center" vertical="center" wrapText="1"/>
      <protection/>
    </xf>
    <xf numFmtId="0" fontId="77" fillId="0" borderId="10" xfId="53" applyFont="1" applyFill="1" applyBorder="1" applyAlignment="1">
      <alignment vertical="center" wrapText="1"/>
      <protection/>
    </xf>
    <xf numFmtId="0" fontId="77" fillId="0" borderId="27" xfId="53" applyFont="1" applyFill="1" applyBorder="1" applyAlignment="1">
      <alignment vertical="center" wrapText="1"/>
      <protection/>
    </xf>
    <xf numFmtId="0" fontId="77" fillId="0" borderId="28" xfId="53" applyFont="1" applyFill="1" applyBorder="1" applyAlignment="1">
      <alignment vertical="center" wrapText="1"/>
      <protection/>
    </xf>
    <xf numFmtId="0" fontId="77" fillId="0" borderId="20" xfId="53" applyFont="1" applyFill="1" applyBorder="1" applyAlignment="1">
      <alignment vertical="center" wrapText="1"/>
      <protection/>
    </xf>
    <xf numFmtId="189" fontId="79" fillId="0" borderId="10" xfId="53" applyNumberFormat="1" applyFont="1" applyFill="1" applyBorder="1" applyAlignment="1">
      <alignment horizontal="center" vertical="center" wrapText="1"/>
      <protection/>
    </xf>
    <xf numFmtId="0" fontId="78" fillId="0" borderId="0" xfId="0" applyFont="1" applyFill="1" applyAlignment="1">
      <alignment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top" wrapText="1"/>
    </xf>
    <xf numFmtId="0" fontId="74" fillId="0" borderId="10" xfId="0" applyFont="1" applyBorder="1" applyAlignment="1">
      <alignment vertical="center" wrapText="1"/>
    </xf>
    <xf numFmtId="0" fontId="70" fillId="0" borderId="10" xfId="0" applyFont="1" applyBorder="1" applyAlignment="1">
      <alignment vertical="center" wrapText="1"/>
    </xf>
    <xf numFmtId="0" fontId="70" fillId="0" borderId="27" xfId="0" applyFont="1" applyBorder="1" applyAlignment="1">
      <alignment horizontal="center" vertical="center" wrapText="1"/>
    </xf>
    <xf numFmtId="189" fontId="3" fillId="0" borderId="10" xfId="53" applyNumberFormat="1" applyFont="1" applyFill="1" applyBorder="1" applyAlignment="1">
      <alignment horizontal="center" vertical="center" wrapText="1"/>
      <protection/>
    </xf>
    <xf numFmtId="189" fontId="5" fillId="0" borderId="10" xfId="53" applyNumberFormat="1" applyFont="1" applyFill="1" applyBorder="1" applyAlignment="1">
      <alignment horizontal="center" vertical="center" wrapText="1"/>
      <protection/>
    </xf>
    <xf numFmtId="0" fontId="74" fillId="0" borderId="0" xfId="0" applyFont="1" applyAlignment="1">
      <alignment horizontal="center" vertical="center" wrapText="1"/>
    </xf>
    <xf numFmtId="0" fontId="70" fillId="33" borderId="26"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80" fillId="0" borderId="0" xfId="0" applyFont="1" applyFill="1" applyAlignment="1">
      <alignment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60" fillId="0" borderId="0" xfId="0" applyFont="1" applyAlignment="1">
      <alignment/>
    </xf>
    <xf numFmtId="0" fontId="0" fillId="0" borderId="0" xfId="0" applyFont="1" applyAlignment="1">
      <alignment/>
    </xf>
    <xf numFmtId="0" fontId="72" fillId="0" borderId="29" xfId="0" applyFont="1" applyBorder="1" applyAlignment="1">
      <alignment horizontal="center" vertical="center" wrapText="1"/>
    </xf>
    <xf numFmtId="0" fontId="74" fillId="0" borderId="10" xfId="0" applyFont="1" applyBorder="1" applyAlignment="1" applyProtection="1">
      <alignment horizontal="center" vertical="center" wrapText="1"/>
      <protection locked="0"/>
    </xf>
    <xf numFmtId="173" fontId="0" fillId="0" borderId="10" xfId="0" applyNumberFormat="1" applyBorder="1" applyAlignment="1" applyProtection="1">
      <alignment horizontal="center"/>
      <protection locked="0"/>
    </xf>
    <xf numFmtId="0" fontId="60" fillId="0" borderId="0" xfId="0" applyFont="1" applyAlignment="1" applyProtection="1">
      <alignment/>
      <protection locked="0"/>
    </xf>
    <xf numFmtId="173" fontId="0" fillId="0" borderId="10" xfId="0" applyNumberFormat="1" applyBorder="1" applyAlignment="1" applyProtection="1">
      <alignment horizontal="center"/>
      <protection/>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wrapText="1"/>
      <protection locked="0"/>
    </xf>
    <xf numFmtId="173" fontId="8" fillId="0" borderId="10" xfId="0" applyNumberFormat="1" applyFont="1" applyFill="1" applyBorder="1" applyAlignment="1" applyProtection="1">
      <alignment horizontal="center" vertical="center"/>
      <protection locked="0"/>
    </xf>
    <xf numFmtId="173" fontId="8" fillId="0" borderId="3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xf>
    <xf numFmtId="173" fontId="8"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8" fillId="0" borderId="31"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0" fillId="0" borderId="0" xfId="0" applyFill="1" applyAlignment="1" applyProtection="1">
      <alignment/>
      <protection locked="0"/>
    </xf>
    <xf numFmtId="173" fontId="3" fillId="0" borderId="10" xfId="0" applyNumberFormat="1" applyFont="1" applyFill="1" applyBorder="1" applyAlignment="1" applyProtection="1">
      <alignment horizontal="center" vertical="center" wrapText="1"/>
      <protection locked="0"/>
    </xf>
    <xf numFmtId="173" fontId="0" fillId="0" borderId="0" xfId="0" applyNumberFormat="1" applyFill="1" applyAlignment="1" applyProtection="1">
      <alignment/>
      <protection locked="0"/>
    </xf>
    <xf numFmtId="0" fontId="60" fillId="0" borderId="0" xfId="0" applyFont="1" applyFill="1" applyAlignment="1" applyProtection="1">
      <alignment/>
      <protection locked="0"/>
    </xf>
    <xf numFmtId="0" fontId="0" fillId="0" borderId="0" xfId="0" applyFill="1" applyAlignment="1" applyProtection="1">
      <alignment horizontal="center"/>
      <protection locked="0"/>
    </xf>
    <xf numFmtId="173" fontId="81" fillId="0" borderId="33"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1" fontId="8" fillId="0" borderId="34" xfId="0" applyNumberFormat="1" applyFont="1" applyBorder="1" applyAlignment="1" applyProtection="1">
      <alignment horizontal="center" vertical="center" wrapText="1"/>
      <protection locked="0"/>
    </xf>
    <xf numFmtId="1" fontId="8" fillId="0" borderId="20" xfId="0" applyNumberFormat="1" applyFont="1" applyBorder="1" applyAlignment="1" applyProtection="1">
      <alignment horizontal="center" vertical="center" wrapText="1"/>
      <protection locked="0"/>
    </xf>
    <xf numFmtId="1" fontId="8" fillId="0" borderId="23" xfId="0" applyNumberFormat="1" applyFont="1" applyBorder="1" applyAlignment="1" applyProtection="1">
      <alignment horizontal="center" vertical="center" wrapText="1"/>
      <protection locked="0"/>
    </xf>
    <xf numFmtId="173" fontId="8" fillId="0" borderId="10" xfId="0" applyNumberFormat="1" applyFont="1" applyBorder="1" applyAlignment="1" applyProtection="1">
      <alignment horizontal="center" vertical="center" wrapText="1"/>
      <protection locked="0"/>
    </xf>
    <xf numFmtId="173" fontId="8" fillId="0" borderId="30" xfId="0" applyNumberFormat="1" applyFont="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173" fontId="8" fillId="0" borderId="36" xfId="0" applyNumberFormat="1" applyFont="1" applyBorder="1" applyAlignment="1" applyProtection="1">
      <alignment horizontal="center" vertical="center" wrapText="1"/>
      <protection/>
    </xf>
    <xf numFmtId="173" fontId="8" fillId="0" borderId="10" xfId="0" applyNumberFormat="1" applyFont="1" applyBorder="1" applyAlignment="1" applyProtection="1">
      <alignment horizontal="center" vertical="center" wrapText="1"/>
      <protection/>
    </xf>
    <xf numFmtId="1" fontId="8" fillId="0" borderId="34" xfId="0" applyNumberFormat="1" applyFont="1" applyBorder="1" applyAlignment="1" applyProtection="1">
      <alignment horizontal="center" vertical="center" wrapText="1"/>
      <protection/>
    </xf>
    <xf numFmtId="1" fontId="8" fillId="0" borderId="20" xfId="0" applyNumberFormat="1" applyFont="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locked="0"/>
    </xf>
    <xf numFmtId="0" fontId="60" fillId="0" borderId="0" xfId="0" applyFont="1" applyAlignment="1" applyProtection="1">
      <alignment/>
      <protection locked="0"/>
    </xf>
    <xf numFmtId="0" fontId="0" fillId="0" borderId="0" xfId="0" applyFont="1" applyAlignment="1" applyProtection="1">
      <alignment/>
      <protection locked="0"/>
    </xf>
    <xf numFmtId="0" fontId="0" fillId="33" borderId="0" xfId="0" applyFill="1" applyAlignment="1" applyProtection="1">
      <alignment/>
      <protection locked="0"/>
    </xf>
    <xf numFmtId="173" fontId="5" fillId="34" borderId="10" xfId="0" applyNumberFormat="1" applyFont="1" applyFill="1" applyBorder="1" applyAlignment="1" applyProtection="1">
      <alignment horizontal="center" vertical="center" wrapText="1"/>
      <protection locked="0"/>
    </xf>
    <xf numFmtId="173" fontId="3" fillId="0" borderId="10" xfId="0" applyNumberFormat="1" applyFont="1" applyBorder="1" applyAlignment="1" applyProtection="1">
      <alignment horizontal="center" vertical="center" wrapText="1"/>
      <protection/>
    </xf>
    <xf numFmtId="0" fontId="8" fillId="0" borderId="10" xfId="0" applyFont="1" applyFill="1" applyBorder="1" applyAlignment="1" applyProtection="1">
      <alignment vertical="center" wrapText="1"/>
      <protection locked="0"/>
    </xf>
    <xf numFmtId="0" fontId="8" fillId="0" borderId="2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8" fillId="0" borderId="36" xfId="0" applyNumberFormat="1"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vertical="center" wrapText="1"/>
      <protection locked="0"/>
    </xf>
    <xf numFmtId="0" fontId="9" fillId="34" borderId="10" xfId="0" applyFont="1" applyFill="1" applyBorder="1" applyAlignment="1" applyProtection="1">
      <alignment horizontal="center" vertical="center" wrapText="1"/>
      <protection locked="0"/>
    </xf>
    <xf numFmtId="189" fontId="9" fillId="34" borderId="10"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0" fontId="6" fillId="0" borderId="0" xfId="0" applyFont="1" applyAlignment="1" applyProtection="1">
      <alignment/>
      <protection locked="0"/>
    </xf>
    <xf numFmtId="0" fontId="8" fillId="34" borderId="10" xfId="0" applyFont="1" applyFill="1" applyBorder="1" applyAlignment="1" applyProtection="1">
      <alignment horizontal="center" vertical="center" wrapText="1"/>
      <protection locked="0"/>
    </xf>
    <xf numFmtId="189" fontId="8" fillId="3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189" fontId="8" fillId="33" borderId="10"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protection locked="0"/>
    </xf>
    <xf numFmtId="189" fontId="4" fillId="0" borderId="0" xfId="0" applyNumberFormat="1" applyFont="1" applyAlignment="1" applyProtection="1">
      <alignment/>
      <protection locked="0"/>
    </xf>
    <xf numFmtId="189" fontId="8" fillId="0" borderId="31"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xf>
    <xf numFmtId="189" fontId="8" fillId="0" borderId="10" xfId="0" applyNumberFormat="1" applyFont="1" applyFill="1" applyBorder="1" applyAlignment="1" applyProtection="1">
      <alignment horizontal="center"/>
      <protection/>
    </xf>
    <xf numFmtId="189" fontId="8" fillId="0" borderId="10" xfId="0" applyNumberFormat="1" applyFont="1" applyFill="1" applyBorder="1" applyAlignment="1" applyProtection="1">
      <alignment horizontal="center" vertical="center"/>
      <protection/>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27" xfId="0" applyNumberFormat="1" applyFont="1" applyBorder="1" applyAlignment="1" applyProtection="1">
      <alignment vertical="center" wrapText="1"/>
      <protection locked="0"/>
    </xf>
    <xf numFmtId="0" fontId="4" fillId="0" borderId="27"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0" fontId="0" fillId="0" borderId="0" xfId="0" applyFont="1" applyAlignment="1" applyProtection="1">
      <alignment/>
      <protection locked="0"/>
    </xf>
    <xf numFmtId="173" fontId="0" fillId="0" borderId="0" xfId="0" applyNumberFormat="1" applyFont="1" applyAlignment="1" applyProtection="1">
      <alignment/>
      <protection locked="0"/>
    </xf>
    <xf numFmtId="49" fontId="6" fillId="0" borderId="10" xfId="0" applyNumberFormat="1" applyFont="1" applyBorder="1" applyAlignment="1" applyProtection="1">
      <alignment vertical="center" wrapText="1"/>
      <protection locked="0"/>
    </xf>
    <xf numFmtId="0" fontId="6" fillId="34" borderId="10" xfId="0" applyFont="1" applyFill="1" applyBorder="1" applyAlignment="1" applyProtection="1">
      <alignment horizontal="center" vertical="center" wrapText="1"/>
      <protection locked="0"/>
    </xf>
    <xf numFmtId="173" fontId="6" fillId="34" borderId="10" xfId="0" applyNumberFormat="1" applyFont="1" applyFill="1" applyBorder="1" applyAlignment="1" applyProtection="1">
      <alignment horizontal="center" vertical="center" wrapText="1"/>
      <protection locked="0"/>
    </xf>
    <xf numFmtId="0" fontId="39" fillId="0" borderId="0" xfId="0" applyFont="1" applyAlignment="1" applyProtection="1">
      <alignment/>
      <protection locked="0"/>
    </xf>
    <xf numFmtId="173" fontId="4" fillId="0" borderId="10" xfId="0" applyNumberFormat="1" applyFont="1" applyBorder="1" applyAlignment="1" applyProtection="1">
      <alignment horizontal="center" vertical="center" wrapText="1"/>
      <protection locked="0"/>
    </xf>
    <xf numFmtId="0" fontId="38" fillId="0" borderId="0" xfId="0" applyFont="1" applyAlignment="1" applyProtection="1">
      <alignment/>
      <protection locked="0"/>
    </xf>
    <xf numFmtId="0" fontId="0" fillId="0" borderId="0" xfId="0" applyFont="1" applyBorder="1" applyAlignment="1" applyProtection="1">
      <alignment/>
      <protection locked="0"/>
    </xf>
    <xf numFmtId="173" fontId="4" fillId="0" borderId="27" xfId="0" applyNumberFormat="1" applyFont="1" applyBorder="1" applyAlignment="1" applyProtection="1">
      <alignment horizontal="center" vertical="center" wrapText="1"/>
      <protection locked="0"/>
    </xf>
    <xf numFmtId="173" fontId="38" fillId="0" borderId="0" xfId="0" applyNumberFormat="1" applyFont="1" applyAlignment="1" applyProtection="1">
      <alignment/>
      <protection locked="0"/>
    </xf>
    <xf numFmtId="0" fontId="4" fillId="0" borderId="10" xfId="0" applyFont="1" applyBorder="1" applyAlignment="1" applyProtection="1">
      <alignment horizontal="center" vertical="center" wrapText="1"/>
      <protection/>
    </xf>
    <xf numFmtId="173" fontId="4" fillId="0" borderId="10" xfId="0" applyNumberFormat="1" applyFont="1" applyBorder="1" applyAlignment="1" applyProtection="1">
      <alignment horizontal="center" vertical="center" wrapText="1"/>
      <protection/>
    </xf>
    <xf numFmtId="173" fontId="4" fillId="33" borderId="10" xfId="0" applyNumberFormat="1" applyFont="1" applyFill="1" applyBorder="1" applyAlignment="1" applyProtection="1">
      <alignment horizontal="center" vertical="center" wrapText="1"/>
      <protection/>
    </xf>
    <xf numFmtId="0" fontId="76" fillId="0" borderId="10" xfId="0" applyFont="1" applyBorder="1" applyAlignment="1">
      <alignment horizontal="center" vertical="center" wrapText="1"/>
    </xf>
    <xf numFmtId="189" fontId="8" fillId="0" borderId="31" xfId="0" applyNumberFormat="1" applyFont="1" applyFill="1" applyBorder="1" applyAlignment="1" applyProtection="1">
      <alignment horizontal="center" vertical="center" wrapText="1"/>
      <protection/>
    </xf>
    <xf numFmtId="0" fontId="76" fillId="0" borderId="10" xfId="0" applyFont="1" applyBorder="1" applyAlignment="1">
      <alignment horizontal="left" vertical="center" wrapText="1"/>
    </xf>
    <xf numFmtId="0" fontId="74" fillId="0" borderId="0" xfId="0" applyFont="1" applyAlignment="1">
      <alignment wrapText="1"/>
    </xf>
    <xf numFmtId="0" fontId="82" fillId="0" borderId="10" xfId="0" applyFont="1" applyBorder="1" applyAlignment="1">
      <alignment horizontal="center" vertical="center" wrapText="1"/>
    </xf>
    <xf numFmtId="1" fontId="8" fillId="0" borderId="10" xfId="0" applyNumberFormat="1" applyFont="1" applyFill="1" applyBorder="1" applyAlignment="1" applyProtection="1">
      <alignment horizontal="center" vertical="center"/>
      <protection locked="0"/>
    </xf>
    <xf numFmtId="0" fontId="82"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74" fillId="0" borderId="10" xfId="0" applyFont="1" applyBorder="1" applyAlignment="1">
      <alignment horizontal="center" vertical="top" wrapText="1"/>
    </xf>
    <xf numFmtId="0" fontId="76" fillId="0" borderId="10" xfId="0" applyFont="1" applyBorder="1" applyAlignment="1">
      <alignment horizontal="center" vertical="top" wrapText="1"/>
    </xf>
    <xf numFmtId="0" fontId="74" fillId="0" borderId="27" xfId="0" applyFont="1" applyBorder="1" applyAlignment="1">
      <alignment horizontal="center" vertical="top" wrapText="1"/>
    </xf>
    <xf numFmtId="0" fontId="82" fillId="0" borderId="10" xfId="0" applyFont="1" applyBorder="1" applyAlignment="1">
      <alignment horizontal="center" vertical="center" wrapText="1"/>
    </xf>
    <xf numFmtId="0" fontId="8" fillId="0" borderId="37" xfId="0" applyFont="1" applyFill="1" applyBorder="1" applyAlignment="1" applyProtection="1">
      <alignment horizontal="center" vertical="center" wrapText="1"/>
      <protection locked="0"/>
    </xf>
    <xf numFmtId="0" fontId="83" fillId="0" borderId="10" xfId="0" applyFont="1" applyFill="1" applyBorder="1" applyAlignment="1">
      <alignment horizontal="center" vertical="center" wrapText="1"/>
    </xf>
    <xf numFmtId="0" fontId="77" fillId="0" borderId="27" xfId="53" applyFont="1" applyFill="1" applyBorder="1" applyAlignment="1">
      <alignment horizontal="center" vertical="center" wrapText="1"/>
      <protection/>
    </xf>
    <xf numFmtId="0" fontId="77" fillId="0" borderId="20" xfId="53" applyFont="1" applyFill="1" applyBorder="1" applyAlignment="1">
      <alignment horizontal="center" vertical="center" wrapText="1"/>
      <protection/>
    </xf>
    <xf numFmtId="0" fontId="77" fillId="0" borderId="20" xfId="53" applyFont="1" applyFill="1" applyBorder="1" applyAlignment="1">
      <alignment horizontal="left" vertical="center" wrapText="1"/>
      <protection/>
    </xf>
    <xf numFmtId="0" fontId="77" fillId="0" borderId="10" xfId="53" applyFont="1" applyFill="1" applyBorder="1" applyAlignment="1">
      <alignment horizontal="center" vertical="center" wrapText="1"/>
      <protection/>
    </xf>
    <xf numFmtId="0" fontId="8" fillId="34" borderId="10" xfId="0" applyFont="1" applyFill="1" applyBorder="1" applyAlignment="1">
      <alignment horizontal="center" vertical="center" wrapText="1"/>
    </xf>
    <xf numFmtId="189" fontId="8" fillId="34" borderId="10" xfId="0" applyNumberFormat="1" applyFont="1" applyFill="1" applyBorder="1" applyAlignment="1">
      <alignment horizontal="center" vertical="center" wrapText="1"/>
    </xf>
    <xf numFmtId="0" fontId="81" fillId="0" borderId="10" xfId="53" applyFont="1" applyFill="1" applyBorder="1" applyAlignment="1">
      <alignment horizontal="center" vertical="center" wrapText="1"/>
      <protection/>
    </xf>
    <xf numFmtId="0" fontId="77" fillId="0" borderId="27" xfId="53" applyFont="1" applyFill="1" applyBorder="1" applyAlignment="1">
      <alignment horizontal="center" vertical="center" wrapText="1"/>
      <protection/>
    </xf>
    <xf numFmtId="0" fontId="77" fillId="0" borderId="20" xfId="53" applyFont="1" applyFill="1" applyBorder="1" applyAlignment="1">
      <alignment horizontal="center" vertical="center" wrapText="1"/>
      <protection/>
    </xf>
    <xf numFmtId="0" fontId="77" fillId="0" borderId="10" xfId="53" applyFont="1" applyFill="1" applyBorder="1" applyAlignment="1">
      <alignment horizontal="center" vertical="center" wrapText="1"/>
      <protection/>
    </xf>
    <xf numFmtId="0" fontId="74" fillId="0" borderId="10" xfId="0" applyFont="1" applyBorder="1" applyAlignment="1">
      <alignment horizontal="center" vertical="center" wrapText="1"/>
    </xf>
    <xf numFmtId="0" fontId="74" fillId="0" borderId="10" xfId="0" applyFont="1" applyBorder="1" applyAlignment="1">
      <alignment horizontal="center" vertical="top" wrapText="1"/>
    </xf>
    <xf numFmtId="0" fontId="76" fillId="0" borderId="10" xfId="0" applyFont="1" applyBorder="1" applyAlignment="1">
      <alignment horizontal="center" vertical="top" wrapText="1"/>
    </xf>
    <xf numFmtId="0" fontId="82" fillId="0" borderId="10" xfId="0"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49" fontId="70" fillId="0" borderId="0" xfId="0" applyNumberFormat="1" applyFont="1" applyAlignment="1">
      <alignment horizontal="left" vertical="center" wrapText="1"/>
    </xf>
    <xf numFmtId="0" fontId="72" fillId="0" borderId="13" xfId="0" applyFont="1" applyBorder="1" applyAlignment="1">
      <alignment horizontal="center" vertical="center" wrapText="1"/>
    </xf>
    <xf numFmtId="49" fontId="70" fillId="0" borderId="0" xfId="0" applyNumberFormat="1" applyFont="1" applyAlignment="1">
      <alignment horizontal="justify" vertical="center" wrapText="1"/>
    </xf>
    <xf numFmtId="0" fontId="74" fillId="0" borderId="10" xfId="0" applyFont="1" applyBorder="1" applyAlignment="1">
      <alignment horizontal="center" vertical="top" wrapText="1"/>
    </xf>
    <xf numFmtId="0" fontId="70" fillId="0" borderId="0" xfId="0" applyFont="1" applyAlignment="1">
      <alignment horizontal="justify" vertical="center" wrapText="1"/>
    </xf>
    <xf numFmtId="0" fontId="4" fillId="0" borderId="0" xfId="0" applyFont="1" applyFill="1" applyAlignment="1">
      <alignment horizontal="right" vertical="center" wrapText="1"/>
    </xf>
    <xf numFmtId="0" fontId="72" fillId="0" borderId="0" xfId="0" applyFont="1" applyAlignment="1">
      <alignment horizontal="right"/>
    </xf>
    <xf numFmtId="10" fontId="72" fillId="0" borderId="0" xfId="0" applyNumberFormat="1" applyFont="1" applyBorder="1" applyAlignment="1">
      <alignment horizontal="center" vertical="center" wrapText="1"/>
    </xf>
    <xf numFmtId="10" fontId="72" fillId="0" borderId="13" xfId="0" applyNumberFormat="1" applyFont="1" applyBorder="1" applyAlignment="1">
      <alignment horizontal="center" vertical="center" wrapText="1"/>
    </xf>
    <xf numFmtId="0" fontId="72" fillId="0" borderId="0" xfId="0" applyFont="1" applyBorder="1" applyAlignment="1">
      <alignment horizontal="right" vertical="center" wrapText="1"/>
    </xf>
    <xf numFmtId="49" fontId="70" fillId="0" borderId="0" xfId="0" applyNumberFormat="1" applyFont="1" applyAlignment="1">
      <alignment horizontal="right" vertical="center" wrapText="1"/>
    </xf>
    <xf numFmtId="0" fontId="4" fillId="0" borderId="0" xfId="0" applyFont="1" applyAlignment="1">
      <alignment horizontal="right" vertical="center" wrapText="1"/>
    </xf>
    <xf numFmtId="0" fontId="8" fillId="0" borderId="0" xfId="0" applyFont="1" applyFill="1" applyBorder="1" applyAlignment="1" applyProtection="1">
      <alignment horizontal="right" vertical="center"/>
      <protection locked="0"/>
    </xf>
    <xf numFmtId="0" fontId="74" fillId="0" borderId="0" xfId="0" applyFont="1" applyBorder="1" applyAlignment="1">
      <alignment horizontal="center" vertical="top"/>
    </xf>
    <xf numFmtId="0" fontId="74" fillId="0" borderId="0" xfId="0" applyFont="1" applyBorder="1" applyAlignment="1">
      <alignment horizontal="left" vertical="top" wrapText="1"/>
    </xf>
    <xf numFmtId="0" fontId="74" fillId="0" borderId="0" xfId="0" applyFont="1" applyBorder="1" applyAlignment="1">
      <alignment horizontal="center" vertical="center"/>
    </xf>
    <xf numFmtId="0" fontId="74" fillId="0" borderId="0" xfId="0" applyFont="1" applyBorder="1" applyAlignment="1">
      <alignment horizontal="center" vertical="top" wrapText="1"/>
    </xf>
    <xf numFmtId="0" fontId="76" fillId="0" borderId="0" xfId="0" applyFont="1" applyBorder="1" applyAlignment="1">
      <alignment horizontal="center" vertical="top" wrapText="1"/>
    </xf>
    <xf numFmtId="0" fontId="74" fillId="0" borderId="0" xfId="0" applyFont="1" applyBorder="1" applyAlignment="1">
      <alignment horizontal="right" vertical="top"/>
    </xf>
    <xf numFmtId="0" fontId="0" fillId="0" borderId="0" xfId="0" applyAlignment="1">
      <alignment horizontal="right"/>
    </xf>
    <xf numFmtId="0" fontId="70" fillId="0" borderId="0" xfId="0" applyFont="1" applyAlignment="1">
      <alignment horizontal="right" vertical="center" wrapText="1"/>
    </xf>
    <xf numFmtId="0" fontId="8" fillId="0" borderId="10" xfId="0"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8" fillId="0" borderId="38" xfId="0" applyFont="1" applyFill="1" applyBorder="1" applyAlignment="1" applyProtection="1">
      <alignment vertical="center" wrapText="1"/>
      <protection locked="0"/>
    </xf>
    <xf numFmtId="0" fontId="8" fillId="0" borderId="39" xfId="0" applyFont="1" applyFill="1" applyBorder="1" applyAlignment="1" applyProtection="1">
      <alignment vertical="top" wrapText="1"/>
      <protection locked="0"/>
    </xf>
    <xf numFmtId="0" fontId="8" fillId="0" borderId="38" xfId="0" applyFont="1" applyFill="1" applyBorder="1" applyAlignment="1" applyProtection="1">
      <alignment vertical="top" wrapText="1"/>
      <protection locked="0"/>
    </xf>
    <xf numFmtId="0" fontId="8" fillId="0" borderId="37" xfId="0" applyFont="1" applyFill="1" applyBorder="1" applyAlignment="1" applyProtection="1">
      <alignment vertical="top" wrapText="1"/>
      <protection locked="0"/>
    </xf>
    <xf numFmtId="0" fontId="3" fillId="0" borderId="10" xfId="53" applyFont="1" applyFill="1" applyBorder="1" applyAlignment="1">
      <alignment horizontal="center" vertical="center" wrapText="1"/>
      <protection/>
    </xf>
    <xf numFmtId="4" fontId="3" fillId="0" borderId="10" xfId="53" applyNumberFormat="1" applyFont="1" applyFill="1" applyBorder="1" applyAlignment="1">
      <alignment horizontal="center" vertical="center" wrapText="1"/>
      <protection/>
    </xf>
    <xf numFmtId="0" fontId="3" fillId="0" borderId="20" xfId="53" applyFont="1" applyFill="1" applyBorder="1" applyAlignment="1">
      <alignment horizontal="center" vertical="center" wrapText="1"/>
      <protection/>
    </xf>
    <xf numFmtId="0" fontId="78" fillId="0" borderId="0" xfId="0" applyFont="1" applyFill="1" applyAlignment="1">
      <alignment horizontal="right" vertical="center"/>
    </xf>
    <xf numFmtId="0" fontId="8" fillId="0" borderId="26"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49" fontId="8" fillId="0" borderId="41"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0" xfId="0" applyFont="1" applyAlignment="1">
      <alignment horizontal="right"/>
    </xf>
    <xf numFmtId="0" fontId="8" fillId="0" borderId="42"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xf>
    <xf numFmtId="1" fontId="8" fillId="0" borderId="10" xfId="0" applyNumberFormat="1" applyFont="1" applyBorder="1" applyAlignment="1" applyProtection="1">
      <alignment horizontal="center" vertical="center" wrapText="1"/>
      <protection/>
    </xf>
    <xf numFmtId="1" fontId="8" fillId="0" borderId="10" xfId="0" applyNumberFormat="1"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73" fontId="6" fillId="0" borderId="10" xfId="0" applyNumberFormat="1" applyFont="1" applyBorder="1" applyAlignment="1" applyProtection="1">
      <alignment horizontal="center" vertical="center" wrapText="1"/>
      <protection locked="0"/>
    </xf>
    <xf numFmtId="0" fontId="4" fillId="0" borderId="10" xfId="0" applyFont="1" applyFill="1" applyBorder="1" applyAlignment="1" applyProtection="1">
      <alignment wrapText="1"/>
      <protection locked="0"/>
    </xf>
    <xf numFmtId="0" fontId="4" fillId="0" borderId="10" xfId="0" applyFont="1" applyFill="1" applyBorder="1" applyAlignment="1" applyProtection="1">
      <alignment vertical="center" wrapText="1"/>
      <protection locked="0"/>
    </xf>
    <xf numFmtId="0" fontId="8" fillId="0" borderId="0" xfId="0" applyFont="1" applyFill="1" applyAlignment="1" applyProtection="1">
      <alignment/>
      <protection locked="0"/>
    </xf>
    <xf numFmtId="0" fontId="48" fillId="0" borderId="0" xfId="0" applyFont="1" applyFill="1" applyAlignment="1" applyProtection="1">
      <alignment/>
      <protection locked="0"/>
    </xf>
    <xf numFmtId="0" fontId="48" fillId="0" borderId="10" xfId="0" applyFont="1" applyFill="1" applyBorder="1" applyAlignment="1" applyProtection="1">
      <alignment/>
      <protection locked="0"/>
    </xf>
    <xf numFmtId="1" fontId="8" fillId="0" borderId="10" xfId="0"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46"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43" xfId="0" applyFont="1" applyFill="1" applyBorder="1" applyAlignment="1" applyProtection="1">
      <alignment vertical="center" wrapText="1"/>
      <protection locked="0"/>
    </xf>
    <xf numFmtId="2" fontId="8" fillId="0" borderId="10" xfId="0" applyNumberFormat="1" applyFont="1" applyFill="1" applyBorder="1" applyAlignment="1" applyProtection="1">
      <alignment horizontal="center" vertical="center" wrapText="1"/>
      <protection/>
    </xf>
    <xf numFmtId="0" fontId="8" fillId="0" borderId="0" xfId="0" applyFont="1" applyFill="1" applyAlignment="1">
      <alignment/>
    </xf>
    <xf numFmtId="0" fontId="16" fillId="0" borderId="10" xfId="0" applyFont="1" applyFill="1" applyBorder="1" applyAlignment="1" applyProtection="1">
      <alignment horizontal="center" vertical="center" wrapText="1"/>
      <protection locked="0"/>
    </xf>
    <xf numFmtId="0" fontId="8"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xf>
    <xf numFmtId="173" fontId="9"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xf>
    <xf numFmtId="0" fontId="49" fillId="0" borderId="0" xfId="0" applyFont="1" applyFill="1" applyAlignment="1">
      <alignment/>
    </xf>
    <xf numFmtId="0" fontId="8" fillId="0" borderId="10" xfId="0" applyFont="1" applyFill="1" applyBorder="1" applyAlignment="1">
      <alignment vertical="center" wrapText="1"/>
    </xf>
    <xf numFmtId="0" fontId="8" fillId="0" borderId="0" xfId="0" applyFont="1" applyFill="1" applyAlignment="1">
      <alignment vertical="center" wrapText="1"/>
    </xf>
    <xf numFmtId="0" fontId="38" fillId="0" borderId="0" xfId="0" applyFont="1" applyFill="1" applyAlignment="1">
      <alignment/>
    </xf>
    <xf numFmtId="0" fontId="4" fillId="0" borderId="0" xfId="0" applyFont="1" applyFill="1" applyAlignment="1">
      <alignment horizontal="justify"/>
    </xf>
    <xf numFmtId="0" fontId="38" fillId="0" borderId="0" xfId="0" applyFont="1" applyFill="1" applyAlignment="1">
      <alignment horizontal="justify"/>
    </xf>
    <xf numFmtId="49" fontId="8"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horizontal="center"/>
    </xf>
    <xf numFmtId="0" fontId="16" fillId="0" borderId="30" xfId="0" applyFont="1" applyFill="1" applyBorder="1" applyAlignment="1" applyProtection="1">
      <alignment horizontal="center" vertical="center" wrapText="1"/>
      <protection locked="0"/>
    </xf>
    <xf numFmtId="49" fontId="8" fillId="0" borderId="31"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vertical="center" wrapText="1"/>
      <protection locked="0"/>
    </xf>
    <xf numFmtId="1" fontId="8" fillId="0" borderId="20" xfId="0" applyNumberFormat="1" applyFont="1" applyFill="1" applyBorder="1" applyAlignment="1" applyProtection="1">
      <alignment horizontal="center" vertical="center" wrapText="1"/>
      <protection/>
    </xf>
    <xf numFmtId="1" fontId="8" fillId="0" borderId="20" xfId="0" applyNumberFormat="1" applyFont="1" applyFill="1" applyBorder="1" applyAlignment="1" applyProtection="1">
      <alignment horizontal="center" vertical="center" wrapText="1"/>
      <protection locked="0"/>
    </xf>
    <xf numFmtId="1" fontId="8" fillId="0" borderId="37"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43"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8" fillId="0" borderId="0" xfId="0" applyFont="1" applyFill="1" applyAlignment="1">
      <alignment wrapText="1"/>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xf>
    <xf numFmtId="1" fontId="8" fillId="0" borderId="0" xfId="0" applyNumberFormat="1" applyFont="1" applyFill="1" applyBorder="1" applyAlignment="1" applyProtection="1">
      <alignment horizontal="center" vertical="center" wrapText="1"/>
      <protection/>
    </xf>
    <xf numFmtId="1" fontId="8" fillId="0" borderId="0" xfId="0" applyNumberFormat="1" applyFont="1" applyFill="1" applyBorder="1" applyAlignment="1" applyProtection="1">
      <alignment horizontal="center" vertical="center"/>
      <protection locked="0"/>
    </xf>
    <xf numFmtId="173" fontId="8" fillId="0" borderId="43" xfId="0" applyNumberFormat="1" applyFont="1" applyFill="1" applyBorder="1" applyAlignment="1" applyProtection="1">
      <alignment horizontal="center" vertical="center" wrapText="1"/>
      <protection locked="0"/>
    </xf>
    <xf numFmtId="49" fontId="8" fillId="0" borderId="48"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vertical="center" wrapText="1"/>
      <protection locked="0"/>
    </xf>
    <xf numFmtId="0" fontId="8" fillId="0" borderId="27" xfId="0" applyFont="1" applyFill="1" applyBorder="1" applyAlignment="1" applyProtection="1">
      <alignment vertical="center" wrapText="1"/>
      <protection locked="0"/>
    </xf>
    <xf numFmtId="0" fontId="8" fillId="0" borderId="27"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wrapText="1"/>
      <protection locked="0"/>
    </xf>
    <xf numFmtId="49" fontId="8" fillId="0" borderId="0" xfId="0" applyNumberFormat="1" applyFont="1" applyFill="1" applyAlignment="1" applyProtection="1">
      <alignment/>
      <protection locked="0"/>
    </xf>
    <xf numFmtId="49" fontId="8" fillId="0" borderId="0" xfId="0" applyNumberFormat="1" applyFont="1" applyFill="1" applyAlignment="1" applyProtection="1">
      <alignment horizontal="center"/>
      <protection locked="0"/>
    </xf>
    <xf numFmtId="0" fontId="8" fillId="0" borderId="0" xfId="0" applyFont="1" applyFill="1" applyAlignment="1" applyProtection="1">
      <alignment horizontal="center"/>
      <protection locked="0"/>
    </xf>
    <xf numFmtId="49" fontId="8" fillId="0" borderId="0" xfId="0" applyNumberFormat="1" applyFont="1" applyFill="1" applyAlignment="1">
      <alignment/>
    </xf>
    <xf numFmtId="173" fontId="4" fillId="0" borderId="0" xfId="0" applyNumberFormat="1" applyFont="1" applyAlignment="1">
      <alignment/>
    </xf>
    <xf numFmtId="0" fontId="4" fillId="0" borderId="0" xfId="0" applyFont="1" applyAlignment="1">
      <alignment horizontal="left" vertical="center"/>
    </xf>
    <xf numFmtId="0" fontId="38" fillId="0" borderId="0" xfId="0" applyFont="1" applyAlignment="1" applyProtection="1">
      <alignment/>
      <protection locked="0"/>
    </xf>
    <xf numFmtId="173" fontId="4" fillId="0" borderId="0" xfId="0" applyNumberFormat="1" applyFont="1" applyAlignment="1" applyProtection="1">
      <alignment/>
      <protection locked="0"/>
    </xf>
    <xf numFmtId="0" fontId="4" fillId="0" borderId="0" xfId="0" applyFont="1" applyAlignment="1" applyProtection="1">
      <alignment horizontal="right"/>
      <protection locked="0"/>
    </xf>
    <xf numFmtId="0" fontId="8" fillId="0" borderId="49" xfId="0" applyFont="1" applyBorder="1" applyAlignment="1" applyProtection="1">
      <alignment horizontal="center" vertical="center" wrapText="1"/>
      <protection locked="0"/>
    </xf>
    <xf numFmtId="173" fontId="8" fillId="0" borderId="50" xfId="0" applyNumberFormat="1" applyFont="1" applyBorder="1" applyAlignment="1" applyProtection="1">
      <alignment horizontal="center" vertical="center" wrapText="1"/>
      <protection locked="0"/>
    </xf>
    <xf numFmtId="173" fontId="8" fillId="0" borderId="51" xfId="0" applyNumberFormat="1"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173" fontId="8" fillId="0" borderId="27" xfId="0" applyNumberFormat="1" applyFont="1" applyBorder="1" applyAlignment="1" applyProtection="1">
      <alignment horizontal="center" vertical="center" wrapText="1"/>
      <protection locked="0"/>
    </xf>
    <xf numFmtId="173" fontId="8" fillId="0" borderId="39" xfId="0" applyNumberFormat="1" applyFont="1" applyBorder="1" applyAlignment="1" applyProtection="1">
      <alignment horizontal="center" vertical="center" wrapText="1"/>
      <protection locked="0"/>
    </xf>
    <xf numFmtId="0" fontId="8" fillId="0" borderId="52"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1" fontId="8" fillId="0" borderId="52" xfId="0" applyNumberFormat="1" applyFont="1" applyBorder="1" applyAlignment="1" applyProtection="1">
      <alignment horizontal="center" vertical="center" wrapText="1"/>
      <protection locked="0"/>
    </xf>
    <xf numFmtId="1" fontId="8" fillId="0" borderId="54" xfId="0" applyNumberFormat="1" applyFont="1" applyBorder="1" applyAlignment="1" applyProtection="1">
      <alignment horizontal="center" vertical="center" wrapText="1"/>
      <protection locked="0"/>
    </xf>
    <xf numFmtId="1" fontId="8" fillId="0" borderId="55" xfId="0" applyNumberFormat="1"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27" xfId="0" applyFont="1" applyBorder="1" applyAlignment="1" applyProtection="1">
      <alignment vertical="center" wrapText="1"/>
      <protection locked="0"/>
    </xf>
    <xf numFmtId="0" fontId="8" fillId="0" borderId="57" xfId="0" applyFont="1" applyBorder="1" applyAlignment="1" applyProtection="1">
      <alignment horizontal="center" vertical="center" wrapText="1"/>
      <protection locked="0"/>
    </xf>
    <xf numFmtId="0" fontId="8" fillId="0" borderId="14" xfId="0" applyFont="1" applyFill="1" applyBorder="1" applyAlignment="1" applyProtection="1">
      <alignment vertical="center" wrapText="1"/>
      <protection locked="0"/>
    </xf>
    <xf numFmtId="173" fontId="8" fillId="0" borderId="49" xfId="0" applyNumberFormat="1" applyFont="1" applyBorder="1" applyAlignment="1" applyProtection="1">
      <alignment horizontal="center" vertical="center" wrapText="1"/>
      <protection/>
    </xf>
    <xf numFmtId="173" fontId="8" fillId="0" borderId="50" xfId="0" applyNumberFormat="1" applyFont="1" applyBorder="1" applyAlignment="1" applyProtection="1">
      <alignment horizontal="center" vertical="center" wrapText="1"/>
      <protection/>
    </xf>
    <xf numFmtId="173" fontId="8" fillId="0" borderId="58" xfId="0" applyNumberFormat="1" applyFont="1" applyBorder="1" applyAlignment="1" applyProtection="1">
      <alignment horizontal="center" vertical="center" wrapText="1"/>
      <protection/>
    </xf>
    <xf numFmtId="173" fontId="8" fillId="0" borderId="59" xfId="0" applyNumberFormat="1"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Fill="1" applyBorder="1" applyAlignment="1" applyProtection="1">
      <alignment vertical="center" wrapText="1"/>
      <protection locked="0"/>
    </xf>
    <xf numFmtId="173" fontId="8" fillId="0" borderId="26"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locked="0"/>
    </xf>
    <xf numFmtId="2" fontId="8" fillId="0" borderId="36"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wrapText="1"/>
      <protection locked="0"/>
    </xf>
    <xf numFmtId="173" fontId="8" fillId="33" borderId="36" xfId="0" applyNumberFormat="1" applyFont="1" applyFill="1" applyBorder="1" applyAlignment="1" applyProtection="1">
      <alignment horizontal="center" vertical="center" wrapText="1"/>
      <protection/>
    </xf>
    <xf numFmtId="173" fontId="8" fillId="33" borderId="10" xfId="0" applyNumberFormat="1" applyFont="1" applyFill="1" applyBorder="1" applyAlignment="1" applyProtection="1">
      <alignment horizontal="center" vertical="center" wrapText="1"/>
      <protection/>
    </xf>
    <xf numFmtId="173" fontId="8" fillId="33" borderId="10" xfId="0" applyNumberFormat="1" applyFont="1" applyFill="1" applyBorder="1" applyAlignment="1" applyProtection="1">
      <alignment horizontal="center" vertical="center" wrapText="1"/>
      <protection locked="0"/>
    </xf>
    <xf numFmtId="173" fontId="8" fillId="33" borderId="30" xfId="0"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vertical="center" wrapText="1"/>
      <protection locked="0"/>
    </xf>
    <xf numFmtId="173" fontId="8" fillId="0" borderId="41" xfId="0" applyNumberFormat="1" applyFont="1" applyBorder="1" applyAlignment="1" applyProtection="1">
      <alignment horizontal="center" vertical="center" wrapText="1"/>
      <protection/>
    </xf>
    <xf numFmtId="173" fontId="8" fillId="0" borderId="31" xfId="0" applyNumberFormat="1" applyFont="1" applyBorder="1" applyAlignment="1" applyProtection="1">
      <alignment horizontal="center" vertical="center" wrapText="1"/>
      <protection/>
    </xf>
    <xf numFmtId="173" fontId="8" fillId="0" borderId="31" xfId="0" applyNumberFormat="1" applyFont="1" applyBorder="1" applyAlignment="1" applyProtection="1">
      <alignment horizontal="center" vertical="center" wrapText="1"/>
      <protection locked="0"/>
    </xf>
    <xf numFmtId="173" fontId="8" fillId="0" borderId="32" xfId="0" applyNumberFormat="1" applyFont="1" applyBorder="1" applyAlignment="1" applyProtection="1">
      <alignment horizontal="center" vertical="center" wrapText="1"/>
      <protection locked="0"/>
    </xf>
    <xf numFmtId="173" fontId="8" fillId="0" borderId="0" xfId="0" applyNumberFormat="1" applyFont="1" applyBorder="1" applyAlignment="1" applyProtection="1">
      <alignment horizontal="center" vertical="center" wrapText="1"/>
      <protection/>
    </xf>
    <xf numFmtId="173"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1" fontId="8" fillId="0" borderId="0" xfId="0" applyNumberFormat="1" applyFont="1" applyBorder="1" applyAlignment="1" applyProtection="1">
      <alignment horizontal="right" vertical="center" wrapText="1"/>
      <protection locked="0"/>
    </xf>
    <xf numFmtId="0" fontId="8" fillId="0" borderId="49" xfId="0" applyFont="1" applyBorder="1" applyAlignment="1" applyProtection="1">
      <alignment horizontal="center" vertical="center" wrapText="1"/>
      <protection/>
    </xf>
    <xf numFmtId="0" fontId="8" fillId="0" borderId="50" xfId="0" applyFont="1" applyBorder="1" applyAlignment="1" applyProtection="1">
      <alignment horizontal="center" vertical="center" wrapText="1"/>
      <protection/>
    </xf>
    <xf numFmtId="173" fontId="8" fillId="33" borderId="26" xfId="0" applyNumberFormat="1"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wrapText="1"/>
      <protection/>
    </xf>
    <xf numFmtId="173" fontId="8" fillId="0" borderId="26" xfId="0" applyNumberFormat="1" applyFont="1" applyFill="1" applyBorder="1" applyAlignment="1" applyProtection="1">
      <alignment horizontal="center" vertical="center" wrapText="1"/>
      <protection/>
    </xf>
    <xf numFmtId="173" fontId="8" fillId="0" borderId="26" xfId="0" applyNumberFormat="1" applyFont="1" applyBorder="1" applyAlignment="1" applyProtection="1">
      <alignment horizontal="center" vertical="center" wrapText="1"/>
      <protection/>
    </xf>
    <xf numFmtId="173" fontId="8" fillId="0" borderId="43" xfId="0" applyNumberFormat="1"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locked="0"/>
    </xf>
    <xf numFmtId="173" fontId="48" fillId="0" borderId="10" xfId="0" applyNumberFormat="1" applyFont="1" applyBorder="1" applyAlignment="1" applyProtection="1">
      <alignment/>
      <protection locked="0"/>
    </xf>
    <xf numFmtId="173" fontId="48" fillId="0" borderId="30" xfId="0" applyNumberFormat="1" applyFont="1" applyBorder="1" applyAlignment="1" applyProtection="1">
      <alignment/>
      <protection locked="0"/>
    </xf>
    <xf numFmtId="0" fontId="8" fillId="0" borderId="62" xfId="0" applyFont="1" applyFill="1" applyBorder="1" applyAlignment="1" applyProtection="1">
      <alignment horizontal="left" vertical="center" wrapText="1"/>
      <protection locked="0"/>
    </xf>
    <xf numFmtId="173" fontId="8" fillId="0" borderId="44" xfId="0" applyNumberFormat="1" applyFont="1" applyBorder="1" applyAlignment="1" applyProtection="1">
      <alignment horizontal="center" vertical="center"/>
      <protection/>
    </xf>
    <xf numFmtId="173" fontId="8" fillId="0" borderId="27" xfId="0" applyNumberFormat="1" applyFont="1" applyBorder="1" applyAlignment="1" applyProtection="1">
      <alignment horizontal="center" vertical="center"/>
      <protection/>
    </xf>
    <xf numFmtId="173" fontId="8" fillId="0" borderId="27" xfId="0" applyNumberFormat="1" applyFont="1" applyBorder="1" applyAlignment="1" applyProtection="1">
      <alignment horizontal="center" vertical="center"/>
      <protection locked="0"/>
    </xf>
    <xf numFmtId="173" fontId="8" fillId="0" borderId="42" xfId="0" applyNumberFormat="1" applyFont="1" applyBorder="1" applyAlignment="1" applyProtection="1">
      <alignment horizontal="center" vertical="center"/>
      <protection locked="0"/>
    </xf>
    <xf numFmtId="0" fontId="8" fillId="0" borderId="48"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173" fontId="8" fillId="0" borderId="10"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locked="0"/>
    </xf>
    <xf numFmtId="173" fontId="48" fillId="0" borderId="10" xfId="0" applyNumberFormat="1" applyFont="1" applyBorder="1" applyAlignment="1" applyProtection="1">
      <alignment horizontal="center" vertical="center"/>
      <protection locked="0"/>
    </xf>
    <xf numFmtId="173" fontId="48" fillId="0" borderId="30" xfId="0" applyNumberFormat="1" applyFont="1" applyBorder="1" applyAlignment="1" applyProtection="1">
      <alignment horizontal="center" vertical="center"/>
      <protection locked="0"/>
    </xf>
    <xf numFmtId="0" fontId="8" fillId="0" borderId="63" xfId="0" applyFont="1" applyBorder="1" applyAlignment="1" applyProtection="1">
      <alignment horizontal="center" vertical="center" wrapText="1"/>
      <protection locked="0"/>
    </xf>
    <xf numFmtId="0" fontId="8" fillId="0" borderId="62" xfId="0" applyFont="1" applyFill="1" applyBorder="1" applyAlignment="1" applyProtection="1">
      <alignment wrapText="1"/>
      <protection locked="0"/>
    </xf>
    <xf numFmtId="173" fontId="8" fillId="0" borderId="44" xfId="0" applyNumberFormat="1" applyFont="1" applyBorder="1" applyAlignment="1" applyProtection="1">
      <alignment/>
      <protection/>
    </xf>
    <xf numFmtId="173" fontId="8" fillId="0" borderId="27" xfId="0" applyNumberFormat="1" applyFont="1" applyBorder="1" applyAlignment="1" applyProtection="1">
      <alignment/>
      <protection/>
    </xf>
    <xf numFmtId="173" fontId="8" fillId="0" borderId="27" xfId="0" applyNumberFormat="1" applyFont="1" applyBorder="1" applyAlignment="1" applyProtection="1">
      <alignment/>
      <protection locked="0"/>
    </xf>
    <xf numFmtId="173" fontId="8" fillId="0" borderId="42" xfId="0" applyNumberFormat="1" applyFont="1" applyBorder="1" applyAlignment="1" applyProtection="1">
      <alignment/>
      <protection locked="0"/>
    </xf>
    <xf numFmtId="0" fontId="8" fillId="0" borderId="48" xfId="0" applyFont="1" applyBorder="1" applyAlignment="1" applyProtection="1">
      <alignment/>
      <protection/>
    </xf>
    <xf numFmtId="0" fontId="8" fillId="0" borderId="27" xfId="0" applyFont="1" applyBorder="1" applyAlignment="1" applyProtection="1">
      <alignment/>
      <protection/>
    </xf>
    <xf numFmtId="0" fontId="8" fillId="0" borderId="27" xfId="0" applyFont="1" applyBorder="1" applyAlignment="1" applyProtection="1">
      <alignment/>
      <protection locked="0"/>
    </xf>
    <xf numFmtId="0" fontId="8" fillId="0" borderId="39" xfId="0" applyFont="1" applyBorder="1" applyAlignment="1" applyProtection="1">
      <alignment/>
      <protection locked="0"/>
    </xf>
    <xf numFmtId="0" fontId="8" fillId="0" borderId="26" xfId="0" applyFont="1" applyBorder="1" applyAlignment="1" applyProtection="1">
      <alignment/>
      <protection/>
    </xf>
    <xf numFmtId="0" fontId="8" fillId="0" borderId="10" xfId="0" applyFont="1" applyBorder="1" applyAlignment="1" applyProtection="1">
      <alignment/>
      <protection/>
    </xf>
    <xf numFmtId="0" fontId="8" fillId="0" borderId="10" xfId="0" applyFont="1" applyBorder="1" applyAlignment="1" applyProtection="1">
      <alignment/>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left" vertical="center" wrapText="1"/>
      <protection locked="0"/>
    </xf>
    <xf numFmtId="0" fontId="8" fillId="0" borderId="36" xfId="0" applyFont="1" applyFill="1" applyBorder="1" applyAlignment="1" applyProtection="1">
      <alignment/>
      <protection/>
    </xf>
    <xf numFmtId="0" fontId="8"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8" fillId="0" borderId="26" xfId="0" applyFont="1" applyFill="1" applyBorder="1" applyAlignment="1" applyProtection="1">
      <alignment/>
      <protection/>
    </xf>
    <xf numFmtId="173" fontId="8" fillId="0" borderId="10" xfId="0" applyNumberFormat="1" applyFont="1" applyFill="1" applyBorder="1" applyAlignment="1" applyProtection="1">
      <alignment horizontal="center" vertical="center"/>
      <protection/>
    </xf>
    <xf numFmtId="0" fontId="8" fillId="0" borderId="63" xfId="0" applyFont="1" applyFill="1" applyBorder="1" applyAlignment="1" applyProtection="1">
      <alignment horizontal="center" vertical="center" wrapText="1"/>
      <protection locked="0"/>
    </xf>
    <xf numFmtId="173" fontId="8" fillId="0" borderId="44" xfId="0" applyNumberFormat="1" applyFont="1" applyFill="1" applyBorder="1" applyAlignment="1" applyProtection="1">
      <alignment horizontal="center" vertical="center" wrapText="1"/>
      <protection/>
    </xf>
    <xf numFmtId="173" fontId="8" fillId="0" borderId="27" xfId="0" applyNumberFormat="1" applyFont="1" applyFill="1" applyBorder="1" applyAlignment="1" applyProtection="1">
      <alignment horizontal="center" vertical="center" wrapText="1"/>
      <protection/>
    </xf>
    <xf numFmtId="173" fontId="8" fillId="0" borderId="27" xfId="0" applyNumberFormat="1" applyFont="1" applyFill="1" applyBorder="1" applyAlignment="1" applyProtection="1">
      <alignment horizontal="center" vertical="center" wrapText="1"/>
      <protection locked="0"/>
    </xf>
    <xf numFmtId="173" fontId="8" fillId="0" borderId="27" xfId="0" applyNumberFormat="1" applyFont="1" applyFill="1" applyBorder="1" applyAlignment="1" applyProtection="1">
      <alignment/>
      <protection locked="0"/>
    </xf>
    <xf numFmtId="173" fontId="8" fillId="0" borderId="42" xfId="0" applyNumberFormat="1" applyFont="1" applyFill="1" applyBorder="1" applyAlignment="1" applyProtection="1">
      <alignment/>
      <protection locked="0"/>
    </xf>
    <xf numFmtId="0" fontId="8" fillId="0" borderId="48" xfId="0" applyFont="1" applyFill="1" applyBorder="1" applyAlignment="1" applyProtection="1">
      <alignment/>
      <protection/>
    </xf>
    <xf numFmtId="0" fontId="8" fillId="0" borderId="27" xfId="0" applyFont="1" applyFill="1" applyBorder="1" applyAlignment="1" applyProtection="1">
      <alignment/>
      <protection/>
    </xf>
    <xf numFmtId="0" fontId="8" fillId="0" borderId="27" xfId="0" applyFont="1" applyFill="1" applyBorder="1" applyAlignment="1" applyProtection="1">
      <alignment horizontal="center" vertical="center"/>
      <protection/>
    </xf>
    <xf numFmtId="0" fontId="8" fillId="0" borderId="27" xfId="0" applyFont="1" applyFill="1" applyBorder="1" applyAlignment="1" applyProtection="1">
      <alignment/>
      <protection locked="0"/>
    </xf>
    <xf numFmtId="0" fontId="8" fillId="0" borderId="39" xfId="0" applyFont="1" applyFill="1" applyBorder="1" applyAlignment="1" applyProtection="1">
      <alignment/>
      <protection locked="0"/>
    </xf>
    <xf numFmtId="0" fontId="8" fillId="0" borderId="10" xfId="0" applyFont="1" applyFill="1" applyBorder="1" applyAlignment="1" applyProtection="1">
      <alignment/>
      <protection locked="0"/>
    </xf>
    <xf numFmtId="173" fontId="48" fillId="0" borderId="10" xfId="0" applyNumberFormat="1" applyFont="1" applyFill="1" applyBorder="1" applyAlignment="1" applyProtection="1">
      <alignment/>
      <protection locked="0"/>
    </xf>
    <xf numFmtId="173" fontId="48" fillId="0" borderId="30" xfId="0" applyNumberFormat="1" applyFont="1" applyFill="1" applyBorder="1" applyAlignment="1" applyProtection="1">
      <alignment/>
      <protection locked="0"/>
    </xf>
    <xf numFmtId="0" fontId="8" fillId="0" borderId="44" xfId="0" applyFont="1" applyFill="1" applyBorder="1" applyAlignment="1" applyProtection="1">
      <alignment/>
      <protection/>
    </xf>
    <xf numFmtId="173" fontId="48" fillId="0" borderId="27" xfId="0" applyNumberFormat="1" applyFont="1" applyFill="1" applyBorder="1" applyAlignment="1" applyProtection="1">
      <alignment/>
      <protection locked="0"/>
    </xf>
    <xf numFmtId="173" fontId="48" fillId="0" borderId="39" xfId="0" applyNumberFormat="1" applyFont="1" applyFill="1" applyBorder="1" applyAlignment="1" applyProtection="1">
      <alignment/>
      <protection locked="0"/>
    </xf>
    <xf numFmtId="173" fontId="8" fillId="0" borderId="27" xfId="0" applyNumberFormat="1" applyFont="1" applyFill="1" applyBorder="1" applyAlignment="1" applyProtection="1">
      <alignment horizontal="center" vertical="center"/>
      <protection/>
    </xf>
    <xf numFmtId="173" fontId="8" fillId="0" borderId="10" xfId="0" applyNumberFormat="1" applyFont="1" applyFill="1" applyBorder="1" applyAlignment="1" applyProtection="1">
      <alignment/>
      <protection locked="0"/>
    </xf>
    <xf numFmtId="173" fontId="8" fillId="0" borderId="43" xfId="0" applyNumberFormat="1" applyFont="1" applyFill="1" applyBorder="1" applyAlignment="1" applyProtection="1">
      <alignment/>
      <protection locked="0"/>
    </xf>
    <xf numFmtId="0" fontId="8" fillId="0" borderId="30" xfId="0" applyFont="1" applyFill="1" applyBorder="1" applyAlignment="1" applyProtection="1">
      <alignment/>
      <protection locked="0"/>
    </xf>
    <xf numFmtId="173" fontId="8" fillId="0" borderId="27" xfId="0" applyNumberFormat="1" applyFont="1" applyFill="1" applyBorder="1" applyAlignment="1" applyProtection="1">
      <alignment horizontal="center" vertical="center"/>
      <protection locked="0"/>
    </xf>
    <xf numFmtId="173" fontId="8" fillId="0" borderId="42" xfId="0" applyNumberFormat="1" applyFont="1" applyFill="1" applyBorder="1" applyAlignment="1" applyProtection="1">
      <alignment horizontal="center" vertical="center"/>
      <protection locked="0"/>
    </xf>
    <xf numFmtId="173" fontId="8" fillId="0" borderId="39" xfId="0" applyNumberFormat="1" applyFont="1" applyFill="1" applyBorder="1" applyAlignment="1" applyProtection="1">
      <alignment horizontal="center" vertical="center"/>
      <protection locked="0"/>
    </xf>
    <xf numFmtId="173" fontId="8" fillId="0" borderId="43" xfId="0" applyNumberFormat="1"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wrapText="1"/>
      <protection locked="0"/>
    </xf>
    <xf numFmtId="173" fontId="8" fillId="0" borderId="65" xfId="0" applyNumberFormat="1" applyFont="1" applyFill="1" applyBorder="1" applyAlignment="1" applyProtection="1">
      <alignment horizontal="center" vertical="center" wrapText="1"/>
      <protection/>
    </xf>
    <xf numFmtId="173" fontId="8" fillId="0" borderId="31" xfId="0" applyNumberFormat="1" applyFont="1" applyFill="1" applyBorder="1" applyAlignment="1" applyProtection="1">
      <alignment horizontal="center" vertical="center" wrapText="1"/>
      <protection/>
    </xf>
    <xf numFmtId="173" fontId="8" fillId="0" borderId="31" xfId="0" applyNumberFormat="1" applyFont="1" applyFill="1" applyBorder="1" applyAlignment="1" applyProtection="1">
      <alignment horizontal="center" vertical="center" wrapText="1"/>
      <protection locked="0"/>
    </xf>
    <xf numFmtId="173" fontId="8" fillId="0" borderId="31" xfId="0" applyNumberFormat="1" applyFont="1" applyFill="1" applyBorder="1" applyAlignment="1" applyProtection="1">
      <alignment horizontal="center" vertical="center"/>
      <protection locked="0"/>
    </xf>
    <xf numFmtId="173" fontId="8" fillId="0" borderId="35" xfId="0" applyNumberFormat="1" applyFont="1" applyFill="1" applyBorder="1" applyAlignment="1" applyProtection="1">
      <alignment horizontal="center" vertical="center"/>
      <protection locked="0"/>
    </xf>
    <xf numFmtId="0" fontId="8" fillId="0" borderId="41" xfId="0" applyFont="1" applyFill="1" applyBorder="1" applyAlignment="1" applyProtection="1">
      <alignment/>
      <protection/>
    </xf>
    <xf numFmtId="0" fontId="8" fillId="0" borderId="31" xfId="0" applyFont="1" applyFill="1" applyBorder="1" applyAlignment="1" applyProtection="1">
      <alignment/>
      <protection/>
    </xf>
    <xf numFmtId="0" fontId="8" fillId="0" borderId="31" xfId="0" applyFont="1" applyFill="1" applyBorder="1" applyAlignment="1" applyProtection="1">
      <alignment horizontal="center" vertical="center"/>
      <protection/>
    </xf>
    <xf numFmtId="0" fontId="8" fillId="0" borderId="65" xfId="0" applyFont="1" applyFill="1" applyBorder="1" applyAlignment="1" applyProtection="1">
      <alignment/>
      <protection/>
    </xf>
    <xf numFmtId="173" fontId="8" fillId="0" borderId="31" xfId="0" applyNumberFormat="1" applyFont="1" applyFill="1" applyBorder="1" applyAlignment="1" applyProtection="1">
      <alignment horizontal="center" vertical="center"/>
      <protection/>
    </xf>
    <xf numFmtId="173" fontId="8" fillId="0" borderId="32"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173" fontId="8" fillId="0" borderId="0" xfId="0" applyNumberFormat="1" applyFont="1" applyAlignment="1" applyProtection="1">
      <alignment/>
      <protection locked="0"/>
    </xf>
    <xf numFmtId="173" fontId="8" fillId="0" borderId="0" xfId="0" applyNumberFormat="1" applyFont="1" applyAlignment="1">
      <alignment/>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vertical="center"/>
      <protection locked="0"/>
    </xf>
    <xf numFmtId="173" fontId="5" fillId="0" borderId="2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0" fontId="3" fillId="0" borderId="10" xfId="0"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locked="0"/>
    </xf>
    <xf numFmtId="173" fontId="3" fillId="0" borderId="27"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8" fillId="0" borderId="10" xfId="0" applyFont="1" applyFill="1" applyBorder="1" applyAlignment="1" applyProtection="1">
      <alignment/>
      <protection locked="0"/>
    </xf>
    <xf numFmtId="173" fontId="3" fillId="0" borderId="20" xfId="0" applyNumberFormat="1" applyFont="1" applyFill="1" applyBorder="1" applyAlignment="1" applyProtection="1">
      <alignment vertical="center" wrapText="1"/>
      <protection/>
    </xf>
    <xf numFmtId="173" fontId="3" fillId="0" borderId="20" xfId="0" applyNumberFormat="1"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xf>
    <xf numFmtId="173" fontId="3" fillId="0" borderId="20"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Alignment="1">
      <alignment horizontal="left" vertical="center"/>
    </xf>
    <xf numFmtId="0" fontId="4" fillId="0" borderId="0" xfId="0" applyNumberFormat="1" applyFont="1" applyFill="1" applyAlignment="1">
      <alignment/>
    </xf>
    <xf numFmtId="0" fontId="4" fillId="0" borderId="0" xfId="0" applyNumberFormat="1" applyFont="1" applyFill="1" applyAlignment="1">
      <alignment horizontal="center"/>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xf>
    <xf numFmtId="0" fontId="4" fillId="0" borderId="1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38" fillId="0" borderId="0" xfId="0" applyFont="1" applyBorder="1" applyAlignment="1">
      <alignment/>
    </xf>
    <xf numFmtId="0" fontId="8" fillId="0" borderId="0" xfId="0" applyFont="1" applyFill="1" applyAlignment="1" applyProtection="1">
      <alignment/>
      <protection locked="0"/>
    </xf>
    <xf numFmtId="0" fontId="38" fillId="0" borderId="0" xfId="0" applyFont="1" applyFill="1" applyAlignment="1" applyProtection="1">
      <alignment/>
      <protection locked="0"/>
    </xf>
    <xf numFmtId="173" fontId="9" fillId="0" borderId="27" xfId="0" applyNumberFormat="1"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39" fillId="0" borderId="0" xfId="0" applyFont="1" applyFill="1" applyAlignment="1" applyProtection="1">
      <alignment/>
      <protection locked="0"/>
    </xf>
    <xf numFmtId="0" fontId="4" fillId="0" borderId="0" xfId="0" applyFont="1" applyAlignment="1">
      <alignment horizontal="justify" vertical="center"/>
    </xf>
    <xf numFmtId="0" fontId="16" fillId="0" borderId="27"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vertical="center" wrapText="1"/>
      <protection locked="0"/>
    </xf>
    <xf numFmtId="49" fontId="8" fillId="0" borderId="27" xfId="0" applyNumberFormat="1" applyFont="1" applyBorder="1" applyAlignment="1" applyProtection="1">
      <alignment vertical="center" wrapText="1"/>
      <protection locked="0"/>
    </xf>
    <xf numFmtId="49" fontId="8" fillId="0" borderId="27"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protection locked="0"/>
    </xf>
    <xf numFmtId="0" fontId="4" fillId="0" borderId="0" xfId="0" applyFont="1" applyAlignment="1" applyProtection="1">
      <alignment vertical="center"/>
      <protection locked="0"/>
    </xf>
    <xf numFmtId="49" fontId="4" fillId="0" borderId="0" xfId="0" applyNumberFormat="1" applyFont="1" applyAlignment="1" applyProtection="1">
      <alignment/>
      <protection locked="0"/>
    </xf>
    <xf numFmtId="49" fontId="4" fillId="0" borderId="0" xfId="0" applyNumberFormat="1" applyFont="1" applyAlignment="1" applyProtection="1">
      <alignment horizontal="center"/>
      <protection locked="0"/>
    </xf>
    <xf numFmtId="0" fontId="3" fillId="0" borderId="10" xfId="0" applyFont="1" applyBorder="1" applyAlignment="1">
      <alignment vertical="center" wrapText="1"/>
    </xf>
    <xf numFmtId="0" fontId="8" fillId="0" borderId="49" xfId="0" applyFont="1" applyBorder="1" applyAlignment="1" applyProtection="1">
      <alignment vertical="center" wrapText="1"/>
      <protection locked="0"/>
    </xf>
    <xf numFmtId="0" fontId="8" fillId="0" borderId="59" xfId="0" applyFont="1" applyBorder="1" applyAlignment="1" applyProtection="1">
      <alignment vertical="center" wrapText="1"/>
      <protection locked="0"/>
    </xf>
    <xf numFmtId="0" fontId="8" fillId="0" borderId="57"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49" fontId="8" fillId="0" borderId="24" xfId="0" applyNumberFormat="1" applyFont="1" applyBorder="1" applyAlignment="1" applyProtection="1">
      <alignment horizontal="center" vertical="center" wrapText="1"/>
      <protection locked="0"/>
    </xf>
    <xf numFmtId="0" fontId="8" fillId="0" borderId="23" xfId="0" applyFont="1" applyFill="1" applyBorder="1" applyAlignment="1" applyProtection="1">
      <alignment vertical="center" wrapText="1"/>
      <protection locked="0"/>
    </xf>
    <xf numFmtId="173" fontId="8" fillId="0" borderId="40" xfId="0" applyNumberFormat="1" applyFont="1" applyBorder="1" applyAlignment="1" applyProtection="1">
      <alignment horizontal="center" vertical="center" wrapText="1"/>
      <protection/>
    </xf>
    <xf numFmtId="173" fontId="8" fillId="0" borderId="20" xfId="0" applyNumberFormat="1" applyFont="1" applyBorder="1" applyAlignment="1" applyProtection="1">
      <alignment horizontal="center" vertical="center" wrapText="1"/>
      <protection/>
    </xf>
    <xf numFmtId="173" fontId="8" fillId="0" borderId="34" xfId="0" applyNumberFormat="1" applyFont="1" applyBorder="1" applyAlignment="1" applyProtection="1">
      <alignment horizontal="center" vertical="center" wrapText="1"/>
      <protection/>
    </xf>
    <xf numFmtId="173" fontId="8" fillId="0" borderId="20" xfId="0" applyNumberFormat="1" applyFont="1" applyBorder="1" applyAlignment="1" applyProtection="1">
      <alignment horizontal="center" vertical="center" wrapText="1"/>
      <protection locked="0"/>
    </xf>
    <xf numFmtId="173" fontId="8" fillId="0" borderId="37" xfId="0" applyNumberFormat="1"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47" xfId="0" applyFont="1" applyFill="1" applyBorder="1" applyAlignment="1" applyProtection="1">
      <alignment vertical="center" wrapText="1"/>
      <protection locked="0"/>
    </xf>
    <xf numFmtId="0" fontId="8" fillId="0" borderId="2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173" fontId="8" fillId="0" borderId="48" xfId="0" applyNumberFormat="1" applyFont="1" applyBorder="1" applyAlignment="1" applyProtection="1">
      <alignment horizontal="center" vertical="center" wrapText="1"/>
      <protection/>
    </xf>
    <xf numFmtId="173" fontId="8" fillId="0" borderId="27" xfId="0" applyNumberFormat="1" applyFont="1" applyBorder="1" applyAlignment="1" applyProtection="1">
      <alignment horizontal="center" vertical="center" wrapText="1"/>
      <protection/>
    </xf>
    <xf numFmtId="0" fontId="8" fillId="0" borderId="44"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173" fontId="8" fillId="0" borderId="60" xfId="0" applyNumberFormat="1" applyFont="1" applyBorder="1" applyAlignment="1" applyProtection="1">
      <alignment horizontal="center" vertical="center" wrapText="1"/>
      <protection locked="0"/>
    </xf>
    <xf numFmtId="173" fontId="8" fillId="33" borderId="47" xfId="0" applyNumberFormat="1" applyFont="1" applyFill="1" applyBorder="1" applyAlignment="1" applyProtection="1">
      <alignment horizontal="center" vertical="center" wrapText="1"/>
      <protection locked="0"/>
    </xf>
    <xf numFmtId="173" fontId="8" fillId="33" borderId="66" xfId="0" applyNumberFormat="1" applyFont="1" applyFill="1" applyBorder="1" applyAlignment="1" applyProtection="1">
      <alignment horizontal="center" vertical="center" wrapText="1"/>
      <protection locked="0"/>
    </xf>
    <xf numFmtId="173" fontId="8" fillId="0" borderId="47" xfId="0" applyNumberFormat="1" applyFont="1" applyBorder="1" applyAlignment="1" applyProtection="1">
      <alignment horizontal="center" vertical="center" wrapText="1"/>
      <protection locked="0"/>
    </xf>
    <xf numFmtId="173" fontId="8" fillId="0" borderId="66" xfId="0" applyNumberFormat="1"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173" fontId="8" fillId="0" borderId="30" xfId="0" applyNumberFormat="1"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7" xfId="0" applyFont="1" applyFill="1" applyBorder="1" applyAlignment="1" applyProtection="1">
      <alignment vertical="center" wrapText="1"/>
      <protection locked="0"/>
    </xf>
    <xf numFmtId="173" fontId="8" fillId="0" borderId="32" xfId="0" applyNumberFormat="1"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xf>
    <xf numFmtId="173" fontId="48" fillId="0" borderId="0" xfId="0" applyNumberFormat="1" applyFont="1" applyAlignment="1" applyProtection="1">
      <alignment/>
      <protection/>
    </xf>
    <xf numFmtId="173" fontId="48" fillId="0" borderId="0" xfId="0" applyNumberFormat="1" applyFont="1" applyAlignment="1" applyProtection="1">
      <alignment/>
      <protection locked="0"/>
    </xf>
    <xf numFmtId="173" fontId="48" fillId="0" borderId="0" xfId="0" applyNumberFormat="1" applyFont="1" applyAlignment="1" applyProtection="1">
      <alignment horizontal="center" vertical="center"/>
      <protection/>
    </xf>
    <xf numFmtId="173" fontId="48" fillId="0" borderId="0" xfId="0" applyNumberFormat="1" applyFont="1" applyAlignment="1" applyProtection="1">
      <alignment horizontal="center" vertical="center"/>
      <protection locked="0"/>
    </xf>
    <xf numFmtId="49" fontId="3" fillId="0" borderId="0" xfId="0" applyNumberFormat="1" applyFont="1" applyAlignment="1">
      <alignment horizontal="center"/>
    </xf>
    <xf numFmtId="0" fontId="4" fillId="0" borderId="0" xfId="0" applyNumberFormat="1" applyFont="1" applyAlignment="1">
      <alignment/>
    </xf>
    <xf numFmtId="0" fontId="4" fillId="0" borderId="0" xfId="0" applyNumberFormat="1" applyFont="1" applyAlignment="1">
      <alignment horizontal="center"/>
    </xf>
    <xf numFmtId="49"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28" xfId="0" applyFont="1" applyBorder="1" applyAlignment="1" applyProtection="1">
      <alignment horizontal="center" vertical="center" wrapText="1"/>
      <protection locked="0"/>
    </xf>
    <xf numFmtId="0" fontId="3" fillId="0" borderId="10" xfId="0" applyNumberFormat="1" applyFont="1" applyBorder="1" applyAlignment="1" applyProtection="1">
      <alignment vertical="center" wrapText="1"/>
      <protection locked="0"/>
    </xf>
    <xf numFmtId="0" fontId="5" fillId="34"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wrapText="1"/>
      <protection locked="0"/>
    </xf>
    <xf numFmtId="173" fontId="3" fillId="34" borderId="10"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vertical="center" wrapText="1"/>
      <protection locked="0"/>
    </xf>
    <xf numFmtId="173" fontId="3" fillId="34" borderId="10" xfId="0" applyNumberFormat="1" applyFont="1" applyFill="1" applyBorder="1" applyAlignment="1" applyProtection="1">
      <alignment horizontal="center" vertical="center" wrapText="1"/>
      <protection locked="0"/>
    </xf>
    <xf numFmtId="0" fontId="5" fillId="34" borderId="10" xfId="0" applyFont="1" applyFill="1" applyBorder="1" applyAlignment="1" applyProtection="1">
      <alignment vertical="center" wrapText="1"/>
      <protection locked="0"/>
    </xf>
    <xf numFmtId="49" fontId="5" fillId="0" borderId="10" xfId="0" applyNumberFormat="1" applyFont="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173" fontId="5" fillId="34" borderId="10"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vertical="center" wrapText="1"/>
    </xf>
    <xf numFmtId="0" fontId="8" fillId="0" borderId="10" xfId="0" applyFont="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0" fontId="8" fillId="0" borderId="43" xfId="0" applyFont="1" applyFill="1" applyBorder="1" applyAlignment="1" applyProtection="1">
      <alignment horizontal="justify" vertical="center" wrapText="1"/>
      <protection locked="0"/>
    </xf>
    <xf numFmtId="0" fontId="8" fillId="0" borderId="45"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Font="1" applyAlignment="1">
      <alignment/>
    </xf>
    <xf numFmtId="0" fontId="50" fillId="0" borderId="0" xfId="0" applyFont="1" applyFill="1" applyAlignment="1">
      <alignment wrapText="1"/>
    </xf>
    <xf numFmtId="0" fontId="3" fillId="0" borderId="0" xfId="0" applyFont="1" applyAlignment="1">
      <alignment vertical="center"/>
    </xf>
    <xf numFmtId="0" fontId="3" fillId="0" borderId="0" xfId="0" applyFont="1" applyAlignment="1">
      <alignment horizontal="center"/>
    </xf>
    <xf numFmtId="0" fontId="50" fillId="0" borderId="0" xfId="0" applyFont="1" applyAlignment="1">
      <alignment/>
    </xf>
    <xf numFmtId="0" fontId="38" fillId="0" borderId="0" xfId="0" applyFont="1" applyFill="1" applyAlignment="1">
      <alignment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0" fillId="0" borderId="10" xfId="0" applyFont="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89" fontId="3" fillId="0" borderId="10" xfId="0" applyNumberFormat="1" applyFont="1" applyBorder="1" applyAlignment="1" applyProtection="1">
      <alignment horizontal="center" vertical="center" wrapText="1"/>
      <protection/>
    </xf>
    <xf numFmtId="189" fontId="3" fillId="0" borderId="10" xfId="0" applyNumberFormat="1" applyFont="1" applyBorder="1" applyAlignment="1" applyProtection="1">
      <alignment horizontal="center" vertical="center" wrapText="1"/>
      <protection locked="0"/>
    </xf>
    <xf numFmtId="189" fontId="5" fillId="34"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3" fillId="0" borderId="0" xfId="0" applyFont="1" applyFill="1" applyAlignment="1" applyProtection="1">
      <alignment/>
      <protection locked="0"/>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protection locked="0"/>
    </xf>
    <xf numFmtId="0" fontId="8" fillId="0" borderId="0" xfId="0" applyFont="1" applyAlignment="1" applyProtection="1">
      <alignment horizontal="center" vertical="center"/>
      <protection locked="0"/>
    </xf>
    <xf numFmtId="0" fontId="8" fillId="0" borderId="10" xfId="0" applyFont="1" applyBorder="1" applyAlignment="1" applyProtection="1">
      <alignment horizontal="center"/>
      <protection locked="0"/>
    </xf>
    <xf numFmtId="1" fontId="8" fillId="0" borderId="43" xfId="0" applyNumberFormat="1" applyFont="1" applyBorder="1" applyAlignment="1" applyProtection="1">
      <alignment horizontal="center" vertical="center" wrapText="1"/>
      <protection locked="0"/>
    </xf>
    <xf numFmtId="0" fontId="9" fillId="0" borderId="0" xfId="0" applyFont="1" applyBorder="1" applyAlignment="1" applyProtection="1">
      <alignment wrapText="1"/>
      <protection locked="0"/>
    </xf>
    <xf numFmtId="0" fontId="9" fillId="0" borderId="0" xfId="0" applyFont="1" applyBorder="1" applyAlignment="1" applyProtection="1">
      <alignment/>
      <protection locked="0"/>
    </xf>
    <xf numFmtId="0" fontId="8" fillId="0" borderId="49" xfId="0" applyFont="1" applyBorder="1" applyAlignment="1" applyProtection="1">
      <alignment wrapText="1"/>
      <protection locked="0"/>
    </xf>
    <xf numFmtId="0" fontId="8" fillId="0" borderId="51" xfId="0" applyFont="1" applyBorder="1" applyAlignment="1" applyProtection="1">
      <alignment wrapText="1"/>
      <protection locked="0"/>
    </xf>
    <xf numFmtId="173" fontId="8" fillId="0" borderId="58" xfId="0" applyNumberFormat="1" applyFont="1" applyBorder="1" applyAlignment="1" applyProtection="1">
      <alignment horizontal="center"/>
      <protection locked="0"/>
    </xf>
    <xf numFmtId="0" fontId="8" fillId="0" borderId="50"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51" xfId="0" applyFont="1" applyBorder="1" applyAlignment="1" applyProtection="1">
      <alignment horizontal="center"/>
      <protection locked="0"/>
    </xf>
    <xf numFmtId="0" fontId="8" fillId="0" borderId="36" xfId="0" applyFont="1" applyBorder="1" applyAlignment="1" applyProtection="1">
      <alignment wrapText="1"/>
      <protection locked="0"/>
    </xf>
    <xf numFmtId="0" fontId="8" fillId="0" borderId="30" xfId="0" applyFont="1" applyBorder="1" applyAlignment="1" applyProtection="1">
      <alignment wrapText="1"/>
      <protection locked="0"/>
    </xf>
    <xf numFmtId="173" fontId="8" fillId="0" borderId="26" xfId="0" applyNumberFormat="1"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30" xfId="0" applyFont="1" applyBorder="1" applyAlignment="1" applyProtection="1">
      <alignment horizontal="center"/>
      <protection locked="0"/>
    </xf>
    <xf numFmtId="0" fontId="8" fillId="0" borderId="48" xfId="0" applyFont="1" applyBorder="1" applyAlignment="1" applyProtection="1">
      <alignment wrapText="1"/>
      <protection locked="0"/>
    </xf>
    <xf numFmtId="0" fontId="8" fillId="0" borderId="39" xfId="0" applyFont="1" applyBorder="1" applyAlignment="1" applyProtection="1">
      <alignment wrapText="1"/>
      <protection locked="0"/>
    </xf>
    <xf numFmtId="173" fontId="8" fillId="0" borderId="44" xfId="0" applyNumberFormat="1" applyFont="1" applyBorder="1" applyAlignment="1" applyProtection="1">
      <alignment horizontal="center"/>
      <protection locked="0"/>
    </xf>
    <xf numFmtId="0" fontId="8" fillId="0" borderId="27" xfId="0" applyFont="1" applyBorder="1" applyAlignment="1" applyProtection="1">
      <alignment horizontal="center"/>
      <protection locked="0"/>
    </xf>
    <xf numFmtId="0" fontId="19" fillId="0" borderId="27" xfId="0" applyFont="1" applyBorder="1" applyAlignment="1" applyProtection="1">
      <alignment horizontal="center"/>
      <protection locked="0"/>
    </xf>
    <xf numFmtId="0" fontId="19" fillId="0" borderId="39" xfId="0" applyFont="1" applyBorder="1" applyAlignment="1" applyProtection="1">
      <alignment horizontal="center"/>
      <protection locked="0"/>
    </xf>
    <xf numFmtId="0" fontId="8" fillId="0" borderId="52" xfId="0" applyFont="1" applyBorder="1" applyAlignment="1" applyProtection="1">
      <alignment wrapText="1"/>
      <protection locked="0"/>
    </xf>
    <xf numFmtId="0" fontId="8" fillId="0" borderId="55" xfId="0" applyFont="1" applyBorder="1" applyAlignment="1" applyProtection="1">
      <alignment wrapText="1"/>
      <protection locked="0"/>
    </xf>
    <xf numFmtId="173" fontId="8" fillId="0" borderId="56" xfId="0" applyNumberFormat="1" applyFont="1" applyBorder="1" applyAlignment="1" applyProtection="1">
      <alignment horizontal="center"/>
      <protection locked="0"/>
    </xf>
    <xf numFmtId="0" fontId="9" fillId="0" borderId="54" xfId="0" applyFont="1" applyBorder="1" applyAlignment="1" applyProtection="1">
      <alignment horizontal="center"/>
      <protection locked="0"/>
    </xf>
    <xf numFmtId="0" fontId="9" fillId="0" borderId="55" xfId="0" applyFont="1" applyBorder="1" applyAlignment="1" applyProtection="1">
      <alignment horizontal="center"/>
      <protection locked="0"/>
    </xf>
    <xf numFmtId="0" fontId="9" fillId="0" borderId="0" xfId="0" applyFont="1" applyAlignment="1" applyProtection="1">
      <alignment wrapText="1"/>
      <protection locked="0"/>
    </xf>
    <xf numFmtId="0" fontId="9" fillId="0" borderId="0" xfId="0" applyFont="1" applyAlignment="1" applyProtection="1">
      <alignment horizontal="left"/>
      <protection locked="0"/>
    </xf>
    <xf numFmtId="0" fontId="9" fillId="0" borderId="67" xfId="0" applyFont="1" applyBorder="1" applyAlignment="1" applyProtection="1">
      <alignment wrapText="1"/>
      <protection locked="0"/>
    </xf>
    <xf numFmtId="0" fontId="4" fillId="0" borderId="28"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4" fillId="0" borderId="58" xfId="0" applyFont="1" applyBorder="1" applyAlignment="1" applyProtection="1">
      <alignment horizontal="center"/>
      <protection locked="0"/>
    </xf>
    <xf numFmtId="1" fontId="8" fillId="0" borderId="50" xfId="0" applyNumberFormat="1" applyFont="1" applyBorder="1" applyAlignment="1" applyProtection="1">
      <alignment horizontal="center"/>
      <protection locked="0"/>
    </xf>
    <xf numFmtId="1" fontId="8" fillId="33" borderId="50" xfId="0" applyNumberFormat="1" applyFont="1" applyFill="1" applyBorder="1" applyAlignment="1" applyProtection="1">
      <alignment horizontal="center"/>
      <protection locked="0"/>
    </xf>
    <xf numFmtId="0" fontId="8" fillId="0" borderId="51" xfId="0" applyFont="1" applyBorder="1" applyAlignment="1" applyProtection="1">
      <alignment horizontal="center"/>
      <protection locked="0"/>
    </xf>
    <xf numFmtId="0" fontId="4" fillId="0" borderId="26" xfId="0" applyFont="1" applyBorder="1" applyAlignment="1" applyProtection="1">
      <alignment horizontal="center"/>
      <protection locked="0"/>
    </xf>
    <xf numFmtId="1" fontId="8" fillId="0" borderId="10" xfId="0" applyNumberFormat="1" applyFont="1" applyBorder="1" applyAlignment="1" applyProtection="1">
      <alignment horizontal="center"/>
      <protection locked="0"/>
    </xf>
    <xf numFmtId="0" fontId="8" fillId="0" borderId="30" xfId="0" applyFont="1" applyBorder="1" applyAlignment="1" applyProtection="1">
      <alignment horizontal="center"/>
      <protection locked="0"/>
    </xf>
    <xf numFmtId="0" fontId="4" fillId="0" borderId="44" xfId="0" applyFont="1" applyBorder="1" applyAlignment="1" applyProtection="1">
      <alignment horizontal="center"/>
      <protection locked="0"/>
    </xf>
    <xf numFmtId="1" fontId="8" fillId="0" borderId="27" xfId="0" applyNumberFormat="1" applyFont="1" applyBorder="1" applyAlignment="1" applyProtection="1">
      <alignment horizontal="center"/>
      <protection locked="0"/>
    </xf>
    <xf numFmtId="0" fontId="8" fillId="0" borderId="39" xfId="0" applyFont="1" applyBorder="1" applyAlignment="1" applyProtection="1">
      <alignment horizontal="center"/>
      <protection locked="0"/>
    </xf>
    <xf numFmtId="49" fontId="8" fillId="0" borderId="0" xfId="0" applyNumberFormat="1" applyFont="1" applyAlignment="1" applyProtection="1">
      <alignment horizontal="center" vertical="center"/>
      <protection locked="0"/>
    </xf>
    <xf numFmtId="0" fontId="8" fillId="0" borderId="0" xfId="0" applyFont="1" applyAlignment="1" applyProtection="1">
      <alignment/>
      <protection locked="0"/>
    </xf>
    <xf numFmtId="0" fontId="48" fillId="0" borderId="0" xfId="0" applyFont="1" applyAlignment="1" applyProtection="1">
      <alignment/>
      <protection locked="0"/>
    </xf>
    <xf numFmtId="0" fontId="8" fillId="0" borderId="0" xfId="0" applyFont="1" applyAlignment="1" applyProtection="1">
      <alignment horizontal="center"/>
      <protection locked="0"/>
    </xf>
    <xf numFmtId="0" fontId="9" fillId="0" borderId="52"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horizontal="center"/>
      <protection locked="0"/>
    </xf>
    <xf numFmtId="1" fontId="9" fillId="0" borderId="54" xfId="0" applyNumberFormat="1" applyFont="1" applyBorder="1" applyAlignment="1" applyProtection="1">
      <alignment horizontal="center"/>
      <protection locked="0"/>
    </xf>
    <xf numFmtId="0" fontId="9" fillId="0" borderId="0" xfId="0" applyFont="1" applyAlignment="1" applyProtection="1">
      <alignment/>
      <protection locked="0"/>
    </xf>
    <xf numFmtId="1" fontId="8" fillId="0" borderId="0" xfId="0" applyNumberFormat="1" applyFont="1" applyAlignment="1" applyProtection="1">
      <alignment horizontal="center"/>
      <protection locked="0"/>
    </xf>
    <xf numFmtId="0" fontId="8" fillId="0" borderId="49" xfId="0" applyFont="1" applyBorder="1" applyAlignment="1" applyProtection="1">
      <alignment/>
      <protection locked="0"/>
    </xf>
    <xf numFmtId="0" fontId="8" fillId="0" borderId="51" xfId="0" applyFont="1" applyBorder="1" applyAlignment="1" applyProtection="1">
      <alignment/>
      <protection locked="0"/>
    </xf>
    <xf numFmtId="0" fontId="8" fillId="0" borderId="58" xfId="0" applyFont="1" applyBorder="1" applyAlignment="1" applyProtection="1">
      <alignment horizontal="center"/>
      <protection locked="0"/>
    </xf>
    <xf numFmtId="173" fontId="8" fillId="0" borderId="50" xfId="0" applyNumberFormat="1" applyFont="1" applyBorder="1" applyAlignment="1" applyProtection="1">
      <alignment horizontal="center"/>
      <protection locked="0"/>
    </xf>
    <xf numFmtId="0" fontId="8" fillId="0" borderId="36" xfId="0" applyFont="1" applyBorder="1" applyAlignment="1" applyProtection="1">
      <alignment/>
      <protection locked="0"/>
    </xf>
    <xf numFmtId="0" fontId="8" fillId="0" borderId="30" xfId="0" applyFont="1" applyBorder="1" applyAlignment="1" applyProtection="1">
      <alignment/>
      <protection locked="0"/>
    </xf>
    <xf numFmtId="0" fontId="8" fillId="0" borderId="26" xfId="0" applyFont="1" applyBorder="1" applyAlignment="1" applyProtection="1">
      <alignment horizontal="center"/>
      <protection locked="0"/>
    </xf>
    <xf numFmtId="173" fontId="8" fillId="0" borderId="10" xfId="0" applyNumberFormat="1" applyFont="1" applyBorder="1" applyAlignment="1" applyProtection="1">
      <alignment horizontal="center"/>
      <protection locked="0"/>
    </xf>
    <xf numFmtId="0" fontId="8" fillId="0" borderId="48" xfId="0" applyFont="1" applyBorder="1" applyAlignment="1" applyProtection="1">
      <alignment/>
      <protection locked="0"/>
    </xf>
    <xf numFmtId="0" fontId="8" fillId="0" borderId="44" xfId="0" applyFont="1" applyBorder="1" applyAlignment="1" applyProtection="1">
      <alignment horizontal="center"/>
      <protection locked="0"/>
    </xf>
    <xf numFmtId="2" fontId="8" fillId="0" borderId="27" xfId="0" applyNumberFormat="1" applyFont="1" applyBorder="1" applyAlignment="1" applyProtection="1">
      <alignment horizontal="center"/>
      <protection locked="0"/>
    </xf>
    <xf numFmtId="173" fontId="8" fillId="0" borderId="27" xfId="0" applyNumberFormat="1" applyFont="1" applyBorder="1" applyAlignment="1" applyProtection="1">
      <alignment horizontal="center"/>
      <protection locked="0"/>
    </xf>
    <xf numFmtId="0" fontId="6" fillId="0" borderId="56" xfId="0" applyFont="1" applyBorder="1" applyAlignment="1" applyProtection="1">
      <alignment horizontal="center"/>
      <protection locked="0"/>
    </xf>
    <xf numFmtId="0" fontId="6" fillId="0" borderId="54" xfId="0" applyFont="1" applyBorder="1" applyAlignment="1" applyProtection="1">
      <alignment horizontal="center"/>
      <protection locked="0"/>
    </xf>
    <xf numFmtId="173" fontId="9" fillId="0" borderId="54" xfId="0" applyNumberFormat="1" applyFont="1" applyBorder="1" applyAlignment="1" applyProtection="1">
      <alignment horizontal="center"/>
      <protection locked="0"/>
    </xf>
    <xf numFmtId="49" fontId="4" fillId="0" borderId="0" xfId="0" applyNumberFormat="1" applyFont="1" applyAlignment="1">
      <alignment horizontal="center" vertical="center"/>
    </xf>
    <xf numFmtId="173" fontId="84" fillId="0" borderId="0" xfId="0" applyNumberFormat="1" applyFont="1" applyFill="1" applyBorder="1" applyAlignment="1">
      <alignment horizontal="center" vertical="center" wrapText="1"/>
    </xf>
    <xf numFmtId="0" fontId="4" fillId="0" borderId="0" xfId="0" applyFont="1" applyAlignment="1" applyProtection="1">
      <alignment horizontal="center" vertical="center"/>
      <protection locked="0"/>
    </xf>
    <xf numFmtId="0" fontId="4" fillId="0" borderId="10" xfId="0" applyFont="1" applyBorder="1" applyAlignment="1" applyProtection="1">
      <alignment vertical="center" wrapText="1"/>
      <protection/>
    </xf>
    <xf numFmtId="0" fontId="4" fillId="33"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locked="0"/>
    </xf>
    <xf numFmtId="0" fontId="4" fillId="0" borderId="0" xfId="0" applyFont="1" applyAlignment="1">
      <alignment horizontal="center" vertical="center"/>
    </xf>
    <xf numFmtId="0" fontId="6" fillId="0" borderId="0" xfId="0" applyFont="1" applyFill="1" applyAlignment="1">
      <alignment horizontal="center"/>
    </xf>
    <xf numFmtId="0" fontId="4" fillId="0" borderId="10" xfId="0" applyFont="1" applyBorder="1" applyAlignment="1">
      <alignment horizontal="left" vertical="top" wrapText="1"/>
    </xf>
    <xf numFmtId="0" fontId="4" fillId="0" borderId="42" xfId="0" applyFont="1" applyBorder="1" applyAlignment="1">
      <alignment horizontal="left" vertical="center" wrapText="1"/>
    </xf>
    <xf numFmtId="0" fontId="4" fillId="0" borderId="44" xfId="0" applyFont="1" applyBorder="1" applyAlignment="1">
      <alignment horizontal="left" vertical="center" wrapText="1"/>
    </xf>
    <xf numFmtId="0" fontId="4" fillId="0" borderId="33"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34" xfId="0" applyFont="1" applyBorder="1" applyAlignment="1">
      <alignment horizontal="left" vertical="center" wrapText="1"/>
    </xf>
    <xf numFmtId="0" fontId="4" fillId="0" borderId="43" xfId="0" applyFont="1" applyBorder="1" applyAlignment="1">
      <alignment vertical="center"/>
    </xf>
    <xf numFmtId="0" fontId="4" fillId="0" borderId="47" xfId="0" applyFont="1" applyBorder="1" applyAlignment="1">
      <alignment vertical="center"/>
    </xf>
    <xf numFmtId="0" fontId="4" fillId="0" borderId="26" xfId="0" applyFont="1" applyBorder="1" applyAlignment="1">
      <alignment vertical="center"/>
    </xf>
    <xf numFmtId="0" fontId="6" fillId="0" borderId="0" xfId="0" applyFont="1" applyAlignment="1">
      <alignment horizontal="center"/>
    </xf>
    <xf numFmtId="0" fontId="4" fillId="0" borderId="10" xfId="0" applyFont="1" applyBorder="1" applyAlignment="1">
      <alignment horizontal="left" vertical="center" wrapText="1"/>
    </xf>
    <xf numFmtId="0" fontId="8" fillId="0" borderId="10" xfId="0" applyFont="1" applyBorder="1" applyAlignment="1" applyProtection="1">
      <alignment horizontal="center" vertical="top" wrapText="1"/>
      <protection locked="0"/>
    </xf>
    <xf numFmtId="0" fontId="8" fillId="0" borderId="42"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0" xfId="0" applyFont="1" applyAlignment="1" applyProtection="1">
      <alignment horizontal="justify" vertical="top" wrapText="1"/>
      <protection locked="0"/>
    </xf>
    <xf numFmtId="0" fontId="8" fillId="0" borderId="45" xfId="0" applyNumberFormat="1" applyFont="1" applyBorder="1" applyAlignment="1" applyProtection="1">
      <alignment horizontal="justify" wrapText="1"/>
      <protection locked="0"/>
    </xf>
    <xf numFmtId="0" fontId="4" fillId="0" borderId="42" xfId="0" applyFont="1" applyBorder="1" applyAlignment="1">
      <alignment horizontal="left" vertical="top" wrapText="1"/>
    </xf>
    <xf numFmtId="0" fontId="4" fillId="0" borderId="44" xfId="0" applyFont="1" applyBorder="1" applyAlignment="1">
      <alignment horizontal="left" vertical="top" wrapText="1"/>
    </xf>
    <xf numFmtId="0" fontId="4" fillId="0" borderId="68" xfId="0" applyFont="1" applyBorder="1" applyAlignment="1">
      <alignment horizontal="left" vertical="top" wrapText="1"/>
    </xf>
    <xf numFmtId="0" fontId="4" fillId="0" borderId="34" xfId="0" applyFont="1" applyBorder="1" applyAlignment="1">
      <alignment horizontal="left" vertical="top" wrapText="1"/>
    </xf>
    <xf numFmtId="0" fontId="8" fillId="0" borderId="10" xfId="0" applyFont="1" applyBorder="1" applyAlignment="1" applyProtection="1">
      <alignment horizontal="left" vertical="center" wrapText="1"/>
      <protection locked="0"/>
    </xf>
    <xf numFmtId="0" fontId="8" fillId="0" borderId="43" xfId="0" applyFont="1" applyBorder="1" applyAlignment="1" applyProtection="1">
      <alignment horizontal="center" vertical="top" wrapText="1"/>
      <protection locked="0"/>
    </xf>
    <xf numFmtId="0" fontId="8" fillId="0" borderId="26" xfId="0" applyFont="1" applyBorder="1" applyAlignment="1" applyProtection="1">
      <alignment horizontal="center" vertical="top" wrapText="1"/>
      <protection locked="0"/>
    </xf>
    <xf numFmtId="0" fontId="8" fillId="0" borderId="43"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45"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43"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10" xfId="0" applyNumberFormat="1" applyFont="1" applyBorder="1" applyAlignment="1" applyProtection="1">
      <alignment horizontal="left" wrapText="1"/>
      <protection locked="0"/>
    </xf>
    <xf numFmtId="0" fontId="8" fillId="0" borderId="10" xfId="0" applyFont="1" applyBorder="1" applyAlignment="1" applyProtection="1">
      <alignment horizontal="left" vertical="center"/>
      <protection locked="0"/>
    </xf>
    <xf numFmtId="0" fontId="8" fillId="0"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0" borderId="47"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4" fillId="0" borderId="0" xfId="42" applyFont="1" applyAlignment="1" applyProtection="1">
      <alignment horizontal="justify" vertical="center" wrapText="1"/>
      <protection/>
    </xf>
    <xf numFmtId="49" fontId="4" fillId="0" borderId="10" xfId="0" applyNumberFormat="1" applyFont="1" applyBorder="1" applyAlignment="1">
      <alignment vertical="center" wrapText="1"/>
    </xf>
    <xf numFmtId="0" fontId="4" fillId="0" borderId="10" xfId="0" applyFont="1" applyBorder="1" applyAlignment="1">
      <alignment vertical="center" wrapText="1"/>
    </xf>
    <xf numFmtId="49" fontId="4" fillId="0" borderId="10" xfId="42" applyNumberFormat="1" applyFont="1" applyBorder="1" applyAlignment="1" applyProtection="1">
      <alignment horizontal="left" vertical="center" wrapText="1"/>
      <protection/>
    </xf>
    <xf numFmtId="0" fontId="0" fillId="0" borderId="33" xfId="0" applyBorder="1" applyAlignment="1" applyProtection="1">
      <alignment horizontal="center"/>
      <protection locked="0"/>
    </xf>
    <xf numFmtId="0" fontId="0" fillId="0" borderId="0" xfId="0" applyAlignment="1" applyProtection="1">
      <alignment horizontal="center"/>
      <protection locked="0"/>
    </xf>
    <xf numFmtId="0" fontId="3"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49" fontId="4" fillId="0" borderId="0" xfId="0" applyNumberFormat="1" applyFont="1" applyAlignment="1">
      <alignment horizontal="justify" vertical="center" wrapText="1"/>
    </xf>
    <xf numFmtId="49" fontId="4" fillId="0" borderId="0" xfId="0" applyNumberFormat="1" applyFont="1" applyAlignment="1">
      <alignment horizontal="justify"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9"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justify" wrapText="1"/>
    </xf>
    <xf numFmtId="0" fontId="72" fillId="0" borderId="29"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12" xfId="0" applyFont="1" applyBorder="1" applyAlignment="1">
      <alignment horizontal="center" vertical="center" wrapText="1"/>
    </xf>
    <xf numFmtId="0" fontId="72" fillId="35" borderId="29" xfId="0" applyFont="1" applyFill="1" applyBorder="1" applyAlignment="1">
      <alignment horizontal="left" vertical="center" wrapText="1"/>
    </xf>
    <xf numFmtId="0" fontId="72" fillId="35" borderId="12" xfId="0" applyFont="1" applyFill="1" applyBorder="1" applyAlignment="1">
      <alignment horizontal="left" vertical="center" wrapText="1"/>
    </xf>
    <xf numFmtId="0" fontId="72" fillId="35" borderId="46" xfId="0" applyFont="1" applyFill="1" applyBorder="1" applyAlignment="1">
      <alignment horizontal="left" vertical="center" wrapText="1"/>
    </xf>
    <xf numFmtId="0" fontId="72" fillId="0" borderId="14"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15" xfId="0" applyFont="1" applyBorder="1" applyAlignment="1">
      <alignment horizontal="center" vertical="center" wrapText="1"/>
    </xf>
    <xf numFmtId="0" fontId="72" fillId="35" borderId="23" xfId="0" applyFont="1" applyFill="1" applyBorder="1" applyAlignment="1">
      <alignment horizontal="left" vertical="center" wrapText="1"/>
    </xf>
    <xf numFmtId="0" fontId="72" fillId="35" borderId="17" xfId="0" applyFont="1" applyFill="1" applyBorder="1" applyAlignment="1">
      <alignment horizontal="left" vertical="center" wrapText="1"/>
    </xf>
    <xf numFmtId="49" fontId="70" fillId="0" borderId="0" xfId="0" applyNumberFormat="1" applyFont="1" applyAlignment="1">
      <alignment horizontal="justify" vertical="center" wrapText="1"/>
    </xf>
    <xf numFmtId="0" fontId="70" fillId="0" borderId="0" xfId="0" applyFont="1" applyAlignment="1">
      <alignment horizontal="justify" vertical="center" wrapText="1"/>
    </xf>
    <xf numFmtId="0" fontId="70" fillId="0" borderId="0" xfId="0" applyFont="1" applyAlignment="1">
      <alignment horizontal="justify" wrapText="1"/>
    </xf>
    <xf numFmtId="0" fontId="70" fillId="0" borderId="0" xfId="0" applyFont="1" applyAlignment="1">
      <alignment horizontal="justify" vertical="top" wrapText="1"/>
    </xf>
    <xf numFmtId="0" fontId="85" fillId="0" borderId="0" xfId="0" applyFont="1" applyAlignment="1">
      <alignment horizontal="justify" vertical="center" wrapText="1"/>
    </xf>
    <xf numFmtId="0" fontId="70" fillId="0" borderId="0" xfId="0" applyNumberFormat="1" applyFont="1" applyAlignment="1">
      <alignment horizontal="justify" vertical="center" wrapText="1"/>
    </xf>
    <xf numFmtId="0" fontId="72" fillId="0" borderId="29" xfId="0" applyFont="1" applyBorder="1" applyAlignment="1">
      <alignment vertical="center" wrapText="1"/>
    </xf>
    <xf numFmtId="0" fontId="72" fillId="0" borderId="12" xfId="0" applyFont="1" applyBorder="1" applyAlignment="1">
      <alignment vertical="center" wrapText="1"/>
    </xf>
    <xf numFmtId="1" fontId="72" fillId="35" borderId="29" xfId="0" applyNumberFormat="1" applyFont="1" applyFill="1" applyBorder="1" applyAlignment="1">
      <alignment horizontal="center" vertical="center" wrapText="1"/>
    </xf>
    <xf numFmtId="1" fontId="72" fillId="35" borderId="12" xfId="0" applyNumberFormat="1" applyFont="1" applyFill="1" applyBorder="1" applyAlignment="1">
      <alignment horizontal="center" vertical="center" wrapText="1"/>
    </xf>
    <xf numFmtId="0" fontId="72" fillId="35" borderId="29" xfId="0" applyFont="1" applyFill="1" applyBorder="1" applyAlignment="1">
      <alignment horizontal="center" vertical="center" wrapText="1"/>
    </xf>
    <xf numFmtId="0" fontId="72" fillId="35" borderId="12" xfId="0" applyFont="1" applyFill="1" applyBorder="1" applyAlignment="1">
      <alignment horizontal="center" vertical="center" wrapText="1"/>
    </xf>
    <xf numFmtId="0" fontId="85" fillId="0" borderId="70" xfId="0" applyFont="1" applyBorder="1" applyAlignment="1">
      <alignment horizontal="center" vertical="center"/>
    </xf>
    <xf numFmtId="0" fontId="72" fillId="0" borderId="69" xfId="0" applyFont="1" applyBorder="1" applyAlignment="1">
      <alignment horizontal="center" vertical="center" wrapText="1"/>
    </xf>
    <xf numFmtId="0" fontId="72" fillId="0" borderId="71"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57" xfId="0" applyFont="1" applyBorder="1" applyAlignment="1">
      <alignment vertical="center" wrapText="1"/>
    </xf>
    <xf numFmtId="0" fontId="72" fillId="0" borderId="64" xfId="0" applyFont="1" applyBorder="1" applyAlignment="1">
      <alignment vertical="center" wrapText="1"/>
    </xf>
    <xf numFmtId="49" fontId="70" fillId="0" borderId="0" xfId="0" applyNumberFormat="1" applyFont="1" applyAlignment="1">
      <alignment horizontal="left" vertical="center" wrapText="1"/>
    </xf>
    <xf numFmtId="0" fontId="4" fillId="0" borderId="0" xfId="0" applyNumberFormat="1" applyFont="1" applyFill="1" applyAlignment="1">
      <alignment horizontal="justify" vertical="top" wrapText="1"/>
    </xf>
    <xf numFmtId="0" fontId="8"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6" fillId="0" borderId="10"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top"/>
      <protection locked="0"/>
    </xf>
    <xf numFmtId="0" fontId="4" fillId="0" borderId="47" xfId="0" applyFont="1" applyFill="1" applyBorder="1" applyAlignment="1" applyProtection="1">
      <alignment horizontal="left" vertical="top"/>
      <protection locked="0"/>
    </xf>
    <xf numFmtId="0" fontId="4" fillId="0" borderId="26"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center"/>
      <protection locked="0"/>
    </xf>
    <xf numFmtId="0" fontId="6" fillId="0" borderId="0" xfId="0" applyFont="1" applyFill="1" applyAlignment="1" applyProtection="1">
      <alignment horizontal="center"/>
      <protection locked="0"/>
    </xf>
    <xf numFmtId="0" fontId="4"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protection locked="0"/>
    </xf>
    <xf numFmtId="0" fontId="4" fillId="0" borderId="43"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0" xfId="0" applyFont="1" applyFill="1" applyAlignment="1">
      <alignment horizontal="left" vertical="center" wrapText="1"/>
    </xf>
    <xf numFmtId="0" fontId="4" fillId="0" borderId="10" xfId="0" applyFont="1" applyFill="1" applyBorder="1" applyAlignment="1" applyProtection="1">
      <alignment horizontal="left" wrapText="1"/>
      <protection locked="0"/>
    </xf>
    <xf numFmtId="0" fontId="6" fillId="0" borderId="0" xfId="0" applyFont="1" applyFill="1" applyAlignment="1">
      <alignment horizontal="justify" vertical="center"/>
    </xf>
    <xf numFmtId="0" fontId="4" fillId="0" borderId="0" xfId="0" applyNumberFormat="1" applyFont="1" applyFill="1" applyAlignment="1" quotePrefix="1">
      <alignment horizontal="justify" vertical="center" wrapText="1"/>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85" fillId="0" borderId="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10" xfId="0" applyFont="1" applyBorder="1" applyAlignment="1">
      <alignment horizontal="center" vertical="top" wrapText="1"/>
    </xf>
    <xf numFmtId="0" fontId="70" fillId="0" borderId="0" xfId="0" applyFont="1" applyAlignment="1">
      <alignment horizontal="left" vertical="center"/>
    </xf>
    <xf numFmtId="0" fontId="8" fillId="0" borderId="45" xfId="0" applyNumberFormat="1" applyFont="1" applyFill="1" applyBorder="1" applyAlignment="1" applyProtection="1">
      <alignment horizontal="left" wrapText="1"/>
      <protection locked="0"/>
    </xf>
    <xf numFmtId="0" fontId="8" fillId="0" borderId="0" xfId="0" applyNumberFormat="1" applyFont="1" applyFill="1" applyAlignment="1" applyProtection="1">
      <alignment horizontal="left" wrapText="1"/>
      <protection locked="0"/>
    </xf>
    <xf numFmtId="0" fontId="8" fillId="0" borderId="0" xfId="0" applyNumberFormat="1" applyFont="1" applyFill="1" applyAlignment="1" applyProtection="1">
      <alignment horizontal="justify" vertical="center" wrapText="1"/>
      <protection locked="0"/>
    </xf>
    <xf numFmtId="0" fontId="8" fillId="0" borderId="42" xfId="0" applyFont="1" applyFill="1" applyBorder="1" applyAlignment="1" applyProtection="1">
      <alignment horizontal="center" vertical="center" wrapText="1"/>
      <protection/>
    </xf>
    <xf numFmtId="0" fontId="8" fillId="0" borderId="45"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49" fontId="8" fillId="0" borderId="27" xfId="0" applyNumberFormat="1"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vertical="center" wrapText="1"/>
      <protection locked="0"/>
    </xf>
    <xf numFmtId="0" fontId="8" fillId="0" borderId="30" xfId="0" applyFont="1" applyFill="1" applyBorder="1" applyAlignment="1" applyProtection="1">
      <alignment horizontal="center" vertical="center"/>
      <protection locked="0"/>
    </xf>
    <xf numFmtId="49" fontId="8" fillId="0" borderId="5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49" fontId="8" fillId="0" borderId="49" xfId="0" applyNumberFormat="1"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49" fontId="8" fillId="0" borderId="72" xfId="0" applyNumberFormat="1"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protection locked="0"/>
    </xf>
    <xf numFmtId="0" fontId="8" fillId="0" borderId="51" xfId="0" applyFont="1" applyFill="1" applyBorder="1" applyAlignment="1" applyProtection="1">
      <alignment horizontal="center"/>
      <protection locked="0"/>
    </xf>
    <xf numFmtId="0" fontId="8" fillId="0" borderId="43"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49" fontId="8" fillId="0" borderId="48" xfId="0" applyNumberFormat="1" applyFont="1" applyFill="1" applyBorder="1" applyAlignment="1" applyProtection="1">
      <alignment horizontal="center" vertical="center" wrapText="1"/>
      <protection locked="0"/>
    </xf>
    <xf numFmtId="49" fontId="8" fillId="0" borderId="73" xfId="0" applyNumberFormat="1"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27"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right" vertical="center"/>
      <protection locked="0"/>
    </xf>
    <xf numFmtId="0" fontId="8" fillId="0" borderId="0" xfId="0" applyNumberFormat="1" applyFont="1" applyFill="1" applyAlignment="1">
      <alignment horizontal="left" wrapText="1"/>
    </xf>
    <xf numFmtId="0" fontId="8" fillId="0" borderId="27"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0" xfId="0" applyNumberFormat="1" applyFont="1" applyFill="1" applyBorder="1" applyAlignment="1" applyProtection="1">
      <alignment horizontal="center" vertical="center" wrapText="1"/>
      <protection locked="0"/>
    </xf>
    <xf numFmtId="0" fontId="74" fillId="0" borderId="10"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10" xfId="0" applyFont="1" applyBorder="1" applyAlignment="1">
      <alignment horizontal="center" vertical="top" wrapText="1"/>
    </xf>
    <xf numFmtId="0" fontId="74" fillId="0" borderId="27" xfId="0" applyFont="1" applyBorder="1" applyAlignment="1">
      <alignment horizontal="center" vertical="top" wrapText="1"/>
    </xf>
    <xf numFmtId="0" fontId="74" fillId="0" borderId="10" xfId="0" applyFont="1" applyBorder="1" applyAlignment="1">
      <alignment horizontal="left" vertical="top" wrapText="1"/>
    </xf>
    <xf numFmtId="0" fontId="76" fillId="0" borderId="10" xfId="0" applyFont="1" applyBorder="1" applyAlignment="1">
      <alignment horizontal="center" vertical="center" wrapText="1"/>
    </xf>
    <xf numFmtId="0" fontId="74" fillId="0" borderId="10" xfId="0" applyFont="1" applyBorder="1" applyAlignment="1">
      <alignment horizontal="center" vertical="top"/>
    </xf>
    <xf numFmtId="0" fontId="74" fillId="0" borderId="10" xfId="0" applyFont="1" applyBorder="1" applyAlignment="1">
      <alignment horizontal="center" vertical="center"/>
    </xf>
    <xf numFmtId="0" fontId="76" fillId="0" borderId="10" xfId="0" applyFont="1" applyBorder="1" applyAlignment="1">
      <alignment horizontal="center" vertical="top" wrapText="1"/>
    </xf>
    <xf numFmtId="0" fontId="82"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7" fillId="0" borderId="0" xfId="0" applyFont="1" applyAlignment="1">
      <alignment horizontal="center" wrapText="1"/>
    </xf>
    <xf numFmtId="0" fontId="6" fillId="0" borderId="0" xfId="0" applyFont="1" applyAlignment="1">
      <alignment horizontal="center" vertical="center"/>
    </xf>
    <xf numFmtId="0" fontId="4" fillId="0" borderId="0" xfId="0" applyFont="1" applyAlignment="1" applyProtection="1">
      <alignment horizontal="justify"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quotePrefix="1">
      <alignment horizontal="justify" wrapText="1"/>
      <protection locked="0"/>
    </xf>
    <xf numFmtId="0" fontId="4" fillId="0" borderId="0" xfId="0" applyFont="1" applyAlignment="1" applyProtection="1">
      <alignment horizontal="justify" wrapText="1"/>
      <protection locked="0"/>
    </xf>
    <xf numFmtId="0" fontId="4" fillId="0" borderId="0" xfId="0" applyFont="1" applyFill="1" applyAlignment="1" applyProtection="1">
      <alignment horizontal="justify" vertical="center" wrapText="1"/>
      <protection locked="0"/>
    </xf>
    <xf numFmtId="0" fontId="4" fillId="0" borderId="0" xfId="0" applyNumberFormat="1" applyFont="1" applyAlignment="1" applyProtection="1">
      <alignment horizontal="justify" vertical="center" wrapText="1"/>
      <protection locked="0"/>
    </xf>
    <xf numFmtId="0" fontId="8" fillId="0" borderId="59" xfId="0" applyFont="1" applyBorder="1" applyAlignment="1" applyProtection="1">
      <alignment horizontal="center" vertical="center" wrapText="1"/>
      <protection locked="0"/>
    </xf>
    <xf numFmtId="173" fontId="8" fillId="0" borderId="49" xfId="0" applyNumberFormat="1" applyFont="1" applyBorder="1" applyAlignment="1" applyProtection="1">
      <alignment horizontal="center" vertical="center" wrapText="1"/>
      <protection locked="0"/>
    </xf>
    <xf numFmtId="173" fontId="8" fillId="0" borderId="50" xfId="0" applyNumberFormat="1" applyFont="1" applyBorder="1" applyAlignment="1" applyProtection="1">
      <alignment horizontal="center" vertical="center" wrapText="1"/>
      <protection locked="0"/>
    </xf>
    <xf numFmtId="173" fontId="8" fillId="0" borderId="51" xfId="0" applyNumberFormat="1" applyFont="1" applyBorder="1" applyAlignment="1" applyProtection="1">
      <alignment horizontal="center" vertical="center" wrapText="1"/>
      <protection locked="0"/>
    </xf>
    <xf numFmtId="173" fontId="8" fillId="0" borderId="48" xfId="0" applyNumberFormat="1" applyFont="1" applyBorder="1" applyAlignment="1" applyProtection="1">
      <alignment horizontal="center" vertical="center" wrapText="1"/>
      <protection locked="0"/>
    </xf>
    <xf numFmtId="173" fontId="8" fillId="0" borderId="27" xfId="0" applyNumberFormat="1" applyFont="1" applyBorder="1" applyAlignment="1" applyProtection="1">
      <alignment horizontal="center" vertical="center" wrapText="1"/>
      <protection locked="0"/>
    </xf>
    <xf numFmtId="173" fontId="8" fillId="0" borderId="39" xfId="0" applyNumberFormat="1"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1" fontId="8" fillId="0" borderId="20" xfId="0" applyNumberFormat="1"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right" vertical="center" wrapText="1"/>
      <protection locked="0"/>
    </xf>
    <xf numFmtId="49" fontId="3" fillId="0" borderId="47" xfId="0" applyNumberFormat="1" applyFont="1" applyFill="1" applyBorder="1" applyAlignment="1" applyProtection="1">
      <alignment horizontal="right" vertical="center" wrapText="1"/>
      <protection locked="0"/>
    </xf>
    <xf numFmtId="49" fontId="3" fillId="0" borderId="26" xfId="0" applyNumberFormat="1" applyFont="1" applyFill="1" applyBorder="1" applyAlignment="1" applyProtection="1">
      <alignment horizontal="right" vertical="center" wrapText="1"/>
      <protection locked="0"/>
    </xf>
    <xf numFmtId="49" fontId="3" fillId="0" borderId="27"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6" fillId="0" borderId="10"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49" fontId="3" fillId="0" borderId="68" xfId="0" applyNumberFormat="1" applyFont="1" applyFill="1" applyBorder="1" applyAlignment="1" applyProtection="1">
      <alignment horizontal="center" vertical="center" wrapText="1"/>
      <protection locked="0"/>
    </xf>
    <xf numFmtId="49" fontId="5" fillId="0" borderId="43" xfId="0" applyNumberFormat="1" applyFont="1" applyFill="1" applyBorder="1" applyAlignment="1" applyProtection="1">
      <alignment horizontal="left" vertical="center" wrapText="1"/>
      <protection locked="0"/>
    </xf>
    <xf numFmtId="49" fontId="5" fillId="0" borderId="47" xfId="0" applyNumberFormat="1" applyFont="1" applyFill="1" applyBorder="1" applyAlignment="1" applyProtection="1">
      <alignment horizontal="left" vertical="center" wrapText="1"/>
      <protection locked="0"/>
    </xf>
    <xf numFmtId="49" fontId="5" fillId="0" borderId="26" xfId="0" applyNumberFormat="1" applyFont="1" applyFill="1" applyBorder="1" applyAlignment="1" applyProtection="1">
      <alignment horizontal="left" vertical="center" wrapText="1"/>
      <protection locked="0"/>
    </xf>
    <xf numFmtId="0" fontId="3" fillId="0" borderId="43" xfId="0" applyFont="1" applyFill="1" applyBorder="1" applyAlignment="1" applyProtection="1">
      <alignment horizontal="right" vertical="center" wrapText="1"/>
      <protection locked="0"/>
    </xf>
    <xf numFmtId="0" fontId="3" fillId="0" borderId="47" xfId="0" applyFont="1" applyFill="1" applyBorder="1" applyAlignment="1" applyProtection="1">
      <alignment horizontal="right" vertical="center" wrapText="1"/>
      <protection locked="0"/>
    </xf>
    <xf numFmtId="0" fontId="3" fillId="0" borderId="26" xfId="0" applyFont="1" applyFill="1" applyBorder="1" applyAlignment="1" applyProtection="1">
      <alignment horizontal="right" vertical="center" wrapText="1"/>
      <protection locked="0"/>
    </xf>
    <xf numFmtId="49" fontId="3" fillId="0" borderId="43" xfId="0" applyNumberFormat="1" applyFont="1" applyFill="1" applyBorder="1" applyAlignment="1" applyProtection="1">
      <alignment horizontal="left" vertical="center" wrapText="1"/>
      <protection locked="0"/>
    </xf>
    <xf numFmtId="49" fontId="3" fillId="0" borderId="47"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0" fontId="4" fillId="0" borderId="0" xfId="0" applyNumberFormat="1" applyFont="1" applyFill="1" applyBorder="1" applyAlignment="1">
      <alignment horizontal="left" vertical="center" wrapText="1"/>
    </xf>
    <xf numFmtId="0" fontId="3" fillId="0" borderId="4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49" fontId="4" fillId="0" borderId="0" xfId="0" applyNumberFormat="1" applyFont="1" applyFill="1" applyAlignment="1">
      <alignment horizontal="justify" vertical="center" wrapText="1"/>
    </xf>
    <xf numFmtId="0" fontId="4" fillId="0" borderId="0" xfId="0" applyNumberFormat="1" applyFont="1" applyFill="1" applyAlignment="1">
      <alignment horizontal="left"/>
    </xf>
    <xf numFmtId="49" fontId="5" fillId="0" borderId="23"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8" fillId="0" borderId="28" xfId="0" applyFont="1" applyFill="1" applyBorder="1" applyAlignment="1" applyProtection="1">
      <alignment/>
      <protection locked="0"/>
    </xf>
    <xf numFmtId="0" fontId="38" fillId="0" borderId="20" xfId="0" applyFont="1" applyFill="1" applyBorder="1" applyAlignment="1" applyProtection="1">
      <alignment/>
      <protection locked="0"/>
    </xf>
    <xf numFmtId="0" fontId="8" fillId="0" borderId="10" xfId="0" applyFont="1" applyBorder="1" applyAlignment="1" applyProtection="1">
      <alignment horizontal="center" vertical="center" wrapText="1"/>
      <protection locked="0"/>
    </xf>
    <xf numFmtId="0" fontId="4" fillId="0" borderId="10" xfId="0" applyFont="1" applyBorder="1" applyAlignment="1">
      <alignment horizontal="left" vertical="center"/>
    </xf>
    <xf numFmtId="0" fontId="4" fillId="0" borderId="43" xfId="0" applyFont="1" applyFill="1" applyBorder="1" applyAlignment="1" applyProtection="1">
      <alignment horizontal="left" wrapText="1"/>
      <protection locked="0"/>
    </xf>
    <xf numFmtId="0" fontId="4" fillId="0" borderId="47" xfId="0" applyFont="1" applyFill="1" applyBorder="1" applyAlignment="1" applyProtection="1">
      <alignment horizontal="left" wrapText="1"/>
      <protection locked="0"/>
    </xf>
    <xf numFmtId="0" fontId="4" fillId="0" borderId="26" xfId="0" applyFont="1" applyFill="1" applyBorder="1" applyAlignment="1" applyProtection="1">
      <alignment horizontal="left" wrapText="1"/>
      <protection locked="0"/>
    </xf>
    <xf numFmtId="0" fontId="8" fillId="0" borderId="42"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33"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0" fontId="6" fillId="0" borderId="0" xfId="0" applyFont="1" applyBorder="1" applyAlignment="1">
      <alignment horizontal="center"/>
    </xf>
    <xf numFmtId="0" fontId="8" fillId="0" borderId="63"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4" fillId="0" borderId="0" xfId="0" applyNumberFormat="1" applyFont="1" applyAlignment="1">
      <alignment horizontal="justify" vertical="center" wrapText="1"/>
    </xf>
    <xf numFmtId="0" fontId="4" fillId="0" borderId="42"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7"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4" fillId="0" borderId="0" xfId="0" applyFont="1" applyAlignment="1">
      <alignment horizontal="left" vertical="center"/>
    </xf>
    <xf numFmtId="0" fontId="4" fillId="0" borderId="10" xfId="0" applyFont="1" applyBorder="1" applyAlignment="1">
      <alignment horizontal="center" vertical="top" wrapText="1"/>
    </xf>
    <xf numFmtId="0" fontId="16" fillId="0" borderId="43"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4" fillId="0" borderId="43" xfId="0" applyFont="1" applyBorder="1" applyAlignment="1">
      <alignment horizontal="left" vertical="center" wrapText="1"/>
    </xf>
    <xf numFmtId="0" fontId="4" fillId="0" borderId="47" xfId="0" applyFont="1" applyBorder="1" applyAlignment="1">
      <alignment horizontal="left" vertical="center" wrapText="1"/>
    </xf>
    <xf numFmtId="0" fontId="4" fillId="0" borderId="26" xfId="0" applyFont="1" applyBorder="1" applyAlignment="1">
      <alignment horizontal="left" vertical="center" wrapText="1"/>
    </xf>
    <xf numFmtId="0" fontId="16" fillId="0" borderId="27"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49" fontId="8" fillId="0" borderId="27" xfId="0" applyNumberFormat="1"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49" fontId="8" fillId="0" borderId="27" xfId="0" applyNumberFormat="1" applyFont="1" applyBorder="1" applyAlignment="1" applyProtection="1">
      <alignment horizontal="left" vertical="center" wrapText="1"/>
      <protection locked="0"/>
    </xf>
    <xf numFmtId="49" fontId="8" fillId="0" borderId="28" xfId="0" applyNumberFormat="1" applyFont="1" applyBorder="1" applyAlignment="1" applyProtection="1">
      <alignment horizontal="left" vertical="center" wrapText="1"/>
      <protection locked="0"/>
    </xf>
    <xf numFmtId="49" fontId="8" fillId="0" borderId="20"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center" vertical="center" wrapText="1"/>
      <protection locked="0"/>
    </xf>
    <xf numFmtId="49" fontId="16" fillId="0" borderId="28"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protection locked="0"/>
    </xf>
    <xf numFmtId="49" fontId="6" fillId="0" borderId="0" xfId="0" applyNumberFormat="1" applyFont="1" applyAlignment="1" applyProtection="1">
      <alignment horizontal="center"/>
      <protection locked="0"/>
    </xf>
    <xf numFmtId="0" fontId="16" fillId="0" borderId="10" xfId="0" applyFont="1" applyBorder="1" applyAlignment="1" applyProtection="1">
      <alignment horizontal="center" vertical="center" wrapText="1"/>
      <protection locked="0"/>
    </xf>
    <xf numFmtId="0" fontId="4" fillId="0" borderId="0" xfId="0" applyFont="1" applyAlignment="1" applyProtection="1">
      <alignment horizontal="right"/>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wrapText="1"/>
      <protection locked="0"/>
    </xf>
    <xf numFmtId="0" fontId="3" fillId="0" borderId="43" xfId="0" applyFont="1" applyBorder="1" applyAlignment="1" applyProtection="1">
      <alignment horizontal="right" vertical="center" wrapText="1"/>
      <protection/>
    </xf>
    <xf numFmtId="0" fontId="3" fillId="0" borderId="47" xfId="0" applyFont="1" applyBorder="1" applyAlignment="1" applyProtection="1">
      <alignment horizontal="right" vertical="center" wrapText="1"/>
      <protection/>
    </xf>
    <xf numFmtId="0" fontId="3" fillId="0" borderId="26" xfId="0" applyFont="1" applyBorder="1" applyAlignment="1" applyProtection="1">
      <alignment horizontal="right" vertical="center" wrapText="1"/>
      <protection/>
    </xf>
    <xf numFmtId="49" fontId="3" fillId="0" borderId="43" xfId="0" applyNumberFormat="1" applyFont="1" applyBorder="1" applyAlignment="1" applyProtection="1">
      <alignment horizontal="right" vertical="center" wrapText="1"/>
      <protection locked="0"/>
    </xf>
    <xf numFmtId="49" fontId="3" fillId="0" borderId="47" xfId="0" applyNumberFormat="1" applyFont="1" applyBorder="1" applyAlignment="1" applyProtection="1">
      <alignment horizontal="right" vertical="center" wrapText="1"/>
      <protection locked="0"/>
    </xf>
    <xf numFmtId="49" fontId="3" fillId="0" borderId="26" xfId="0" applyNumberFormat="1" applyFont="1" applyBorder="1" applyAlignment="1" applyProtection="1">
      <alignment horizontal="right" vertical="center" wrapText="1"/>
      <protection locked="0"/>
    </xf>
    <xf numFmtId="0" fontId="3" fillId="0" borderId="0" xfId="0" applyFont="1" applyBorder="1" applyAlignment="1">
      <alignment horizontal="right" vertical="center" wrapText="1"/>
    </xf>
    <xf numFmtId="0" fontId="3" fillId="0" borderId="10" xfId="0" applyFont="1" applyBorder="1" applyAlignment="1">
      <alignment horizontal="left" vertical="center" wrapText="1"/>
    </xf>
    <xf numFmtId="0" fontId="3" fillId="0" borderId="43" xfId="0" applyFont="1" applyBorder="1" applyAlignment="1" applyProtection="1">
      <alignment horizontal="right" vertical="center" wrapText="1"/>
      <protection locked="0"/>
    </xf>
    <xf numFmtId="0" fontId="3" fillId="0" borderId="47"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3" fillId="0" borderId="10" xfId="0" applyFont="1" applyBorder="1" applyAlignment="1" applyProtection="1">
      <alignment horizontal="center" vertical="center" wrapText="1"/>
      <protection/>
    </xf>
    <xf numFmtId="0" fontId="4" fillId="0" borderId="0" xfId="0" applyNumberFormat="1" applyFont="1" applyAlignment="1">
      <alignment horizontal="justify" wrapText="1"/>
    </xf>
    <xf numFmtId="0" fontId="4" fillId="0" borderId="0" xfId="0" applyFont="1" applyAlignment="1" quotePrefix="1">
      <alignment horizontal="justify" vertical="center" wrapText="1"/>
    </xf>
    <xf numFmtId="49" fontId="3" fillId="0" borderId="10" xfId="0" applyNumberFormat="1"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49" fontId="3" fillId="0" borderId="27" xfId="0" applyNumberFormat="1" applyFont="1" applyBorder="1" applyAlignment="1" applyProtection="1">
      <alignment horizontal="center" vertical="center" wrapText="1"/>
      <protection locked="0"/>
    </xf>
    <xf numFmtId="49" fontId="3" fillId="0" borderId="28"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NumberFormat="1" applyFont="1" applyBorder="1" applyAlignment="1" applyProtection="1">
      <alignment horizontal="center" vertical="center" wrapText="1"/>
      <protection locked="0"/>
    </xf>
    <xf numFmtId="49" fontId="17" fillId="0" borderId="23"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5"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49" fontId="3" fillId="0" borderId="27"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wrapText="1"/>
      <protection locked="0"/>
    </xf>
    <xf numFmtId="0" fontId="38" fillId="0" borderId="0" xfId="0" applyFont="1" applyAlignment="1">
      <alignment horizontal="right"/>
    </xf>
    <xf numFmtId="0" fontId="5"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8" fillId="0" borderId="47" xfId="0" applyFont="1" applyFill="1" applyBorder="1" applyAlignment="1" applyProtection="1">
      <alignment horizontal="left" vertical="center" wrapText="1"/>
      <protection locked="0"/>
    </xf>
    <xf numFmtId="0" fontId="3" fillId="0" borderId="0" xfId="0" applyFont="1" applyAlignment="1">
      <alignment horizontal="left"/>
    </xf>
    <xf numFmtId="0" fontId="3" fillId="0" borderId="0" xfId="0" applyFont="1" applyAlignment="1">
      <alignment horizontal="justify" wrapText="1"/>
    </xf>
    <xf numFmtId="0" fontId="85"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3" fillId="0" borderId="43" xfId="0" applyFont="1" applyBorder="1" applyAlignment="1" applyProtection="1">
      <alignment vertical="center" wrapText="1"/>
      <protection locked="0"/>
    </xf>
    <xf numFmtId="0" fontId="8" fillId="0" borderId="0" xfId="0" applyNumberFormat="1" applyFont="1" applyAlignment="1">
      <alignment horizontal="justify" wrapText="1"/>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16" fillId="0" borderId="68"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3" fillId="0" borderId="4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70" fillId="0" borderId="0" xfId="0" applyNumberFormat="1" applyFont="1" applyBorder="1" applyAlignment="1">
      <alignment horizontal="justify" vertical="center" wrapText="1"/>
    </xf>
    <xf numFmtId="0" fontId="70" fillId="33" borderId="0" xfId="0" applyFont="1" applyFill="1" applyAlignment="1">
      <alignment horizontal="justify" vertical="center" wrapText="1"/>
    </xf>
    <xf numFmtId="0" fontId="85" fillId="0" borderId="23" xfId="0" applyFont="1" applyBorder="1" applyAlignment="1">
      <alignment horizontal="center" vertical="center" wrapText="1"/>
    </xf>
    <xf numFmtId="0" fontId="70" fillId="33" borderId="0" xfId="0" applyFont="1" applyFill="1" applyBorder="1" applyAlignment="1">
      <alignment horizontal="justify" vertical="center" wrapText="1"/>
    </xf>
    <xf numFmtId="0" fontId="70" fillId="33" borderId="43"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3" borderId="47"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33" borderId="10" xfId="0" applyFont="1" applyFill="1" applyBorder="1" applyAlignment="1">
      <alignment horizontal="center" vertical="center" wrapText="1"/>
    </xf>
    <xf numFmtId="0" fontId="70" fillId="0" borderId="0" xfId="0" applyFont="1" applyFill="1" applyAlignment="1">
      <alignment horizontal="justify" vertical="center" wrapText="1"/>
    </xf>
    <xf numFmtId="0" fontId="70" fillId="0" borderId="45" xfId="0" applyFont="1" applyFill="1" applyBorder="1" applyAlignment="1">
      <alignment horizontal="justify" vertical="center" wrapText="1"/>
    </xf>
    <xf numFmtId="0" fontId="70" fillId="33" borderId="27"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0" borderId="42" xfId="0" applyFont="1" applyBorder="1" applyAlignment="1">
      <alignment horizontal="left" vertical="top" wrapText="1"/>
    </xf>
    <xf numFmtId="0" fontId="70" fillId="0" borderId="45" xfId="0" applyFont="1" applyBorder="1" applyAlignment="1">
      <alignment horizontal="left" vertical="top" wrapText="1"/>
    </xf>
    <xf numFmtId="0" fontId="70" fillId="0" borderId="44" xfId="0" applyFont="1" applyBorder="1" applyAlignment="1">
      <alignment horizontal="left" vertical="top" wrapText="1"/>
    </xf>
    <xf numFmtId="0" fontId="70" fillId="0" borderId="68" xfId="0" applyFont="1" applyBorder="1" applyAlignment="1">
      <alignment horizontal="left" vertical="top" wrapText="1"/>
    </xf>
    <xf numFmtId="0" fontId="70" fillId="0" borderId="23" xfId="0" applyFont="1" applyBorder="1" applyAlignment="1">
      <alignment horizontal="left" vertical="top" wrapText="1"/>
    </xf>
    <xf numFmtId="0" fontId="70" fillId="0" borderId="34" xfId="0" applyFont="1" applyBorder="1" applyAlignment="1">
      <alignment horizontal="left" vertical="top" wrapText="1"/>
    </xf>
    <xf numFmtId="0" fontId="70" fillId="0" borderId="43" xfId="0" applyFont="1" applyBorder="1" applyAlignment="1">
      <alignment horizontal="center" vertical="top" wrapText="1"/>
    </xf>
    <xf numFmtId="0" fontId="70" fillId="0" borderId="47" xfId="0" applyFont="1" applyBorder="1" applyAlignment="1">
      <alignment horizontal="center" vertical="top" wrapText="1"/>
    </xf>
    <xf numFmtId="0" fontId="70" fillId="0" borderId="43" xfId="0" applyFont="1" applyBorder="1" applyAlignment="1">
      <alignment horizontal="left" vertical="center" wrapText="1"/>
    </xf>
    <xf numFmtId="0" fontId="70" fillId="0" borderId="47" xfId="0" applyFont="1" applyBorder="1" applyAlignment="1">
      <alignment horizontal="left" vertical="center" wrapText="1"/>
    </xf>
    <xf numFmtId="0" fontId="70" fillId="0" borderId="42" xfId="0" applyFont="1" applyBorder="1" applyAlignment="1">
      <alignment horizontal="left" vertical="center" wrapText="1"/>
    </xf>
    <xf numFmtId="0" fontId="70" fillId="0" borderId="45" xfId="0" applyFont="1" applyBorder="1" applyAlignment="1">
      <alignment horizontal="left" vertical="center" wrapText="1"/>
    </xf>
    <xf numFmtId="0" fontId="70" fillId="0" borderId="68" xfId="0" applyFont="1" applyBorder="1" applyAlignment="1">
      <alignment horizontal="left" vertical="center" wrapText="1"/>
    </xf>
    <xf numFmtId="0" fontId="70" fillId="0" borderId="23" xfId="0" applyFont="1" applyBorder="1" applyAlignment="1">
      <alignment horizontal="left" vertical="center" wrapText="1"/>
    </xf>
    <xf numFmtId="0" fontId="70" fillId="0" borderId="26" xfId="0" applyFont="1" applyBorder="1" applyAlignment="1">
      <alignment horizontal="center" vertical="top" wrapText="1"/>
    </xf>
    <xf numFmtId="0" fontId="70" fillId="0" borderId="43" xfId="0" applyFont="1" applyBorder="1" applyAlignment="1">
      <alignment horizontal="left" vertical="top" wrapText="1"/>
    </xf>
    <xf numFmtId="0" fontId="70" fillId="0" borderId="47" xfId="0" applyFont="1" applyBorder="1" applyAlignment="1">
      <alignment horizontal="left" vertical="top" wrapText="1"/>
    </xf>
    <xf numFmtId="0" fontId="70" fillId="0" borderId="26" xfId="0" applyFont="1" applyBorder="1" applyAlignment="1">
      <alignment horizontal="left" vertical="top" wrapText="1"/>
    </xf>
    <xf numFmtId="0" fontId="8" fillId="0" borderId="0" xfId="0" applyNumberFormat="1" applyFont="1" applyFill="1" applyAlignment="1" applyProtection="1">
      <alignment horizontal="justify" vertical="top" wrapText="1"/>
      <protection locked="0"/>
    </xf>
    <xf numFmtId="0" fontId="8" fillId="0" borderId="28"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protection locked="0"/>
    </xf>
    <xf numFmtId="0" fontId="8" fillId="0" borderId="68"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wrapText="1"/>
      <protection locked="0"/>
    </xf>
    <xf numFmtId="49" fontId="8" fillId="0" borderId="22" xfId="0" applyNumberFormat="1" applyFont="1" applyFill="1" applyBorder="1" applyAlignment="1" applyProtection="1">
      <alignment horizontal="right" vertical="center" wrapText="1"/>
      <protection locked="0"/>
    </xf>
    <xf numFmtId="0" fontId="8" fillId="0" borderId="75" xfId="0" applyFont="1" applyFill="1" applyBorder="1" applyAlignment="1" applyProtection="1">
      <alignment horizontal="right" vertical="center" wrapText="1"/>
      <protection locked="0"/>
    </xf>
    <xf numFmtId="49" fontId="8" fillId="0" borderId="74"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49" fontId="8" fillId="0" borderId="67" xfId="0" applyNumberFormat="1" applyFont="1" applyFill="1" applyBorder="1" applyAlignment="1">
      <alignment horizontal="right" vertical="center" wrapText="1"/>
    </xf>
    <xf numFmtId="0" fontId="8" fillId="0" borderId="39"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vertical="center" wrapText="1"/>
      <protection locked="0"/>
    </xf>
    <xf numFmtId="0" fontId="8" fillId="0" borderId="22" xfId="0" applyFont="1" applyFill="1" applyBorder="1" applyAlignment="1" applyProtection="1">
      <alignment horizontal="right" vertical="center" wrapText="1"/>
      <protection locked="0"/>
    </xf>
    <xf numFmtId="49" fontId="8" fillId="0" borderId="63" xfId="0" applyNumberFormat="1" applyFont="1" applyFill="1" applyBorder="1" applyAlignment="1" applyProtection="1">
      <alignment horizontal="right" vertical="center" wrapText="1"/>
      <protection locked="0"/>
    </xf>
    <xf numFmtId="49" fontId="8" fillId="0" borderId="45" xfId="0" applyNumberFormat="1" applyFont="1" applyFill="1" applyBorder="1" applyAlignment="1" applyProtection="1">
      <alignment horizontal="right" vertical="center" wrapText="1"/>
      <protection locked="0"/>
    </xf>
    <xf numFmtId="49" fontId="8" fillId="0" borderId="44" xfId="0" applyNumberFormat="1" applyFont="1" applyFill="1" applyBorder="1" applyAlignment="1" applyProtection="1">
      <alignment horizontal="right" vertical="center" wrapText="1"/>
      <protection locked="0"/>
    </xf>
    <xf numFmtId="49" fontId="8" fillId="0" borderId="48"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top" wrapText="1"/>
      <protection locked="0"/>
    </xf>
    <xf numFmtId="49"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49" fontId="5" fillId="0" borderId="0" xfId="0" applyNumberFormat="1" applyFont="1" applyFill="1" applyAlignment="1" applyProtection="1">
      <alignment horizontal="center" vertical="center"/>
      <protection locked="0"/>
    </xf>
    <xf numFmtId="0" fontId="4" fillId="0" borderId="0" xfId="0" applyFont="1" applyFill="1" applyAlignment="1" quotePrefix="1">
      <alignment horizontal="justify" vertical="center" wrapText="1"/>
    </xf>
    <xf numFmtId="49" fontId="8" fillId="0" borderId="41"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4" fillId="0" borderId="0" xfId="40" applyNumberFormat="1" applyFont="1" applyFill="1" applyBorder="1" applyAlignment="1" applyProtection="1">
      <alignment horizontal="justify" vertical="center" wrapText="1"/>
      <protection/>
    </xf>
    <xf numFmtId="0" fontId="4" fillId="0" borderId="0" xfId="40" applyFont="1" applyFill="1" applyBorder="1" applyAlignment="1" applyProtection="1">
      <alignment horizontal="justify" vertical="center" wrapText="1"/>
      <protection/>
    </xf>
    <xf numFmtId="0" fontId="4" fillId="0" borderId="0" xfId="40" applyFont="1" applyFill="1" applyBorder="1" applyAlignment="1" applyProtection="1">
      <alignment horizontal="justify" wrapText="1"/>
      <protection/>
    </xf>
    <xf numFmtId="49" fontId="9" fillId="0" borderId="48" xfId="0" applyNumberFormat="1" applyFont="1" applyFill="1" applyBorder="1" applyAlignment="1" applyProtection="1">
      <alignment horizontal="center" vertical="center" wrapText="1"/>
      <protection locked="0"/>
    </xf>
    <xf numFmtId="49" fontId="9" fillId="0" borderId="73" xfId="0" applyNumberFormat="1" applyFont="1" applyFill="1" applyBorder="1" applyAlignment="1" applyProtection="1">
      <alignment horizontal="center" vertical="center" wrapText="1"/>
      <protection locked="0"/>
    </xf>
    <xf numFmtId="49" fontId="9" fillId="0" borderId="40" xfId="0" applyNumberFormat="1"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wrapText="1"/>
      <protection locked="0"/>
    </xf>
    <xf numFmtId="16" fontId="9" fillId="0" borderId="36"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49" fontId="8" fillId="0" borderId="27" xfId="42" applyNumberFormat="1" applyFont="1" applyFill="1" applyBorder="1" applyAlignment="1" applyProtection="1">
      <alignment horizontal="center" vertical="center" wrapText="1"/>
      <protection locked="0"/>
    </xf>
    <xf numFmtId="49" fontId="8" fillId="0" borderId="28" xfId="42" applyNumberFormat="1" applyFont="1" applyFill="1" applyBorder="1" applyAlignment="1" applyProtection="1">
      <alignment horizontal="center" vertical="center" wrapText="1"/>
      <protection locked="0"/>
    </xf>
    <xf numFmtId="49" fontId="8" fillId="0" borderId="20" xfId="42" applyNumberFormat="1" applyFont="1" applyFill="1" applyBorder="1" applyAlignment="1" applyProtection="1">
      <alignment horizontal="center" vertical="center" wrapText="1"/>
      <protection locked="0"/>
    </xf>
    <xf numFmtId="0" fontId="77" fillId="0" borderId="27" xfId="53" applyFont="1" applyFill="1" applyBorder="1" applyAlignment="1">
      <alignment horizontal="center" vertical="center" wrapText="1"/>
      <protection/>
    </xf>
    <xf numFmtId="0" fontId="77" fillId="0" borderId="20" xfId="53" applyFont="1" applyFill="1" applyBorder="1" applyAlignment="1">
      <alignment horizontal="center" vertical="center" wrapText="1"/>
      <protection/>
    </xf>
    <xf numFmtId="0" fontId="77" fillId="0" borderId="27" xfId="53" applyFont="1" applyFill="1" applyBorder="1" applyAlignment="1">
      <alignment horizontal="left" vertical="center" wrapText="1"/>
      <protection/>
    </xf>
    <xf numFmtId="0" fontId="77" fillId="0" borderId="20" xfId="53" applyFont="1" applyFill="1" applyBorder="1" applyAlignment="1">
      <alignment horizontal="left" vertical="center" wrapText="1"/>
      <protection/>
    </xf>
    <xf numFmtId="0" fontId="3" fillId="0" borderId="27"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81" fillId="0" borderId="27" xfId="53" applyFont="1" applyFill="1" applyBorder="1" applyAlignment="1">
      <alignment horizontal="left" vertical="center" wrapText="1"/>
      <protection/>
    </xf>
    <xf numFmtId="0" fontId="81" fillId="0" borderId="20" xfId="53" applyFont="1" applyFill="1" applyBorder="1" applyAlignment="1">
      <alignment horizontal="left" vertical="center" wrapText="1"/>
      <protection/>
    </xf>
    <xf numFmtId="0" fontId="77" fillId="0" borderId="10" xfId="53" applyFont="1" applyFill="1" applyBorder="1" applyAlignment="1">
      <alignment horizontal="center" vertical="center" wrapText="1"/>
      <protection/>
    </xf>
    <xf numFmtId="0" fontId="77" fillId="0" borderId="28" xfId="53" applyFont="1" applyFill="1" applyBorder="1" applyAlignment="1">
      <alignment horizontal="center" vertical="center" wrapText="1"/>
      <protection/>
    </xf>
    <xf numFmtId="4" fontId="77" fillId="0" borderId="27" xfId="53" applyNumberFormat="1" applyFont="1" applyFill="1" applyBorder="1" applyAlignment="1">
      <alignment horizontal="center" vertical="center" wrapText="1"/>
      <protection/>
    </xf>
    <xf numFmtId="4" fontId="77" fillId="0" borderId="20" xfId="53" applyNumberFormat="1" applyFont="1" applyFill="1" applyBorder="1" applyAlignment="1">
      <alignment horizontal="center" vertical="center" wrapText="1"/>
      <protection/>
    </xf>
    <xf numFmtId="3" fontId="77" fillId="0" borderId="43" xfId="53" applyNumberFormat="1" applyFont="1" applyFill="1" applyBorder="1" applyAlignment="1">
      <alignment horizontal="right" vertical="center" wrapText="1"/>
      <protection/>
    </xf>
    <xf numFmtId="3" fontId="77" fillId="0" borderId="47" xfId="53" applyNumberFormat="1" applyFont="1" applyFill="1" applyBorder="1" applyAlignment="1">
      <alignment horizontal="right" vertical="center" wrapText="1"/>
      <protection/>
    </xf>
    <xf numFmtId="3" fontId="77" fillId="0" borderId="26" xfId="53" applyNumberFormat="1" applyFont="1" applyFill="1" applyBorder="1" applyAlignment="1">
      <alignment horizontal="right" vertical="center" wrapText="1"/>
      <protection/>
    </xf>
    <xf numFmtId="0" fontId="3" fillId="0" borderId="27" xfId="53" applyFont="1" applyFill="1" applyBorder="1" applyAlignment="1">
      <alignment horizontal="center" vertical="center" wrapText="1"/>
      <protection/>
    </xf>
    <xf numFmtId="0" fontId="3" fillId="0" borderId="20" xfId="53" applyFont="1" applyFill="1" applyBorder="1" applyAlignment="1">
      <alignment horizontal="center" vertical="center" wrapText="1"/>
      <protection/>
    </xf>
    <xf numFmtId="0" fontId="77" fillId="0" borderId="20" xfId="53" applyFont="1" applyFill="1" applyBorder="1" applyAlignment="1">
      <alignment vertical="center"/>
      <protection/>
    </xf>
    <xf numFmtId="0" fontId="88" fillId="0" borderId="10" xfId="0" applyFont="1" applyFill="1" applyBorder="1" applyAlignment="1">
      <alignment horizontal="center" vertical="center" wrapText="1"/>
    </xf>
    <xf numFmtId="0" fontId="83" fillId="0" borderId="68"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79" fillId="0" borderId="23" xfId="0" applyFont="1" applyFill="1" applyBorder="1" applyAlignment="1">
      <alignment horizontal="center" vertical="center" wrapText="1"/>
    </xf>
    <xf numFmtId="0" fontId="83" fillId="0" borderId="27"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43" xfId="0" applyFont="1" applyFill="1" applyBorder="1" applyAlignment="1">
      <alignment horizontal="center" vertical="center" wrapText="1"/>
    </xf>
    <xf numFmtId="0" fontId="83" fillId="0" borderId="47" xfId="0" applyFont="1" applyFill="1" applyBorder="1" applyAlignment="1">
      <alignment horizontal="center" vertical="center" wrapText="1"/>
    </xf>
    <xf numFmtId="0" fontId="83" fillId="0" borderId="26" xfId="0" applyFont="1" applyFill="1" applyBorder="1" applyAlignment="1">
      <alignment horizontal="center" vertical="center" wrapText="1"/>
    </xf>
    <xf numFmtId="0" fontId="8" fillId="0" borderId="0" xfId="0" applyNumberFormat="1" applyFont="1" applyBorder="1" applyAlignment="1" applyProtection="1">
      <alignment horizontal="justify" vertical="top" wrapText="1"/>
      <protection locked="0"/>
    </xf>
    <xf numFmtId="0" fontId="8" fillId="0" borderId="0" xfId="0" applyNumberFormat="1" applyFont="1" applyBorder="1" applyAlignment="1" applyProtection="1">
      <alignment horizontal="justify" wrapText="1"/>
      <protection locked="0"/>
    </xf>
    <xf numFmtId="49" fontId="8" fillId="0" borderId="10"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right" vertical="center" wrapText="1"/>
      <protection locked="0"/>
    </xf>
    <xf numFmtId="0" fontId="9" fillId="0" borderId="43" xfId="0" applyFont="1" applyBorder="1" applyAlignment="1" applyProtection="1">
      <alignment horizontal="left"/>
      <protection locked="0"/>
    </xf>
    <xf numFmtId="0" fontId="9" fillId="0" borderId="47"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42" xfId="0" applyFont="1" applyBorder="1" applyAlignment="1" applyProtection="1">
      <alignment horizontal="left"/>
      <protection locked="0"/>
    </xf>
    <xf numFmtId="0" fontId="9" fillId="0" borderId="45" xfId="0" applyFont="1" applyBorder="1" applyAlignment="1" applyProtection="1">
      <alignment horizontal="left"/>
      <protection locked="0"/>
    </xf>
    <xf numFmtId="49" fontId="6" fillId="0" borderId="0" xfId="0" applyNumberFormat="1" applyFont="1" applyBorder="1" applyAlignment="1" applyProtection="1">
      <alignment horizontal="center" vertical="center"/>
      <protection locked="0"/>
    </xf>
    <xf numFmtId="0" fontId="76" fillId="0" borderId="10" xfId="0" applyFont="1" applyFill="1" applyBorder="1" applyAlignment="1">
      <alignment horizontal="center" vertical="top" wrapText="1"/>
    </xf>
    <xf numFmtId="0" fontId="76" fillId="0" borderId="27" xfId="0" applyFont="1" applyBorder="1" applyAlignment="1">
      <alignment horizontal="center" vertical="top" wrapText="1"/>
    </xf>
    <xf numFmtId="0" fontId="76" fillId="0" borderId="28" xfId="0" applyFont="1" applyBorder="1" applyAlignment="1">
      <alignment horizontal="center" vertical="top" wrapText="1"/>
    </xf>
    <xf numFmtId="0" fontId="74" fillId="0" borderId="27" xfId="0" applyFont="1" applyBorder="1" applyAlignment="1">
      <alignment horizontal="left" vertical="top" wrapText="1"/>
    </xf>
    <xf numFmtId="0" fontId="74" fillId="0" borderId="20" xfId="0" applyFont="1" applyBorder="1" applyAlignment="1">
      <alignment horizontal="left" vertical="top" wrapText="1"/>
    </xf>
    <xf numFmtId="0" fontId="76" fillId="0" borderId="43"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27" xfId="0" applyFont="1" applyBorder="1" applyAlignment="1">
      <alignment horizontal="left" vertical="top" wrapText="1"/>
    </xf>
    <xf numFmtId="0" fontId="76" fillId="0" borderId="28" xfId="0" applyFont="1" applyBorder="1" applyAlignment="1">
      <alignment horizontal="left" vertical="top" wrapText="1"/>
    </xf>
    <xf numFmtId="0" fontId="76" fillId="0" borderId="20" xfId="0" applyFont="1" applyBorder="1" applyAlignment="1">
      <alignment horizontal="left" vertical="top" wrapText="1"/>
    </xf>
    <xf numFmtId="0" fontId="76" fillId="0" borderId="20" xfId="0" applyFont="1" applyBorder="1" applyAlignment="1">
      <alignment horizontal="center" vertical="top" wrapText="1"/>
    </xf>
    <xf numFmtId="0" fontId="4" fillId="0" borderId="10"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0" xfId="42"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4" fillId="0" borderId="43" xfId="42" applyFont="1" applyBorder="1" applyAlignment="1" applyProtection="1">
      <alignment horizontal="left" vertical="center" wrapText="1"/>
      <protection locked="0"/>
    </xf>
    <xf numFmtId="0" fontId="4" fillId="0" borderId="47" xfId="42" applyFont="1" applyBorder="1" applyAlignment="1" applyProtection="1">
      <alignment horizontal="left" vertical="center" wrapText="1"/>
      <protection locked="0"/>
    </xf>
    <xf numFmtId="0" fontId="4" fillId="0" borderId="26" xfId="42" applyFont="1" applyBorder="1" applyAlignment="1" applyProtection="1">
      <alignment horizontal="left" vertical="center" wrapText="1"/>
      <protection locked="0"/>
    </xf>
    <xf numFmtId="0" fontId="4" fillId="0" borderId="68"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93" zoomScaleSheetLayoutView="93" zoomScalePageLayoutView="0" workbookViewId="0" topLeftCell="A1">
      <selection activeCell="Y4" sqref="Y4"/>
    </sheetView>
  </sheetViews>
  <sheetFormatPr defaultColWidth="9.140625" defaultRowHeight="15"/>
  <cols>
    <col min="1" max="1" width="16.140625" style="18" customWidth="1"/>
    <col min="2" max="2" width="15.00390625" style="18" customWidth="1"/>
    <col min="3" max="15" width="7.28125" style="18" customWidth="1"/>
    <col min="16" max="25" width="7.28125" style="7" customWidth="1"/>
  </cols>
  <sheetData>
    <row r="1" ht="14.25">
      <c r="Y1" s="7">
        <v>1</v>
      </c>
    </row>
    <row r="2" spans="15:25" ht="14.25">
      <c r="O2" s="318"/>
      <c r="Y2" s="318" t="s">
        <v>523</v>
      </c>
    </row>
    <row r="3" spans="15:25" ht="14.25">
      <c r="O3" s="318"/>
      <c r="Y3" s="318" t="s">
        <v>452</v>
      </c>
    </row>
    <row r="4" spans="15:25" ht="14.25">
      <c r="O4" s="318"/>
      <c r="Y4" s="318" t="s">
        <v>1140</v>
      </c>
    </row>
    <row r="5" spans="15:25" ht="14.25">
      <c r="O5" s="318"/>
      <c r="Y5" s="318" t="s">
        <v>523</v>
      </c>
    </row>
    <row r="6" spans="15:25" ht="14.25">
      <c r="O6" s="318"/>
      <c r="Y6" s="318" t="s">
        <v>452</v>
      </c>
    </row>
    <row r="7" spans="15:25" ht="14.25">
      <c r="O7" s="318"/>
      <c r="Y7" s="318" t="s">
        <v>786</v>
      </c>
    </row>
    <row r="8" spans="1:25" ht="14.25">
      <c r="A8" s="778" t="s">
        <v>453</v>
      </c>
      <c r="B8" s="778"/>
      <c r="C8" s="778"/>
      <c r="D8" s="778"/>
      <c r="E8" s="778"/>
      <c r="F8" s="778"/>
      <c r="G8" s="778"/>
      <c r="H8" s="778"/>
      <c r="I8" s="778"/>
      <c r="J8" s="778"/>
      <c r="K8" s="778"/>
      <c r="L8" s="778"/>
      <c r="M8" s="778"/>
      <c r="N8" s="778"/>
      <c r="O8" s="778"/>
      <c r="P8" s="778"/>
      <c r="Q8" s="778"/>
      <c r="R8" s="778"/>
      <c r="S8" s="778"/>
      <c r="T8" s="778"/>
      <c r="U8" s="778"/>
      <c r="V8" s="778"/>
      <c r="W8" s="778"/>
      <c r="X8" s="778"/>
      <c r="Y8" s="778"/>
    </row>
    <row r="9" spans="1:25" s="79" customFormat="1" ht="14.25">
      <c r="A9" s="767" t="s">
        <v>787</v>
      </c>
      <c r="B9" s="767"/>
      <c r="C9" s="767"/>
      <c r="D9" s="767"/>
      <c r="E9" s="767"/>
      <c r="F9" s="767"/>
      <c r="G9" s="767"/>
      <c r="H9" s="767"/>
      <c r="I9" s="767"/>
      <c r="J9" s="767"/>
      <c r="K9" s="767"/>
      <c r="L9" s="767"/>
      <c r="M9" s="767"/>
      <c r="N9" s="767"/>
      <c r="O9" s="767"/>
      <c r="P9" s="767"/>
      <c r="Q9" s="767"/>
      <c r="R9" s="767"/>
      <c r="S9" s="767"/>
      <c r="T9" s="767"/>
      <c r="U9" s="767"/>
      <c r="V9" s="767"/>
      <c r="W9" s="767"/>
      <c r="X9" s="767"/>
      <c r="Y9" s="767"/>
    </row>
    <row r="10" ht="5.25" customHeight="1"/>
    <row r="11" spans="1:25" ht="14.25" customHeight="1">
      <c r="A11" s="778" t="s">
        <v>789</v>
      </c>
      <c r="B11" s="778"/>
      <c r="C11" s="778"/>
      <c r="D11" s="778"/>
      <c r="E11" s="778"/>
      <c r="F11" s="778"/>
      <c r="G11" s="778"/>
      <c r="H11" s="778"/>
      <c r="I11" s="778"/>
      <c r="J11" s="778"/>
      <c r="K11" s="778"/>
      <c r="L11" s="778"/>
      <c r="M11" s="778"/>
      <c r="N11" s="778"/>
      <c r="O11" s="778"/>
      <c r="P11" s="778"/>
      <c r="Q11" s="778"/>
      <c r="R11" s="778"/>
      <c r="S11" s="778"/>
      <c r="T11" s="778"/>
      <c r="U11" s="778"/>
      <c r="V11" s="778"/>
      <c r="W11" s="778"/>
      <c r="X11" s="778"/>
      <c r="Y11" s="778"/>
    </row>
    <row r="12" ht="9" customHeight="1"/>
    <row r="13" spans="1:25" ht="46.5" customHeight="1">
      <c r="A13" s="768" t="s">
        <v>218</v>
      </c>
      <c r="B13" s="768"/>
      <c r="C13" s="775" t="s">
        <v>788</v>
      </c>
      <c r="D13" s="776"/>
      <c r="E13" s="776"/>
      <c r="F13" s="776"/>
      <c r="G13" s="776"/>
      <c r="H13" s="776"/>
      <c r="I13" s="776"/>
      <c r="J13" s="776"/>
      <c r="K13" s="776"/>
      <c r="L13" s="776"/>
      <c r="M13" s="776"/>
      <c r="N13" s="776"/>
      <c r="O13" s="776"/>
      <c r="P13" s="776"/>
      <c r="Q13" s="776"/>
      <c r="R13" s="776"/>
      <c r="S13" s="776"/>
      <c r="T13" s="776"/>
      <c r="U13" s="776"/>
      <c r="V13" s="776"/>
      <c r="W13" s="776"/>
      <c r="X13" s="776"/>
      <c r="Y13" s="777"/>
    </row>
    <row r="14" spans="1:25" ht="31.5" customHeight="1">
      <c r="A14" s="779" t="s">
        <v>219</v>
      </c>
      <c r="B14" s="779"/>
      <c r="C14" s="779" t="s">
        <v>54</v>
      </c>
      <c r="D14" s="779"/>
      <c r="E14" s="779"/>
      <c r="F14" s="779"/>
      <c r="G14" s="779"/>
      <c r="H14" s="779"/>
      <c r="I14" s="779"/>
      <c r="J14" s="779"/>
      <c r="K14" s="779"/>
      <c r="L14" s="779"/>
      <c r="M14" s="779"/>
      <c r="N14" s="779"/>
      <c r="O14" s="779"/>
      <c r="P14" s="779"/>
      <c r="Q14" s="779"/>
      <c r="R14" s="779"/>
      <c r="S14" s="779"/>
      <c r="T14" s="779"/>
      <c r="U14" s="779"/>
      <c r="V14" s="779"/>
      <c r="W14" s="779"/>
      <c r="X14" s="779"/>
      <c r="Y14" s="779"/>
    </row>
    <row r="15" spans="1:25" ht="31.5" customHeight="1">
      <c r="A15" s="768" t="s">
        <v>220</v>
      </c>
      <c r="B15" s="768"/>
      <c r="C15" s="775" t="s">
        <v>56</v>
      </c>
      <c r="D15" s="776"/>
      <c r="E15" s="776"/>
      <c r="F15" s="776"/>
      <c r="G15" s="776"/>
      <c r="H15" s="776"/>
      <c r="I15" s="776"/>
      <c r="J15" s="776"/>
      <c r="K15" s="776"/>
      <c r="L15" s="776"/>
      <c r="M15" s="776"/>
      <c r="N15" s="776"/>
      <c r="O15" s="776"/>
      <c r="P15" s="776"/>
      <c r="Q15" s="776"/>
      <c r="R15" s="776"/>
      <c r="S15" s="776"/>
      <c r="T15" s="776"/>
      <c r="U15" s="776"/>
      <c r="V15" s="776"/>
      <c r="W15" s="776"/>
      <c r="X15" s="776"/>
      <c r="Y15" s="776"/>
    </row>
    <row r="16" spans="1:25" ht="15" customHeight="1">
      <c r="A16" s="769" t="s">
        <v>57</v>
      </c>
      <c r="B16" s="770"/>
      <c r="C16" s="768" t="s">
        <v>221</v>
      </c>
      <c r="D16" s="768"/>
      <c r="E16" s="768"/>
      <c r="F16" s="768"/>
      <c r="G16" s="768"/>
      <c r="H16" s="768"/>
      <c r="I16" s="768"/>
      <c r="J16" s="768"/>
      <c r="K16" s="768"/>
      <c r="L16" s="768"/>
      <c r="M16" s="768"/>
      <c r="N16" s="768"/>
      <c r="O16" s="768"/>
      <c r="P16" s="768"/>
      <c r="Q16" s="768"/>
      <c r="R16" s="768"/>
      <c r="S16" s="768"/>
      <c r="T16" s="768"/>
      <c r="U16" s="768"/>
      <c r="V16" s="768"/>
      <c r="W16" s="768"/>
      <c r="X16" s="768"/>
      <c r="Y16" s="768"/>
    </row>
    <row r="17" spans="1:25" ht="15" customHeight="1">
      <c r="A17" s="771"/>
      <c r="B17" s="772"/>
      <c r="C17" s="768" t="s">
        <v>222</v>
      </c>
      <c r="D17" s="768"/>
      <c r="E17" s="768"/>
      <c r="F17" s="768"/>
      <c r="G17" s="768"/>
      <c r="H17" s="768"/>
      <c r="I17" s="768"/>
      <c r="J17" s="768"/>
      <c r="K17" s="768"/>
      <c r="L17" s="768"/>
      <c r="M17" s="768"/>
      <c r="N17" s="768"/>
      <c r="O17" s="768"/>
      <c r="P17" s="768"/>
      <c r="Q17" s="768"/>
      <c r="R17" s="768"/>
      <c r="S17" s="768"/>
      <c r="T17" s="768"/>
      <c r="U17" s="768"/>
      <c r="V17" s="768"/>
      <c r="W17" s="768"/>
      <c r="X17" s="768"/>
      <c r="Y17" s="768"/>
    </row>
    <row r="18" spans="1:25" ht="15" customHeight="1">
      <c r="A18" s="771"/>
      <c r="B18" s="772"/>
      <c r="C18" s="768" t="s">
        <v>223</v>
      </c>
      <c r="D18" s="768"/>
      <c r="E18" s="768"/>
      <c r="F18" s="768"/>
      <c r="G18" s="768"/>
      <c r="H18" s="768"/>
      <c r="I18" s="768"/>
      <c r="J18" s="768"/>
      <c r="K18" s="768"/>
      <c r="L18" s="768"/>
      <c r="M18" s="768"/>
      <c r="N18" s="768"/>
      <c r="O18" s="768"/>
      <c r="P18" s="768"/>
      <c r="Q18" s="768"/>
      <c r="R18" s="768"/>
      <c r="S18" s="768"/>
      <c r="T18" s="768"/>
      <c r="U18" s="768"/>
      <c r="V18" s="768"/>
      <c r="W18" s="768"/>
      <c r="X18" s="768"/>
      <c r="Y18" s="768"/>
    </row>
    <row r="19" spans="1:25" ht="15" customHeight="1">
      <c r="A19" s="771"/>
      <c r="B19" s="772"/>
      <c r="C19" s="768" t="s">
        <v>224</v>
      </c>
      <c r="D19" s="768"/>
      <c r="E19" s="768"/>
      <c r="F19" s="768"/>
      <c r="G19" s="768"/>
      <c r="H19" s="768"/>
      <c r="I19" s="768"/>
      <c r="J19" s="768"/>
      <c r="K19" s="768"/>
      <c r="L19" s="768"/>
      <c r="M19" s="768"/>
      <c r="N19" s="768"/>
      <c r="O19" s="768"/>
      <c r="P19" s="768"/>
      <c r="Q19" s="768"/>
      <c r="R19" s="768"/>
      <c r="S19" s="768"/>
      <c r="T19" s="768"/>
      <c r="U19" s="768"/>
      <c r="V19" s="768"/>
      <c r="W19" s="768"/>
      <c r="X19" s="768"/>
      <c r="Y19" s="768"/>
    </row>
    <row r="20" spans="1:25" ht="15" customHeight="1">
      <c r="A20" s="771"/>
      <c r="B20" s="772"/>
      <c r="C20" s="768" t="s">
        <v>225</v>
      </c>
      <c r="D20" s="768"/>
      <c r="E20" s="768"/>
      <c r="F20" s="768"/>
      <c r="G20" s="768"/>
      <c r="H20" s="768"/>
      <c r="I20" s="768"/>
      <c r="J20" s="768"/>
      <c r="K20" s="768"/>
      <c r="L20" s="768"/>
      <c r="M20" s="768"/>
      <c r="N20" s="768"/>
      <c r="O20" s="768"/>
      <c r="P20" s="768"/>
      <c r="Q20" s="768"/>
      <c r="R20" s="768"/>
      <c r="S20" s="768"/>
      <c r="T20" s="768"/>
      <c r="U20" s="768"/>
      <c r="V20" s="768"/>
      <c r="W20" s="768"/>
      <c r="X20" s="768"/>
      <c r="Y20" s="768"/>
    </row>
    <row r="21" spans="1:25" ht="15" customHeight="1">
      <c r="A21" s="771"/>
      <c r="B21" s="772"/>
      <c r="C21" s="768" t="s">
        <v>226</v>
      </c>
      <c r="D21" s="768"/>
      <c r="E21" s="768"/>
      <c r="F21" s="768"/>
      <c r="G21" s="768"/>
      <c r="H21" s="768"/>
      <c r="I21" s="768"/>
      <c r="J21" s="768"/>
      <c r="K21" s="768"/>
      <c r="L21" s="768"/>
      <c r="M21" s="768"/>
      <c r="N21" s="768"/>
      <c r="O21" s="768"/>
      <c r="P21" s="768"/>
      <c r="Q21" s="768"/>
      <c r="R21" s="768"/>
      <c r="S21" s="768"/>
      <c r="T21" s="768"/>
      <c r="U21" s="768"/>
      <c r="V21" s="768"/>
      <c r="W21" s="768"/>
      <c r="X21" s="768"/>
      <c r="Y21" s="768"/>
    </row>
    <row r="22" spans="1:25" ht="15" customHeight="1">
      <c r="A22" s="771"/>
      <c r="B22" s="772"/>
      <c r="C22" s="768" t="s">
        <v>227</v>
      </c>
      <c r="D22" s="768"/>
      <c r="E22" s="768"/>
      <c r="F22" s="768"/>
      <c r="G22" s="768"/>
      <c r="H22" s="768"/>
      <c r="I22" s="768"/>
      <c r="J22" s="768"/>
      <c r="K22" s="768"/>
      <c r="L22" s="768"/>
      <c r="M22" s="768"/>
      <c r="N22" s="768"/>
      <c r="O22" s="768"/>
      <c r="P22" s="768"/>
      <c r="Q22" s="768"/>
      <c r="R22" s="768"/>
      <c r="S22" s="768"/>
      <c r="T22" s="768"/>
      <c r="U22" s="768"/>
      <c r="V22" s="768"/>
      <c r="W22" s="768"/>
      <c r="X22" s="768"/>
      <c r="Y22" s="768"/>
    </row>
    <row r="23" spans="1:25" ht="15" customHeight="1">
      <c r="A23" s="771"/>
      <c r="B23" s="772"/>
      <c r="C23" s="768" t="s">
        <v>228</v>
      </c>
      <c r="D23" s="768"/>
      <c r="E23" s="768"/>
      <c r="F23" s="768"/>
      <c r="G23" s="768"/>
      <c r="H23" s="768"/>
      <c r="I23" s="768"/>
      <c r="J23" s="768"/>
      <c r="K23" s="768"/>
      <c r="L23" s="768"/>
      <c r="M23" s="768"/>
      <c r="N23" s="768"/>
      <c r="O23" s="768"/>
      <c r="P23" s="768"/>
      <c r="Q23" s="768"/>
      <c r="R23" s="768"/>
      <c r="S23" s="768"/>
      <c r="T23" s="768"/>
      <c r="U23" s="768"/>
      <c r="V23" s="768"/>
      <c r="W23" s="768"/>
      <c r="X23" s="768"/>
      <c r="Y23" s="768"/>
    </row>
    <row r="24" spans="1:25" ht="15" customHeight="1">
      <c r="A24" s="773"/>
      <c r="B24" s="774"/>
      <c r="C24" s="768" t="s">
        <v>163</v>
      </c>
      <c r="D24" s="768"/>
      <c r="E24" s="768"/>
      <c r="F24" s="768"/>
      <c r="G24" s="768"/>
      <c r="H24" s="768"/>
      <c r="I24" s="768"/>
      <c r="J24" s="768"/>
      <c r="K24" s="768"/>
      <c r="L24" s="768"/>
      <c r="M24" s="768"/>
      <c r="N24" s="768"/>
      <c r="O24" s="768"/>
      <c r="P24" s="768"/>
      <c r="Q24" s="768"/>
      <c r="R24" s="768"/>
      <c r="S24" s="768"/>
      <c r="T24" s="768"/>
      <c r="U24" s="768"/>
      <c r="V24" s="768"/>
      <c r="W24" s="768"/>
      <c r="X24" s="768"/>
      <c r="Y24" s="768"/>
    </row>
    <row r="25" spans="1:25" ht="15" customHeight="1">
      <c r="A25" s="768" t="s">
        <v>58</v>
      </c>
      <c r="B25" s="768"/>
      <c r="C25" s="768" t="s">
        <v>694</v>
      </c>
      <c r="D25" s="768"/>
      <c r="E25" s="768"/>
      <c r="F25" s="768"/>
      <c r="G25" s="768"/>
      <c r="H25" s="768"/>
      <c r="I25" s="768"/>
      <c r="J25" s="768"/>
      <c r="K25" s="768"/>
      <c r="L25" s="768"/>
      <c r="M25" s="768"/>
      <c r="N25" s="768"/>
      <c r="O25" s="768"/>
      <c r="P25" s="768"/>
      <c r="Q25" s="768"/>
      <c r="R25" s="768"/>
      <c r="S25" s="768"/>
      <c r="T25" s="768"/>
      <c r="U25" s="768"/>
      <c r="V25" s="768"/>
      <c r="W25" s="768"/>
      <c r="X25" s="768"/>
      <c r="Y25" s="768"/>
    </row>
    <row r="26" spans="1:25" ht="48" customHeight="1">
      <c r="A26" s="768" t="s">
        <v>229</v>
      </c>
      <c r="B26" s="768"/>
      <c r="C26" s="779" t="s">
        <v>230</v>
      </c>
      <c r="D26" s="779"/>
      <c r="E26" s="779"/>
      <c r="F26" s="779"/>
      <c r="G26" s="779"/>
      <c r="H26" s="779"/>
      <c r="I26" s="779"/>
      <c r="J26" s="779"/>
      <c r="K26" s="779"/>
      <c r="L26" s="779"/>
      <c r="M26" s="779"/>
      <c r="N26" s="779"/>
      <c r="O26" s="779"/>
      <c r="P26" s="779"/>
      <c r="Q26" s="779"/>
      <c r="R26" s="779"/>
      <c r="S26" s="779"/>
      <c r="T26" s="779"/>
      <c r="U26" s="779"/>
      <c r="V26" s="779"/>
      <c r="W26" s="779"/>
      <c r="X26" s="779"/>
      <c r="Y26" s="779"/>
    </row>
    <row r="27" spans="1:25" ht="15" customHeight="1">
      <c r="A27" s="789" t="s">
        <v>231</v>
      </c>
      <c r="B27" s="790"/>
      <c r="C27" s="768" t="s">
        <v>232</v>
      </c>
      <c r="D27" s="768"/>
      <c r="E27" s="768"/>
      <c r="F27" s="768"/>
      <c r="G27" s="768"/>
      <c r="H27" s="768"/>
      <c r="I27" s="768"/>
      <c r="J27" s="768"/>
      <c r="K27" s="768"/>
      <c r="L27" s="768"/>
      <c r="M27" s="768"/>
      <c r="N27" s="768"/>
      <c r="O27" s="768"/>
      <c r="P27" s="768"/>
      <c r="Q27" s="768"/>
      <c r="R27" s="768"/>
      <c r="S27" s="768"/>
      <c r="T27" s="768"/>
      <c r="U27" s="768"/>
      <c r="V27" s="768"/>
      <c r="W27" s="768"/>
      <c r="X27" s="768"/>
      <c r="Y27" s="768"/>
    </row>
    <row r="28" spans="1:25" ht="15" customHeight="1">
      <c r="A28" s="791"/>
      <c r="B28" s="792"/>
      <c r="C28" s="768" t="s">
        <v>233</v>
      </c>
      <c r="D28" s="768"/>
      <c r="E28" s="768"/>
      <c r="F28" s="768"/>
      <c r="G28" s="768"/>
      <c r="H28" s="768"/>
      <c r="I28" s="768"/>
      <c r="J28" s="768"/>
      <c r="K28" s="768"/>
      <c r="L28" s="768"/>
      <c r="M28" s="768"/>
      <c r="N28" s="768"/>
      <c r="O28" s="768"/>
      <c r="P28" s="768"/>
      <c r="Q28" s="768"/>
      <c r="R28" s="768"/>
      <c r="S28" s="768"/>
      <c r="T28" s="768"/>
      <c r="U28" s="768"/>
      <c r="V28" s="768"/>
      <c r="W28" s="768"/>
      <c r="X28" s="768"/>
      <c r="Y28" s="768"/>
    </row>
    <row r="29" spans="1:25" ht="33.75" customHeight="1">
      <c r="A29" s="769" t="s">
        <v>234</v>
      </c>
      <c r="B29" s="770"/>
      <c r="C29" s="768" t="s">
        <v>35</v>
      </c>
      <c r="D29" s="768"/>
      <c r="E29" s="768"/>
      <c r="F29" s="768"/>
      <c r="G29" s="768"/>
      <c r="H29" s="768"/>
      <c r="I29" s="768"/>
      <c r="J29" s="768"/>
      <c r="K29" s="768"/>
      <c r="L29" s="768"/>
      <c r="M29" s="768"/>
      <c r="N29" s="768"/>
      <c r="O29" s="768"/>
      <c r="P29" s="768"/>
      <c r="Q29" s="768"/>
      <c r="R29" s="768"/>
      <c r="S29" s="768"/>
      <c r="T29" s="768"/>
      <c r="U29" s="768"/>
      <c r="V29" s="768"/>
      <c r="W29" s="768"/>
      <c r="X29" s="768"/>
      <c r="Y29" s="768"/>
    </row>
    <row r="30" spans="1:25" ht="16.5" customHeight="1">
      <c r="A30" s="771"/>
      <c r="B30" s="772"/>
      <c r="C30" s="768" t="s">
        <v>1038</v>
      </c>
      <c r="D30" s="768"/>
      <c r="E30" s="768"/>
      <c r="F30" s="768"/>
      <c r="G30" s="768"/>
      <c r="H30" s="768"/>
      <c r="I30" s="768"/>
      <c r="J30" s="768"/>
      <c r="K30" s="768"/>
      <c r="L30" s="768"/>
      <c r="M30" s="768"/>
      <c r="N30" s="768"/>
      <c r="O30" s="768"/>
      <c r="P30" s="768"/>
      <c r="Q30" s="768"/>
      <c r="R30" s="768"/>
      <c r="S30" s="768"/>
      <c r="T30" s="768"/>
      <c r="U30" s="768"/>
      <c r="V30" s="768"/>
      <c r="W30" s="768"/>
      <c r="X30" s="768"/>
      <c r="Y30" s="768"/>
    </row>
    <row r="31" spans="1:25" ht="15" customHeight="1">
      <c r="A31" s="771"/>
      <c r="B31" s="772"/>
      <c r="C31" s="768" t="s">
        <v>38</v>
      </c>
      <c r="D31" s="768"/>
      <c r="E31" s="768"/>
      <c r="F31" s="768"/>
      <c r="G31" s="768"/>
      <c r="H31" s="768"/>
      <c r="I31" s="768"/>
      <c r="J31" s="768"/>
      <c r="K31" s="768"/>
      <c r="L31" s="768"/>
      <c r="M31" s="768"/>
      <c r="N31" s="768"/>
      <c r="O31" s="768"/>
      <c r="P31" s="768"/>
      <c r="Q31" s="768"/>
      <c r="R31" s="768"/>
      <c r="S31" s="768"/>
      <c r="T31" s="768"/>
      <c r="U31" s="768"/>
      <c r="V31" s="768"/>
      <c r="W31" s="768"/>
      <c r="X31" s="768"/>
      <c r="Y31" s="768"/>
    </row>
    <row r="32" spans="1:25" ht="31.5" customHeight="1">
      <c r="A32" s="771"/>
      <c r="B32" s="772"/>
      <c r="C32" s="768" t="s">
        <v>40</v>
      </c>
      <c r="D32" s="768"/>
      <c r="E32" s="768"/>
      <c r="F32" s="768"/>
      <c r="G32" s="768"/>
      <c r="H32" s="768"/>
      <c r="I32" s="768"/>
      <c r="J32" s="768"/>
      <c r="K32" s="768"/>
      <c r="L32" s="768"/>
      <c r="M32" s="768"/>
      <c r="N32" s="768"/>
      <c r="O32" s="768"/>
      <c r="P32" s="768"/>
      <c r="Q32" s="768"/>
      <c r="R32" s="768"/>
      <c r="S32" s="768"/>
      <c r="T32" s="768"/>
      <c r="U32" s="768"/>
      <c r="V32" s="768"/>
      <c r="W32" s="768"/>
      <c r="X32" s="768"/>
      <c r="Y32" s="768"/>
    </row>
    <row r="33" spans="1:25" ht="15" customHeight="1">
      <c r="A33" s="773"/>
      <c r="B33" s="774"/>
      <c r="C33" s="768" t="s">
        <v>42</v>
      </c>
      <c r="D33" s="768"/>
      <c r="E33" s="768"/>
      <c r="F33" s="768"/>
      <c r="G33" s="768"/>
      <c r="H33" s="768"/>
      <c r="I33" s="768"/>
      <c r="J33" s="768"/>
      <c r="K33" s="768"/>
      <c r="L33" s="768"/>
      <c r="M33" s="768"/>
      <c r="N33" s="768"/>
      <c r="O33" s="768"/>
      <c r="P33" s="768"/>
      <c r="Q33" s="768"/>
      <c r="R33" s="768"/>
      <c r="S33" s="768"/>
      <c r="T33" s="768"/>
      <c r="U33" s="768"/>
      <c r="V33" s="768"/>
      <c r="W33" s="768"/>
      <c r="X33" s="768"/>
      <c r="Y33" s="768"/>
    </row>
    <row r="34" ht="19.5" customHeight="1">
      <c r="Y34" s="7">
        <v>2</v>
      </c>
    </row>
    <row r="35" spans="1:25" ht="14.25">
      <c r="A35" s="781" t="s">
        <v>31</v>
      </c>
      <c r="B35" s="782"/>
      <c r="C35" s="785" t="s">
        <v>32</v>
      </c>
      <c r="D35" s="794" t="s">
        <v>9</v>
      </c>
      <c r="E35" s="795"/>
      <c r="F35" s="794" t="s">
        <v>10</v>
      </c>
      <c r="G35" s="795"/>
      <c r="H35" s="794" t="s">
        <v>11</v>
      </c>
      <c r="I35" s="795"/>
      <c r="J35" s="780" t="s">
        <v>19</v>
      </c>
      <c r="K35" s="780"/>
      <c r="L35" s="780" t="s">
        <v>27</v>
      </c>
      <c r="M35" s="780"/>
      <c r="N35" s="780" t="s">
        <v>28</v>
      </c>
      <c r="O35" s="780"/>
      <c r="P35" s="794" t="s">
        <v>524</v>
      </c>
      <c r="Q35" s="795"/>
      <c r="R35" s="794" t="s">
        <v>525</v>
      </c>
      <c r="S35" s="795"/>
      <c r="T35" s="780" t="s">
        <v>526</v>
      </c>
      <c r="U35" s="780"/>
      <c r="V35" s="780" t="s">
        <v>527</v>
      </c>
      <c r="W35" s="780"/>
      <c r="X35" s="780" t="s">
        <v>539</v>
      </c>
      <c r="Y35" s="780"/>
    </row>
    <row r="36" spans="1:25" ht="90" customHeight="1">
      <c r="A36" s="783"/>
      <c r="B36" s="784"/>
      <c r="C36" s="786"/>
      <c r="D36" s="221" t="s">
        <v>33</v>
      </c>
      <c r="E36" s="221" t="s">
        <v>34</v>
      </c>
      <c r="F36" s="221" t="s">
        <v>33</v>
      </c>
      <c r="G36" s="221" t="s">
        <v>34</v>
      </c>
      <c r="H36" s="221" t="s">
        <v>33</v>
      </c>
      <c r="I36" s="221" t="s">
        <v>34</v>
      </c>
      <c r="J36" s="221" t="s">
        <v>33</v>
      </c>
      <c r="K36" s="221" t="s">
        <v>34</v>
      </c>
      <c r="L36" s="221" t="s">
        <v>33</v>
      </c>
      <c r="M36" s="221" t="s">
        <v>34</v>
      </c>
      <c r="N36" s="221" t="s">
        <v>33</v>
      </c>
      <c r="O36" s="221" t="s">
        <v>34</v>
      </c>
      <c r="P36" s="221" t="s">
        <v>33</v>
      </c>
      <c r="Q36" s="221" t="s">
        <v>34</v>
      </c>
      <c r="R36" s="221" t="s">
        <v>33</v>
      </c>
      <c r="S36" s="221" t="s">
        <v>34</v>
      </c>
      <c r="T36" s="221" t="s">
        <v>33</v>
      </c>
      <c r="U36" s="221" t="s">
        <v>34</v>
      </c>
      <c r="V36" s="221" t="s">
        <v>33</v>
      </c>
      <c r="W36" s="221" t="s">
        <v>34</v>
      </c>
      <c r="X36" s="221" t="s">
        <v>33</v>
      </c>
      <c r="Y36" s="221" t="s">
        <v>34</v>
      </c>
    </row>
    <row r="37" spans="1:25" ht="14.25">
      <c r="A37" s="811" t="s">
        <v>35</v>
      </c>
      <c r="B37" s="811"/>
      <c r="C37" s="811"/>
      <c r="D37" s="811"/>
      <c r="E37" s="811"/>
      <c r="F37" s="811"/>
      <c r="G37" s="811"/>
      <c r="H37" s="811"/>
      <c r="I37" s="811"/>
      <c r="J37" s="811"/>
      <c r="K37" s="811"/>
      <c r="L37" s="811"/>
      <c r="M37" s="811"/>
      <c r="N37" s="811"/>
      <c r="O37" s="811"/>
      <c r="P37" s="811"/>
      <c r="Q37" s="811"/>
      <c r="R37" s="811"/>
      <c r="S37" s="811"/>
      <c r="T37" s="811"/>
      <c r="U37" s="811"/>
      <c r="V37" s="811"/>
      <c r="W37" s="811"/>
      <c r="X37" s="811"/>
      <c r="Y37" s="811"/>
    </row>
    <row r="38" spans="1:25" ht="14.25">
      <c r="A38" s="812" t="s">
        <v>722</v>
      </c>
      <c r="B38" s="813"/>
      <c r="C38" s="813"/>
      <c r="D38" s="813"/>
      <c r="E38" s="813"/>
      <c r="F38" s="813"/>
      <c r="G38" s="813"/>
      <c r="H38" s="813"/>
      <c r="I38" s="813"/>
      <c r="J38" s="813"/>
      <c r="K38" s="813"/>
      <c r="L38" s="813"/>
      <c r="M38" s="813"/>
      <c r="N38" s="813"/>
      <c r="O38" s="813"/>
      <c r="P38" s="813"/>
      <c r="Q38" s="813"/>
      <c r="R38" s="813"/>
      <c r="S38" s="813"/>
      <c r="T38" s="813"/>
      <c r="U38" s="813"/>
      <c r="V38" s="813"/>
      <c r="W38" s="813"/>
      <c r="X38" s="813"/>
      <c r="Y38" s="814"/>
    </row>
    <row r="39" spans="1:25" ht="36" customHeight="1">
      <c r="A39" s="806" t="s">
        <v>581</v>
      </c>
      <c r="B39" s="807"/>
      <c r="C39" s="188">
        <f>Прил1!G7</f>
        <v>18</v>
      </c>
      <c r="D39" s="188">
        <f>Прил1!H7</f>
        <v>18.5</v>
      </c>
      <c r="E39" s="188">
        <f>Прил1!I7</f>
        <v>18.1</v>
      </c>
      <c r="F39" s="188">
        <f>Прил1!J7</f>
        <v>21.2</v>
      </c>
      <c r="G39" s="188">
        <f>Прил1!K7</f>
        <v>19.7</v>
      </c>
      <c r="H39" s="188">
        <f>Прил1!L7</f>
        <v>30</v>
      </c>
      <c r="I39" s="188">
        <f>Прил1!M7</f>
        <v>24.7</v>
      </c>
      <c r="J39" s="188">
        <f>Прил1!N7</f>
        <v>35</v>
      </c>
      <c r="K39" s="188">
        <f>Прил1!O7</f>
        <v>25.9</v>
      </c>
      <c r="L39" s="188">
        <f>Прил1!P7</f>
        <v>42.81891004310704</v>
      </c>
      <c r="M39" s="188">
        <f>Прил1!Q7</f>
        <v>42.781566725408666</v>
      </c>
      <c r="N39" s="183">
        <f>Прил1!R7</f>
        <v>44.73452914481343</v>
      </c>
      <c r="O39" s="183">
        <f>Прил1!S7</f>
        <v>44.73446661025602</v>
      </c>
      <c r="P39" s="183">
        <f>Прил1!T7</f>
        <v>47.18979294988374</v>
      </c>
      <c r="Q39" s="183">
        <f>Прил1!U7</f>
        <v>47.18973262182574</v>
      </c>
      <c r="R39" s="183">
        <f>Прил1!V7</f>
        <v>50.757253845655704</v>
      </c>
      <c r="S39" s="183">
        <f>Прил1!W7</f>
        <v>50.757229692715086</v>
      </c>
      <c r="T39" s="183">
        <f>Прил1!X7</f>
        <v>54.31652403812704</v>
      </c>
      <c r="U39" s="183">
        <f>Прил1!Y7</f>
        <v>54.31660057051416</v>
      </c>
      <c r="V39" s="183">
        <f>Прил1!Z7</f>
        <v>57.06548479226886</v>
      </c>
      <c r="W39" s="183">
        <f>Прил1!AA7</f>
        <v>57.065447172009144</v>
      </c>
      <c r="X39" s="183">
        <f>Прил1!AB7</f>
        <v>57.12295009210471</v>
      </c>
      <c r="Y39" s="183">
        <f>Прил1!AC7</f>
        <v>57.122906224564105</v>
      </c>
    </row>
    <row r="40" spans="1:25" ht="14.25">
      <c r="A40" s="809" t="s">
        <v>36</v>
      </c>
      <c r="B40" s="809"/>
      <c r="C40" s="809"/>
      <c r="D40" s="809"/>
      <c r="E40" s="809"/>
      <c r="F40" s="809"/>
      <c r="G40" s="809"/>
      <c r="H40" s="809"/>
      <c r="I40" s="809"/>
      <c r="J40" s="809"/>
      <c r="K40" s="809"/>
      <c r="L40" s="809"/>
      <c r="M40" s="809"/>
      <c r="N40" s="809"/>
      <c r="O40" s="809"/>
      <c r="P40" s="809"/>
      <c r="Q40" s="809"/>
      <c r="R40" s="809"/>
      <c r="S40" s="809"/>
      <c r="T40" s="809"/>
      <c r="U40" s="809"/>
      <c r="V40" s="809"/>
      <c r="W40" s="809"/>
      <c r="X40" s="809"/>
      <c r="Y40" s="809"/>
    </row>
    <row r="41" spans="1:25" ht="33" customHeight="1">
      <c r="A41" s="806" t="s">
        <v>37</v>
      </c>
      <c r="B41" s="807"/>
      <c r="C41" s="324">
        <f>РФКиС_п!F8</f>
        <v>102245</v>
      </c>
      <c r="D41" s="324">
        <f>РФКиС_п!G8</f>
        <v>103000</v>
      </c>
      <c r="E41" s="324">
        <f>РФКиС_п!H8</f>
        <v>102476.8</v>
      </c>
      <c r="F41" s="324">
        <f>РФКиС_п!I8</f>
        <v>120000</v>
      </c>
      <c r="G41" s="324">
        <f>РФКиС_п!J8</f>
        <v>117000</v>
      </c>
      <c r="H41" s="324">
        <f>РФКиС_п!K8</f>
        <v>179670</v>
      </c>
      <c r="I41" s="324">
        <f>РФКиС_п!L8</f>
        <v>150000</v>
      </c>
      <c r="J41" s="324">
        <f>РФКиС_п!M8</f>
        <v>209674</v>
      </c>
      <c r="K41" s="324">
        <f>РФКиС_п!N8</f>
        <v>155000</v>
      </c>
      <c r="L41" s="325">
        <f>РФКиС_п!O8</f>
        <v>241276.4225</v>
      </c>
      <c r="M41" s="325">
        <f>РФКиС_п!P8</f>
        <v>241066</v>
      </c>
      <c r="N41" s="326">
        <f>РФКиС_п!Q8</f>
        <v>253236.354</v>
      </c>
      <c r="O41" s="326">
        <f>РФКиС_п!R8</f>
        <v>253236</v>
      </c>
      <c r="P41" s="326">
        <f>РФКиС_п!S8</f>
        <v>268301.343</v>
      </c>
      <c r="Q41" s="326">
        <f>РФКиС_п!T8</f>
        <v>268301</v>
      </c>
      <c r="R41" s="326">
        <f>РФКиС_п!U8</f>
        <v>290006.138</v>
      </c>
      <c r="S41" s="326">
        <f>РФКиС_п!V8</f>
        <v>290006</v>
      </c>
      <c r="T41" s="326">
        <f>РФКиС_п!W8</f>
        <v>312276.56</v>
      </c>
      <c r="U41" s="326">
        <f>РФКиС_п!X8</f>
        <v>312277</v>
      </c>
      <c r="V41" s="326">
        <f>РФКиС_п!Y8</f>
        <v>330680.218</v>
      </c>
      <c r="W41" s="326">
        <f>РФКиС_п!Z8</f>
        <v>330680</v>
      </c>
      <c r="X41" s="326">
        <f>РФКиС_п!AA8</f>
        <v>333355.25600000005</v>
      </c>
      <c r="Y41" s="326">
        <f>РФКиС_п!AB8</f>
        <v>333355</v>
      </c>
    </row>
    <row r="42" spans="1:25" ht="12" customHeight="1">
      <c r="A42" s="811" t="s">
        <v>38</v>
      </c>
      <c r="B42" s="811"/>
      <c r="C42" s="811"/>
      <c r="D42" s="811"/>
      <c r="E42" s="811"/>
      <c r="F42" s="811"/>
      <c r="G42" s="811"/>
      <c r="H42" s="811"/>
      <c r="I42" s="811"/>
      <c r="J42" s="811"/>
      <c r="K42" s="811"/>
      <c r="L42" s="811"/>
      <c r="M42" s="811"/>
      <c r="N42" s="811"/>
      <c r="O42" s="811"/>
      <c r="P42" s="811"/>
      <c r="Q42" s="811"/>
      <c r="R42" s="811"/>
      <c r="S42" s="811"/>
      <c r="T42" s="811"/>
      <c r="U42" s="811"/>
      <c r="V42" s="811"/>
      <c r="W42" s="811"/>
      <c r="X42" s="811"/>
      <c r="Y42" s="811"/>
    </row>
    <row r="43" spans="1:25" ht="36" customHeight="1">
      <c r="A43" s="806" t="s">
        <v>39</v>
      </c>
      <c r="B43" s="807"/>
      <c r="C43" s="324">
        <f>ЗОЖ_п!F8</f>
        <v>0</v>
      </c>
      <c r="D43" s="324">
        <f>ЗОЖ_п!G8</f>
        <v>4240</v>
      </c>
      <c r="E43" s="324">
        <f>ЗОЖ_п!H8</f>
        <v>3214</v>
      </c>
      <c r="F43" s="324">
        <f>ЗОЖ_п!I8</f>
        <v>5000</v>
      </c>
      <c r="G43" s="324">
        <f>ЗОЖ_п!J8</f>
        <v>3743</v>
      </c>
      <c r="H43" s="324">
        <f>ЗОЖ_п!K8</f>
        <v>6000</v>
      </c>
      <c r="I43" s="324">
        <f>ЗОЖ_п!L8</f>
        <v>4500</v>
      </c>
      <c r="J43" s="324">
        <f>ЗОЖ_п!M8</f>
        <v>6100</v>
      </c>
      <c r="K43" s="324">
        <f>ЗОЖ_п!N8</f>
        <v>4635</v>
      </c>
      <c r="L43" s="324">
        <f>ЗОЖ_п!O8</f>
        <v>6300</v>
      </c>
      <c r="M43" s="324">
        <f>ЗОЖ_п!P8</f>
        <v>4750</v>
      </c>
      <c r="N43" s="221">
        <f>ЗОЖ_п!Q8</f>
        <v>6600</v>
      </c>
      <c r="O43" s="221">
        <f>ЗОЖ_п!R8</f>
        <v>5540</v>
      </c>
      <c r="P43" s="221">
        <f>ЗОЖ_п!S8</f>
        <v>6800</v>
      </c>
      <c r="Q43" s="221">
        <f>ЗОЖ_п!T8</f>
        <v>5560</v>
      </c>
      <c r="R43" s="221">
        <f>ЗОЖ_п!U8</f>
        <v>7100</v>
      </c>
      <c r="S43" s="162">
        <f>ЗОЖ_п!V8</f>
        <v>5580</v>
      </c>
      <c r="T43" s="221">
        <f>ЗОЖ_п!W8</f>
        <v>7500</v>
      </c>
      <c r="U43" s="221">
        <f>ЗОЖ_п!X8</f>
        <v>0</v>
      </c>
      <c r="V43" s="221">
        <f>ЗОЖ_п!Y8</f>
        <v>7900</v>
      </c>
      <c r="W43" s="221">
        <f>ЗОЖ_п!Z8</f>
        <v>0</v>
      </c>
      <c r="X43" s="221">
        <f>ЗОЖ_п!AA8</f>
        <v>8200</v>
      </c>
      <c r="Y43" s="221">
        <f>ЗОЖ_п!AB8</f>
        <v>0</v>
      </c>
    </row>
    <row r="44" spans="1:25" ht="14.25">
      <c r="A44" s="808" t="s">
        <v>40</v>
      </c>
      <c r="B44" s="808"/>
      <c r="C44" s="808"/>
      <c r="D44" s="808"/>
      <c r="E44" s="808"/>
      <c r="F44" s="808"/>
      <c r="G44" s="808"/>
      <c r="H44" s="808"/>
      <c r="I44" s="808"/>
      <c r="J44" s="808"/>
      <c r="K44" s="808"/>
      <c r="L44" s="808"/>
      <c r="M44" s="808"/>
      <c r="N44" s="808"/>
      <c r="O44" s="808"/>
      <c r="P44" s="808"/>
      <c r="Q44" s="808"/>
      <c r="R44" s="808"/>
      <c r="S44" s="808"/>
      <c r="T44" s="808"/>
      <c r="U44" s="808"/>
      <c r="V44" s="808"/>
      <c r="W44" s="808"/>
      <c r="X44" s="808"/>
      <c r="Y44" s="808"/>
    </row>
    <row r="45" spans="1:25" ht="35.25" customHeight="1">
      <c r="A45" s="793" t="s">
        <v>41</v>
      </c>
      <c r="B45" s="793"/>
      <c r="C45" s="324"/>
      <c r="D45" s="324">
        <f>УФКиС_п!D8</f>
        <v>100</v>
      </c>
      <c r="E45" s="324">
        <f>УФКиС_п!E8</f>
        <v>100</v>
      </c>
      <c r="F45" s="324">
        <f>УФКиС_п!F8</f>
        <v>100</v>
      </c>
      <c r="G45" s="324">
        <f>УФКиС_п!G8</f>
        <v>100</v>
      </c>
      <c r="H45" s="324">
        <f>УФКиС_п!H8</f>
        <v>100</v>
      </c>
      <c r="I45" s="324">
        <f>УФКиС_п!I8</f>
        <v>100</v>
      </c>
      <c r="J45" s="324">
        <f>УФКиС_п!J8</f>
        <v>100</v>
      </c>
      <c r="K45" s="324">
        <f>УФКиС_п!K8</f>
        <v>100</v>
      </c>
      <c r="L45" s="324">
        <f>УФКиС_п!L8</f>
        <v>100</v>
      </c>
      <c r="M45" s="324">
        <f>УФКиС_п!M8</f>
        <v>100</v>
      </c>
      <c r="N45" s="221">
        <f>УФКиС_п!N8</f>
        <v>100</v>
      </c>
      <c r="O45" s="221">
        <f>УФКиС_п!O8</f>
        <v>100</v>
      </c>
      <c r="P45" s="221">
        <f>УФКиС_п!P8</f>
        <v>100</v>
      </c>
      <c r="Q45" s="221">
        <f>УФКиС_п!Q8</f>
        <v>100</v>
      </c>
      <c r="R45" s="221">
        <f>УФКиС_п!R8</f>
        <v>100</v>
      </c>
      <c r="S45" s="221">
        <f>УФКиС_п!S8</f>
        <v>100</v>
      </c>
      <c r="T45" s="221">
        <f>УФКиС_п!T8</f>
        <v>100</v>
      </c>
      <c r="U45" s="221">
        <f>УФКиС_п!U8</f>
        <v>100</v>
      </c>
      <c r="V45" s="221">
        <f>УФКиС_п!V8</f>
        <v>100</v>
      </c>
      <c r="W45" s="221">
        <f>УФКиС_п!W8</f>
        <v>100</v>
      </c>
      <c r="X45" s="221">
        <f>УФКиС_п!X8</f>
        <v>100</v>
      </c>
      <c r="Y45" s="221">
        <f>УФКиС_п!Y8</f>
        <v>100</v>
      </c>
    </row>
    <row r="46" spans="1:25" ht="14.25">
      <c r="A46" s="811" t="s">
        <v>42</v>
      </c>
      <c r="B46" s="811"/>
      <c r="C46" s="811"/>
      <c r="D46" s="811"/>
      <c r="E46" s="811"/>
      <c r="F46" s="811"/>
      <c r="G46" s="811"/>
      <c r="H46" s="811"/>
      <c r="I46" s="811"/>
      <c r="J46" s="811"/>
      <c r="K46" s="811"/>
      <c r="L46" s="811"/>
      <c r="M46" s="811"/>
      <c r="N46" s="811"/>
      <c r="O46" s="811"/>
      <c r="P46" s="811"/>
      <c r="Q46" s="811"/>
      <c r="R46" s="811"/>
      <c r="S46" s="811"/>
      <c r="T46" s="811"/>
      <c r="U46" s="811"/>
      <c r="V46" s="811"/>
      <c r="W46" s="811"/>
      <c r="X46" s="811"/>
      <c r="Y46" s="811"/>
    </row>
    <row r="47" spans="1:25" ht="20.25">
      <c r="A47" s="810" t="s">
        <v>895</v>
      </c>
      <c r="B47" s="221" t="s">
        <v>43</v>
      </c>
      <c r="C47" s="324">
        <f>Стр_п!F10</f>
        <v>24.6</v>
      </c>
      <c r="D47" s="324">
        <f>Стр_п!G10</f>
        <v>24.8</v>
      </c>
      <c r="E47" s="324">
        <f>Стр_п!H10</f>
        <v>23.8</v>
      </c>
      <c r="F47" s="324">
        <f>Стр_п!I10</f>
        <v>26.5</v>
      </c>
      <c r="G47" s="324">
        <f>Стр_п!J10</f>
        <v>23.4</v>
      </c>
      <c r="H47" s="324">
        <f>Стр_п!K10</f>
        <v>32.5</v>
      </c>
      <c r="I47" s="324">
        <f>Стр_п!L10</f>
        <v>32.4</v>
      </c>
      <c r="J47" s="324">
        <f>Стр_п!M10</f>
        <v>32.7</v>
      </c>
      <c r="K47" s="324">
        <f>Стр_п!N10</f>
        <v>31.8</v>
      </c>
      <c r="L47" s="781"/>
      <c r="M47" s="801"/>
      <c r="N47" s="801"/>
      <c r="O47" s="801"/>
      <c r="P47" s="801"/>
      <c r="Q47" s="801"/>
      <c r="R47" s="801"/>
      <c r="S47" s="801"/>
      <c r="T47" s="801"/>
      <c r="U47" s="801"/>
      <c r="V47" s="801"/>
      <c r="W47" s="801"/>
      <c r="X47" s="801"/>
      <c r="Y47" s="782"/>
    </row>
    <row r="48" spans="1:25" ht="34.5" customHeight="1">
      <c r="A48" s="810"/>
      <c r="B48" s="328" t="s">
        <v>650</v>
      </c>
      <c r="C48" s="798" t="str">
        <f>Стр_п!F11</f>
        <v>Показатель введен с 01.01.2018 года</v>
      </c>
      <c r="D48" s="799"/>
      <c r="E48" s="799"/>
      <c r="F48" s="799"/>
      <c r="G48" s="799"/>
      <c r="H48" s="799"/>
      <c r="I48" s="800"/>
      <c r="J48" s="168">
        <f>Стр_п!M11</f>
        <v>10.2</v>
      </c>
      <c r="K48" s="168">
        <f>Стр_п!N11</f>
        <v>10.2</v>
      </c>
      <c r="L48" s="802"/>
      <c r="M48" s="803"/>
      <c r="N48" s="803"/>
      <c r="O48" s="803"/>
      <c r="P48" s="803"/>
      <c r="Q48" s="803"/>
      <c r="R48" s="803"/>
      <c r="S48" s="803"/>
      <c r="T48" s="803"/>
      <c r="U48" s="803"/>
      <c r="V48" s="803"/>
      <c r="W48" s="803"/>
      <c r="X48" s="803"/>
      <c r="Y48" s="804"/>
    </row>
    <row r="49" spans="1:25" ht="20.25">
      <c r="A49" s="810"/>
      <c r="B49" s="221" t="s">
        <v>45</v>
      </c>
      <c r="C49" s="324">
        <f>Стр_п!F9</f>
        <v>35.4</v>
      </c>
      <c r="D49" s="324">
        <f>Стр_п!G9</f>
        <v>35.9</v>
      </c>
      <c r="E49" s="324">
        <f>Стр_п!H9</f>
        <v>34.8</v>
      </c>
      <c r="F49" s="324">
        <f>Стр_п!I9</f>
        <v>36.3</v>
      </c>
      <c r="G49" s="324">
        <f>Стр_п!J9</f>
        <v>34.2</v>
      </c>
      <c r="H49" s="324">
        <f>Стр_п!K9</f>
        <v>38.2</v>
      </c>
      <c r="I49" s="324">
        <f>Стр_п!L9</f>
        <v>38.2</v>
      </c>
      <c r="J49" s="324">
        <f>Стр_п!M9</f>
        <v>40.7</v>
      </c>
      <c r="K49" s="324">
        <f>Стр_п!N9</f>
        <v>38</v>
      </c>
      <c r="L49" s="783"/>
      <c r="M49" s="805"/>
      <c r="N49" s="805"/>
      <c r="O49" s="805"/>
      <c r="P49" s="805"/>
      <c r="Q49" s="805"/>
      <c r="R49" s="805"/>
      <c r="S49" s="805"/>
      <c r="T49" s="805"/>
      <c r="U49" s="805"/>
      <c r="V49" s="805"/>
      <c r="W49" s="805"/>
      <c r="X49" s="805"/>
      <c r="Y49" s="784"/>
    </row>
    <row r="50" spans="1:25" ht="37.5" customHeight="1">
      <c r="A50" s="796" t="s">
        <v>941</v>
      </c>
      <c r="B50" s="797"/>
      <c r="C50" s="324">
        <f>Стр_п!F13</f>
        <v>621</v>
      </c>
      <c r="D50" s="324">
        <f>Стр_п!G13</f>
        <v>631</v>
      </c>
      <c r="E50" s="324">
        <f>Стр_п!H13</f>
        <v>631</v>
      </c>
      <c r="F50" s="324">
        <f>Стр_п!I13</f>
        <v>696</v>
      </c>
      <c r="G50" s="324">
        <f>Стр_п!J13</f>
        <v>688</v>
      </c>
      <c r="H50" s="324">
        <f>Стр_п!K13</f>
        <v>954</v>
      </c>
      <c r="I50" s="324">
        <f>Стр_п!L13</f>
        <v>950</v>
      </c>
      <c r="J50" s="324">
        <f>Стр_п!M13</f>
        <v>1155</v>
      </c>
      <c r="K50" s="324">
        <f>Стр_п!N13</f>
        <v>1153</v>
      </c>
      <c r="L50" s="324">
        <f>Стр_п!O13</f>
        <v>1414</v>
      </c>
      <c r="M50" s="324">
        <f>Стр_п!P13</f>
        <v>1414</v>
      </c>
      <c r="N50" s="221">
        <f>Стр_п!Q13</f>
        <v>1434</v>
      </c>
      <c r="O50" s="221">
        <f>Стр_п!R13</f>
        <v>1430</v>
      </c>
      <c r="P50" s="221">
        <f>Стр_п!S13</f>
        <v>1456</v>
      </c>
      <c r="Q50" s="221">
        <f>Стр_п!T13</f>
        <v>1454</v>
      </c>
      <c r="R50" s="221">
        <f>Стр_п!U13</f>
        <v>1480</v>
      </c>
      <c r="S50" s="221">
        <f>Стр_п!V13</f>
        <v>1474</v>
      </c>
      <c r="T50" s="221">
        <f>Стр_п!W13</f>
        <v>1501</v>
      </c>
      <c r="U50" s="221">
        <f>Стр_п!X13</f>
        <v>1480</v>
      </c>
      <c r="V50" s="221">
        <f>Стр_п!Y13</f>
        <v>1524</v>
      </c>
      <c r="W50" s="221">
        <f>Стр_п!Z13</f>
        <v>1488</v>
      </c>
      <c r="X50" s="221">
        <f>Стр_п!AA13</f>
        <v>1540</v>
      </c>
      <c r="Y50" s="221">
        <f>Стр_п!AB13</f>
        <v>1494</v>
      </c>
    </row>
    <row r="51" spans="1:25" s="79" customFormat="1" ht="49.5" customHeight="1">
      <c r="A51" s="796" t="s">
        <v>757</v>
      </c>
      <c r="B51" s="797"/>
      <c r="C51" s="798" t="s">
        <v>682</v>
      </c>
      <c r="D51" s="799"/>
      <c r="E51" s="799"/>
      <c r="F51" s="799"/>
      <c r="G51" s="799"/>
      <c r="H51" s="799"/>
      <c r="I51" s="799"/>
      <c r="J51" s="799"/>
      <c r="K51" s="800"/>
      <c r="L51" s="331">
        <f>Стр_п!O12</f>
        <v>45.1</v>
      </c>
      <c r="M51" s="331">
        <f>Стр_п!P12</f>
        <v>45.1</v>
      </c>
      <c r="N51" s="332">
        <f>Стр_п!Q12</f>
        <v>45.6</v>
      </c>
      <c r="O51" s="332">
        <f>Стр_п!R12</f>
        <v>45.6</v>
      </c>
      <c r="P51" s="332">
        <f>Стр_п!S12</f>
        <v>46.3</v>
      </c>
      <c r="Q51" s="332">
        <f>Стр_п!T12</f>
        <v>46.3</v>
      </c>
      <c r="R51" s="332">
        <f>Стр_п!U12</f>
        <v>46.9</v>
      </c>
      <c r="S51" s="332">
        <f>Стр_п!V12</f>
        <v>46.9</v>
      </c>
      <c r="T51" s="332">
        <f>Стр_п!W12</f>
        <v>47.5</v>
      </c>
      <c r="U51" s="332">
        <f>Стр_п!X12</f>
        <v>47.5</v>
      </c>
      <c r="V51" s="332">
        <f>Стр_п!Y12</f>
        <v>47.9</v>
      </c>
      <c r="W51" s="332">
        <f>Стр_п!Z12</f>
        <v>47.9</v>
      </c>
      <c r="X51" s="332">
        <f>Стр_п!AA12</f>
        <v>47.9</v>
      </c>
      <c r="Y51" s="332">
        <f>Стр_п!AB12</f>
        <v>47.9</v>
      </c>
    </row>
    <row r="52" spans="1:25" ht="36.75" customHeight="1">
      <c r="A52" s="788" t="s">
        <v>811</v>
      </c>
      <c r="B52" s="788"/>
      <c r="C52" s="788"/>
      <c r="D52" s="788"/>
      <c r="E52" s="788"/>
      <c r="F52" s="788"/>
      <c r="G52" s="788"/>
      <c r="H52" s="788"/>
      <c r="I52" s="788"/>
      <c r="J52" s="788"/>
      <c r="K52" s="788"/>
      <c r="L52" s="788"/>
      <c r="M52" s="788"/>
      <c r="N52" s="788"/>
      <c r="O52" s="788"/>
      <c r="P52" s="788"/>
      <c r="Q52" s="788"/>
      <c r="R52" s="788"/>
      <c r="S52" s="788"/>
      <c r="T52" s="788"/>
      <c r="U52" s="788"/>
      <c r="V52" s="788"/>
      <c r="W52" s="788"/>
      <c r="X52" s="788"/>
      <c r="Y52" s="788"/>
    </row>
    <row r="53" spans="1:25" ht="27" customHeight="1">
      <c r="A53" s="787" t="s">
        <v>893</v>
      </c>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row>
  </sheetData>
  <sheetProtection/>
  <mergeCells count="63">
    <mergeCell ref="A47:A49"/>
    <mergeCell ref="A46:Y46"/>
    <mergeCell ref="A42:Y42"/>
    <mergeCell ref="C25:Y25"/>
    <mergeCell ref="H35:I35"/>
    <mergeCell ref="F35:G35"/>
    <mergeCell ref="L35:M35"/>
    <mergeCell ref="D35:E35"/>
    <mergeCell ref="A38:Y38"/>
    <mergeCell ref="A37:Y37"/>
    <mergeCell ref="A51:B51"/>
    <mergeCell ref="C51:K51"/>
    <mergeCell ref="L47:Y49"/>
    <mergeCell ref="A41:B41"/>
    <mergeCell ref="A44:Y44"/>
    <mergeCell ref="A39:B39"/>
    <mergeCell ref="A50:B50"/>
    <mergeCell ref="C48:I48"/>
    <mergeCell ref="A43:B43"/>
    <mergeCell ref="A40:Y40"/>
    <mergeCell ref="A16:B24"/>
    <mergeCell ref="C21:Y21"/>
    <mergeCell ref="C20:Y20"/>
    <mergeCell ref="C31:Y31"/>
    <mergeCell ref="C33:Y33"/>
    <mergeCell ref="A45:B45"/>
    <mergeCell ref="P35:Q35"/>
    <mergeCell ref="R35:S35"/>
    <mergeCell ref="T35:U35"/>
    <mergeCell ref="V35:W35"/>
    <mergeCell ref="A8:Y8"/>
    <mergeCell ref="C19:Y19"/>
    <mergeCell ref="C18:Y18"/>
    <mergeCell ref="C17:Y17"/>
    <mergeCell ref="C16:Y16"/>
    <mergeCell ref="A53:Y53"/>
    <mergeCell ref="A52:Y52"/>
    <mergeCell ref="C26:Y26"/>
    <mergeCell ref="A26:B26"/>
    <mergeCell ref="A27:B28"/>
    <mergeCell ref="C27:Y27"/>
    <mergeCell ref="C29:Y29"/>
    <mergeCell ref="N35:O35"/>
    <mergeCell ref="A35:B36"/>
    <mergeCell ref="X35:Y35"/>
    <mergeCell ref="J35:K35"/>
    <mergeCell ref="C35:C36"/>
    <mergeCell ref="C13:Y13"/>
    <mergeCell ref="A11:Y11"/>
    <mergeCell ref="A13:B13"/>
    <mergeCell ref="C14:Y14"/>
    <mergeCell ref="A14:B14"/>
    <mergeCell ref="C15:Y15"/>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Q491"/>
  <sheetViews>
    <sheetView view="pageBreakPreview" zoomScaleSheetLayoutView="100" zoomScalePageLayoutView="0" workbookViewId="0" topLeftCell="A1">
      <pane ySplit="6" topLeftCell="A19" activePane="bottomLeft" state="frozen"/>
      <selection pane="topLeft" activeCell="A1" sqref="A1"/>
      <selection pane="bottomLeft" activeCell="A1" sqref="A1:O16384"/>
    </sheetView>
  </sheetViews>
  <sheetFormatPr defaultColWidth="9.140625" defaultRowHeight="15"/>
  <cols>
    <col min="1" max="1" width="7.57421875" style="367" customWidth="1"/>
    <col min="2" max="2" width="29.28125" style="366" customWidth="1"/>
    <col min="3" max="3" width="13.421875" style="366" customWidth="1"/>
    <col min="4" max="4" width="10.7109375" style="18" customWidth="1"/>
    <col min="5" max="14" width="11.28125" style="18" customWidth="1"/>
    <col min="15" max="15" width="14.57421875" style="18" customWidth="1"/>
  </cols>
  <sheetData>
    <row r="1" ht="14.25">
      <c r="O1" s="18">
        <v>22</v>
      </c>
    </row>
    <row r="2" spans="1:17" ht="19.5" customHeight="1">
      <c r="A2" s="1021" t="s">
        <v>835</v>
      </c>
      <c r="B2" s="1021"/>
      <c r="C2" s="1021"/>
      <c r="D2" s="1021"/>
      <c r="E2" s="1021"/>
      <c r="F2" s="1021"/>
      <c r="G2" s="1021"/>
      <c r="H2" s="1021"/>
      <c r="I2" s="1021"/>
      <c r="J2" s="1021"/>
      <c r="K2" s="1021"/>
      <c r="L2" s="1021"/>
      <c r="M2" s="1021"/>
      <c r="N2" s="1021"/>
      <c r="O2" s="1021"/>
      <c r="P2" s="173"/>
      <c r="Q2" s="173"/>
    </row>
    <row r="3" spans="1:17" ht="12.75" customHeight="1">
      <c r="A3" s="988" t="s">
        <v>569</v>
      </c>
      <c r="B3" s="988" t="s">
        <v>17</v>
      </c>
      <c r="C3" s="988" t="s">
        <v>104</v>
      </c>
      <c r="D3" s="978" t="s">
        <v>0</v>
      </c>
      <c r="E3" s="978" t="s">
        <v>1</v>
      </c>
      <c r="F3" s="978"/>
      <c r="G3" s="978" t="s">
        <v>2</v>
      </c>
      <c r="H3" s="978"/>
      <c r="I3" s="978"/>
      <c r="J3" s="978"/>
      <c r="K3" s="978"/>
      <c r="L3" s="978"/>
      <c r="M3" s="978"/>
      <c r="N3" s="978"/>
      <c r="O3" s="538"/>
      <c r="P3" s="173"/>
      <c r="Q3" s="173"/>
    </row>
    <row r="4" spans="1:17" ht="25.5" customHeight="1">
      <c r="A4" s="988"/>
      <c r="B4" s="988"/>
      <c r="C4" s="988"/>
      <c r="D4" s="978"/>
      <c r="E4" s="978"/>
      <c r="F4" s="978"/>
      <c r="G4" s="978" t="s">
        <v>105</v>
      </c>
      <c r="H4" s="978"/>
      <c r="I4" s="978" t="s">
        <v>3</v>
      </c>
      <c r="J4" s="978"/>
      <c r="K4" s="978" t="s">
        <v>4</v>
      </c>
      <c r="L4" s="978"/>
      <c r="M4" s="978" t="s">
        <v>5</v>
      </c>
      <c r="N4" s="978"/>
      <c r="O4" s="985" t="s">
        <v>137</v>
      </c>
      <c r="P4" s="173"/>
      <c r="Q4" s="173"/>
    </row>
    <row r="5" spans="1:17" ht="28.5" customHeight="1">
      <c r="A5" s="988"/>
      <c r="B5" s="988"/>
      <c r="C5" s="988"/>
      <c r="D5" s="978"/>
      <c r="E5" s="537" t="s">
        <v>6</v>
      </c>
      <c r="F5" s="537" t="s">
        <v>7</v>
      </c>
      <c r="G5" s="537" t="s">
        <v>6</v>
      </c>
      <c r="H5" s="537" t="s">
        <v>7</v>
      </c>
      <c r="I5" s="537" t="s">
        <v>6</v>
      </c>
      <c r="J5" s="537" t="s">
        <v>7</v>
      </c>
      <c r="K5" s="537" t="s">
        <v>6</v>
      </c>
      <c r="L5" s="537" t="s">
        <v>7</v>
      </c>
      <c r="M5" s="537" t="s">
        <v>6</v>
      </c>
      <c r="N5" s="537" t="s">
        <v>47</v>
      </c>
      <c r="O5" s="987"/>
      <c r="P5" s="173"/>
      <c r="Q5" s="173"/>
    </row>
    <row r="6" spans="1:17" ht="14.25">
      <c r="A6" s="536">
        <v>1</v>
      </c>
      <c r="B6" s="536">
        <v>2</v>
      </c>
      <c r="C6" s="536">
        <v>3</v>
      </c>
      <c r="D6" s="537">
        <v>4</v>
      </c>
      <c r="E6" s="537">
        <v>5</v>
      </c>
      <c r="F6" s="537">
        <v>6</v>
      </c>
      <c r="G6" s="537">
        <v>7</v>
      </c>
      <c r="H6" s="537">
        <v>8</v>
      </c>
      <c r="I6" s="537">
        <v>9</v>
      </c>
      <c r="J6" s="537">
        <v>10</v>
      </c>
      <c r="K6" s="537">
        <v>11</v>
      </c>
      <c r="L6" s="537">
        <v>12</v>
      </c>
      <c r="M6" s="537">
        <v>13</v>
      </c>
      <c r="N6" s="537">
        <v>14</v>
      </c>
      <c r="O6" s="540">
        <v>15</v>
      </c>
      <c r="P6" s="173"/>
      <c r="Q6" s="173"/>
    </row>
    <row r="7" spans="1:17" ht="14.25">
      <c r="A7" s="536"/>
      <c r="B7" s="1001" t="s">
        <v>497</v>
      </c>
      <c r="C7" s="1002"/>
      <c r="D7" s="1002"/>
      <c r="E7" s="1002"/>
      <c r="F7" s="1002"/>
      <c r="G7" s="1002"/>
      <c r="H7" s="1002"/>
      <c r="I7" s="1002"/>
      <c r="J7" s="1002"/>
      <c r="K7" s="1002"/>
      <c r="L7" s="1002"/>
      <c r="M7" s="1002"/>
      <c r="N7" s="1002"/>
      <c r="O7" s="1003"/>
      <c r="P7" s="173"/>
      <c r="Q7" s="173"/>
    </row>
    <row r="8" spans="1:17" ht="14.25">
      <c r="A8" s="988"/>
      <c r="B8" s="988" t="s">
        <v>996</v>
      </c>
      <c r="C8" s="988"/>
      <c r="D8" s="541" t="s">
        <v>8</v>
      </c>
      <c r="E8" s="542">
        <f>SUM(E9:E19)</f>
        <v>894391.7</v>
      </c>
      <c r="F8" s="542">
        <f aca="true" t="shared" si="0" ref="F8:N8">SUM(F9:F19)</f>
        <v>617552.7</v>
      </c>
      <c r="G8" s="542">
        <f t="shared" si="0"/>
        <v>786553.6</v>
      </c>
      <c r="H8" s="542">
        <f t="shared" si="0"/>
        <v>563724.3999999999</v>
      </c>
      <c r="I8" s="542">
        <f t="shared" si="0"/>
        <v>0</v>
      </c>
      <c r="J8" s="542">
        <f t="shared" si="0"/>
        <v>0</v>
      </c>
      <c r="K8" s="542">
        <f t="shared" si="0"/>
        <v>67569.29999999999</v>
      </c>
      <c r="L8" s="542">
        <f t="shared" si="0"/>
        <v>30349.2</v>
      </c>
      <c r="M8" s="542">
        <f t="shared" si="0"/>
        <v>40268.8</v>
      </c>
      <c r="N8" s="542">
        <f t="shared" si="0"/>
        <v>23479.1</v>
      </c>
      <c r="O8" s="985" t="s">
        <v>468</v>
      </c>
      <c r="P8" s="173"/>
      <c r="Q8" s="173"/>
    </row>
    <row r="9" spans="1:17" ht="14.25">
      <c r="A9" s="988"/>
      <c r="B9" s="988"/>
      <c r="C9" s="988"/>
      <c r="D9" s="543" t="s">
        <v>9</v>
      </c>
      <c r="E9" s="179">
        <f>G9+I9+K9+M9</f>
        <v>54379.5</v>
      </c>
      <c r="F9" s="179">
        <f>H9+J9+L9+N9</f>
        <v>38727.9</v>
      </c>
      <c r="G9" s="179">
        <f>G58+G82+G94+G106+G119+G131+G143+G203+G264+G276+G288+G305+G317</f>
        <v>42244.2</v>
      </c>
      <c r="H9" s="179">
        <f aca="true" t="shared" si="1" ref="H9:N9">H58+H82+H94+H106+H119+H131+H143+H203+H264+H276+H288+H305+H317</f>
        <v>32520.5</v>
      </c>
      <c r="I9" s="179">
        <f t="shared" si="1"/>
        <v>0</v>
      </c>
      <c r="J9" s="179">
        <f t="shared" si="1"/>
        <v>0</v>
      </c>
      <c r="K9" s="179">
        <f t="shared" si="1"/>
        <v>12135.3</v>
      </c>
      <c r="L9" s="179">
        <f t="shared" si="1"/>
        <v>6207.4</v>
      </c>
      <c r="M9" s="179">
        <f t="shared" si="1"/>
        <v>0</v>
      </c>
      <c r="N9" s="179">
        <f t="shared" si="1"/>
        <v>0</v>
      </c>
      <c r="O9" s="986"/>
      <c r="P9" s="173"/>
      <c r="Q9" s="173"/>
    </row>
    <row r="10" spans="1:17" ht="14.25">
      <c r="A10" s="988"/>
      <c r="B10" s="988"/>
      <c r="C10" s="988"/>
      <c r="D10" s="543" t="s">
        <v>10</v>
      </c>
      <c r="E10" s="179">
        <f aca="true" t="shared" si="2" ref="E10:E19">G10+I10+K10+M10</f>
        <v>52656.6</v>
      </c>
      <c r="F10" s="179">
        <f aca="true" t="shared" si="3" ref="F10:F19">H10+J10+L10+N10</f>
        <v>37027.1</v>
      </c>
      <c r="G10" s="179">
        <f>G59+G83+G95+G107+G120+G132+G144+G204+G265+G277+G289+G306+G318</f>
        <v>40673.200000000004</v>
      </c>
      <c r="H10" s="179">
        <f aca="true" t="shared" si="4" ref="H10:N12">H59+H83+H95+H107+H120+H132+H144+H204+H265+H277+H289+H306+H318</f>
        <v>30001.6</v>
      </c>
      <c r="I10" s="179">
        <f t="shared" si="4"/>
        <v>0</v>
      </c>
      <c r="J10" s="179">
        <f t="shared" si="4"/>
        <v>0</v>
      </c>
      <c r="K10" s="179">
        <f t="shared" si="4"/>
        <v>10995.3</v>
      </c>
      <c r="L10" s="179">
        <f t="shared" si="4"/>
        <v>6037.4</v>
      </c>
      <c r="M10" s="179">
        <f t="shared" si="4"/>
        <v>988.1</v>
      </c>
      <c r="N10" s="179">
        <f t="shared" si="4"/>
        <v>988.1</v>
      </c>
      <c r="O10" s="986"/>
      <c r="P10" s="173"/>
      <c r="Q10" s="173"/>
    </row>
    <row r="11" spans="1:17" ht="14.25">
      <c r="A11" s="988"/>
      <c r="B11" s="988"/>
      <c r="C11" s="988"/>
      <c r="D11" s="543" t="s">
        <v>11</v>
      </c>
      <c r="E11" s="179">
        <f t="shared" si="2"/>
        <v>55846.09999999999</v>
      </c>
      <c r="F11" s="179">
        <f t="shared" si="3"/>
        <v>41546.8</v>
      </c>
      <c r="G11" s="179">
        <f>G60+G84+G96+G108+G121+G133+G145+G205+G266+G278+G290+G307+G319</f>
        <v>40770.1</v>
      </c>
      <c r="H11" s="179">
        <f t="shared" si="4"/>
        <v>30004.500000000004</v>
      </c>
      <c r="I11" s="179">
        <f t="shared" si="4"/>
        <v>0</v>
      </c>
      <c r="J11" s="179">
        <f t="shared" si="4"/>
        <v>0</v>
      </c>
      <c r="K11" s="179">
        <f t="shared" si="4"/>
        <v>10995.3</v>
      </c>
      <c r="L11" s="179">
        <f t="shared" si="4"/>
        <v>7461.6</v>
      </c>
      <c r="M11" s="179">
        <f t="shared" si="4"/>
        <v>4080.7</v>
      </c>
      <c r="N11" s="179">
        <f t="shared" si="4"/>
        <v>4080.7</v>
      </c>
      <c r="O11" s="986"/>
      <c r="P11" s="173"/>
      <c r="Q11" s="173"/>
    </row>
    <row r="12" spans="1:17" ht="14.25">
      <c r="A12" s="988"/>
      <c r="B12" s="988"/>
      <c r="C12" s="988"/>
      <c r="D12" s="543" t="s">
        <v>19</v>
      </c>
      <c r="E12" s="179">
        <f t="shared" si="2"/>
        <v>78937.8</v>
      </c>
      <c r="F12" s="179">
        <f t="shared" si="3"/>
        <v>66140.9</v>
      </c>
      <c r="G12" s="179">
        <f>G61+G85+G97+G109+G122+G134+G146+G206+G267+G279+G291+G308+G320</f>
        <v>61857.1</v>
      </c>
      <c r="H12" s="179">
        <f t="shared" si="4"/>
        <v>51910.799999999996</v>
      </c>
      <c r="I12" s="179">
        <f t="shared" si="4"/>
        <v>0</v>
      </c>
      <c r="J12" s="179">
        <f t="shared" si="4"/>
        <v>0</v>
      </c>
      <c r="K12" s="179">
        <f t="shared" si="4"/>
        <v>12680.7</v>
      </c>
      <c r="L12" s="179">
        <f t="shared" si="4"/>
        <v>9830.1</v>
      </c>
      <c r="M12" s="179">
        <f t="shared" si="4"/>
        <v>4400</v>
      </c>
      <c r="N12" s="179">
        <f t="shared" si="4"/>
        <v>4400</v>
      </c>
      <c r="O12" s="986"/>
      <c r="P12" s="173"/>
      <c r="Q12" s="173"/>
    </row>
    <row r="13" spans="1:17" ht="14.25">
      <c r="A13" s="988"/>
      <c r="B13" s="988"/>
      <c r="C13" s="988"/>
      <c r="D13" s="543" t="s">
        <v>27</v>
      </c>
      <c r="E13" s="179">
        <f t="shared" si="2"/>
        <v>64450.799999999996</v>
      </c>
      <c r="F13" s="179">
        <f t="shared" si="3"/>
        <v>55011.1</v>
      </c>
      <c r="G13" s="179">
        <f>G62+G86+G98+G110+G123+G135+G147+G207+G268+G280+G292+G309+G321+G293</f>
        <v>56388.1</v>
      </c>
      <c r="H13" s="179">
        <f aca="true" t="shared" si="5" ref="H13:N13">H62+H86+H98+H110+H123+H135+H147+H207+H268+H280+H292+H309+H321+H293</f>
        <v>53388.1</v>
      </c>
      <c r="I13" s="179">
        <f t="shared" si="5"/>
        <v>0</v>
      </c>
      <c r="J13" s="179">
        <f t="shared" si="5"/>
        <v>0</v>
      </c>
      <c r="K13" s="179">
        <f t="shared" si="5"/>
        <v>3662.7</v>
      </c>
      <c r="L13" s="179">
        <f t="shared" si="5"/>
        <v>812.7</v>
      </c>
      <c r="M13" s="179">
        <f t="shared" si="5"/>
        <v>4400</v>
      </c>
      <c r="N13" s="179">
        <f t="shared" si="5"/>
        <v>810.3</v>
      </c>
      <c r="O13" s="986"/>
      <c r="P13" s="173"/>
      <c r="Q13" s="173"/>
    </row>
    <row r="14" spans="1:17" ht="14.25">
      <c r="A14" s="988"/>
      <c r="B14" s="988"/>
      <c r="C14" s="988"/>
      <c r="D14" s="537" t="s">
        <v>28</v>
      </c>
      <c r="E14" s="174">
        <f t="shared" si="2"/>
        <v>98076.8</v>
      </c>
      <c r="F14" s="174">
        <f t="shared" si="3"/>
        <v>57789.59999999999</v>
      </c>
      <c r="G14" s="174">
        <f>G63+G87+G99+G111+G124+G136+G148+G208+G269+G281+G294+G295+G310+G322</f>
        <v>90826.8</v>
      </c>
      <c r="H14" s="174">
        <f aca="true" t="shared" si="6" ref="H14:N14">H63+H87+H99+H111+H124+H136+H148+H208+H269+H281+H294+H295+H310+H322</f>
        <v>53389.59999999999</v>
      </c>
      <c r="I14" s="174">
        <f t="shared" si="6"/>
        <v>0</v>
      </c>
      <c r="J14" s="174">
        <f t="shared" si="6"/>
        <v>0</v>
      </c>
      <c r="K14" s="174">
        <f t="shared" si="6"/>
        <v>2850</v>
      </c>
      <c r="L14" s="174">
        <f t="shared" si="6"/>
        <v>0</v>
      </c>
      <c r="M14" s="174">
        <f t="shared" si="6"/>
        <v>4400</v>
      </c>
      <c r="N14" s="174">
        <f t="shared" si="6"/>
        <v>4400</v>
      </c>
      <c r="O14" s="986"/>
      <c r="P14" s="175">
        <f aca="true" t="shared" si="7" ref="P14:Q16">E14-M14</f>
        <v>93676.8</v>
      </c>
      <c r="Q14" s="175">
        <f t="shared" si="7"/>
        <v>53389.59999999999</v>
      </c>
    </row>
    <row r="15" spans="1:17" ht="14.25">
      <c r="A15" s="988"/>
      <c r="B15" s="988"/>
      <c r="C15" s="988"/>
      <c r="D15" s="537" t="s">
        <v>524</v>
      </c>
      <c r="E15" s="174">
        <f t="shared" si="2"/>
        <v>98075.20000000001</v>
      </c>
      <c r="F15" s="174">
        <f t="shared" si="3"/>
        <v>66195.6</v>
      </c>
      <c r="G15" s="174">
        <f>G64+G88+G100+G112+G125+G137+G149+G209+G270+G282+G296+G297+G311+G323</f>
        <v>90825.20000000001</v>
      </c>
      <c r="H15" s="174">
        <f aca="true" t="shared" si="8" ref="H15:N15">H64+H88+H100+H112+H125+H137+H149+H209+H270+H282+H296+H297+H311+H323</f>
        <v>61795.6</v>
      </c>
      <c r="I15" s="174">
        <f t="shared" si="8"/>
        <v>0</v>
      </c>
      <c r="J15" s="174">
        <f t="shared" si="8"/>
        <v>0</v>
      </c>
      <c r="K15" s="174">
        <f t="shared" si="8"/>
        <v>2850</v>
      </c>
      <c r="L15" s="174">
        <f t="shared" si="8"/>
        <v>0</v>
      </c>
      <c r="M15" s="174">
        <f t="shared" si="8"/>
        <v>4400</v>
      </c>
      <c r="N15" s="174">
        <f t="shared" si="8"/>
        <v>4400</v>
      </c>
      <c r="O15" s="986"/>
      <c r="P15" s="175">
        <f t="shared" si="7"/>
        <v>93675.20000000001</v>
      </c>
      <c r="Q15" s="175">
        <f t="shared" si="7"/>
        <v>61795.600000000006</v>
      </c>
    </row>
    <row r="16" spans="1:17" ht="14.25">
      <c r="A16" s="988"/>
      <c r="B16" s="988"/>
      <c r="C16" s="988"/>
      <c r="D16" s="537" t="s">
        <v>525</v>
      </c>
      <c r="E16" s="174">
        <f t="shared" si="2"/>
        <v>98075.20000000001</v>
      </c>
      <c r="F16" s="174">
        <f t="shared" si="3"/>
        <v>66195.6</v>
      </c>
      <c r="G16" s="174">
        <f>G65+G89+G101+G113+G126+G138+G150+G210+G271+G283+G298+G299+G312+G324</f>
        <v>90825.20000000001</v>
      </c>
      <c r="H16" s="174">
        <f aca="true" t="shared" si="9" ref="H16:N16">H65+H89+H101+H113+H126+H138+H150+H210+H271+H283+H298+H299+H312+H324</f>
        <v>61795.6</v>
      </c>
      <c r="I16" s="174">
        <f t="shared" si="9"/>
        <v>0</v>
      </c>
      <c r="J16" s="174">
        <f t="shared" si="9"/>
        <v>0</v>
      </c>
      <c r="K16" s="174">
        <f t="shared" si="9"/>
        <v>2850</v>
      </c>
      <c r="L16" s="174">
        <f t="shared" si="9"/>
        <v>0</v>
      </c>
      <c r="M16" s="174">
        <f t="shared" si="9"/>
        <v>4400</v>
      </c>
      <c r="N16" s="174">
        <f t="shared" si="9"/>
        <v>4400</v>
      </c>
      <c r="O16" s="986"/>
      <c r="P16" s="175">
        <f t="shared" si="7"/>
        <v>93675.20000000001</v>
      </c>
      <c r="Q16" s="175">
        <f t="shared" si="7"/>
        <v>61795.600000000006</v>
      </c>
    </row>
    <row r="17" spans="1:17" ht="14.25">
      <c r="A17" s="988"/>
      <c r="B17" s="988"/>
      <c r="C17" s="988"/>
      <c r="D17" s="537" t="s">
        <v>526</v>
      </c>
      <c r="E17" s="174">
        <f t="shared" si="2"/>
        <v>97963.5</v>
      </c>
      <c r="F17" s="174">
        <f t="shared" si="3"/>
        <v>57870.700000000004</v>
      </c>
      <c r="G17" s="174">
        <f>G66+G90+G102+G114+G127+G139+G151+G211+G272+G284+G300+G313+G325+G301</f>
        <v>90713.5</v>
      </c>
      <c r="H17" s="174">
        <f aca="true" t="shared" si="10" ref="H17:N17">H66+H90+H102+H114+H127+H139+H151+H211+H272+H284+H300+H313+H325</f>
        <v>57870.700000000004</v>
      </c>
      <c r="I17" s="174">
        <f t="shared" si="10"/>
        <v>0</v>
      </c>
      <c r="J17" s="174">
        <f t="shared" si="10"/>
        <v>0</v>
      </c>
      <c r="K17" s="174">
        <f t="shared" si="10"/>
        <v>2850</v>
      </c>
      <c r="L17" s="174">
        <f t="shared" si="10"/>
        <v>0</v>
      </c>
      <c r="M17" s="174">
        <f t="shared" si="10"/>
        <v>4400</v>
      </c>
      <c r="N17" s="174">
        <f t="shared" si="10"/>
        <v>0</v>
      </c>
      <c r="O17" s="986"/>
      <c r="P17" s="173"/>
      <c r="Q17" s="173"/>
    </row>
    <row r="18" spans="1:17" ht="14.25">
      <c r="A18" s="988"/>
      <c r="B18" s="988"/>
      <c r="C18" s="988"/>
      <c r="D18" s="537" t="s">
        <v>527</v>
      </c>
      <c r="E18" s="174">
        <f t="shared" si="2"/>
        <v>97965.1</v>
      </c>
      <c r="F18" s="174">
        <f t="shared" si="3"/>
        <v>64523.7</v>
      </c>
      <c r="G18" s="174">
        <f>G67+G91+G103+G115+G128+G140+G152+G212+G273+G285+G302+G314+G326</f>
        <v>90715.1</v>
      </c>
      <c r="H18" s="174">
        <f aca="true" t="shared" si="11" ref="H18:N18">H67+H91+H103+H115+H128+H140+H152+H212+H273+H285+H302+H314+H326</f>
        <v>64523.7</v>
      </c>
      <c r="I18" s="174">
        <f t="shared" si="11"/>
        <v>0</v>
      </c>
      <c r="J18" s="174">
        <f t="shared" si="11"/>
        <v>0</v>
      </c>
      <c r="K18" s="174">
        <f t="shared" si="11"/>
        <v>2850</v>
      </c>
      <c r="L18" s="174">
        <f t="shared" si="11"/>
        <v>0</v>
      </c>
      <c r="M18" s="174">
        <f t="shared" si="11"/>
        <v>4400</v>
      </c>
      <c r="N18" s="174">
        <f t="shared" si="11"/>
        <v>0</v>
      </c>
      <c r="O18" s="986"/>
      <c r="P18" s="173"/>
      <c r="Q18" s="173"/>
    </row>
    <row r="19" spans="1:17" ht="14.25">
      <c r="A19" s="988"/>
      <c r="B19" s="988"/>
      <c r="C19" s="988"/>
      <c r="D19" s="537" t="s">
        <v>539</v>
      </c>
      <c r="E19" s="174">
        <f t="shared" si="2"/>
        <v>97965.1</v>
      </c>
      <c r="F19" s="174">
        <f t="shared" si="3"/>
        <v>66523.7</v>
      </c>
      <c r="G19" s="174">
        <f>G68+G92+G104+G116+G129+G141+G153+G213+G274+G286+G303+G315+G327</f>
        <v>90715.1</v>
      </c>
      <c r="H19" s="174">
        <f aca="true" t="shared" si="12" ref="H19:N19">H68+H92+H104+H116+H129+H141+H153+H213+H274+H286+H303+H315+H327</f>
        <v>66523.7</v>
      </c>
      <c r="I19" s="174">
        <f t="shared" si="12"/>
        <v>0</v>
      </c>
      <c r="J19" s="174">
        <f t="shared" si="12"/>
        <v>0</v>
      </c>
      <c r="K19" s="174">
        <f t="shared" si="12"/>
        <v>2850</v>
      </c>
      <c r="L19" s="174">
        <f t="shared" si="12"/>
        <v>0</v>
      </c>
      <c r="M19" s="174">
        <f t="shared" si="12"/>
        <v>4400</v>
      </c>
      <c r="N19" s="174">
        <f t="shared" si="12"/>
        <v>0</v>
      </c>
      <c r="O19" s="987"/>
      <c r="P19" s="173"/>
      <c r="Q19" s="173"/>
    </row>
    <row r="20" spans="1:17" ht="14.25">
      <c r="A20" s="988"/>
      <c r="B20" s="988" t="s">
        <v>995</v>
      </c>
      <c r="C20" s="988"/>
      <c r="D20" s="541" t="s">
        <v>8</v>
      </c>
      <c r="E20" s="542">
        <f>SUM(E21:E31)</f>
        <v>8323230</v>
      </c>
      <c r="F20" s="542">
        <f aca="true" t="shared" si="13" ref="F20:N20">SUM(F21:F31)</f>
        <v>5616402.91</v>
      </c>
      <c r="G20" s="542">
        <f t="shared" si="13"/>
        <v>6067616.4</v>
      </c>
      <c r="H20" s="542">
        <f t="shared" si="13"/>
        <v>4724195.2</v>
      </c>
      <c r="I20" s="542">
        <f t="shared" si="13"/>
        <v>5166.8</v>
      </c>
      <c r="J20" s="542">
        <f t="shared" si="13"/>
        <v>5166.8</v>
      </c>
      <c r="K20" s="542">
        <f t="shared" si="13"/>
        <v>1366177.3000000003</v>
      </c>
      <c r="L20" s="542">
        <f t="shared" si="13"/>
        <v>393913.89999999997</v>
      </c>
      <c r="M20" s="542">
        <f t="shared" si="13"/>
        <v>884269.5</v>
      </c>
      <c r="N20" s="542">
        <f t="shared" si="13"/>
        <v>493127.01</v>
      </c>
      <c r="O20" s="1013" t="s">
        <v>24</v>
      </c>
      <c r="P20" s="173"/>
      <c r="Q20" s="173"/>
    </row>
    <row r="21" spans="1:17" ht="14.25">
      <c r="A21" s="988"/>
      <c r="B21" s="988"/>
      <c r="C21" s="988"/>
      <c r="D21" s="543" t="s">
        <v>9</v>
      </c>
      <c r="E21" s="179">
        <f>G21+I21+K21+M21</f>
        <v>526024.1000000001</v>
      </c>
      <c r="F21" s="179">
        <f>H21+J21+L21+N21</f>
        <v>340244.5</v>
      </c>
      <c r="G21" s="179">
        <f aca="true" t="shared" si="14" ref="G21:G31">G330+G343+G355+G367+G379</f>
        <v>395269.60000000003</v>
      </c>
      <c r="H21" s="179">
        <f aca="true" t="shared" si="15" ref="H21:N21">H330+H343+H355+H367+H379</f>
        <v>294829.4</v>
      </c>
      <c r="I21" s="179">
        <f t="shared" si="15"/>
        <v>3511.5</v>
      </c>
      <c r="J21" s="179">
        <f t="shared" si="15"/>
        <v>3511.5</v>
      </c>
      <c r="K21" s="179">
        <f t="shared" si="15"/>
        <v>127243</v>
      </c>
      <c r="L21" s="179">
        <f t="shared" si="15"/>
        <v>41903.6</v>
      </c>
      <c r="M21" s="179">
        <f t="shared" si="15"/>
        <v>0</v>
      </c>
      <c r="N21" s="179">
        <f t="shared" si="15"/>
        <v>0</v>
      </c>
      <c r="O21" s="1013"/>
      <c r="P21" s="173"/>
      <c r="Q21" s="173"/>
    </row>
    <row r="22" spans="1:17" ht="14.25">
      <c r="A22" s="988"/>
      <c r="B22" s="988"/>
      <c r="C22" s="988"/>
      <c r="D22" s="543" t="s">
        <v>10</v>
      </c>
      <c r="E22" s="179">
        <f aca="true" t="shared" si="16" ref="E22:E31">G22+I22+K22+M22</f>
        <v>690048.1000000001</v>
      </c>
      <c r="F22" s="179">
        <f aca="true" t="shared" si="17" ref="F22:F31">H22+J22+L22+N22</f>
        <v>423857.5</v>
      </c>
      <c r="G22" s="179">
        <f t="shared" si="14"/>
        <v>529607.3</v>
      </c>
      <c r="H22" s="179">
        <f aca="true" t="shared" si="18" ref="H22:N31">H331+H344+H356+H368+H380</f>
        <v>311621.6</v>
      </c>
      <c r="I22" s="179">
        <f t="shared" si="18"/>
        <v>1655.3</v>
      </c>
      <c r="J22" s="179">
        <f t="shared" si="18"/>
        <v>1655.3</v>
      </c>
      <c r="K22" s="179">
        <f t="shared" si="18"/>
        <v>91351.6</v>
      </c>
      <c r="L22" s="179">
        <f t="shared" si="18"/>
        <v>43146.7</v>
      </c>
      <c r="M22" s="179">
        <f t="shared" si="18"/>
        <v>67433.9</v>
      </c>
      <c r="N22" s="179">
        <f t="shared" si="18"/>
        <v>67433.9</v>
      </c>
      <c r="O22" s="1013"/>
      <c r="P22" s="173"/>
      <c r="Q22" s="173"/>
    </row>
    <row r="23" spans="1:17" ht="14.25">
      <c r="A23" s="988"/>
      <c r="B23" s="988"/>
      <c r="C23" s="988"/>
      <c r="D23" s="543" t="s">
        <v>11</v>
      </c>
      <c r="E23" s="179">
        <f t="shared" si="16"/>
        <v>733080.1</v>
      </c>
      <c r="F23" s="179">
        <f t="shared" si="17"/>
        <v>484452.29999999993</v>
      </c>
      <c r="G23" s="179">
        <f t="shared" si="14"/>
        <v>533707.3</v>
      </c>
      <c r="H23" s="179">
        <f t="shared" si="18"/>
        <v>349215.99999999994</v>
      </c>
      <c r="I23" s="179">
        <f t="shared" si="18"/>
        <v>0</v>
      </c>
      <c r="J23" s="179">
        <f t="shared" si="18"/>
        <v>0</v>
      </c>
      <c r="K23" s="179">
        <f t="shared" si="18"/>
        <v>129104.70000000001</v>
      </c>
      <c r="L23" s="179">
        <f t="shared" si="18"/>
        <v>64968.2</v>
      </c>
      <c r="M23" s="179">
        <f t="shared" si="18"/>
        <v>70268.1</v>
      </c>
      <c r="N23" s="179">
        <f t="shared" si="18"/>
        <v>70268.1</v>
      </c>
      <c r="O23" s="1013"/>
      <c r="P23" s="173"/>
      <c r="Q23" s="173"/>
    </row>
    <row r="24" spans="1:17" ht="14.25">
      <c r="A24" s="988"/>
      <c r="B24" s="988"/>
      <c r="C24" s="988"/>
      <c r="D24" s="543" t="s">
        <v>19</v>
      </c>
      <c r="E24" s="179">
        <f t="shared" si="16"/>
        <v>902271.8</v>
      </c>
      <c r="F24" s="179">
        <f t="shared" si="17"/>
        <v>606881.11</v>
      </c>
      <c r="G24" s="179">
        <f t="shared" si="14"/>
        <v>637061.3</v>
      </c>
      <c r="H24" s="179">
        <f t="shared" si="18"/>
        <v>451804.2</v>
      </c>
      <c r="I24" s="179">
        <f t="shared" si="18"/>
        <v>0</v>
      </c>
      <c r="J24" s="179">
        <f t="shared" si="18"/>
        <v>0</v>
      </c>
      <c r="K24" s="179">
        <f t="shared" si="18"/>
        <v>132074.30000000002</v>
      </c>
      <c r="L24" s="179">
        <f t="shared" si="18"/>
        <v>92556.7</v>
      </c>
      <c r="M24" s="179">
        <f t="shared" si="18"/>
        <v>133136.2</v>
      </c>
      <c r="N24" s="179">
        <f t="shared" si="18"/>
        <v>62520.21</v>
      </c>
      <c r="O24" s="1013"/>
      <c r="P24" s="173"/>
      <c r="Q24" s="173"/>
    </row>
    <row r="25" spans="1:17" ht="14.25">
      <c r="A25" s="988"/>
      <c r="B25" s="988"/>
      <c r="C25" s="988"/>
      <c r="D25" s="543" t="s">
        <v>27</v>
      </c>
      <c r="E25" s="179">
        <f t="shared" si="16"/>
        <v>887332.4</v>
      </c>
      <c r="F25" s="179">
        <f t="shared" si="17"/>
        <v>618496.1</v>
      </c>
      <c r="G25" s="179">
        <f t="shared" si="14"/>
        <v>625067.3</v>
      </c>
      <c r="H25" s="179">
        <f t="shared" si="18"/>
        <v>457292</v>
      </c>
      <c r="I25" s="179">
        <f t="shared" si="18"/>
        <v>0</v>
      </c>
      <c r="J25" s="179">
        <f t="shared" si="18"/>
        <v>0</v>
      </c>
      <c r="K25" s="179">
        <f t="shared" si="18"/>
        <v>126629.1</v>
      </c>
      <c r="L25" s="179">
        <f t="shared" si="18"/>
        <v>87977.9</v>
      </c>
      <c r="M25" s="179">
        <f t="shared" si="18"/>
        <v>135636</v>
      </c>
      <c r="N25" s="179">
        <f t="shared" si="18"/>
        <v>73226.2</v>
      </c>
      <c r="O25" s="1013"/>
      <c r="P25" s="173"/>
      <c r="Q25" s="173"/>
    </row>
    <row r="26" spans="1:17" ht="14.25">
      <c r="A26" s="988"/>
      <c r="B26" s="988"/>
      <c r="C26" s="988"/>
      <c r="D26" s="537" t="s">
        <v>28</v>
      </c>
      <c r="E26" s="174">
        <f t="shared" si="16"/>
        <v>784748.8999999999</v>
      </c>
      <c r="F26" s="174">
        <f t="shared" si="17"/>
        <v>636054.2999999999</v>
      </c>
      <c r="G26" s="174">
        <f t="shared" si="14"/>
        <v>557893.6</v>
      </c>
      <c r="H26" s="174">
        <f t="shared" si="18"/>
        <v>506523.89999999997</v>
      </c>
      <c r="I26" s="174">
        <f t="shared" si="18"/>
        <v>0</v>
      </c>
      <c r="J26" s="174">
        <f t="shared" si="18"/>
        <v>0</v>
      </c>
      <c r="K26" s="174">
        <f t="shared" si="18"/>
        <v>126629.1</v>
      </c>
      <c r="L26" s="174">
        <f t="shared" si="18"/>
        <v>56304.2</v>
      </c>
      <c r="M26" s="174">
        <f t="shared" si="18"/>
        <v>100226.2</v>
      </c>
      <c r="N26" s="174">
        <f t="shared" si="18"/>
        <v>73226.2</v>
      </c>
      <c r="O26" s="1013"/>
      <c r="P26" s="175">
        <f aca="true" t="shared" si="19" ref="P26:Q28">E26-M26</f>
        <v>684522.7</v>
      </c>
      <c r="Q26" s="175">
        <f t="shared" si="19"/>
        <v>562828.1</v>
      </c>
    </row>
    <row r="27" spans="1:17" ht="14.25">
      <c r="A27" s="988"/>
      <c r="B27" s="988"/>
      <c r="C27" s="988"/>
      <c r="D27" s="537" t="s">
        <v>524</v>
      </c>
      <c r="E27" s="174">
        <f t="shared" si="16"/>
        <v>784657.2999999999</v>
      </c>
      <c r="F27" s="174">
        <f t="shared" si="17"/>
        <v>543720.7999999999</v>
      </c>
      <c r="G27" s="174">
        <f t="shared" si="14"/>
        <v>557802</v>
      </c>
      <c r="H27" s="174">
        <f t="shared" si="18"/>
        <v>466966.3</v>
      </c>
      <c r="I27" s="174">
        <f t="shared" si="18"/>
        <v>0</v>
      </c>
      <c r="J27" s="174">
        <f t="shared" si="18"/>
        <v>0</v>
      </c>
      <c r="K27" s="174">
        <f t="shared" si="18"/>
        <v>126629.1</v>
      </c>
      <c r="L27" s="174">
        <f t="shared" si="18"/>
        <v>3528.3</v>
      </c>
      <c r="M27" s="174">
        <f t="shared" si="18"/>
        <v>100226.2</v>
      </c>
      <c r="N27" s="174">
        <f t="shared" si="18"/>
        <v>73226.2</v>
      </c>
      <c r="O27" s="1013"/>
      <c r="P27" s="175">
        <f t="shared" si="19"/>
        <v>684431.1</v>
      </c>
      <c r="Q27" s="175">
        <f t="shared" si="19"/>
        <v>470494.5999999999</v>
      </c>
    </row>
    <row r="28" spans="1:17" ht="14.25">
      <c r="A28" s="988"/>
      <c r="B28" s="988"/>
      <c r="C28" s="988"/>
      <c r="D28" s="537" t="s">
        <v>525</v>
      </c>
      <c r="E28" s="174">
        <f t="shared" si="16"/>
        <v>784657.2999999999</v>
      </c>
      <c r="F28" s="174">
        <f t="shared" si="17"/>
        <v>543718.3999999999</v>
      </c>
      <c r="G28" s="174">
        <f t="shared" si="14"/>
        <v>557802</v>
      </c>
      <c r="H28" s="174">
        <f t="shared" si="18"/>
        <v>466963.89999999997</v>
      </c>
      <c r="I28" s="174">
        <f t="shared" si="18"/>
        <v>0</v>
      </c>
      <c r="J28" s="174">
        <f t="shared" si="18"/>
        <v>0</v>
      </c>
      <c r="K28" s="174">
        <f t="shared" si="18"/>
        <v>126629.1</v>
      </c>
      <c r="L28" s="174">
        <f t="shared" si="18"/>
        <v>3528.3</v>
      </c>
      <c r="M28" s="174">
        <f t="shared" si="18"/>
        <v>100226.2</v>
      </c>
      <c r="N28" s="174">
        <f t="shared" si="18"/>
        <v>73226.2</v>
      </c>
      <c r="O28" s="1013"/>
      <c r="P28" s="175">
        <f t="shared" si="19"/>
        <v>684431.1</v>
      </c>
      <c r="Q28" s="175">
        <f t="shared" si="19"/>
        <v>470492.1999999999</v>
      </c>
    </row>
    <row r="29" spans="1:17" ht="14.25">
      <c r="A29" s="988"/>
      <c r="B29" s="988"/>
      <c r="C29" s="988"/>
      <c r="D29" s="537" t="s">
        <v>526</v>
      </c>
      <c r="E29" s="174">
        <f t="shared" si="16"/>
        <v>743470</v>
      </c>
      <c r="F29" s="174">
        <f t="shared" si="17"/>
        <v>452620.1</v>
      </c>
      <c r="G29" s="174">
        <f t="shared" si="14"/>
        <v>557802</v>
      </c>
      <c r="H29" s="174">
        <f t="shared" si="18"/>
        <v>452620.1</v>
      </c>
      <c r="I29" s="174">
        <f t="shared" si="18"/>
        <v>0</v>
      </c>
      <c r="J29" s="174">
        <f t="shared" si="18"/>
        <v>0</v>
      </c>
      <c r="K29" s="174">
        <f t="shared" si="18"/>
        <v>126629.1</v>
      </c>
      <c r="L29" s="174">
        <f t="shared" si="18"/>
        <v>0</v>
      </c>
      <c r="M29" s="174">
        <f t="shared" si="18"/>
        <v>59038.9</v>
      </c>
      <c r="N29" s="174">
        <f t="shared" si="18"/>
        <v>0</v>
      </c>
      <c r="O29" s="1013"/>
      <c r="P29" s="173"/>
      <c r="Q29" s="173"/>
    </row>
    <row r="30" spans="1:17" ht="14.25">
      <c r="A30" s="988"/>
      <c r="B30" s="988"/>
      <c r="C30" s="988"/>
      <c r="D30" s="537" t="s">
        <v>527</v>
      </c>
      <c r="E30" s="174">
        <f t="shared" si="16"/>
        <v>743470</v>
      </c>
      <c r="F30" s="174">
        <f t="shared" si="17"/>
        <v>469828.89999999997</v>
      </c>
      <c r="G30" s="174">
        <f t="shared" si="14"/>
        <v>557802</v>
      </c>
      <c r="H30" s="174">
        <f t="shared" si="18"/>
        <v>469828.89999999997</v>
      </c>
      <c r="I30" s="174">
        <f t="shared" si="18"/>
        <v>0</v>
      </c>
      <c r="J30" s="174">
        <f t="shared" si="18"/>
        <v>0</v>
      </c>
      <c r="K30" s="174">
        <f t="shared" si="18"/>
        <v>126629.1</v>
      </c>
      <c r="L30" s="174">
        <f t="shared" si="18"/>
        <v>0</v>
      </c>
      <c r="M30" s="174">
        <f t="shared" si="18"/>
        <v>59038.9</v>
      </c>
      <c r="N30" s="174">
        <f t="shared" si="18"/>
        <v>0</v>
      </c>
      <c r="O30" s="1013"/>
      <c r="P30" s="173"/>
      <c r="Q30" s="173"/>
    </row>
    <row r="31" spans="1:17" ht="14.25">
      <c r="A31" s="988"/>
      <c r="B31" s="988"/>
      <c r="C31" s="988"/>
      <c r="D31" s="537" t="s">
        <v>539</v>
      </c>
      <c r="E31" s="174">
        <f t="shared" si="16"/>
        <v>743470</v>
      </c>
      <c r="F31" s="174">
        <f t="shared" si="17"/>
        <v>496528.89999999997</v>
      </c>
      <c r="G31" s="174">
        <f t="shared" si="14"/>
        <v>557802</v>
      </c>
      <c r="H31" s="174">
        <f t="shared" si="18"/>
        <v>496528.89999999997</v>
      </c>
      <c r="I31" s="174">
        <f t="shared" si="18"/>
        <v>0</v>
      </c>
      <c r="J31" s="174">
        <f t="shared" si="18"/>
        <v>0</v>
      </c>
      <c r="K31" s="174">
        <f t="shared" si="18"/>
        <v>126629.1</v>
      </c>
      <c r="L31" s="174">
        <f t="shared" si="18"/>
        <v>0</v>
      </c>
      <c r="M31" s="174">
        <f t="shared" si="18"/>
        <v>59038.9</v>
      </c>
      <c r="N31" s="174">
        <f t="shared" si="18"/>
        <v>0</v>
      </c>
      <c r="O31" s="1013"/>
      <c r="P31" s="173"/>
      <c r="Q31" s="173"/>
    </row>
    <row r="32" spans="1:17" ht="14.25">
      <c r="A32" s="988"/>
      <c r="B32" s="988" t="s">
        <v>1086</v>
      </c>
      <c r="C32" s="988"/>
      <c r="D32" s="541" t="s">
        <v>8</v>
      </c>
      <c r="E32" s="542">
        <f>SUM(E33:E43)</f>
        <v>232344</v>
      </c>
      <c r="F32" s="542">
        <f aca="true" t="shared" si="20" ref="F32:N32">SUM(F33:F43)</f>
        <v>157610.09999999998</v>
      </c>
      <c r="G32" s="542">
        <f t="shared" si="20"/>
        <v>24053.5</v>
      </c>
      <c r="H32" s="542">
        <f t="shared" si="20"/>
        <v>19974.7</v>
      </c>
      <c r="I32" s="542">
        <f t="shared" si="20"/>
        <v>37831.100000000006</v>
      </c>
      <c r="J32" s="542">
        <f t="shared" si="20"/>
        <v>32864.9</v>
      </c>
      <c r="K32" s="542">
        <f t="shared" si="20"/>
        <v>170459.4</v>
      </c>
      <c r="L32" s="542">
        <f t="shared" si="20"/>
        <v>104770.5</v>
      </c>
      <c r="M32" s="542">
        <f t="shared" si="20"/>
        <v>0</v>
      </c>
      <c r="N32" s="542">
        <f t="shared" si="20"/>
        <v>0</v>
      </c>
      <c r="O32" s="985" t="s">
        <v>1087</v>
      </c>
      <c r="P32" s="173"/>
      <c r="Q32" s="173"/>
    </row>
    <row r="33" spans="1:17" ht="14.25">
      <c r="A33" s="988"/>
      <c r="B33" s="988"/>
      <c r="C33" s="988"/>
      <c r="D33" s="537" t="s">
        <v>9</v>
      </c>
      <c r="E33" s="179">
        <f>G33+I33+K33+M33</f>
        <v>0</v>
      </c>
      <c r="F33" s="179">
        <f>H33+J33+L33+N33</f>
        <v>0</v>
      </c>
      <c r="G33" s="179">
        <f>G392+G404+G416+G428+G440</f>
        <v>0</v>
      </c>
      <c r="H33" s="179">
        <f aca="true" t="shared" si="21" ref="H33:N33">H392+H404+H416+H428+H440</f>
        <v>0</v>
      </c>
      <c r="I33" s="179">
        <f t="shared" si="21"/>
        <v>0</v>
      </c>
      <c r="J33" s="179">
        <f t="shared" si="21"/>
        <v>0</v>
      </c>
      <c r="K33" s="179">
        <f t="shared" si="21"/>
        <v>0</v>
      </c>
      <c r="L33" s="179">
        <f t="shared" si="21"/>
        <v>0</v>
      </c>
      <c r="M33" s="179">
        <f t="shared" si="21"/>
        <v>0</v>
      </c>
      <c r="N33" s="179">
        <f t="shared" si="21"/>
        <v>0</v>
      </c>
      <c r="O33" s="986"/>
      <c r="P33" s="173"/>
      <c r="Q33" s="173"/>
    </row>
    <row r="34" spans="1:17" ht="14.25">
      <c r="A34" s="988"/>
      <c r="B34" s="988"/>
      <c r="C34" s="988"/>
      <c r="D34" s="537" t="s">
        <v>10</v>
      </c>
      <c r="E34" s="179">
        <f aca="true" t="shared" si="22" ref="E34:E43">G34+I34+K34+M34</f>
        <v>0</v>
      </c>
      <c r="F34" s="179">
        <f aca="true" t="shared" si="23" ref="F34:F43">H34+J34+L34+N34</f>
        <v>0</v>
      </c>
      <c r="G34" s="179">
        <f aca="true" t="shared" si="24" ref="G34:N43">G393+G405+G417+G429+G441</f>
        <v>0</v>
      </c>
      <c r="H34" s="179">
        <f t="shared" si="24"/>
        <v>0</v>
      </c>
      <c r="I34" s="179">
        <f t="shared" si="24"/>
        <v>0</v>
      </c>
      <c r="J34" s="179">
        <f t="shared" si="24"/>
        <v>0</v>
      </c>
      <c r="K34" s="179">
        <f t="shared" si="24"/>
        <v>0</v>
      </c>
      <c r="L34" s="179">
        <f t="shared" si="24"/>
        <v>0</v>
      </c>
      <c r="M34" s="179">
        <f t="shared" si="24"/>
        <v>0</v>
      </c>
      <c r="N34" s="179">
        <f t="shared" si="24"/>
        <v>0</v>
      </c>
      <c r="O34" s="986"/>
      <c r="P34" s="173"/>
      <c r="Q34" s="173"/>
    </row>
    <row r="35" spans="1:17" ht="14.25">
      <c r="A35" s="988"/>
      <c r="B35" s="988"/>
      <c r="C35" s="988"/>
      <c r="D35" s="537" t="s">
        <v>11</v>
      </c>
      <c r="E35" s="179">
        <f t="shared" si="22"/>
        <v>0</v>
      </c>
      <c r="F35" s="179">
        <f t="shared" si="23"/>
        <v>0</v>
      </c>
      <c r="G35" s="179">
        <f t="shared" si="24"/>
        <v>0</v>
      </c>
      <c r="H35" s="179">
        <f t="shared" si="24"/>
        <v>0</v>
      </c>
      <c r="I35" s="179">
        <f t="shared" si="24"/>
        <v>0</v>
      </c>
      <c r="J35" s="179">
        <f t="shared" si="24"/>
        <v>0</v>
      </c>
      <c r="K35" s="179">
        <f t="shared" si="24"/>
        <v>0</v>
      </c>
      <c r="L35" s="179">
        <f t="shared" si="24"/>
        <v>0</v>
      </c>
      <c r="M35" s="179">
        <f t="shared" si="24"/>
        <v>0</v>
      </c>
      <c r="N35" s="179">
        <f t="shared" si="24"/>
        <v>0</v>
      </c>
      <c r="O35" s="986"/>
      <c r="P35" s="173"/>
      <c r="Q35" s="173"/>
    </row>
    <row r="36" spans="1:17" ht="14.25">
      <c r="A36" s="988"/>
      <c r="B36" s="988"/>
      <c r="C36" s="988"/>
      <c r="D36" s="537" t="s">
        <v>19</v>
      </c>
      <c r="E36" s="179">
        <f t="shared" si="22"/>
        <v>0</v>
      </c>
      <c r="F36" s="179">
        <f t="shared" si="23"/>
        <v>0</v>
      </c>
      <c r="G36" s="179">
        <f t="shared" si="24"/>
        <v>0</v>
      </c>
      <c r="H36" s="179">
        <f t="shared" si="24"/>
        <v>0</v>
      </c>
      <c r="I36" s="179">
        <f t="shared" si="24"/>
        <v>0</v>
      </c>
      <c r="J36" s="179">
        <f t="shared" si="24"/>
        <v>0</v>
      </c>
      <c r="K36" s="179">
        <f t="shared" si="24"/>
        <v>0</v>
      </c>
      <c r="L36" s="179">
        <f t="shared" si="24"/>
        <v>0</v>
      </c>
      <c r="M36" s="179">
        <f t="shared" si="24"/>
        <v>0</v>
      </c>
      <c r="N36" s="179">
        <f t="shared" si="24"/>
        <v>0</v>
      </c>
      <c r="O36" s="986"/>
      <c r="P36" s="173"/>
      <c r="Q36" s="173"/>
    </row>
    <row r="37" spans="1:17" ht="14.25">
      <c r="A37" s="988"/>
      <c r="B37" s="988"/>
      <c r="C37" s="988"/>
      <c r="D37" s="537" t="s">
        <v>27</v>
      </c>
      <c r="E37" s="179">
        <f t="shared" si="22"/>
        <v>32891</v>
      </c>
      <c r="F37" s="179">
        <f t="shared" si="23"/>
        <v>32891</v>
      </c>
      <c r="G37" s="179">
        <f t="shared" si="24"/>
        <v>3655.1000000000004</v>
      </c>
      <c r="H37" s="179">
        <f t="shared" si="24"/>
        <v>3655.1000000000004</v>
      </c>
      <c r="I37" s="179">
        <f t="shared" si="24"/>
        <v>2822.6</v>
      </c>
      <c r="J37" s="179">
        <f t="shared" si="24"/>
        <v>2822.6</v>
      </c>
      <c r="K37" s="179">
        <f t="shared" si="24"/>
        <v>26413.3</v>
      </c>
      <c r="L37" s="179">
        <f t="shared" si="24"/>
        <v>26413.3</v>
      </c>
      <c r="M37" s="179">
        <f t="shared" si="24"/>
        <v>0</v>
      </c>
      <c r="N37" s="179">
        <f t="shared" si="24"/>
        <v>0</v>
      </c>
      <c r="O37" s="986"/>
      <c r="P37" s="173"/>
      <c r="Q37" s="173"/>
    </row>
    <row r="38" spans="1:17" ht="14.25">
      <c r="A38" s="988"/>
      <c r="B38" s="988"/>
      <c r="C38" s="988"/>
      <c r="D38" s="537" t="s">
        <v>28</v>
      </c>
      <c r="E38" s="174">
        <f t="shared" si="22"/>
        <v>65356.8</v>
      </c>
      <c r="F38" s="174">
        <f t="shared" si="23"/>
        <v>65356.8</v>
      </c>
      <c r="G38" s="174">
        <f t="shared" si="24"/>
        <v>4136.8</v>
      </c>
      <c r="H38" s="174">
        <f t="shared" si="24"/>
        <v>4136.8</v>
      </c>
      <c r="I38" s="174">
        <f t="shared" si="24"/>
        <v>26655.4</v>
      </c>
      <c r="J38" s="174">
        <f t="shared" si="24"/>
        <v>26655.4</v>
      </c>
      <c r="K38" s="174">
        <f t="shared" si="24"/>
        <v>34564.6</v>
      </c>
      <c r="L38" s="174">
        <f t="shared" si="24"/>
        <v>34564.6</v>
      </c>
      <c r="M38" s="174">
        <f t="shared" si="24"/>
        <v>0</v>
      </c>
      <c r="N38" s="174">
        <f t="shared" si="24"/>
        <v>0</v>
      </c>
      <c r="O38" s="986"/>
      <c r="P38" s="173"/>
      <c r="Q38" s="173"/>
    </row>
    <row r="39" spans="1:17" ht="14.25">
      <c r="A39" s="988"/>
      <c r="B39" s="988"/>
      <c r="C39" s="988"/>
      <c r="D39" s="537" t="s">
        <v>524</v>
      </c>
      <c r="E39" s="174">
        <f t="shared" si="22"/>
        <v>26802.1</v>
      </c>
      <c r="F39" s="174">
        <f t="shared" si="23"/>
        <v>26802.1</v>
      </c>
      <c r="G39" s="174">
        <f t="shared" si="24"/>
        <v>3250.4</v>
      </c>
      <c r="H39" s="174">
        <f t="shared" si="24"/>
        <v>3250.4</v>
      </c>
      <c r="I39" s="174">
        <f t="shared" si="24"/>
        <v>1655.4</v>
      </c>
      <c r="J39" s="174">
        <f t="shared" si="24"/>
        <v>1655.4</v>
      </c>
      <c r="K39" s="174">
        <f t="shared" si="24"/>
        <v>21896.3</v>
      </c>
      <c r="L39" s="174">
        <f t="shared" si="24"/>
        <v>21896.3</v>
      </c>
      <c r="M39" s="174">
        <f t="shared" si="24"/>
        <v>0</v>
      </c>
      <c r="N39" s="174">
        <f t="shared" si="24"/>
        <v>0</v>
      </c>
      <c r="O39" s="986"/>
      <c r="P39" s="173"/>
      <c r="Q39" s="173"/>
    </row>
    <row r="40" spans="1:17" ht="14.25">
      <c r="A40" s="988"/>
      <c r="B40" s="988"/>
      <c r="C40" s="988"/>
      <c r="D40" s="537" t="s">
        <v>525</v>
      </c>
      <c r="E40" s="174">
        <f t="shared" si="22"/>
        <v>26880.6</v>
      </c>
      <c r="F40" s="174">
        <f t="shared" si="23"/>
        <v>26880.6</v>
      </c>
      <c r="G40" s="174">
        <f t="shared" si="24"/>
        <v>3252.8</v>
      </c>
      <c r="H40" s="174">
        <f t="shared" si="24"/>
        <v>3252.8</v>
      </c>
      <c r="I40" s="174">
        <f t="shared" si="24"/>
        <v>1731.5</v>
      </c>
      <c r="J40" s="174">
        <f t="shared" si="24"/>
        <v>1731.5</v>
      </c>
      <c r="K40" s="174">
        <f t="shared" si="24"/>
        <v>21896.3</v>
      </c>
      <c r="L40" s="174">
        <f t="shared" si="24"/>
        <v>21896.3</v>
      </c>
      <c r="M40" s="174">
        <f t="shared" si="24"/>
        <v>0</v>
      </c>
      <c r="N40" s="174">
        <f t="shared" si="24"/>
        <v>0</v>
      </c>
      <c r="O40" s="986"/>
      <c r="P40" s="173"/>
      <c r="Q40" s="173"/>
    </row>
    <row r="41" spans="1:17" ht="14.25">
      <c r="A41" s="988"/>
      <c r="B41" s="988"/>
      <c r="C41" s="988"/>
      <c r="D41" s="537" t="s">
        <v>526</v>
      </c>
      <c r="E41" s="174">
        <f t="shared" si="22"/>
        <v>26804.5</v>
      </c>
      <c r="F41" s="174">
        <f t="shared" si="23"/>
        <v>0</v>
      </c>
      <c r="G41" s="174">
        <f t="shared" si="24"/>
        <v>3252.8</v>
      </c>
      <c r="H41" s="174">
        <f t="shared" si="24"/>
        <v>0</v>
      </c>
      <c r="I41" s="174">
        <f t="shared" si="24"/>
        <v>1655.4</v>
      </c>
      <c r="J41" s="174">
        <f t="shared" si="24"/>
        <v>0</v>
      </c>
      <c r="K41" s="174">
        <f t="shared" si="24"/>
        <v>21896.3</v>
      </c>
      <c r="L41" s="174">
        <f t="shared" si="24"/>
        <v>0</v>
      </c>
      <c r="M41" s="174">
        <f t="shared" si="24"/>
        <v>0</v>
      </c>
      <c r="N41" s="174">
        <f t="shared" si="24"/>
        <v>0</v>
      </c>
      <c r="O41" s="986"/>
      <c r="P41" s="173"/>
      <c r="Q41" s="173"/>
    </row>
    <row r="42" spans="1:17" ht="14.25">
      <c r="A42" s="988"/>
      <c r="B42" s="988"/>
      <c r="C42" s="988"/>
      <c r="D42" s="537" t="s">
        <v>527</v>
      </c>
      <c r="E42" s="174">
        <f t="shared" si="22"/>
        <v>26804.5</v>
      </c>
      <c r="F42" s="174">
        <f t="shared" si="23"/>
        <v>2839.8</v>
      </c>
      <c r="G42" s="174">
        <f t="shared" si="24"/>
        <v>3252.8</v>
      </c>
      <c r="H42" s="174">
        <f t="shared" si="24"/>
        <v>2839.8</v>
      </c>
      <c r="I42" s="174">
        <f t="shared" si="24"/>
        <v>1655.4</v>
      </c>
      <c r="J42" s="174">
        <f t="shared" si="24"/>
        <v>0</v>
      </c>
      <c r="K42" s="174">
        <f t="shared" si="24"/>
        <v>21896.3</v>
      </c>
      <c r="L42" s="174">
        <f t="shared" si="24"/>
        <v>0</v>
      </c>
      <c r="M42" s="174">
        <f t="shared" si="24"/>
        <v>0</v>
      </c>
      <c r="N42" s="174">
        <f t="shared" si="24"/>
        <v>0</v>
      </c>
      <c r="O42" s="986"/>
      <c r="P42" s="173"/>
      <c r="Q42" s="173"/>
    </row>
    <row r="43" spans="1:17" ht="14.25">
      <c r="A43" s="988"/>
      <c r="B43" s="988"/>
      <c r="C43" s="988"/>
      <c r="D43" s="537" t="s">
        <v>539</v>
      </c>
      <c r="E43" s="174">
        <f t="shared" si="22"/>
        <v>26804.5</v>
      </c>
      <c r="F43" s="174">
        <f t="shared" si="23"/>
        <v>2839.8</v>
      </c>
      <c r="G43" s="174">
        <f t="shared" si="24"/>
        <v>3252.8</v>
      </c>
      <c r="H43" s="174">
        <f t="shared" si="24"/>
        <v>2839.8</v>
      </c>
      <c r="I43" s="174">
        <f t="shared" si="24"/>
        <v>1655.4</v>
      </c>
      <c r="J43" s="174">
        <f t="shared" si="24"/>
        <v>0</v>
      </c>
      <c r="K43" s="174">
        <f t="shared" si="24"/>
        <v>21896.3</v>
      </c>
      <c r="L43" s="174">
        <f t="shared" si="24"/>
        <v>0</v>
      </c>
      <c r="M43" s="174">
        <f t="shared" si="24"/>
        <v>0</v>
      </c>
      <c r="N43" s="174">
        <f t="shared" si="24"/>
        <v>0</v>
      </c>
      <c r="O43" s="987"/>
      <c r="P43" s="173"/>
      <c r="Q43" s="173"/>
    </row>
    <row r="44" spans="1:17" ht="15" customHeight="1">
      <c r="A44" s="545" t="s">
        <v>152</v>
      </c>
      <c r="B44" s="995" t="s">
        <v>997</v>
      </c>
      <c r="C44" s="996"/>
      <c r="D44" s="996"/>
      <c r="E44" s="996"/>
      <c r="F44" s="996"/>
      <c r="G44" s="996"/>
      <c r="H44" s="996"/>
      <c r="I44" s="996"/>
      <c r="J44" s="996"/>
      <c r="K44" s="996"/>
      <c r="L44" s="996"/>
      <c r="M44" s="996"/>
      <c r="N44" s="997"/>
      <c r="O44" s="546"/>
      <c r="P44" s="173"/>
      <c r="Q44" s="173"/>
    </row>
    <row r="45" spans="1:17" ht="15" customHeight="1">
      <c r="A45" s="982" t="s">
        <v>111</v>
      </c>
      <c r="B45" s="992" t="s">
        <v>12</v>
      </c>
      <c r="C45" s="988"/>
      <c r="D45" s="541" t="s">
        <v>8</v>
      </c>
      <c r="E45" s="542">
        <f>SUM(E46:E56)</f>
        <v>894391.7</v>
      </c>
      <c r="F45" s="542">
        <f aca="true" t="shared" si="25" ref="F45:N45">SUM(F46:F56)</f>
        <v>617552.7</v>
      </c>
      <c r="G45" s="542">
        <f t="shared" si="25"/>
        <v>786553.6</v>
      </c>
      <c r="H45" s="542">
        <f t="shared" si="25"/>
        <v>563724.3999999999</v>
      </c>
      <c r="I45" s="547">
        <f t="shared" si="25"/>
        <v>0</v>
      </c>
      <c r="J45" s="547">
        <f t="shared" si="25"/>
        <v>0</v>
      </c>
      <c r="K45" s="547">
        <f t="shared" si="25"/>
        <v>67569.29999999999</v>
      </c>
      <c r="L45" s="547">
        <f t="shared" si="25"/>
        <v>30349.2</v>
      </c>
      <c r="M45" s="547">
        <f t="shared" si="25"/>
        <v>40268.8</v>
      </c>
      <c r="N45" s="547">
        <f t="shared" si="25"/>
        <v>23479.1</v>
      </c>
      <c r="O45" s="987" t="s">
        <v>468</v>
      </c>
      <c r="P45" s="175"/>
      <c r="Q45" s="175"/>
    </row>
    <row r="46" spans="1:17" ht="14.25">
      <c r="A46" s="983"/>
      <c r="B46" s="993"/>
      <c r="C46" s="988"/>
      <c r="D46" s="543" t="s">
        <v>9</v>
      </c>
      <c r="E46" s="179">
        <f>G46+I46+K46+M46</f>
        <v>54379.5</v>
      </c>
      <c r="F46" s="179">
        <f>H46+J46+L46+N46</f>
        <v>38727.9</v>
      </c>
      <c r="G46" s="179">
        <f>G9</f>
        <v>42244.2</v>
      </c>
      <c r="H46" s="179">
        <f aca="true" t="shared" si="26" ref="H46:N46">H9</f>
        <v>32520.5</v>
      </c>
      <c r="I46" s="179">
        <f t="shared" si="26"/>
        <v>0</v>
      </c>
      <c r="J46" s="179">
        <f t="shared" si="26"/>
        <v>0</v>
      </c>
      <c r="K46" s="179">
        <f t="shared" si="26"/>
        <v>12135.3</v>
      </c>
      <c r="L46" s="179">
        <f t="shared" si="26"/>
        <v>6207.4</v>
      </c>
      <c r="M46" s="179">
        <f t="shared" si="26"/>
        <v>0</v>
      </c>
      <c r="N46" s="179">
        <f t="shared" si="26"/>
        <v>0</v>
      </c>
      <c r="O46" s="978"/>
      <c r="P46" s="175"/>
      <c r="Q46" s="175"/>
    </row>
    <row r="47" spans="1:17" ht="14.25">
      <c r="A47" s="983"/>
      <c r="B47" s="993"/>
      <c r="C47" s="988"/>
      <c r="D47" s="543" t="s">
        <v>10</v>
      </c>
      <c r="E47" s="179">
        <f>G47+I47+K47+M47</f>
        <v>52656.6</v>
      </c>
      <c r="F47" s="179">
        <f aca="true" t="shared" si="27" ref="F47:F56">H47+J47+L47+N47</f>
        <v>37027.1</v>
      </c>
      <c r="G47" s="179">
        <f aca="true" t="shared" si="28" ref="G47:N56">G10</f>
        <v>40673.200000000004</v>
      </c>
      <c r="H47" s="179">
        <f t="shared" si="28"/>
        <v>30001.6</v>
      </c>
      <c r="I47" s="179">
        <f t="shared" si="28"/>
        <v>0</v>
      </c>
      <c r="J47" s="179">
        <f t="shared" si="28"/>
        <v>0</v>
      </c>
      <c r="K47" s="179">
        <f t="shared" si="28"/>
        <v>10995.3</v>
      </c>
      <c r="L47" s="179">
        <f t="shared" si="28"/>
        <v>6037.4</v>
      </c>
      <c r="M47" s="179">
        <f t="shared" si="28"/>
        <v>988.1</v>
      </c>
      <c r="N47" s="179">
        <f t="shared" si="28"/>
        <v>988.1</v>
      </c>
      <c r="O47" s="978"/>
      <c r="P47" s="175"/>
      <c r="Q47" s="175"/>
    </row>
    <row r="48" spans="1:17" ht="14.25">
      <c r="A48" s="983"/>
      <c r="B48" s="993"/>
      <c r="C48" s="988"/>
      <c r="D48" s="543" t="s">
        <v>11</v>
      </c>
      <c r="E48" s="179">
        <f>G48+I48+K48+M48</f>
        <v>55846.09999999999</v>
      </c>
      <c r="F48" s="179">
        <f t="shared" si="27"/>
        <v>41546.8</v>
      </c>
      <c r="G48" s="179">
        <f t="shared" si="28"/>
        <v>40770.1</v>
      </c>
      <c r="H48" s="179">
        <f t="shared" si="28"/>
        <v>30004.500000000004</v>
      </c>
      <c r="I48" s="179">
        <f t="shared" si="28"/>
        <v>0</v>
      </c>
      <c r="J48" s="179">
        <f t="shared" si="28"/>
        <v>0</v>
      </c>
      <c r="K48" s="179">
        <f t="shared" si="28"/>
        <v>10995.3</v>
      </c>
      <c r="L48" s="179">
        <f t="shared" si="28"/>
        <v>7461.6</v>
      </c>
      <c r="M48" s="179">
        <f t="shared" si="28"/>
        <v>4080.7</v>
      </c>
      <c r="N48" s="179">
        <f t="shared" si="28"/>
        <v>4080.7</v>
      </c>
      <c r="O48" s="978"/>
      <c r="P48" s="175"/>
      <c r="Q48" s="175"/>
    </row>
    <row r="49" spans="1:17" ht="14.25">
      <c r="A49" s="983"/>
      <c r="B49" s="993"/>
      <c r="C49" s="988"/>
      <c r="D49" s="543" t="s">
        <v>19</v>
      </c>
      <c r="E49" s="179">
        <f aca="true" t="shared" si="29" ref="E49:E56">G49+I49+K49+M49</f>
        <v>78937.8</v>
      </c>
      <c r="F49" s="179">
        <f t="shared" si="27"/>
        <v>66140.9</v>
      </c>
      <c r="G49" s="179">
        <f t="shared" si="28"/>
        <v>61857.1</v>
      </c>
      <c r="H49" s="179">
        <f t="shared" si="28"/>
        <v>51910.799999999996</v>
      </c>
      <c r="I49" s="179">
        <f t="shared" si="28"/>
        <v>0</v>
      </c>
      <c r="J49" s="179">
        <f t="shared" si="28"/>
        <v>0</v>
      </c>
      <c r="K49" s="179">
        <f t="shared" si="28"/>
        <v>12680.7</v>
      </c>
      <c r="L49" s="179">
        <f t="shared" si="28"/>
        <v>9830.1</v>
      </c>
      <c r="M49" s="179">
        <f t="shared" si="28"/>
        <v>4400</v>
      </c>
      <c r="N49" s="179">
        <f t="shared" si="28"/>
        <v>4400</v>
      </c>
      <c r="O49" s="978"/>
      <c r="P49" s="175"/>
      <c r="Q49" s="175"/>
    </row>
    <row r="50" spans="1:17" ht="14.25">
      <c r="A50" s="983"/>
      <c r="B50" s="993"/>
      <c r="C50" s="988"/>
      <c r="D50" s="543" t="s">
        <v>27</v>
      </c>
      <c r="E50" s="179">
        <f t="shared" si="29"/>
        <v>64450.799999999996</v>
      </c>
      <c r="F50" s="179">
        <f t="shared" si="27"/>
        <v>55011.1</v>
      </c>
      <c r="G50" s="179">
        <f t="shared" si="28"/>
        <v>56388.1</v>
      </c>
      <c r="H50" s="179">
        <f t="shared" si="28"/>
        <v>53388.1</v>
      </c>
      <c r="I50" s="179">
        <f t="shared" si="28"/>
        <v>0</v>
      </c>
      <c r="J50" s="179">
        <f t="shared" si="28"/>
        <v>0</v>
      </c>
      <c r="K50" s="179">
        <f t="shared" si="28"/>
        <v>3662.7</v>
      </c>
      <c r="L50" s="179">
        <f t="shared" si="28"/>
        <v>812.7</v>
      </c>
      <c r="M50" s="179">
        <f t="shared" si="28"/>
        <v>4400</v>
      </c>
      <c r="N50" s="179">
        <f t="shared" si="28"/>
        <v>810.3</v>
      </c>
      <c r="O50" s="978"/>
      <c r="P50" s="175"/>
      <c r="Q50" s="175"/>
    </row>
    <row r="51" spans="1:17" ht="14.25">
      <c r="A51" s="983"/>
      <c r="B51" s="993"/>
      <c r="C51" s="988"/>
      <c r="D51" s="537" t="s">
        <v>28</v>
      </c>
      <c r="E51" s="174">
        <f t="shared" si="29"/>
        <v>98076.8</v>
      </c>
      <c r="F51" s="174">
        <f t="shared" si="27"/>
        <v>57789.59999999999</v>
      </c>
      <c r="G51" s="174">
        <f t="shared" si="28"/>
        <v>90826.8</v>
      </c>
      <c r="H51" s="174">
        <f t="shared" si="28"/>
        <v>53389.59999999999</v>
      </c>
      <c r="I51" s="174">
        <f t="shared" si="28"/>
        <v>0</v>
      </c>
      <c r="J51" s="174">
        <f t="shared" si="28"/>
        <v>0</v>
      </c>
      <c r="K51" s="174">
        <f t="shared" si="28"/>
        <v>2850</v>
      </c>
      <c r="L51" s="174">
        <f t="shared" si="28"/>
        <v>0</v>
      </c>
      <c r="M51" s="174">
        <f t="shared" si="28"/>
        <v>4400</v>
      </c>
      <c r="N51" s="174">
        <f t="shared" si="28"/>
        <v>4400</v>
      </c>
      <c r="O51" s="978"/>
      <c r="P51" s="175"/>
      <c r="Q51" s="175"/>
    </row>
    <row r="52" spans="1:17" ht="14.25">
      <c r="A52" s="983"/>
      <c r="B52" s="993"/>
      <c r="C52" s="988"/>
      <c r="D52" s="537" t="s">
        <v>524</v>
      </c>
      <c r="E52" s="174">
        <f t="shared" si="29"/>
        <v>98075.20000000001</v>
      </c>
      <c r="F52" s="174">
        <f t="shared" si="27"/>
        <v>66195.6</v>
      </c>
      <c r="G52" s="174">
        <f t="shared" si="28"/>
        <v>90825.20000000001</v>
      </c>
      <c r="H52" s="174">
        <f t="shared" si="28"/>
        <v>61795.6</v>
      </c>
      <c r="I52" s="174">
        <f t="shared" si="28"/>
        <v>0</v>
      </c>
      <c r="J52" s="174">
        <f t="shared" si="28"/>
        <v>0</v>
      </c>
      <c r="K52" s="174">
        <f t="shared" si="28"/>
        <v>2850</v>
      </c>
      <c r="L52" s="174">
        <f t="shared" si="28"/>
        <v>0</v>
      </c>
      <c r="M52" s="174">
        <f t="shared" si="28"/>
        <v>4400</v>
      </c>
      <c r="N52" s="174">
        <f t="shared" si="28"/>
        <v>4400</v>
      </c>
      <c r="O52" s="978"/>
      <c r="P52" s="175"/>
      <c r="Q52" s="175"/>
    </row>
    <row r="53" spans="1:17" ht="15.75" customHeight="1">
      <c r="A53" s="983"/>
      <c r="B53" s="993"/>
      <c r="C53" s="988"/>
      <c r="D53" s="537" t="s">
        <v>525</v>
      </c>
      <c r="E53" s="174">
        <f t="shared" si="29"/>
        <v>98075.20000000001</v>
      </c>
      <c r="F53" s="174">
        <f t="shared" si="27"/>
        <v>66195.6</v>
      </c>
      <c r="G53" s="174">
        <f t="shared" si="28"/>
        <v>90825.20000000001</v>
      </c>
      <c r="H53" s="174">
        <f t="shared" si="28"/>
        <v>61795.6</v>
      </c>
      <c r="I53" s="174">
        <f t="shared" si="28"/>
        <v>0</v>
      </c>
      <c r="J53" s="174">
        <f t="shared" si="28"/>
        <v>0</v>
      </c>
      <c r="K53" s="174">
        <f t="shared" si="28"/>
        <v>2850</v>
      </c>
      <c r="L53" s="174">
        <f t="shared" si="28"/>
        <v>0</v>
      </c>
      <c r="M53" s="174">
        <f t="shared" si="28"/>
        <v>4400</v>
      </c>
      <c r="N53" s="174">
        <f t="shared" si="28"/>
        <v>4400</v>
      </c>
      <c r="O53" s="978"/>
      <c r="P53" s="173"/>
      <c r="Q53" s="173"/>
    </row>
    <row r="54" spans="1:17" ht="15.75" customHeight="1">
      <c r="A54" s="983"/>
      <c r="B54" s="993"/>
      <c r="C54" s="988"/>
      <c r="D54" s="537" t="s">
        <v>526</v>
      </c>
      <c r="E54" s="174">
        <f t="shared" si="29"/>
        <v>97963.5</v>
      </c>
      <c r="F54" s="174">
        <f t="shared" si="27"/>
        <v>57870.700000000004</v>
      </c>
      <c r="G54" s="174">
        <f t="shared" si="28"/>
        <v>90713.5</v>
      </c>
      <c r="H54" s="174">
        <f t="shared" si="28"/>
        <v>57870.700000000004</v>
      </c>
      <c r="I54" s="174">
        <f t="shared" si="28"/>
        <v>0</v>
      </c>
      <c r="J54" s="174">
        <f t="shared" si="28"/>
        <v>0</v>
      </c>
      <c r="K54" s="174">
        <f t="shared" si="28"/>
        <v>2850</v>
      </c>
      <c r="L54" s="174">
        <f t="shared" si="28"/>
        <v>0</v>
      </c>
      <c r="M54" s="174">
        <f t="shared" si="28"/>
        <v>4400</v>
      </c>
      <c r="N54" s="174">
        <f t="shared" si="28"/>
        <v>0</v>
      </c>
      <c r="O54" s="978"/>
      <c r="P54" s="173"/>
      <c r="Q54" s="173"/>
    </row>
    <row r="55" spans="1:17" ht="15.75" customHeight="1">
      <c r="A55" s="983"/>
      <c r="B55" s="993"/>
      <c r="C55" s="988"/>
      <c r="D55" s="537" t="s">
        <v>527</v>
      </c>
      <c r="E55" s="174">
        <f t="shared" si="29"/>
        <v>97965.1</v>
      </c>
      <c r="F55" s="174">
        <f t="shared" si="27"/>
        <v>64523.7</v>
      </c>
      <c r="G55" s="174">
        <f t="shared" si="28"/>
        <v>90715.1</v>
      </c>
      <c r="H55" s="174">
        <f t="shared" si="28"/>
        <v>64523.7</v>
      </c>
      <c r="I55" s="174">
        <f t="shared" si="28"/>
        <v>0</v>
      </c>
      <c r="J55" s="174">
        <f t="shared" si="28"/>
        <v>0</v>
      </c>
      <c r="K55" s="174">
        <f t="shared" si="28"/>
        <v>2850</v>
      </c>
      <c r="L55" s="174">
        <f t="shared" si="28"/>
        <v>0</v>
      </c>
      <c r="M55" s="174">
        <f t="shared" si="28"/>
        <v>4400</v>
      </c>
      <c r="N55" s="174">
        <f t="shared" si="28"/>
        <v>0</v>
      </c>
      <c r="O55" s="978"/>
      <c r="P55" s="173"/>
      <c r="Q55" s="173"/>
    </row>
    <row r="56" spans="1:17" ht="15.75" customHeight="1">
      <c r="A56" s="984"/>
      <c r="B56" s="994"/>
      <c r="C56" s="988"/>
      <c r="D56" s="537" t="s">
        <v>539</v>
      </c>
      <c r="E56" s="174">
        <f t="shared" si="29"/>
        <v>97965.1</v>
      </c>
      <c r="F56" s="174">
        <f t="shared" si="27"/>
        <v>66523.7</v>
      </c>
      <c r="G56" s="174">
        <f t="shared" si="28"/>
        <v>90715.1</v>
      </c>
      <c r="H56" s="174">
        <f t="shared" si="28"/>
        <v>66523.7</v>
      </c>
      <c r="I56" s="174">
        <f t="shared" si="28"/>
        <v>0</v>
      </c>
      <c r="J56" s="174">
        <f t="shared" si="28"/>
        <v>0</v>
      </c>
      <c r="K56" s="174">
        <f t="shared" si="28"/>
        <v>2850</v>
      </c>
      <c r="L56" s="174">
        <f t="shared" si="28"/>
        <v>0</v>
      </c>
      <c r="M56" s="174">
        <f t="shared" si="28"/>
        <v>4400</v>
      </c>
      <c r="N56" s="174">
        <f t="shared" si="28"/>
        <v>0</v>
      </c>
      <c r="O56" s="978"/>
      <c r="P56" s="173"/>
      <c r="Q56" s="173"/>
    </row>
    <row r="57" spans="1:17" s="4" customFormat="1" ht="15" customHeight="1">
      <c r="A57" s="982" t="s">
        <v>78</v>
      </c>
      <c r="B57" s="982" t="s">
        <v>13</v>
      </c>
      <c r="C57" s="548"/>
      <c r="D57" s="541" t="s">
        <v>8</v>
      </c>
      <c r="E57" s="542">
        <f>SUM(E58:E68)</f>
        <v>128788.30000000002</v>
      </c>
      <c r="F57" s="542">
        <f aca="true" t="shared" si="30" ref="F57:N57">SUM(F58:F68)</f>
        <v>107804.30000000002</v>
      </c>
      <c r="G57" s="542">
        <f t="shared" si="30"/>
        <v>128788.30000000002</v>
      </c>
      <c r="H57" s="542">
        <f t="shared" si="30"/>
        <v>107804.30000000002</v>
      </c>
      <c r="I57" s="542">
        <f t="shared" si="30"/>
        <v>0</v>
      </c>
      <c r="J57" s="542">
        <f t="shared" si="30"/>
        <v>0</v>
      </c>
      <c r="K57" s="542">
        <f t="shared" si="30"/>
        <v>0</v>
      </c>
      <c r="L57" s="542">
        <f t="shared" si="30"/>
        <v>0</v>
      </c>
      <c r="M57" s="542">
        <f t="shared" si="30"/>
        <v>0</v>
      </c>
      <c r="N57" s="542">
        <f t="shared" si="30"/>
        <v>0</v>
      </c>
      <c r="O57" s="1013" t="s">
        <v>24</v>
      </c>
      <c r="P57" s="176"/>
      <c r="Q57" s="176"/>
    </row>
    <row r="58" spans="1:17" ht="14.25">
      <c r="A58" s="983"/>
      <c r="B58" s="983"/>
      <c r="C58" s="536"/>
      <c r="D58" s="543" t="s">
        <v>9</v>
      </c>
      <c r="E58" s="179">
        <f>G58+I58+K58+M58</f>
        <v>14027.1</v>
      </c>
      <c r="F58" s="179">
        <f>H58+J58+L58+N58</f>
        <v>8557.7</v>
      </c>
      <c r="G58" s="179">
        <v>14027.1</v>
      </c>
      <c r="H58" s="179">
        <v>8557.7</v>
      </c>
      <c r="I58" s="179"/>
      <c r="J58" s="179"/>
      <c r="K58" s="179"/>
      <c r="L58" s="179"/>
      <c r="M58" s="179"/>
      <c r="N58" s="179"/>
      <c r="O58" s="1013"/>
      <c r="P58" s="173"/>
      <c r="Q58" s="173"/>
    </row>
    <row r="59" spans="1:17" ht="14.25">
      <c r="A59" s="983"/>
      <c r="B59" s="983"/>
      <c r="C59" s="982" t="s">
        <v>106</v>
      </c>
      <c r="D59" s="543" t="s">
        <v>10</v>
      </c>
      <c r="E59" s="179">
        <f aca="true" t="shared" si="31" ref="E59:F63">G59+I59+K59+M59</f>
        <v>13648.8</v>
      </c>
      <c r="F59" s="179">
        <f t="shared" si="31"/>
        <v>9527.4</v>
      </c>
      <c r="G59" s="179">
        <v>13648.8</v>
      </c>
      <c r="H59" s="179">
        <v>9527.4</v>
      </c>
      <c r="I59" s="179"/>
      <c r="J59" s="179"/>
      <c r="K59" s="179"/>
      <c r="L59" s="179"/>
      <c r="M59" s="179"/>
      <c r="N59" s="179"/>
      <c r="O59" s="1013"/>
      <c r="P59" s="173"/>
      <c r="Q59" s="173"/>
    </row>
    <row r="60" spans="1:17" ht="14.25">
      <c r="A60" s="983"/>
      <c r="B60" s="983"/>
      <c r="C60" s="983"/>
      <c r="D60" s="543" t="s">
        <v>11</v>
      </c>
      <c r="E60" s="179">
        <f t="shared" si="31"/>
        <v>13648.8</v>
      </c>
      <c r="F60" s="179">
        <f t="shared" si="31"/>
        <v>8182.4</v>
      </c>
      <c r="G60" s="179">
        <v>13648.8</v>
      </c>
      <c r="H60" s="179">
        <v>8182.4</v>
      </c>
      <c r="I60" s="179"/>
      <c r="J60" s="179"/>
      <c r="K60" s="179"/>
      <c r="L60" s="179"/>
      <c r="M60" s="179"/>
      <c r="N60" s="179"/>
      <c r="O60" s="1013"/>
      <c r="P60" s="173"/>
      <c r="Q60" s="173"/>
    </row>
    <row r="61" spans="1:17" ht="14.25">
      <c r="A61" s="983"/>
      <c r="B61" s="983"/>
      <c r="C61" s="983"/>
      <c r="D61" s="543" t="s">
        <v>19</v>
      </c>
      <c r="E61" s="179">
        <f t="shared" si="31"/>
        <v>13648.8</v>
      </c>
      <c r="F61" s="179">
        <f t="shared" si="31"/>
        <v>10276.3</v>
      </c>
      <c r="G61" s="179">
        <v>13648.8</v>
      </c>
      <c r="H61" s="179">
        <v>10276.3</v>
      </c>
      <c r="I61" s="179"/>
      <c r="J61" s="179"/>
      <c r="K61" s="179"/>
      <c r="L61" s="179"/>
      <c r="M61" s="179"/>
      <c r="N61" s="179"/>
      <c r="O61" s="1013"/>
      <c r="P61" s="173"/>
      <c r="Q61" s="173"/>
    </row>
    <row r="62" spans="1:17" ht="14.25">
      <c r="A62" s="983"/>
      <c r="B62" s="983"/>
      <c r="C62" s="983"/>
      <c r="D62" s="543" t="s">
        <v>27</v>
      </c>
      <c r="E62" s="179">
        <f t="shared" si="31"/>
        <v>10489</v>
      </c>
      <c r="F62" s="179">
        <f t="shared" si="31"/>
        <v>10489</v>
      </c>
      <c r="G62" s="179">
        <v>10489</v>
      </c>
      <c r="H62" s="179">
        <v>10489</v>
      </c>
      <c r="I62" s="179"/>
      <c r="J62" s="179"/>
      <c r="K62" s="179"/>
      <c r="L62" s="179"/>
      <c r="M62" s="179"/>
      <c r="N62" s="179"/>
      <c r="O62" s="1013"/>
      <c r="P62" s="173"/>
      <c r="Q62" s="173"/>
    </row>
    <row r="63" spans="1:17" ht="14.25">
      <c r="A63" s="983"/>
      <c r="B63" s="983"/>
      <c r="C63" s="983"/>
      <c r="D63" s="537" t="s">
        <v>28</v>
      </c>
      <c r="E63" s="174">
        <f t="shared" si="31"/>
        <v>10554.3</v>
      </c>
      <c r="F63" s="174">
        <f t="shared" si="31"/>
        <v>10554.3</v>
      </c>
      <c r="G63" s="174">
        <v>10554.3</v>
      </c>
      <c r="H63" s="174">
        <v>10554.3</v>
      </c>
      <c r="I63" s="174"/>
      <c r="J63" s="174"/>
      <c r="K63" s="174"/>
      <c r="L63" s="174"/>
      <c r="M63" s="174"/>
      <c r="N63" s="174"/>
      <c r="O63" s="1013"/>
      <c r="P63" s="177">
        <v>0</v>
      </c>
      <c r="Q63" s="173"/>
    </row>
    <row r="64" spans="1:17" ht="14.25">
      <c r="A64" s="983"/>
      <c r="B64" s="983"/>
      <c r="C64" s="983"/>
      <c r="D64" s="537" t="s">
        <v>524</v>
      </c>
      <c r="E64" s="174">
        <f aca="true" t="shared" si="32" ref="E64:F68">G64+I64+K64+M64</f>
        <v>10554.3</v>
      </c>
      <c r="F64" s="174">
        <f t="shared" si="32"/>
        <v>10554.3</v>
      </c>
      <c r="G64" s="174">
        <v>10554.3</v>
      </c>
      <c r="H64" s="174">
        <v>10554.3</v>
      </c>
      <c r="I64" s="174"/>
      <c r="J64" s="174"/>
      <c r="K64" s="174"/>
      <c r="L64" s="174"/>
      <c r="M64" s="174"/>
      <c r="N64" s="174"/>
      <c r="O64" s="1013"/>
      <c r="P64" s="177">
        <v>0</v>
      </c>
      <c r="Q64" s="173"/>
    </row>
    <row r="65" spans="1:17" ht="14.25">
      <c r="A65" s="983"/>
      <c r="B65" s="983"/>
      <c r="C65" s="983"/>
      <c r="D65" s="537" t="s">
        <v>525</v>
      </c>
      <c r="E65" s="174">
        <f t="shared" si="32"/>
        <v>10554.3</v>
      </c>
      <c r="F65" s="174">
        <f t="shared" si="32"/>
        <v>10554.3</v>
      </c>
      <c r="G65" s="174">
        <v>10554.3</v>
      </c>
      <c r="H65" s="174">
        <v>10554.3</v>
      </c>
      <c r="I65" s="174"/>
      <c r="J65" s="174"/>
      <c r="K65" s="174"/>
      <c r="L65" s="174"/>
      <c r="M65" s="174"/>
      <c r="N65" s="174"/>
      <c r="O65" s="1013"/>
      <c r="P65" s="177">
        <v>0</v>
      </c>
      <c r="Q65" s="173"/>
    </row>
    <row r="66" spans="1:17" ht="14.25">
      <c r="A66" s="983"/>
      <c r="B66" s="983"/>
      <c r="C66" s="983"/>
      <c r="D66" s="537" t="s">
        <v>526</v>
      </c>
      <c r="E66" s="174">
        <f t="shared" si="32"/>
        <v>10554.3</v>
      </c>
      <c r="F66" s="174">
        <f t="shared" si="32"/>
        <v>8000</v>
      </c>
      <c r="G66" s="174">
        <v>10554.3</v>
      </c>
      <c r="H66" s="174">
        <v>8000</v>
      </c>
      <c r="I66" s="174"/>
      <c r="J66" s="174"/>
      <c r="K66" s="174"/>
      <c r="L66" s="174"/>
      <c r="M66" s="174"/>
      <c r="N66" s="174"/>
      <c r="O66" s="1013"/>
      <c r="P66" s="173"/>
      <c r="Q66" s="173"/>
    </row>
    <row r="67" spans="1:17" ht="14.25">
      <c r="A67" s="983"/>
      <c r="B67" s="983"/>
      <c r="C67" s="983"/>
      <c r="D67" s="537" t="s">
        <v>527</v>
      </c>
      <c r="E67" s="174">
        <f t="shared" si="32"/>
        <v>10554.3</v>
      </c>
      <c r="F67" s="174">
        <f t="shared" si="32"/>
        <v>10554.3</v>
      </c>
      <c r="G67" s="174">
        <v>10554.3</v>
      </c>
      <c r="H67" s="174">
        <v>10554.3</v>
      </c>
      <c r="I67" s="174"/>
      <c r="J67" s="174"/>
      <c r="K67" s="174"/>
      <c r="L67" s="174"/>
      <c r="M67" s="174"/>
      <c r="N67" s="174"/>
      <c r="O67" s="1013"/>
      <c r="P67" s="173"/>
      <c r="Q67" s="173"/>
    </row>
    <row r="68" spans="1:17" ht="14.25">
      <c r="A68" s="984"/>
      <c r="B68" s="984"/>
      <c r="C68" s="984"/>
      <c r="D68" s="537" t="s">
        <v>539</v>
      </c>
      <c r="E68" s="174">
        <f t="shared" si="32"/>
        <v>10554.3</v>
      </c>
      <c r="F68" s="174">
        <f t="shared" si="32"/>
        <v>10554.3</v>
      </c>
      <c r="G68" s="174">
        <v>10554.3</v>
      </c>
      <c r="H68" s="174">
        <v>10554.3</v>
      </c>
      <c r="I68" s="174"/>
      <c r="J68" s="174"/>
      <c r="K68" s="174"/>
      <c r="L68" s="174"/>
      <c r="M68" s="174"/>
      <c r="N68" s="174"/>
      <c r="O68" s="1013"/>
      <c r="P68" s="173"/>
      <c r="Q68" s="173"/>
    </row>
    <row r="69" spans="1:17" s="4" customFormat="1" ht="15" customHeight="1">
      <c r="A69" s="982"/>
      <c r="B69" s="982" t="s">
        <v>107</v>
      </c>
      <c r="C69" s="549"/>
      <c r="D69" s="541" t="s">
        <v>8</v>
      </c>
      <c r="E69" s="542">
        <f>SUM(E70:E80)</f>
        <v>99000</v>
      </c>
      <c r="F69" s="542">
        <f aca="true" t="shared" si="33" ref="F69:N69">SUM(F70:F80)</f>
        <v>0</v>
      </c>
      <c r="G69" s="542">
        <f t="shared" si="33"/>
        <v>99000</v>
      </c>
      <c r="H69" s="542">
        <f t="shared" si="33"/>
        <v>0</v>
      </c>
      <c r="I69" s="542">
        <f t="shared" si="33"/>
        <v>0</v>
      </c>
      <c r="J69" s="542">
        <f t="shared" si="33"/>
        <v>0</v>
      </c>
      <c r="K69" s="542">
        <f t="shared" si="33"/>
        <v>0</v>
      </c>
      <c r="L69" s="542">
        <f t="shared" si="33"/>
        <v>0</v>
      </c>
      <c r="M69" s="542">
        <f t="shared" si="33"/>
        <v>0</v>
      </c>
      <c r="N69" s="542">
        <f t="shared" si="33"/>
        <v>0</v>
      </c>
      <c r="O69" s="1008" t="s">
        <v>24</v>
      </c>
      <c r="P69" s="176"/>
      <c r="Q69" s="176"/>
    </row>
    <row r="70" spans="1:17" ht="14.25">
      <c r="A70" s="983"/>
      <c r="B70" s="983"/>
      <c r="C70" s="982"/>
      <c r="D70" s="543" t="s">
        <v>9</v>
      </c>
      <c r="E70" s="179">
        <f>G70+I70+K70+M70</f>
        <v>9000</v>
      </c>
      <c r="F70" s="179">
        <f>H70+J70+L70+N70</f>
        <v>0</v>
      </c>
      <c r="G70" s="179">
        <v>9000</v>
      </c>
      <c r="H70" s="550"/>
      <c r="I70" s="550"/>
      <c r="J70" s="550"/>
      <c r="K70" s="550"/>
      <c r="L70" s="550"/>
      <c r="M70" s="550"/>
      <c r="N70" s="550"/>
      <c r="O70" s="1008"/>
      <c r="P70" s="173"/>
      <c r="Q70" s="173"/>
    </row>
    <row r="71" spans="1:17" ht="14.25">
      <c r="A71" s="983"/>
      <c r="B71" s="983"/>
      <c r="C71" s="983"/>
      <c r="D71" s="543" t="s">
        <v>10</v>
      </c>
      <c r="E71" s="179">
        <f aca="true" t="shared" si="34" ref="E71:F75">G71+I71+K71+M71</f>
        <v>9000</v>
      </c>
      <c r="F71" s="179">
        <f t="shared" si="34"/>
        <v>0</v>
      </c>
      <c r="G71" s="179">
        <v>9000</v>
      </c>
      <c r="H71" s="550"/>
      <c r="I71" s="550"/>
      <c r="J71" s="550"/>
      <c r="K71" s="550"/>
      <c r="L71" s="550"/>
      <c r="M71" s="550"/>
      <c r="N71" s="550"/>
      <c r="O71" s="1008"/>
      <c r="P71" s="173"/>
      <c r="Q71" s="173"/>
    </row>
    <row r="72" spans="1:17" ht="14.25">
      <c r="A72" s="983"/>
      <c r="B72" s="983"/>
      <c r="C72" s="983"/>
      <c r="D72" s="543" t="s">
        <v>11</v>
      </c>
      <c r="E72" s="179">
        <f t="shared" si="34"/>
        <v>9000</v>
      </c>
      <c r="F72" s="179">
        <f t="shared" si="34"/>
        <v>0</v>
      </c>
      <c r="G72" s="179">
        <v>9000</v>
      </c>
      <c r="H72" s="550"/>
      <c r="I72" s="550"/>
      <c r="J72" s="550"/>
      <c r="K72" s="550"/>
      <c r="L72" s="550"/>
      <c r="M72" s="550"/>
      <c r="N72" s="550"/>
      <c r="O72" s="1008"/>
      <c r="P72" s="173"/>
      <c r="Q72" s="173"/>
    </row>
    <row r="73" spans="1:17" ht="14.25">
      <c r="A73" s="983"/>
      <c r="B73" s="983"/>
      <c r="C73" s="983"/>
      <c r="D73" s="543" t="s">
        <v>19</v>
      </c>
      <c r="E73" s="179">
        <f t="shared" si="34"/>
        <v>9000</v>
      </c>
      <c r="F73" s="179">
        <f t="shared" si="34"/>
        <v>0</v>
      </c>
      <c r="G73" s="179">
        <v>9000</v>
      </c>
      <c r="H73" s="550"/>
      <c r="I73" s="550"/>
      <c r="J73" s="550"/>
      <c r="K73" s="550"/>
      <c r="L73" s="550"/>
      <c r="M73" s="550"/>
      <c r="N73" s="550"/>
      <c r="O73" s="1008"/>
      <c r="P73" s="173"/>
      <c r="Q73" s="173"/>
    </row>
    <row r="74" spans="1:17" ht="14.25">
      <c r="A74" s="983"/>
      <c r="B74" s="983"/>
      <c r="C74" s="983"/>
      <c r="D74" s="543" t="s">
        <v>27</v>
      </c>
      <c r="E74" s="179">
        <f t="shared" si="34"/>
        <v>9000</v>
      </c>
      <c r="F74" s="179">
        <f t="shared" si="34"/>
        <v>0</v>
      </c>
      <c r="G74" s="179">
        <v>9000</v>
      </c>
      <c r="H74" s="550"/>
      <c r="I74" s="550"/>
      <c r="J74" s="550"/>
      <c r="K74" s="550"/>
      <c r="L74" s="550"/>
      <c r="M74" s="550"/>
      <c r="N74" s="550"/>
      <c r="O74" s="1008"/>
      <c r="P74" s="173"/>
      <c r="Q74" s="173"/>
    </row>
    <row r="75" spans="1:17" ht="14.25">
      <c r="A75" s="983"/>
      <c r="B75" s="983"/>
      <c r="C75" s="983"/>
      <c r="D75" s="537" t="s">
        <v>28</v>
      </c>
      <c r="E75" s="174">
        <f t="shared" si="34"/>
        <v>9000</v>
      </c>
      <c r="F75" s="174">
        <f t="shared" si="34"/>
        <v>0</v>
      </c>
      <c r="G75" s="174">
        <v>9000</v>
      </c>
      <c r="H75" s="551"/>
      <c r="I75" s="551"/>
      <c r="J75" s="551"/>
      <c r="K75" s="551"/>
      <c r="L75" s="551"/>
      <c r="M75" s="551"/>
      <c r="N75" s="551"/>
      <c r="O75" s="1008"/>
      <c r="P75" s="173"/>
      <c r="Q75" s="173"/>
    </row>
    <row r="76" spans="1:17" ht="14.25">
      <c r="A76" s="983"/>
      <c r="B76" s="983"/>
      <c r="C76" s="983"/>
      <c r="D76" s="537" t="s">
        <v>524</v>
      </c>
      <c r="E76" s="174">
        <f aca="true" t="shared" si="35" ref="E76:F80">G76+I76+K76+M76</f>
        <v>9000</v>
      </c>
      <c r="F76" s="174">
        <f t="shared" si="35"/>
        <v>0</v>
      </c>
      <c r="G76" s="174">
        <v>9000</v>
      </c>
      <c r="H76" s="551"/>
      <c r="I76" s="551"/>
      <c r="J76" s="551"/>
      <c r="K76" s="551"/>
      <c r="L76" s="551"/>
      <c r="M76" s="551"/>
      <c r="N76" s="551"/>
      <c r="O76" s="1008"/>
      <c r="P76" s="173"/>
      <c r="Q76" s="173"/>
    </row>
    <row r="77" spans="1:17" ht="14.25">
      <c r="A77" s="983"/>
      <c r="B77" s="983"/>
      <c r="C77" s="983"/>
      <c r="D77" s="537" t="s">
        <v>525</v>
      </c>
      <c r="E77" s="174">
        <f t="shared" si="35"/>
        <v>9000</v>
      </c>
      <c r="F77" s="174">
        <f t="shared" si="35"/>
        <v>0</v>
      </c>
      <c r="G77" s="174">
        <v>9000</v>
      </c>
      <c r="H77" s="551"/>
      <c r="I77" s="551"/>
      <c r="J77" s="551"/>
      <c r="K77" s="551"/>
      <c r="L77" s="551"/>
      <c r="M77" s="551"/>
      <c r="N77" s="551"/>
      <c r="O77" s="1008"/>
      <c r="P77" s="173"/>
      <c r="Q77" s="173"/>
    </row>
    <row r="78" spans="1:17" ht="14.25">
      <c r="A78" s="983"/>
      <c r="B78" s="983"/>
      <c r="C78" s="983"/>
      <c r="D78" s="537" t="s">
        <v>526</v>
      </c>
      <c r="E78" s="174">
        <f t="shared" si="35"/>
        <v>9000</v>
      </c>
      <c r="F78" s="174">
        <f t="shared" si="35"/>
        <v>0</v>
      </c>
      <c r="G78" s="174">
        <v>9000</v>
      </c>
      <c r="H78" s="551"/>
      <c r="I78" s="551"/>
      <c r="J78" s="551"/>
      <c r="K78" s="551"/>
      <c r="L78" s="551"/>
      <c r="M78" s="551"/>
      <c r="N78" s="551"/>
      <c r="O78" s="1008"/>
      <c r="P78" s="173"/>
      <c r="Q78" s="173"/>
    </row>
    <row r="79" spans="1:17" ht="14.25">
      <c r="A79" s="983"/>
      <c r="B79" s="983"/>
      <c r="C79" s="983"/>
      <c r="D79" s="537" t="s">
        <v>527</v>
      </c>
      <c r="E79" s="174">
        <f t="shared" si="35"/>
        <v>9000</v>
      </c>
      <c r="F79" s="174">
        <f t="shared" si="35"/>
        <v>0</v>
      </c>
      <c r="G79" s="174">
        <v>9000</v>
      </c>
      <c r="H79" s="551"/>
      <c r="I79" s="551"/>
      <c r="J79" s="551"/>
      <c r="K79" s="551"/>
      <c r="L79" s="551"/>
      <c r="M79" s="551"/>
      <c r="N79" s="551"/>
      <c r="O79" s="1008"/>
      <c r="P79" s="173"/>
      <c r="Q79" s="173"/>
    </row>
    <row r="80" spans="1:17" ht="14.25">
      <c r="A80" s="984"/>
      <c r="B80" s="984"/>
      <c r="C80" s="984"/>
      <c r="D80" s="537" t="s">
        <v>539</v>
      </c>
      <c r="E80" s="174">
        <f t="shared" si="35"/>
        <v>9000</v>
      </c>
      <c r="F80" s="174">
        <f t="shared" si="35"/>
        <v>0</v>
      </c>
      <c r="G80" s="174">
        <v>9000</v>
      </c>
      <c r="H80" s="551"/>
      <c r="I80" s="551"/>
      <c r="J80" s="551"/>
      <c r="K80" s="551"/>
      <c r="L80" s="551"/>
      <c r="M80" s="551"/>
      <c r="N80" s="551"/>
      <c r="O80" s="1009"/>
      <c r="P80" s="173"/>
      <c r="Q80" s="173"/>
    </row>
    <row r="81" spans="1:17" s="4" customFormat="1" ht="15" customHeight="1">
      <c r="A81" s="982" t="s">
        <v>616</v>
      </c>
      <c r="B81" s="982" t="s">
        <v>103</v>
      </c>
      <c r="C81" s="549"/>
      <c r="D81" s="541" t="s">
        <v>8</v>
      </c>
      <c r="E81" s="542">
        <f>SUM(E82:E92)</f>
        <v>11000</v>
      </c>
      <c r="F81" s="542">
        <f aca="true" t="shared" si="36" ref="F81:N81">SUM(F82:F92)</f>
        <v>9500</v>
      </c>
      <c r="G81" s="542">
        <f t="shared" si="36"/>
        <v>11000</v>
      </c>
      <c r="H81" s="542">
        <f t="shared" si="36"/>
        <v>9500</v>
      </c>
      <c r="I81" s="542">
        <f t="shared" si="36"/>
        <v>0</v>
      </c>
      <c r="J81" s="542">
        <f t="shared" si="36"/>
        <v>0</v>
      </c>
      <c r="K81" s="542">
        <f t="shared" si="36"/>
        <v>0</v>
      </c>
      <c r="L81" s="542">
        <f t="shared" si="36"/>
        <v>0</v>
      </c>
      <c r="M81" s="542">
        <f t="shared" si="36"/>
        <v>0</v>
      </c>
      <c r="N81" s="542">
        <f t="shared" si="36"/>
        <v>0</v>
      </c>
      <c r="O81" s="1007" t="s">
        <v>24</v>
      </c>
      <c r="P81" s="176"/>
      <c r="Q81" s="176"/>
    </row>
    <row r="82" spans="1:17" ht="14.25">
      <c r="A82" s="983"/>
      <c r="B82" s="983"/>
      <c r="C82" s="552"/>
      <c r="D82" s="543" t="s">
        <v>9</v>
      </c>
      <c r="E82" s="179">
        <f>G82+I82+K82+M82</f>
        <v>1000</v>
      </c>
      <c r="F82" s="179">
        <f>H82+J82+L82+N82</f>
        <v>500</v>
      </c>
      <c r="G82" s="179">
        <v>1000</v>
      </c>
      <c r="H82" s="179">
        <v>500</v>
      </c>
      <c r="I82" s="550"/>
      <c r="J82" s="550"/>
      <c r="K82" s="550"/>
      <c r="L82" s="550"/>
      <c r="M82" s="550"/>
      <c r="N82" s="550"/>
      <c r="O82" s="1008"/>
      <c r="P82" s="173"/>
      <c r="Q82" s="173"/>
    </row>
    <row r="83" spans="1:17" ht="14.25">
      <c r="A83" s="983"/>
      <c r="B83" s="983"/>
      <c r="C83" s="982" t="s">
        <v>108</v>
      </c>
      <c r="D83" s="543" t="s">
        <v>10</v>
      </c>
      <c r="E83" s="179">
        <f aca="true" t="shared" si="37" ref="E83:F87">G83+I83+K83+M83</f>
        <v>1000</v>
      </c>
      <c r="F83" s="179">
        <f t="shared" si="37"/>
        <v>1000</v>
      </c>
      <c r="G83" s="179">
        <v>1000</v>
      </c>
      <c r="H83" s="179">
        <v>1000</v>
      </c>
      <c r="I83" s="550"/>
      <c r="J83" s="550"/>
      <c r="K83" s="550"/>
      <c r="L83" s="550"/>
      <c r="M83" s="550"/>
      <c r="N83" s="550"/>
      <c r="O83" s="1008"/>
      <c r="P83" s="173"/>
      <c r="Q83" s="173"/>
    </row>
    <row r="84" spans="1:17" ht="14.25">
      <c r="A84" s="983"/>
      <c r="B84" s="983"/>
      <c r="C84" s="983"/>
      <c r="D84" s="543" t="s">
        <v>11</v>
      </c>
      <c r="E84" s="179">
        <f t="shared" si="37"/>
        <v>1000</v>
      </c>
      <c r="F84" s="179">
        <f t="shared" si="37"/>
        <v>1000</v>
      </c>
      <c r="G84" s="179">
        <v>1000</v>
      </c>
      <c r="H84" s="179">
        <v>1000</v>
      </c>
      <c r="I84" s="550"/>
      <c r="J84" s="550"/>
      <c r="K84" s="550"/>
      <c r="L84" s="550"/>
      <c r="M84" s="550"/>
      <c r="N84" s="550"/>
      <c r="O84" s="1008"/>
      <c r="P84" s="173"/>
      <c r="Q84" s="173"/>
    </row>
    <row r="85" spans="1:17" ht="14.25">
      <c r="A85" s="983"/>
      <c r="B85" s="983"/>
      <c r="C85" s="983"/>
      <c r="D85" s="543" t="s">
        <v>19</v>
      </c>
      <c r="E85" s="179">
        <f t="shared" si="37"/>
        <v>1000</v>
      </c>
      <c r="F85" s="179">
        <f t="shared" si="37"/>
        <v>1000</v>
      </c>
      <c r="G85" s="179">
        <v>1000</v>
      </c>
      <c r="H85" s="179">
        <v>1000</v>
      </c>
      <c r="I85" s="550"/>
      <c r="J85" s="550"/>
      <c r="K85" s="550"/>
      <c r="L85" s="550"/>
      <c r="M85" s="550"/>
      <c r="N85" s="550"/>
      <c r="O85" s="1008"/>
      <c r="P85" s="173"/>
      <c r="Q85" s="173"/>
    </row>
    <row r="86" spans="1:17" ht="14.25">
      <c r="A86" s="983"/>
      <c r="B86" s="983"/>
      <c r="C86" s="983"/>
      <c r="D86" s="543" t="s">
        <v>27</v>
      </c>
      <c r="E86" s="179">
        <f t="shared" si="37"/>
        <v>1000</v>
      </c>
      <c r="F86" s="179">
        <f t="shared" si="37"/>
        <v>1000</v>
      </c>
      <c r="G86" s="179">
        <v>1000</v>
      </c>
      <c r="H86" s="179">
        <v>1000</v>
      </c>
      <c r="I86" s="550"/>
      <c r="J86" s="550"/>
      <c r="K86" s="550"/>
      <c r="L86" s="550"/>
      <c r="M86" s="550"/>
      <c r="N86" s="550"/>
      <c r="O86" s="1008"/>
      <c r="P86" s="173"/>
      <c r="Q86" s="173"/>
    </row>
    <row r="87" spans="1:17" ht="14.25">
      <c r="A87" s="983"/>
      <c r="B87" s="983"/>
      <c r="C87" s="983"/>
      <c r="D87" s="537" t="s">
        <v>28</v>
      </c>
      <c r="E87" s="174">
        <f t="shared" si="37"/>
        <v>1000</v>
      </c>
      <c r="F87" s="174">
        <f t="shared" si="37"/>
        <v>1000</v>
      </c>
      <c r="G87" s="174">
        <v>1000</v>
      </c>
      <c r="H87" s="174">
        <v>1000</v>
      </c>
      <c r="I87" s="551"/>
      <c r="J87" s="551"/>
      <c r="K87" s="551"/>
      <c r="L87" s="551"/>
      <c r="M87" s="551"/>
      <c r="N87" s="551"/>
      <c r="O87" s="1008"/>
      <c r="P87" s="177">
        <v>0</v>
      </c>
      <c r="Q87" s="173"/>
    </row>
    <row r="88" spans="1:17" ht="14.25">
      <c r="A88" s="983"/>
      <c r="B88" s="983"/>
      <c r="C88" s="983"/>
      <c r="D88" s="537" t="s">
        <v>524</v>
      </c>
      <c r="E88" s="174">
        <f aca="true" t="shared" si="38" ref="E88:F92">G88+I88+K88+M88</f>
        <v>1000</v>
      </c>
      <c r="F88" s="174">
        <f t="shared" si="38"/>
        <v>1000</v>
      </c>
      <c r="G88" s="174">
        <v>1000</v>
      </c>
      <c r="H88" s="174">
        <v>1000</v>
      </c>
      <c r="I88" s="551"/>
      <c r="J88" s="551"/>
      <c r="K88" s="551"/>
      <c r="L88" s="551"/>
      <c r="M88" s="551"/>
      <c r="N88" s="551"/>
      <c r="O88" s="1008"/>
      <c r="P88" s="177">
        <v>0</v>
      </c>
      <c r="Q88" s="173"/>
    </row>
    <row r="89" spans="1:17" ht="14.25">
      <c r="A89" s="983"/>
      <c r="B89" s="983"/>
      <c r="C89" s="984"/>
      <c r="D89" s="537" t="s">
        <v>525</v>
      </c>
      <c r="E89" s="174">
        <f t="shared" si="38"/>
        <v>1000</v>
      </c>
      <c r="F89" s="174">
        <f t="shared" si="38"/>
        <v>1000</v>
      </c>
      <c r="G89" s="174">
        <v>1000</v>
      </c>
      <c r="H89" s="174">
        <v>1000</v>
      </c>
      <c r="I89" s="551"/>
      <c r="J89" s="551"/>
      <c r="K89" s="551"/>
      <c r="L89" s="551"/>
      <c r="M89" s="551"/>
      <c r="N89" s="551"/>
      <c r="O89" s="1008"/>
      <c r="P89" s="177">
        <v>0</v>
      </c>
      <c r="Q89" s="173"/>
    </row>
    <row r="90" spans="1:17" ht="14.25">
      <c r="A90" s="983"/>
      <c r="B90" s="983"/>
      <c r="C90" s="536"/>
      <c r="D90" s="537" t="s">
        <v>526</v>
      </c>
      <c r="E90" s="174">
        <f t="shared" si="38"/>
        <v>1000</v>
      </c>
      <c r="F90" s="174">
        <f t="shared" si="38"/>
        <v>0</v>
      </c>
      <c r="G90" s="174">
        <v>1000</v>
      </c>
      <c r="H90" s="174"/>
      <c r="I90" s="551"/>
      <c r="J90" s="551"/>
      <c r="K90" s="551"/>
      <c r="L90" s="551"/>
      <c r="M90" s="551"/>
      <c r="N90" s="551"/>
      <c r="O90" s="1008"/>
      <c r="P90" s="173"/>
      <c r="Q90" s="173"/>
    </row>
    <row r="91" spans="1:17" ht="26.25">
      <c r="A91" s="983"/>
      <c r="B91" s="983"/>
      <c r="C91" s="536" t="s">
        <v>108</v>
      </c>
      <c r="D91" s="537" t="s">
        <v>527</v>
      </c>
      <c r="E91" s="174">
        <f t="shared" si="38"/>
        <v>1000</v>
      </c>
      <c r="F91" s="174">
        <f t="shared" si="38"/>
        <v>1000</v>
      </c>
      <c r="G91" s="174">
        <v>1000</v>
      </c>
      <c r="H91" s="174">
        <v>1000</v>
      </c>
      <c r="I91" s="551"/>
      <c r="J91" s="551"/>
      <c r="K91" s="551"/>
      <c r="L91" s="551"/>
      <c r="M91" s="551"/>
      <c r="N91" s="551"/>
      <c r="O91" s="1008"/>
      <c r="P91" s="173"/>
      <c r="Q91" s="173"/>
    </row>
    <row r="92" spans="1:17" ht="26.25">
      <c r="A92" s="984"/>
      <c r="B92" s="984"/>
      <c r="C92" s="536" t="s">
        <v>108</v>
      </c>
      <c r="D92" s="537" t="s">
        <v>539</v>
      </c>
      <c r="E92" s="174">
        <f t="shared" si="38"/>
        <v>1000</v>
      </c>
      <c r="F92" s="174">
        <f t="shared" si="38"/>
        <v>1000</v>
      </c>
      <c r="G92" s="174">
        <v>1000</v>
      </c>
      <c r="H92" s="174">
        <v>1000</v>
      </c>
      <c r="I92" s="551"/>
      <c r="J92" s="551"/>
      <c r="K92" s="551"/>
      <c r="L92" s="551"/>
      <c r="M92" s="551"/>
      <c r="N92" s="551"/>
      <c r="O92" s="1009"/>
      <c r="P92" s="173"/>
      <c r="Q92" s="173"/>
    </row>
    <row r="93" spans="1:17" s="4" customFormat="1" ht="15" customHeight="1">
      <c r="A93" s="982" t="s">
        <v>617</v>
      </c>
      <c r="B93" s="1010" t="s">
        <v>836</v>
      </c>
      <c r="C93" s="549"/>
      <c r="D93" s="541" t="s">
        <v>8</v>
      </c>
      <c r="E93" s="542">
        <f>SUM(E94:E104)</f>
        <v>514509.9</v>
      </c>
      <c r="F93" s="542">
        <f aca="true" t="shared" si="39" ref="F93:N93">SUM(F94:F104)</f>
        <v>361322.5999999999</v>
      </c>
      <c r="G93" s="542">
        <f t="shared" si="39"/>
        <v>439667.5</v>
      </c>
      <c r="H93" s="542">
        <f t="shared" si="39"/>
        <v>309309.39999999997</v>
      </c>
      <c r="I93" s="542">
        <f t="shared" si="39"/>
        <v>0</v>
      </c>
      <c r="J93" s="542">
        <f t="shared" si="39"/>
        <v>0</v>
      </c>
      <c r="K93" s="542">
        <f t="shared" si="39"/>
        <v>34573.6</v>
      </c>
      <c r="L93" s="542">
        <f t="shared" si="39"/>
        <v>28534.100000000002</v>
      </c>
      <c r="M93" s="542">
        <f t="shared" si="39"/>
        <v>40268.8</v>
      </c>
      <c r="N93" s="542">
        <f t="shared" si="39"/>
        <v>23479.1</v>
      </c>
      <c r="O93" s="978" t="s">
        <v>24</v>
      </c>
      <c r="P93" s="176"/>
      <c r="Q93" s="176"/>
    </row>
    <row r="94" spans="1:17" ht="14.25">
      <c r="A94" s="983"/>
      <c r="B94" s="1011"/>
      <c r="C94" s="552"/>
      <c r="D94" s="543" t="s">
        <v>9</v>
      </c>
      <c r="E94" s="179">
        <f>G94+I94+K94+M94</f>
        <v>29897.8</v>
      </c>
      <c r="F94" s="179">
        <f>H94+J94+L94+N94</f>
        <v>26361.6</v>
      </c>
      <c r="G94" s="179">
        <v>20612.5</v>
      </c>
      <c r="H94" s="179">
        <v>20324.2</v>
      </c>
      <c r="I94" s="550"/>
      <c r="J94" s="550"/>
      <c r="K94" s="179">
        <v>9285.3</v>
      </c>
      <c r="L94" s="179">
        <v>6037.4</v>
      </c>
      <c r="M94" s="550"/>
      <c r="N94" s="550"/>
      <c r="O94" s="978"/>
      <c r="P94" s="173"/>
      <c r="Q94" s="173"/>
    </row>
    <row r="95" spans="1:17" ht="14.25">
      <c r="A95" s="983"/>
      <c r="B95" s="1011"/>
      <c r="C95" s="982" t="s">
        <v>109</v>
      </c>
      <c r="D95" s="543" t="s">
        <v>10</v>
      </c>
      <c r="E95" s="179">
        <f aca="true" t="shared" si="40" ref="E95:F99">G95+I95+K95+M95</f>
        <v>29745.899999999998</v>
      </c>
      <c r="F95" s="179">
        <f t="shared" si="40"/>
        <v>24887.799999999996</v>
      </c>
      <c r="G95" s="179">
        <v>20612.5</v>
      </c>
      <c r="H95" s="179">
        <v>17862.3</v>
      </c>
      <c r="I95" s="550"/>
      <c r="J95" s="550"/>
      <c r="K95" s="179">
        <v>8145.3</v>
      </c>
      <c r="L95" s="179">
        <v>6037.4</v>
      </c>
      <c r="M95" s="179">
        <v>988.1</v>
      </c>
      <c r="N95" s="179">
        <v>988.1</v>
      </c>
      <c r="O95" s="978"/>
      <c r="P95" s="173"/>
      <c r="Q95" s="173"/>
    </row>
    <row r="96" spans="1:17" ht="14.25">
      <c r="A96" s="983"/>
      <c r="B96" s="1011"/>
      <c r="C96" s="983"/>
      <c r="D96" s="543" t="s">
        <v>11</v>
      </c>
      <c r="E96" s="179">
        <f t="shared" si="40"/>
        <v>32935.4</v>
      </c>
      <c r="F96" s="179">
        <f t="shared" si="40"/>
        <v>32251.7</v>
      </c>
      <c r="G96" s="179">
        <v>20709.4</v>
      </c>
      <c r="H96" s="179">
        <v>20709.4</v>
      </c>
      <c r="I96" s="550"/>
      <c r="J96" s="550"/>
      <c r="K96" s="179">
        <v>8145.3</v>
      </c>
      <c r="L96" s="179">
        <v>7461.6</v>
      </c>
      <c r="M96" s="179">
        <v>4080.7</v>
      </c>
      <c r="N96" s="179">
        <v>4080.7</v>
      </c>
      <c r="O96" s="978"/>
      <c r="P96" s="173"/>
      <c r="Q96" s="173"/>
    </row>
    <row r="97" spans="1:17" ht="14.25">
      <c r="A97" s="983"/>
      <c r="B97" s="1011"/>
      <c r="C97" s="983"/>
      <c r="D97" s="543" t="s">
        <v>19</v>
      </c>
      <c r="E97" s="179">
        <f t="shared" si="40"/>
        <v>40474.3</v>
      </c>
      <c r="F97" s="179">
        <f t="shared" si="40"/>
        <v>40474.3</v>
      </c>
      <c r="G97" s="179">
        <v>27076.6</v>
      </c>
      <c r="H97" s="179">
        <v>27076.6</v>
      </c>
      <c r="I97" s="550"/>
      <c r="J97" s="550"/>
      <c r="K97" s="179">
        <v>8997.7</v>
      </c>
      <c r="L97" s="179">
        <v>8997.7</v>
      </c>
      <c r="M97" s="179">
        <v>4400</v>
      </c>
      <c r="N97" s="179">
        <v>4400</v>
      </c>
      <c r="O97" s="978"/>
      <c r="P97" s="173"/>
      <c r="Q97" s="173"/>
    </row>
    <row r="98" spans="1:17" ht="14.25">
      <c r="A98" s="983"/>
      <c r="B98" s="1011"/>
      <c r="C98" s="983"/>
      <c r="D98" s="543" t="s">
        <v>27</v>
      </c>
      <c r="E98" s="179">
        <f t="shared" si="40"/>
        <v>32184.5</v>
      </c>
      <c r="F98" s="179">
        <f t="shared" si="40"/>
        <v>28594.8</v>
      </c>
      <c r="G98" s="179">
        <v>27784.5</v>
      </c>
      <c r="H98" s="179">
        <v>27784.5</v>
      </c>
      <c r="I98" s="550"/>
      <c r="J98" s="550"/>
      <c r="K98" s="179"/>
      <c r="L98" s="179"/>
      <c r="M98" s="179">
        <v>4400</v>
      </c>
      <c r="N98" s="179">
        <v>810.3</v>
      </c>
      <c r="O98" s="978"/>
      <c r="P98" s="173"/>
      <c r="Q98" s="173"/>
    </row>
    <row r="99" spans="1:17" ht="14.25">
      <c r="A99" s="983"/>
      <c r="B99" s="1011"/>
      <c r="C99" s="983"/>
      <c r="D99" s="537" t="s">
        <v>28</v>
      </c>
      <c r="E99" s="174">
        <f t="shared" si="40"/>
        <v>58212</v>
      </c>
      <c r="F99" s="174">
        <f t="shared" si="40"/>
        <v>37846.1</v>
      </c>
      <c r="G99" s="174">
        <v>53812</v>
      </c>
      <c r="H99" s="174">
        <v>33446.1</v>
      </c>
      <c r="I99" s="551"/>
      <c r="J99" s="551"/>
      <c r="K99" s="174"/>
      <c r="L99" s="174"/>
      <c r="M99" s="174">
        <v>4400</v>
      </c>
      <c r="N99" s="174">
        <v>4400</v>
      </c>
      <c r="O99" s="978"/>
      <c r="P99" s="177">
        <v>53812</v>
      </c>
      <c r="Q99" s="173"/>
    </row>
    <row r="100" spans="1:17" ht="14.25">
      <c r="A100" s="983"/>
      <c r="B100" s="1011"/>
      <c r="C100" s="983"/>
      <c r="D100" s="537" t="s">
        <v>524</v>
      </c>
      <c r="E100" s="174">
        <f aca="true" t="shared" si="41" ref="E100:F104">G100+I100+K100+M100</f>
        <v>58212</v>
      </c>
      <c r="F100" s="174">
        <f t="shared" si="41"/>
        <v>35296.8</v>
      </c>
      <c r="G100" s="174">
        <v>53812</v>
      </c>
      <c r="H100" s="174">
        <v>30896.8</v>
      </c>
      <c r="I100" s="551"/>
      <c r="J100" s="551"/>
      <c r="K100" s="174"/>
      <c r="L100" s="174"/>
      <c r="M100" s="174">
        <v>4400</v>
      </c>
      <c r="N100" s="174">
        <v>4400</v>
      </c>
      <c r="O100" s="978"/>
      <c r="P100" s="177">
        <v>53812</v>
      </c>
      <c r="Q100" s="173"/>
    </row>
    <row r="101" spans="1:17" ht="14.25">
      <c r="A101" s="983"/>
      <c r="B101" s="1011"/>
      <c r="C101" s="983"/>
      <c r="D101" s="537" t="s">
        <v>525</v>
      </c>
      <c r="E101" s="174">
        <f t="shared" si="41"/>
        <v>58212</v>
      </c>
      <c r="F101" s="174">
        <f t="shared" si="41"/>
        <v>35296.8</v>
      </c>
      <c r="G101" s="174">
        <v>53812</v>
      </c>
      <c r="H101" s="174">
        <v>30896.8</v>
      </c>
      <c r="I101" s="551"/>
      <c r="J101" s="551"/>
      <c r="K101" s="174"/>
      <c r="L101" s="174"/>
      <c r="M101" s="174">
        <v>4400</v>
      </c>
      <c r="N101" s="174">
        <v>4400</v>
      </c>
      <c r="O101" s="978"/>
      <c r="P101" s="177">
        <v>53812</v>
      </c>
      <c r="Q101" s="173"/>
    </row>
    <row r="102" spans="1:17" ht="14.25">
      <c r="A102" s="983"/>
      <c r="B102" s="1011"/>
      <c r="C102" s="983"/>
      <c r="D102" s="537" t="s">
        <v>526</v>
      </c>
      <c r="E102" s="174">
        <f t="shared" si="41"/>
        <v>58212</v>
      </c>
      <c r="F102" s="174">
        <f t="shared" si="41"/>
        <v>30839.5</v>
      </c>
      <c r="G102" s="174">
        <v>53812</v>
      </c>
      <c r="H102" s="174">
        <v>30839.5</v>
      </c>
      <c r="I102" s="551"/>
      <c r="J102" s="551"/>
      <c r="K102" s="174"/>
      <c r="L102" s="174"/>
      <c r="M102" s="174">
        <v>4400</v>
      </c>
      <c r="N102" s="174"/>
      <c r="O102" s="978"/>
      <c r="P102" s="173"/>
      <c r="Q102" s="173"/>
    </row>
    <row r="103" spans="1:17" ht="14.25">
      <c r="A103" s="983"/>
      <c r="B103" s="1011"/>
      <c r="C103" s="983"/>
      <c r="D103" s="537" t="s">
        <v>527</v>
      </c>
      <c r="E103" s="174">
        <f t="shared" si="41"/>
        <v>58212</v>
      </c>
      <c r="F103" s="174">
        <f t="shared" si="41"/>
        <v>33736.6</v>
      </c>
      <c r="G103" s="174">
        <v>53812</v>
      </c>
      <c r="H103" s="174">
        <v>33736.6</v>
      </c>
      <c r="I103" s="551"/>
      <c r="J103" s="551"/>
      <c r="K103" s="174"/>
      <c r="L103" s="174"/>
      <c r="M103" s="174">
        <v>4400</v>
      </c>
      <c r="N103" s="174"/>
      <c r="O103" s="978"/>
      <c r="P103" s="173"/>
      <c r="Q103" s="173"/>
    </row>
    <row r="104" spans="1:17" ht="14.25">
      <c r="A104" s="984"/>
      <c r="B104" s="1012"/>
      <c r="C104" s="984"/>
      <c r="D104" s="537" t="s">
        <v>539</v>
      </c>
      <c r="E104" s="174">
        <f t="shared" si="41"/>
        <v>58212</v>
      </c>
      <c r="F104" s="174">
        <f t="shared" si="41"/>
        <v>35736.6</v>
      </c>
      <c r="G104" s="174">
        <v>53812</v>
      </c>
      <c r="H104" s="174">
        <v>35736.6</v>
      </c>
      <c r="I104" s="551"/>
      <c r="J104" s="551"/>
      <c r="K104" s="174"/>
      <c r="L104" s="174"/>
      <c r="M104" s="174">
        <v>4400</v>
      </c>
      <c r="N104" s="174"/>
      <c r="O104" s="978"/>
      <c r="P104" s="173"/>
      <c r="Q104" s="173"/>
    </row>
    <row r="105" spans="1:17" s="4" customFormat="1" ht="15" customHeight="1">
      <c r="A105" s="988" t="s">
        <v>618</v>
      </c>
      <c r="B105" s="988" t="s">
        <v>837</v>
      </c>
      <c r="C105" s="549"/>
      <c r="D105" s="541" t="s">
        <v>8</v>
      </c>
      <c r="E105" s="542">
        <f>SUM(E106:E116)</f>
        <v>63019.8</v>
      </c>
      <c r="F105" s="542">
        <f aca="true" t="shared" si="42" ref="F105:N105">SUM(F106:F116)</f>
        <v>8173.4</v>
      </c>
      <c r="G105" s="542">
        <f t="shared" si="42"/>
        <v>31669.8</v>
      </c>
      <c r="H105" s="542">
        <f t="shared" si="42"/>
        <v>8003.4</v>
      </c>
      <c r="I105" s="542">
        <f t="shared" si="42"/>
        <v>0</v>
      </c>
      <c r="J105" s="542">
        <f t="shared" si="42"/>
        <v>0</v>
      </c>
      <c r="K105" s="542">
        <f t="shared" si="42"/>
        <v>31350</v>
      </c>
      <c r="L105" s="542">
        <f t="shared" si="42"/>
        <v>170</v>
      </c>
      <c r="M105" s="542">
        <f t="shared" si="42"/>
        <v>0</v>
      </c>
      <c r="N105" s="542">
        <f t="shared" si="42"/>
        <v>0</v>
      </c>
      <c r="O105" s="978" t="s">
        <v>24</v>
      </c>
      <c r="P105" s="176"/>
      <c r="Q105" s="176"/>
    </row>
    <row r="106" spans="1:17" ht="14.25">
      <c r="A106" s="988"/>
      <c r="B106" s="988"/>
      <c r="C106" s="552"/>
      <c r="D106" s="543" t="s">
        <v>9</v>
      </c>
      <c r="E106" s="179">
        <f>G106+I106+K106+M106</f>
        <v>5888.6</v>
      </c>
      <c r="F106" s="179">
        <f>H106+J106+L106+N106</f>
        <v>3208.6</v>
      </c>
      <c r="G106" s="179">
        <v>3038.6</v>
      </c>
      <c r="H106" s="179">
        <v>3038.6</v>
      </c>
      <c r="I106" s="550"/>
      <c r="J106" s="550"/>
      <c r="K106" s="179">
        <v>2850</v>
      </c>
      <c r="L106" s="179">
        <v>170</v>
      </c>
      <c r="M106" s="550"/>
      <c r="N106" s="550"/>
      <c r="O106" s="978"/>
      <c r="P106" s="173"/>
      <c r="Q106" s="173"/>
    </row>
    <row r="107" spans="1:17" ht="14.25">
      <c r="A107" s="988"/>
      <c r="B107" s="988"/>
      <c r="C107" s="988" t="s">
        <v>110</v>
      </c>
      <c r="D107" s="543" t="s">
        <v>10</v>
      </c>
      <c r="E107" s="179">
        <f aca="true" t="shared" si="43" ref="E107:F111">G107+I107+K107+M107</f>
        <v>5261.9</v>
      </c>
      <c r="F107" s="179">
        <f t="shared" si="43"/>
        <v>1611.9</v>
      </c>
      <c r="G107" s="179">
        <v>2411.9</v>
      </c>
      <c r="H107" s="179">
        <v>1611.9</v>
      </c>
      <c r="I107" s="550"/>
      <c r="J107" s="550"/>
      <c r="K107" s="179">
        <v>2850</v>
      </c>
      <c r="L107" s="550"/>
      <c r="M107" s="550"/>
      <c r="N107" s="550"/>
      <c r="O107" s="978"/>
      <c r="P107" s="173"/>
      <c r="Q107" s="173"/>
    </row>
    <row r="108" spans="1:17" ht="14.25">
      <c r="A108" s="988"/>
      <c r="B108" s="988"/>
      <c r="C108" s="988"/>
      <c r="D108" s="543" t="s">
        <v>11</v>
      </c>
      <c r="E108" s="179">
        <f t="shared" si="43"/>
        <v>5261.9</v>
      </c>
      <c r="F108" s="179">
        <f t="shared" si="43"/>
        <v>112.7</v>
      </c>
      <c r="G108" s="179">
        <v>2411.9</v>
      </c>
      <c r="H108" s="179">
        <v>112.7</v>
      </c>
      <c r="I108" s="550"/>
      <c r="J108" s="550"/>
      <c r="K108" s="179">
        <v>2850</v>
      </c>
      <c r="L108" s="550"/>
      <c r="M108" s="550"/>
      <c r="N108" s="550"/>
      <c r="O108" s="978"/>
      <c r="P108" s="173"/>
      <c r="Q108" s="173"/>
    </row>
    <row r="109" spans="1:17" ht="14.25">
      <c r="A109" s="988"/>
      <c r="B109" s="988"/>
      <c r="C109" s="988"/>
      <c r="D109" s="543" t="s">
        <v>19</v>
      </c>
      <c r="E109" s="179">
        <f t="shared" si="43"/>
        <v>5261.9</v>
      </c>
      <c r="F109" s="179">
        <f t="shared" si="43"/>
        <v>183.7</v>
      </c>
      <c r="G109" s="179">
        <v>2411.9</v>
      </c>
      <c r="H109" s="179">
        <v>183.7</v>
      </c>
      <c r="I109" s="550"/>
      <c r="J109" s="550"/>
      <c r="K109" s="179">
        <v>2850</v>
      </c>
      <c r="L109" s="550"/>
      <c r="M109" s="550"/>
      <c r="N109" s="550"/>
      <c r="O109" s="978"/>
      <c r="P109" s="173"/>
      <c r="Q109" s="173"/>
    </row>
    <row r="110" spans="1:17" ht="14.25">
      <c r="A110" s="988"/>
      <c r="B110" s="988"/>
      <c r="C110" s="988"/>
      <c r="D110" s="543" t="s">
        <v>27</v>
      </c>
      <c r="E110" s="179">
        <f t="shared" si="43"/>
        <v>5906.5</v>
      </c>
      <c r="F110" s="179">
        <f t="shared" si="43"/>
        <v>3056.5</v>
      </c>
      <c r="G110" s="179">
        <v>3056.5</v>
      </c>
      <c r="H110" s="179">
        <v>3056.5</v>
      </c>
      <c r="I110" s="550"/>
      <c r="J110" s="550"/>
      <c r="K110" s="179">
        <v>2850</v>
      </c>
      <c r="L110" s="550"/>
      <c r="M110" s="550"/>
      <c r="N110" s="550"/>
      <c r="O110" s="978"/>
      <c r="P110" s="173"/>
      <c r="Q110" s="173"/>
    </row>
    <row r="111" spans="1:17" ht="14.25">
      <c r="A111" s="988"/>
      <c r="B111" s="988"/>
      <c r="C111" s="552"/>
      <c r="D111" s="537" t="s">
        <v>28</v>
      </c>
      <c r="E111" s="174">
        <f t="shared" si="43"/>
        <v>5906.5</v>
      </c>
      <c r="F111" s="174">
        <f t="shared" si="43"/>
        <v>0</v>
      </c>
      <c r="G111" s="174">
        <v>3056.5</v>
      </c>
      <c r="H111" s="174"/>
      <c r="I111" s="551"/>
      <c r="J111" s="551"/>
      <c r="K111" s="174">
        <v>2850</v>
      </c>
      <c r="L111" s="551"/>
      <c r="M111" s="551"/>
      <c r="N111" s="551"/>
      <c r="O111" s="978"/>
      <c r="P111" s="177">
        <v>0</v>
      </c>
      <c r="Q111" s="173"/>
    </row>
    <row r="112" spans="1:17" ht="14.25">
      <c r="A112" s="988"/>
      <c r="B112" s="988"/>
      <c r="C112" s="552"/>
      <c r="D112" s="537" t="s">
        <v>524</v>
      </c>
      <c r="E112" s="174">
        <f aca="true" t="shared" si="44" ref="E112:F116">G112+I112+K112+M112</f>
        <v>5906.5</v>
      </c>
      <c r="F112" s="174">
        <f t="shared" si="44"/>
        <v>0</v>
      </c>
      <c r="G112" s="174">
        <v>3056.5</v>
      </c>
      <c r="H112" s="174"/>
      <c r="I112" s="551"/>
      <c r="J112" s="551"/>
      <c r="K112" s="174">
        <v>2850</v>
      </c>
      <c r="L112" s="551"/>
      <c r="M112" s="551"/>
      <c r="N112" s="551"/>
      <c r="O112" s="978"/>
      <c r="P112" s="177">
        <v>0</v>
      </c>
      <c r="Q112" s="173"/>
    </row>
    <row r="113" spans="1:17" ht="14.25">
      <c r="A113" s="988"/>
      <c r="B113" s="988"/>
      <c r="C113" s="552"/>
      <c r="D113" s="537" t="s">
        <v>525</v>
      </c>
      <c r="E113" s="174">
        <f t="shared" si="44"/>
        <v>5906.5</v>
      </c>
      <c r="F113" s="174">
        <f t="shared" si="44"/>
        <v>0</v>
      </c>
      <c r="G113" s="174">
        <v>3056.5</v>
      </c>
      <c r="H113" s="174"/>
      <c r="I113" s="551"/>
      <c r="J113" s="551"/>
      <c r="K113" s="174">
        <v>2850</v>
      </c>
      <c r="L113" s="551"/>
      <c r="M113" s="551"/>
      <c r="N113" s="551"/>
      <c r="O113" s="978"/>
      <c r="P113" s="177">
        <v>0</v>
      </c>
      <c r="Q113" s="173"/>
    </row>
    <row r="114" spans="1:17" ht="14.25">
      <c r="A114" s="988"/>
      <c r="B114" s="988"/>
      <c r="C114" s="552"/>
      <c r="D114" s="537" t="s">
        <v>526</v>
      </c>
      <c r="E114" s="174">
        <f t="shared" si="44"/>
        <v>5906.5</v>
      </c>
      <c r="F114" s="174">
        <f t="shared" si="44"/>
        <v>0</v>
      </c>
      <c r="G114" s="174">
        <v>3056.5</v>
      </c>
      <c r="H114" s="174"/>
      <c r="I114" s="551"/>
      <c r="J114" s="551"/>
      <c r="K114" s="174">
        <v>2850</v>
      </c>
      <c r="L114" s="551"/>
      <c r="M114" s="551"/>
      <c r="N114" s="551"/>
      <c r="O114" s="978"/>
      <c r="P114" s="173"/>
      <c r="Q114" s="173"/>
    </row>
    <row r="115" spans="1:17" ht="14.25">
      <c r="A115" s="988"/>
      <c r="B115" s="988"/>
      <c r="C115" s="552"/>
      <c r="D115" s="537" t="s">
        <v>527</v>
      </c>
      <c r="E115" s="174">
        <f t="shared" si="44"/>
        <v>5906.5</v>
      </c>
      <c r="F115" s="174">
        <f t="shared" si="44"/>
        <v>0</v>
      </c>
      <c r="G115" s="174">
        <v>3056.5</v>
      </c>
      <c r="H115" s="174"/>
      <c r="I115" s="551"/>
      <c r="J115" s="551"/>
      <c r="K115" s="174">
        <v>2850</v>
      </c>
      <c r="L115" s="551"/>
      <c r="M115" s="551"/>
      <c r="N115" s="551"/>
      <c r="O115" s="978"/>
      <c r="P115" s="173"/>
      <c r="Q115" s="173"/>
    </row>
    <row r="116" spans="1:17" ht="14.25">
      <c r="A116" s="988"/>
      <c r="B116" s="988"/>
      <c r="C116" s="552"/>
      <c r="D116" s="537" t="s">
        <v>539</v>
      </c>
      <c r="E116" s="174">
        <f t="shared" si="44"/>
        <v>5906.5</v>
      </c>
      <c r="F116" s="174">
        <f t="shared" si="44"/>
        <v>0</v>
      </c>
      <c r="G116" s="174">
        <v>3056.5</v>
      </c>
      <c r="H116" s="174"/>
      <c r="I116" s="551"/>
      <c r="J116" s="551"/>
      <c r="K116" s="174">
        <v>2850</v>
      </c>
      <c r="L116" s="551"/>
      <c r="M116" s="551"/>
      <c r="N116" s="551"/>
      <c r="O116" s="978"/>
      <c r="P116" s="173"/>
      <c r="Q116" s="173"/>
    </row>
    <row r="117" spans="1:17" ht="14.25">
      <c r="A117" s="553"/>
      <c r="B117" s="553"/>
      <c r="C117" s="554"/>
      <c r="D117" s="555"/>
      <c r="E117" s="556"/>
      <c r="F117" s="556"/>
      <c r="G117" s="556"/>
      <c r="H117" s="556"/>
      <c r="I117" s="557"/>
      <c r="J117" s="557"/>
      <c r="K117" s="556"/>
      <c r="L117" s="557"/>
      <c r="M117" s="557"/>
      <c r="N117" s="557"/>
      <c r="O117" s="558">
        <v>23</v>
      </c>
      <c r="P117" s="173"/>
      <c r="Q117" s="173"/>
    </row>
    <row r="118" spans="1:17" s="4" customFormat="1" ht="15" customHeight="1">
      <c r="A118" s="988" t="s">
        <v>619</v>
      </c>
      <c r="B118" s="988" t="s">
        <v>838</v>
      </c>
      <c r="C118" s="549"/>
      <c r="D118" s="541" t="s">
        <v>8</v>
      </c>
      <c r="E118" s="542">
        <f>SUM(E119:E129)</f>
        <v>1081.6000000000001</v>
      </c>
      <c r="F118" s="542">
        <f aca="true" t="shared" si="45" ref="F118:N118">SUM(F119:F129)</f>
        <v>615.6</v>
      </c>
      <c r="G118" s="542">
        <f t="shared" si="45"/>
        <v>1081.6000000000001</v>
      </c>
      <c r="H118" s="542">
        <f t="shared" si="45"/>
        <v>615.6</v>
      </c>
      <c r="I118" s="542">
        <f t="shared" si="45"/>
        <v>0</v>
      </c>
      <c r="J118" s="542">
        <f t="shared" si="45"/>
        <v>0</v>
      </c>
      <c r="K118" s="542">
        <f t="shared" si="45"/>
        <v>0</v>
      </c>
      <c r="L118" s="542">
        <f t="shared" si="45"/>
        <v>0</v>
      </c>
      <c r="M118" s="542">
        <f t="shared" si="45"/>
        <v>0</v>
      </c>
      <c r="N118" s="542">
        <f t="shared" si="45"/>
        <v>0</v>
      </c>
      <c r="O118" s="978" t="s">
        <v>24</v>
      </c>
      <c r="P118" s="176"/>
      <c r="Q118" s="176"/>
    </row>
    <row r="119" spans="1:17" ht="14.25">
      <c r="A119" s="988"/>
      <c r="B119" s="988"/>
      <c r="C119" s="988" t="s">
        <v>110</v>
      </c>
      <c r="D119" s="543" t="s">
        <v>9</v>
      </c>
      <c r="E119" s="179">
        <f aca="true" t="shared" si="46" ref="E119:F124">G119+I119+K119+M119</f>
        <v>566</v>
      </c>
      <c r="F119" s="179">
        <f t="shared" si="46"/>
        <v>100</v>
      </c>
      <c r="G119" s="179">
        <v>566</v>
      </c>
      <c r="H119" s="179">
        <v>100</v>
      </c>
      <c r="I119" s="550"/>
      <c r="J119" s="550"/>
      <c r="K119" s="550"/>
      <c r="L119" s="550"/>
      <c r="M119" s="550"/>
      <c r="N119" s="550"/>
      <c r="O119" s="978"/>
      <c r="P119" s="173"/>
      <c r="Q119" s="173"/>
    </row>
    <row r="120" spans="1:17" ht="14.25">
      <c r="A120" s="988"/>
      <c r="B120" s="988"/>
      <c r="C120" s="988"/>
      <c r="D120" s="543" t="s">
        <v>10</v>
      </c>
      <c r="E120" s="179">
        <f t="shared" si="46"/>
        <v>0</v>
      </c>
      <c r="F120" s="179">
        <f t="shared" si="46"/>
        <v>0</v>
      </c>
      <c r="G120" s="550"/>
      <c r="H120" s="550"/>
      <c r="I120" s="550"/>
      <c r="J120" s="550"/>
      <c r="K120" s="550"/>
      <c r="L120" s="550"/>
      <c r="M120" s="550"/>
      <c r="N120" s="550"/>
      <c r="O120" s="978"/>
      <c r="P120" s="173"/>
      <c r="Q120" s="173"/>
    </row>
    <row r="121" spans="1:17" ht="14.25">
      <c r="A121" s="988"/>
      <c r="B121" s="988"/>
      <c r="C121" s="988"/>
      <c r="D121" s="543" t="s">
        <v>11</v>
      </c>
      <c r="E121" s="179">
        <f t="shared" si="46"/>
        <v>0</v>
      </c>
      <c r="F121" s="179">
        <f t="shared" si="46"/>
        <v>0</v>
      </c>
      <c r="G121" s="550"/>
      <c r="H121" s="550"/>
      <c r="I121" s="550"/>
      <c r="J121" s="550"/>
      <c r="K121" s="550"/>
      <c r="L121" s="550"/>
      <c r="M121" s="550"/>
      <c r="N121" s="550"/>
      <c r="O121" s="978"/>
      <c r="P121" s="173"/>
      <c r="Q121" s="173"/>
    </row>
    <row r="122" spans="1:17" ht="14.25">
      <c r="A122" s="988"/>
      <c r="B122" s="988"/>
      <c r="C122" s="988"/>
      <c r="D122" s="543" t="s">
        <v>19</v>
      </c>
      <c r="E122" s="179">
        <f t="shared" si="46"/>
        <v>0</v>
      </c>
      <c r="F122" s="179">
        <f t="shared" si="46"/>
        <v>0</v>
      </c>
      <c r="G122" s="550"/>
      <c r="H122" s="550"/>
      <c r="I122" s="550"/>
      <c r="J122" s="550"/>
      <c r="K122" s="550"/>
      <c r="L122" s="550"/>
      <c r="M122" s="550"/>
      <c r="N122" s="550"/>
      <c r="O122" s="978"/>
      <c r="P122" s="173"/>
      <c r="Q122" s="173"/>
    </row>
    <row r="123" spans="1:17" ht="14.25">
      <c r="A123" s="988"/>
      <c r="B123" s="988"/>
      <c r="C123" s="988"/>
      <c r="D123" s="543" t="s">
        <v>27</v>
      </c>
      <c r="E123" s="179">
        <f t="shared" si="46"/>
        <v>180.5</v>
      </c>
      <c r="F123" s="179">
        <f t="shared" si="46"/>
        <v>180.5</v>
      </c>
      <c r="G123" s="179">
        <v>180.5</v>
      </c>
      <c r="H123" s="179">
        <v>180.5</v>
      </c>
      <c r="I123" s="550"/>
      <c r="J123" s="550"/>
      <c r="K123" s="550"/>
      <c r="L123" s="550"/>
      <c r="M123" s="550"/>
      <c r="N123" s="550"/>
      <c r="O123" s="978"/>
      <c r="P123" s="173"/>
      <c r="Q123" s="173"/>
    </row>
    <row r="124" spans="1:17" ht="14.25">
      <c r="A124" s="988"/>
      <c r="B124" s="988"/>
      <c r="C124" s="988"/>
      <c r="D124" s="537" t="s">
        <v>28</v>
      </c>
      <c r="E124" s="174">
        <f t="shared" si="46"/>
        <v>111.7</v>
      </c>
      <c r="F124" s="174">
        <f t="shared" si="46"/>
        <v>111.7</v>
      </c>
      <c r="G124" s="174">
        <v>111.7</v>
      </c>
      <c r="H124" s="174">
        <v>111.7</v>
      </c>
      <c r="I124" s="551"/>
      <c r="J124" s="551"/>
      <c r="K124" s="551"/>
      <c r="L124" s="551"/>
      <c r="M124" s="551"/>
      <c r="N124" s="551"/>
      <c r="O124" s="978"/>
      <c r="P124" s="177">
        <v>0</v>
      </c>
      <c r="Q124" s="173"/>
    </row>
    <row r="125" spans="1:17" ht="14.25">
      <c r="A125" s="988"/>
      <c r="B125" s="988"/>
      <c r="C125" s="988"/>
      <c r="D125" s="537" t="s">
        <v>524</v>
      </c>
      <c r="E125" s="174">
        <f aca="true" t="shared" si="47" ref="E125:F129">G125+I125+K125+M125</f>
        <v>111.7</v>
      </c>
      <c r="F125" s="174">
        <f t="shared" si="47"/>
        <v>111.7</v>
      </c>
      <c r="G125" s="174">
        <v>111.7</v>
      </c>
      <c r="H125" s="174">
        <v>111.7</v>
      </c>
      <c r="I125" s="551"/>
      <c r="J125" s="551"/>
      <c r="K125" s="551"/>
      <c r="L125" s="551"/>
      <c r="M125" s="551"/>
      <c r="N125" s="551"/>
      <c r="O125" s="978"/>
      <c r="P125" s="177">
        <v>0</v>
      </c>
      <c r="Q125" s="173"/>
    </row>
    <row r="126" spans="1:17" ht="14.25">
      <c r="A126" s="988"/>
      <c r="B126" s="988"/>
      <c r="C126" s="988"/>
      <c r="D126" s="537" t="s">
        <v>525</v>
      </c>
      <c r="E126" s="174">
        <f t="shared" si="47"/>
        <v>111.7</v>
      </c>
      <c r="F126" s="174">
        <f t="shared" si="47"/>
        <v>111.7</v>
      </c>
      <c r="G126" s="174">
        <v>111.7</v>
      </c>
      <c r="H126" s="174">
        <v>111.7</v>
      </c>
      <c r="I126" s="551"/>
      <c r="J126" s="551"/>
      <c r="K126" s="551"/>
      <c r="L126" s="551"/>
      <c r="M126" s="551"/>
      <c r="N126" s="551"/>
      <c r="O126" s="978"/>
      <c r="P126" s="177">
        <v>0</v>
      </c>
      <c r="Q126" s="173"/>
    </row>
    <row r="127" spans="1:17" ht="14.25">
      <c r="A127" s="988"/>
      <c r="B127" s="988"/>
      <c r="C127" s="988"/>
      <c r="D127" s="537" t="s">
        <v>526</v>
      </c>
      <c r="E127" s="174">
        <f t="shared" si="47"/>
        <v>0</v>
      </c>
      <c r="F127" s="174">
        <f t="shared" si="47"/>
        <v>0</v>
      </c>
      <c r="G127" s="551"/>
      <c r="H127" s="551"/>
      <c r="I127" s="551"/>
      <c r="J127" s="551"/>
      <c r="K127" s="551"/>
      <c r="L127" s="551"/>
      <c r="M127" s="551"/>
      <c r="N127" s="551"/>
      <c r="O127" s="978"/>
      <c r="P127" s="173"/>
      <c r="Q127" s="173"/>
    </row>
    <row r="128" spans="1:17" ht="14.25">
      <c r="A128" s="988"/>
      <c r="B128" s="988"/>
      <c r="C128" s="988"/>
      <c r="D128" s="537" t="s">
        <v>527</v>
      </c>
      <c r="E128" s="174">
        <f t="shared" si="47"/>
        <v>0</v>
      </c>
      <c r="F128" s="174">
        <f t="shared" si="47"/>
        <v>0</v>
      </c>
      <c r="G128" s="551"/>
      <c r="H128" s="551"/>
      <c r="I128" s="551"/>
      <c r="J128" s="551"/>
      <c r="K128" s="551"/>
      <c r="L128" s="551"/>
      <c r="M128" s="551"/>
      <c r="N128" s="551"/>
      <c r="O128" s="978"/>
      <c r="P128" s="173"/>
      <c r="Q128" s="173"/>
    </row>
    <row r="129" spans="1:17" ht="14.25">
      <c r="A129" s="988"/>
      <c r="B129" s="988"/>
      <c r="C129" s="988"/>
      <c r="D129" s="537" t="s">
        <v>539</v>
      </c>
      <c r="E129" s="174">
        <f t="shared" si="47"/>
        <v>0</v>
      </c>
      <c r="F129" s="174">
        <f t="shared" si="47"/>
        <v>0</v>
      </c>
      <c r="G129" s="551"/>
      <c r="H129" s="551"/>
      <c r="I129" s="551"/>
      <c r="J129" s="551"/>
      <c r="K129" s="551"/>
      <c r="L129" s="551"/>
      <c r="M129" s="551"/>
      <c r="N129" s="551"/>
      <c r="O129" s="978"/>
      <c r="P129" s="173"/>
      <c r="Q129" s="173"/>
    </row>
    <row r="130" spans="1:17" s="4" customFormat="1" ht="15" customHeight="1">
      <c r="A130" s="982" t="s">
        <v>620</v>
      </c>
      <c r="B130" s="982" t="s">
        <v>102</v>
      </c>
      <c r="C130" s="549"/>
      <c r="D130" s="541" t="s">
        <v>8</v>
      </c>
      <c r="E130" s="542">
        <f>SUM(E131:E141)</f>
        <v>33000</v>
      </c>
      <c r="F130" s="542">
        <f aca="true" t="shared" si="48" ref="F130:N130">SUM(F131:F141)</f>
        <v>0</v>
      </c>
      <c r="G130" s="542">
        <f t="shared" si="48"/>
        <v>33000</v>
      </c>
      <c r="H130" s="542">
        <f t="shared" si="48"/>
        <v>0</v>
      </c>
      <c r="I130" s="542">
        <f t="shared" si="48"/>
        <v>0</v>
      </c>
      <c r="J130" s="542">
        <f t="shared" si="48"/>
        <v>0</v>
      </c>
      <c r="K130" s="542">
        <f t="shared" si="48"/>
        <v>0</v>
      </c>
      <c r="L130" s="542">
        <f t="shared" si="48"/>
        <v>0</v>
      </c>
      <c r="M130" s="542">
        <f t="shared" si="48"/>
        <v>0</v>
      </c>
      <c r="N130" s="542">
        <f t="shared" si="48"/>
        <v>0</v>
      </c>
      <c r="O130" s="1013" t="s">
        <v>24</v>
      </c>
      <c r="P130" s="176"/>
      <c r="Q130" s="176"/>
    </row>
    <row r="131" spans="1:17" ht="14.25">
      <c r="A131" s="983"/>
      <c r="B131" s="983"/>
      <c r="C131" s="552"/>
      <c r="D131" s="543" t="s">
        <v>9</v>
      </c>
      <c r="E131" s="179">
        <f aca="true" t="shared" si="49" ref="E131:F136">G131+I131+K131+M131</f>
        <v>3000</v>
      </c>
      <c r="F131" s="179">
        <f t="shared" si="49"/>
        <v>0</v>
      </c>
      <c r="G131" s="179">
        <v>3000</v>
      </c>
      <c r="H131" s="550"/>
      <c r="I131" s="550"/>
      <c r="J131" s="550"/>
      <c r="K131" s="550"/>
      <c r="L131" s="550"/>
      <c r="M131" s="550"/>
      <c r="N131" s="550"/>
      <c r="O131" s="1013"/>
      <c r="P131" s="173"/>
      <c r="Q131" s="173"/>
    </row>
    <row r="132" spans="1:17" ht="14.25">
      <c r="A132" s="983"/>
      <c r="B132" s="983"/>
      <c r="C132" s="552"/>
      <c r="D132" s="543" t="s">
        <v>10</v>
      </c>
      <c r="E132" s="179">
        <f t="shared" si="49"/>
        <v>3000</v>
      </c>
      <c r="F132" s="179">
        <f t="shared" si="49"/>
        <v>0</v>
      </c>
      <c r="G132" s="179">
        <v>3000</v>
      </c>
      <c r="H132" s="550"/>
      <c r="I132" s="550"/>
      <c r="J132" s="550"/>
      <c r="K132" s="550"/>
      <c r="L132" s="550"/>
      <c r="M132" s="550"/>
      <c r="N132" s="550"/>
      <c r="O132" s="1013"/>
      <c r="P132" s="173"/>
      <c r="Q132" s="173"/>
    </row>
    <row r="133" spans="1:17" ht="14.25">
      <c r="A133" s="983"/>
      <c r="B133" s="983"/>
      <c r="C133" s="552"/>
      <c r="D133" s="543" t="s">
        <v>11</v>
      </c>
      <c r="E133" s="179">
        <f t="shared" si="49"/>
        <v>3000</v>
      </c>
      <c r="F133" s="179">
        <f t="shared" si="49"/>
        <v>0</v>
      </c>
      <c r="G133" s="179">
        <v>3000</v>
      </c>
      <c r="H133" s="550"/>
      <c r="I133" s="550"/>
      <c r="J133" s="550"/>
      <c r="K133" s="550"/>
      <c r="L133" s="550"/>
      <c r="M133" s="550"/>
      <c r="N133" s="550"/>
      <c r="O133" s="1013"/>
      <c r="P133" s="173"/>
      <c r="Q133" s="173"/>
    </row>
    <row r="134" spans="1:17" ht="14.25">
      <c r="A134" s="983"/>
      <c r="B134" s="983"/>
      <c r="C134" s="552"/>
      <c r="D134" s="543" t="s">
        <v>19</v>
      </c>
      <c r="E134" s="179">
        <f t="shared" si="49"/>
        <v>3000</v>
      </c>
      <c r="F134" s="179">
        <f t="shared" si="49"/>
        <v>0</v>
      </c>
      <c r="G134" s="179">
        <v>3000</v>
      </c>
      <c r="H134" s="550"/>
      <c r="I134" s="550"/>
      <c r="J134" s="550"/>
      <c r="K134" s="550"/>
      <c r="L134" s="550"/>
      <c r="M134" s="550"/>
      <c r="N134" s="550"/>
      <c r="O134" s="1013"/>
      <c r="P134" s="173"/>
      <c r="Q134" s="173"/>
    </row>
    <row r="135" spans="1:17" ht="14.25">
      <c r="A135" s="983"/>
      <c r="B135" s="983"/>
      <c r="C135" s="552"/>
      <c r="D135" s="543" t="s">
        <v>27</v>
      </c>
      <c r="E135" s="179">
        <f t="shared" si="49"/>
        <v>3000</v>
      </c>
      <c r="F135" s="179">
        <f t="shared" si="49"/>
        <v>0</v>
      </c>
      <c r="G135" s="179">
        <v>3000</v>
      </c>
      <c r="H135" s="550"/>
      <c r="I135" s="550"/>
      <c r="J135" s="550"/>
      <c r="K135" s="550"/>
      <c r="L135" s="550"/>
      <c r="M135" s="550"/>
      <c r="N135" s="550"/>
      <c r="O135" s="1013"/>
      <c r="P135" s="173"/>
      <c r="Q135" s="173"/>
    </row>
    <row r="136" spans="1:17" ht="14.25">
      <c r="A136" s="983"/>
      <c r="B136" s="983"/>
      <c r="C136" s="552"/>
      <c r="D136" s="537" t="s">
        <v>28</v>
      </c>
      <c r="E136" s="174">
        <f t="shared" si="49"/>
        <v>3000</v>
      </c>
      <c r="F136" s="174">
        <f t="shared" si="49"/>
        <v>0</v>
      </c>
      <c r="G136" s="174">
        <v>3000</v>
      </c>
      <c r="H136" s="551"/>
      <c r="I136" s="551"/>
      <c r="J136" s="551"/>
      <c r="K136" s="551"/>
      <c r="L136" s="551"/>
      <c r="M136" s="551"/>
      <c r="N136" s="551"/>
      <c r="O136" s="1013"/>
      <c r="P136" s="177">
        <v>0</v>
      </c>
      <c r="Q136" s="173"/>
    </row>
    <row r="137" spans="1:17" ht="14.25">
      <c r="A137" s="983"/>
      <c r="B137" s="983"/>
      <c r="C137" s="552"/>
      <c r="D137" s="537" t="s">
        <v>524</v>
      </c>
      <c r="E137" s="174">
        <f aca="true" t="shared" si="50" ref="E137:F141">G137+I137+K137+M137</f>
        <v>3000</v>
      </c>
      <c r="F137" s="174">
        <f t="shared" si="50"/>
        <v>0</v>
      </c>
      <c r="G137" s="174">
        <v>3000</v>
      </c>
      <c r="H137" s="551"/>
      <c r="I137" s="551"/>
      <c r="J137" s="551"/>
      <c r="K137" s="551"/>
      <c r="L137" s="551"/>
      <c r="M137" s="551"/>
      <c r="N137" s="551"/>
      <c r="O137" s="1013"/>
      <c r="P137" s="177">
        <v>0</v>
      </c>
      <c r="Q137" s="173"/>
    </row>
    <row r="138" spans="1:17" ht="14.25">
      <c r="A138" s="983"/>
      <c r="B138" s="983"/>
      <c r="C138" s="552"/>
      <c r="D138" s="537" t="s">
        <v>525</v>
      </c>
      <c r="E138" s="174">
        <f t="shared" si="50"/>
        <v>3000</v>
      </c>
      <c r="F138" s="174">
        <f t="shared" si="50"/>
        <v>0</v>
      </c>
      <c r="G138" s="174">
        <v>3000</v>
      </c>
      <c r="H138" s="551"/>
      <c r="I138" s="551"/>
      <c r="J138" s="551"/>
      <c r="K138" s="551"/>
      <c r="L138" s="551"/>
      <c r="M138" s="551"/>
      <c r="N138" s="551"/>
      <c r="O138" s="1013"/>
      <c r="P138" s="177">
        <v>0</v>
      </c>
      <c r="Q138" s="173"/>
    </row>
    <row r="139" spans="1:17" ht="14.25">
      <c r="A139" s="983"/>
      <c r="B139" s="983"/>
      <c r="C139" s="552"/>
      <c r="D139" s="537" t="s">
        <v>526</v>
      </c>
      <c r="E139" s="174">
        <f t="shared" si="50"/>
        <v>3000</v>
      </c>
      <c r="F139" s="174">
        <f t="shared" si="50"/>
        <v>0</v>
      </c>
      <c r="G139" s="174">
        <v>3000</v>
      </c>
      <c r="H139" s="551"/>
      <c r="I139" s="551"/>
      <c r="J139" s="551"/>
      <c r="K139" s="551"/>
      <c r="L139" s="551"/>
      <c r="M139" s="551"/>
      <c r="N139" s="551"/>
      <c r="O139" s="1013"/>
      <c r="P139" s="173"/>
      <c r="Q139" s="173"/>
    </row>
    <row r="140" spans="1:17" ht="14.25">
      <c r="A140" s="983"/>
      <c r="B140" s="983"/>
      <c r="C140" s="552"/>
      <c r="D140" s="537" t="s">
        <v>527</v>
      </c>
      <c r="E140" s="174">
        <f t="shared" si="50"/>
        <v>3000</v>
      </c>
      <c r="F140" s="174">
        <f t="shared" si="50"/>
        <v>0</v>
      </c>
      <c r="G140" s="174">
        <v>3000</v>
      </c>
      <c r="H140" s="551"/>
      <c r="I140" s="551"/>
      <c r="J140" s="551"/>
      <c r="K140" s="551"/>
      <c r="L140" s="551"/>
      <c r="M140" s="551"/>
      <c r="N140" s="551"/>
      <c r="O140" s="1013"/>
      <c r="P140" s="173"/>
      <c r="Q140" s="173"/>
    </row>
    <row r="141" spans="1:17" ht="14.25">
      <c r="A141" s="984"/>
      <c r="B141" s="984"/>
      <c r="C141" s="552"/>
      <c r="D141" s="537" t="s">
        <v>539</v>
      </c>
      <c r="E141" s="174">
        <f t="shared" si="50"/>
        <v>3000</v>
      </c>
      <c r="F141" s="174">
        <f t="shared" si="50"/>
        <v>0</v>
      </c>
      <c r="G141" s="174">
        <v>3000</v>
      </c>
      <c r="H141" s="551"/>
      <c r="I141" s="551"/>
      <c r="J141" s="551"/>
      <c r="K141" s="551"/>
      <c r="L141" s="551"/>
      <c r="M141" s="551"/>
      <c r="N141" s="551"/>
      <c r="O141" s="1013"/>
      <c r="P141" s="173"/>
      <c r="Q141" s="173"/>
    </row>
    <row r="142" spans="1:17" ht="15" customHeight="1">
      <c r="A142" s="982" t="s">
        <v>621</v>
      </c>
      <c r="B142" s="982" t="s">
        <v>432</v>
      </c>
      <c r="C142" s="552"/>
      <c r="D142" s="541" t="s">
        <v>8</v>
      </c>
      <c r="E142" s="542">
        <f>SUM(E143:E153)</f>
        <v>7014.400000000001</v>
      </c>
      <c r="F142" s="542">
        <f aca="true" t="shared" si="51" ref="F142:N142">SUM(F143:F153)</f>
        <v>6451.900000000001</v>
      </c>
      <c r="G142" s="542">
        <f t="shared" si="51"/>
        <v>7014.400000000001</v>
      </c>
      <c r="H142" s="542">
        <f>SUM(H143:H153)</f>
        <v>6451.900000000001</v>
      </c>
      <c r="I142" s="542">
        <f t="shared" si="51"/>
        <v>0</v>
      </c>
      <c r="J142" s="542">
        <f t="shared" si="51"/>
        <v>0</v>
      </c>
      <c r="K142" s="542">
        <f t="shared" si="51"/>
        <v>0</v>
      </c>
      <c r="L142" s="542">
        <f t="shared" si="51"/>
        <v>0</v>
      </c>
      <c r="M142" s="542">
        <f t="shared" si="51"/>
        <v>0</v>
      </c>
      <c r="N142" s="542">
        <f t="shared" si="51"/>
        <v>0</v>
      </c>
      <c r="O142" s="1014"/>
      <c r="P142" s="173"/>
      <c r="Q142" s="173"/>
    </row>
    <row r="143" spans="1:17" ht="15" customHeight="1">
      <c r="A143" s="983"/>
      <c r="B143" s="983"/>
      <c r="C143" s="552"/>
      <c r="D143" s="537" t="s">
        <v>9</v>
      </c>
      <c r="E143" s="179">
        <f aca="true" t="shared" si="52" ref="E143:F146">G143+I143+K143+M143</f>
        <v>0</v>
      </c>
      <c r="F143" s="179">
        <f t="shared" si="52"/>
        <v>0</v>
      </c>
      <c r="G143" s="179"/>
      <c r="H143" s="179"/>
      <c r="I143" s="179"/>
      <c r="J143" s="179"/>
      <c r="K143" s="179"/>
      <c r="L143" s="179"/>
      <c r="M143" s="179"/>
      <c r="N143" s="179"/>
      <c r="O143" s="1014"/>
      <c r="P143" s="173"/>
      <c r="Q143" s="173"/>
    </row>
    <row r="144" spans="1:17" ht="15" customHeight="1">
      <c r="A144" s="983"/>
      <c r="B144" s="983"/>
      <c r="C144" s="552"/>
      <c r="D144" s="537" t="s">
        <v>10</v>
      </c>
      <c r="E144" s="179">
        <f t="shared" si="52"/>
        <v>0</v>
      </c>
      <c r="F144" s="179">
        <f t="shared" si="52"/>
        <v>0</v>
      </c>
      <c r="G144" s="179"/>
      <c r="H144" s="179"/>
      <c r="I144" s="179"/>
      <c r="J144" s="179"/>
      <c r="K144" s="179"/>
      <c r="L144" s="179"/>
      <c r="M144" s="179"/>
      <c r="N144" s="179"/>
      <c r="O144" s="1014"/>
      <c r="P144" s="173"/>
      <c r="Q144" s="173"/>
    </row>
    <row r="145" spans="1:17" ht="15" customHeight="1">
      <c r="A145" s="983"/>
      <c r="B145" s="983"/>
      <c r="C145" s="552"/>
      <c r="D145" s="537" t="s">
        <v>11</v>
      </c>
      <c r="E145" s="179">
        <f t="shared" si="52"/>
        <v>0</v>
      </c>
      <c r="F145" s="179">
        <f t="shared" si="52"/>
        <v>0</v>
      </c>
      <c r="G145" s="179"/>
      <c r="H145" s="179"/>
      <c r="I145" s="179"/>
      <c r="J145" s="179"/>
      <c r="K145" s="179"/>
      <c r="L145" s="179"/>
      <c r="M145" s="179"/>
      <c r="N145" s="179"/>
      <c r="O145" s="1014"/>
      <c r="P145" s="173"/>
      <c r="Q145" s="173"/>
    </row>
    <row r="146" spans="1:17" ht="14.25">
      <c r="A146" s="983"/>
      <c r="B146" s="983"/>
      <c r="C146" s="982" t="s">
        <v>106</v>
      </c>
      <c r="D146" s="537" t="s">
        <v>19</v>
      </c>
      <c r="E146" s="179">
        <f t="shared" si="52"/>
        <v>1010</v>
      </c>
      <c r="F146" s="179">
        <f t="shared" si="52"/>
        <v>804.8</v>
      </c>
      <c r="G146" s="179">
        <f aca="true" t="shared" si="53" ref="G146:H153">G158+G170+G182+G194</f>
        <v>1010</v>
      </c>
      <c r="H146" s="179">
        <f t="shared" si="53"/>
        <v>804.8</v>
      </c>
      <c r="I146" s="550"/>
      <c r="J146" s="550"/>
      <c r="K146" s="550"/>
      <c r="L146" s="550"/>
      <c r="M146" s="550"/>
      <c r="N146" s="550"/>
      <c r="O146" s="1014"/>
      <c r="P146" s="173"/>
      <c r="Q146" s="173"/>
    </row>
    <row r="147" spans="1:17" ht="14.25">
      <c r="A147" s="983"/>
      <c r="B147" s="983"/>
      <c r="C147" s="983"/>
      <c r="D147" s="537" t="s">
        <v>27</v>
      </c>
      <c r="E147" s="179">
        <f aca="true" t="shared" si="54" ref="E147:E153">G147+I147+K147+M147</f>
        <v>650.6</v>
      </c>
      <c r="F147" s="179">
        <f aca="true" t="shared" si="55" ref="F147:F153">H147+J147+L147+N147</f>
        <v>650.6</v>
      </c>
      <c r="G147" s="179">
        <f t="shared" si="53"/>
        <v>650.6</v>
      </c>
      <c r="H147" s="179">
        <f t="shared" si="53"/>
        <v>650.6</v>
      </c>
      <c r="I147" s="550"/>
      <c r="J147" s="550"/>
      <c r="K147" s="550"/>
      <c r="L147" s="550"/>
      <c r="M147" s="550"/>
      <c r="N147" s="550"/>
      <c r="O147" s="1014"/>
      <c r="P147" s="173"/>
      <c r="Q147" s="173"/>
    </row>
    <row r="148" spans="1:17" ht="18" customHeight="1">
      <c r="A148" s="983"/>
      <c r="B148" s="983"/>
      <c r="C148" s="983"/>
      <c r="D148" s="537" t="s">
        <v>28</v>
      </c>
      <c r="E148" s="174">
        <f t="shared" si="54"/>
        <v>892.3</v>
      </c>
      <c r="F148" s="174">
        <f t="shared" si="55"/>
        <v>832.5</v>
      </c>
      <c r="G148" s="174">
        <f t="shared" si="53"/>
        <v>892.3</v>
      </c>
      <c r="H148" s="174">
        <f t="shared" si="53"/>
        <v>832.5</v>
      </c>
      <c r="I148" s="551"/>
      <c r="J148" s="551"/>
      <c r="K148" s="551"/>
      <c r="L148" s="551"/>
      <c r="M148" s="551"/>
      <c r="N148" s="551"/>
      <c r="O148" s="1014"/>
      <c r="P148" s="173"/>
      <c r="Q148" s="173"/>
    </row>
    <row r="149" spans="1:17" ht="14.25">
      <c r="A149" s="983"/>
      <c r="B149" s="983"/>
      <c r="C149" s="983"/>
      <c r="D149" s="537" t="s">
        <v>524</v>
      </c>
      <c r="E149" s="174">
        <f t="shared" si="54"/>
        <v>892.3</v>
      </c>
      <c r="F149" s="174">
        <f t="shared" si="55"/>
        <v>832.8</v>
      </c>
      <c r="G149" s="174">
        <f t="shared" si="53"/>
        <v>892.3</v>
      </c>
      <c r="H149" s="174">
        <f t="shared" si="53"/>
        <v>832.8</v>
      </c>
      <c r="I149" s="551"/>
      <c r="J149" s="551"/>
      <c r="K149" s="551"/>
      <c r="L149" s="551"/>
      <c r="M149" s="551"/>
      <c r="N149" s="551"/>
      <c r="O149" s="1014"/>
      <c r="P149" s="173"/>
      <c r="Q149" s="173"/>
    </row>
    <row r="150" spans="1:17" ht="14.25">
      <c r="A150" s="983"/>
      <c r="B150" s="983"/>
      <c r="C150" s="983"/>
      <c r="D150" s="537" t="s">
        <v>525</v>
      </c>
      <c r="E150" s="174">
        <f t="shared" si="54"/>
        <v>892.3</v>
      </c>
      <c r="F150" s="174">
        <f t="shared" si="55"/>
        <v>832.8</v>
      </c>
      <c r="G150" s="174">
        <f t="shared" si="53"/>
        <v>892.3</v>
      </c>
      <c r="H150" s="174">
        <f t="shared" si="53"/>
        <v>832.8</v>
      </c>
      <c r="I150" s="551"/>
      <c r="J150" s="551"/>
      <c r="K150" s="551"/>
      <c r="L150" s="551"/>
      <c r="M150" s="551"/>
      <c r="N150" s="551"/>
      <c r="O150" s="1014"/>
      <c r="P150" s="173"/>
      <c r="Q150" s="173"/>
    </row>
    <row r="151" spans="1:17" ht="14.25">
      <c r="A151" s="983"/>
      <c r="B151" s="983"/>
      <c r="C151" s="983"/>
      <c r="D151" s="537" t="s">
        <v>526</v>
      </c>
      <c r="E151" s="174">
        <f t="shared" si="54"/>
        <v>892.3</v>
      </c>
      <c r="F151" s="174">
        <f t="shared" si="55"/>
        <v>832.8</v>
      </c>
      <c r="G151" s="174">
        <f t="shared" si="53"/>
        <v>892.3</v>
      </c>
      <c r="H151" s="174">
        <f t="shared" si="53"/>
        <v>832.8</v>
      </c>
      <c r="I151" s="551"/>
      <c r="J151" s="551"/>
      <c r="K151" s="551"/>
      <c r="L151" s="551"/>
      <c r="M151" s="551"/>
      <c r="N151" s="551"/>
      <c r="O151" s="1014"/>
      <c r="P151" s="173"/>
      <c r="Q151" s="173"/>
    </row>
    <row r="152" spans="1:17" ht="14.25">
      <c r="A152" s="983"/>
      <c r="B152" s="983"/>
      <c r="C152" s="983"/>
      <c r="D152" s="537" t="s">
        <v>527</v>
      </c>
      <c r="E152" s="174">
        <f t="shared" si="54"/>
        <v>892.3</v>
      </c>
      <c r="F152" s="174">
        <f t="shared" si="55"/>
        <v>832.8</v>
      </c>
      <c r="G152" s="174">
        <f t="shared" si="53"/>
        <v>892.3</v>
      </c>
      <c r="H152" s="174">
        <f t="shared" si="53"/>
        <v>832.8</v>
      </c>
      <c r="I152" s="551"/>
      <c r="J152" s="551"/>
      <c r="K152" s="551"/>
      <c r="L152" s="551"/>
      <c r="M152" s="551"/>
      <c r="N152" s="551"/>
      <c r="O152" s="1014"/>
      <c r="P152" s="173"/>
      <c r="Q152" s="173"/>
    </row>
    <row r="153" spans="1:17" ht="14.25">
      <c r="A153" s="983"/>
      <c r="B153" s="984"/>
      <c r="C153" s="984"/>
      <c r="D153" s="537" t="s">
        <v>539</v>
      </c>
      <c r="E153" s="174">
        <f t="shared" si="54"/>
        <v>892.3</v>
      </c>
      <c r="F153" s="174">
        <f t="shared" si="55"/>
        <v>832.8</v>
      </c>
      <c r="G153" s="174">
        <f t="shared" si="53"/>
        <v>892.3</v>
      </c>
      <c r="H153" s="174">
        <f t="shared" si="53"/>
        <v>832.8</v>
      </c>
      <c r="I153" s="551"/>
      <c r="J153" s="551"/>
      <c r="K153" s="551"/>
      <c r="L153" s="551"/>
      <c r="M153" s="551"/>
      <c r="N153" s="551"/>
      <c r="O153" s="1014"/>
      <c r="P153" s="173"/>
      <c r="Q153" s="173"/>
    </row>
    <row r="154" spans="1:17" ht="15" customHeight="1">
      <c r="A154" s="983"/>
      <c r="B154" s="982" t="s">
        <v>364</v>
      </c>
      <c r="C154" s="552"/>
      <c r="D154" s="541" t="s">
        <v>8</v>
      </c>
      <c r="E154" s="174">
        <f>SUM(E155:E165)</f>
        <v>1278.4</v>
      </c>
      <c r="F154" s="174">
        <f aca="true" t="shared" si="56" ref="F154:N154">SUM(F155:F165)</f>
        <v>1253.4</v>
      </c>
      <c r="G154" s="174">
        <f t="shared" si="56"/>
        <v>1278.4</v>
      </c>
      <c r="H154" s="174">
        <f>SUM(H155:H165)</f>
        <v>1253.4</v>
      </c>
      <c r="I154" s="174">
        <f t="shared" si="56"/>
        <v>0</v>
      </c>
      <c r="J154" s="174">
        <f t="shared" si="56"/>
        <v>0</v>
      </c>
      <c r="K154" s="174">
        <f t="shared" si="56"/>
        <v>0</v>
      </c>
      <c r="L154" s="174">
        <f t="shared" si="56"/>
        <v>0</v>
      </c>
      <c r="M154" s="174">
        <f t="shared" si="56"/>
        <v>0</v>
      </c>
      <c r="N154" s="174">
        <f t="shared" si="56"/>
        <v>0</v>
      </c>
      <c r="O154" s="1013" t="s">
        <v>130</v>
      </c>
      <c r="P154" s="173"/>
      <c r="Q154" s="173"/>
    </row>
    <row r="155" spans="1:17" s="79" customFormat="1" ht="15" customHeight="1">
      <c r="A155" s="983"/>
      <c r="B155" s="983"/>
      <c r="C155" s="552"/>
      <c r="D155" s="543" t="s">
        <v>9</v>
      </c>
      <c r="E155" s="179">
        <f aca="true" t="shared" si="57" ref="E155:F157">G155+I155+K155+M155</f>
        <v>0</v>
      </c>
      <c r="F155" s="179">
        <f t="shared" si="57"/>
        <v>0</v>
      </c>
      <c r="G155" s="179"/>
      <c r="H155" s="179"/>
      <c r="I155" s="179"/>
      <c r="J155" s="179"/>
      <c r="K155" s="179"/>
      <c r="L155" s="179"/>
      <c r="M155" s="179"/>
      <c r="N155" s="179"/>
      <c r="O155" s="1013"/>
      <c r="P155" s="173"/>
      <c r="Q155" s="173"/>
    </row>
    <row r="156" spans="1:17" s="79" customFormat="1" ht="15" customHeight="1">
      <c r="A156" s="983"/>
      <c r="B156" s="983"/>
      <c r="C156" s="552"/>
      <c r="D156" s="543" t="s">
        <v>10</v>
      </c>
      <c r="E156" s="179">
        <f t="shared" si="57"/>
        <v>0</v>
      </c>
      <c r="F156" s="179">
        <f t="shared" si="57"/>
        <v>0</v>
      </c>
      <c r="G156" s="179"/>
      <c r="H156" s="179"/>
      <c r="I156" s="179"/>
      <c r="J156" s="179"/>
      <c r="K156" s="179"/>
      <c r="L156" s="179"/>
      <c r="M156" s="179"/>
      <c r="N156" s="179"/>
      <c r="O156" s="1013"/>
      <c r="P156" s="173"/>
      <c r="Q156" s="173"/>
    </row>
    <row r="157" spans="1:17" s="79" customFormat="1" ht="15" customHeight="1">
      <c r="A157" s="983"/>
      <c r="B157" s="983"/>
      <c r="C157" s="552"/>
      <c r="D157" s="543" t="s">
        <v>11</v>
      </c>
      <c r="E157" s="179">
        <f t="shared" si="57"/>
        <v>0</v>
      </c>
      <c r="F157" s="179">
        <f t="shared" si="57"/>
        <v>0</v>
      </c>
      <c r="G157" s="179"/>
      <c r="H157" s="179"/>
      <c r="I157" s="179"/>
      <c r="J157" s="179"/>
      <c r="K157" s="179"/>
      <c r="L157" s="179"/>
      <c r="M157" s="179"/>
      <c r="N157" s="179"/>
      <c r="O157" s="1013"/>
      <c r="P157" s="173"/>
      <c r="Q157" s="173"/>
    </row>
    <row r="158" spans="1:17" ht="14.25">
      <c r="A158" s="983"/>
      <c r="B158" s="983"/>
      <c r="C158" s="982" t="s">
        <v>106</v>
      </c>
      <c r="D158" s="543" t="s">
        <v>19</v>
      </c>
      <c r="E158" s="179">
        <f>G158+I158+K158+M158</f>
        <v>166</v>
      </c>
      <c r="F158" s="179">
        <f>H158+J158+L158+N158</f>
        <v>141</v>
      </c>
      <c r="G158" s="179">
        <v>166</v>
      </c>
      <c r="H158" s="179">
        <v>141</v>
      </c>
      <c r="I158" s="550"/>
      <c r="J158" s="550"/>
      <c r="K158" s="550"/>
      <c r="L158" s="550"/>
      <c r="M158" s="550"/>
      <c r="N158" s="550"/>
      <c r="O158" s="1013"/>
      <c r="P158" s="173"/>
      <c r="Q158" s="173"/>
    </row>
    <row r="159" spans="1:17" ht="14.25">
      <c r="A159" s="983"/>
      <c r="B159" s="983"/>
      <c r="C159" s="983"/>
      <c r="D159" s="543" t="s">
        <v>27</v>
      </c>
      <c r="E159" s="179">
        <f aca="true" t="shared" si="58" ref="E159:E165">G159+I159+K159+M159</f>
        <v>116.4</v>
      </c>
      <c r="F159" s="179">
        <f aca="true" t="shared" si="59" ref="F159:F165">H159+J159+L159+N159</f>
        <v>116.4</v>
      </c>
      <c r="G159" s="179">
        <v>116.4</v>
      </c>
      <c r="H159" s="179">
        <v>116.4</v>
      </c>
      <c r="I159" s="550"/>
      <c r="J159" s="550"/>
      <c r="K159" s="550"/>
      <c r="L159" s="550"/>
      <c r="M159" s="550"/>
      <c r="N159" s="550"/>
      <c r="O159" s="1013"/>
      <c r="P159" s="173"/>
      <c r="Q159" s="173"/>
    </row>
    <row r="160" spans="1:17" ht="14.25">
      <c r="A160" s="983"/>
      <c r="B160" s="983"/>
      <c r="C160" s="983"/>
      <c r="D160" s="537" t="s">
        <v>28</v>
      </c>
      <c r="E160" s="174">
        <f t="shared" si="58"/>
        <v>166</v>
      </c>
      <c r="F160" s="174">
        <f t="shared" si="59"/>
        <v>166</v>
      </c>
      <c r="G160" s="174">
        <v>166</v>
      </c>
      <c r="H160" s="174">
        <v>166</v>
      </c>
      <c r="I160" s="551"/>
      <c r="J160" s="551"/>
      <c r="K160" s="551"/>
      <c r="L160" s="551"/>
      <c r="M160" s="551"/>
      <c r="N160" s="551"/>
      <c r="O160" s="1013"/>
      <c r="P160" s="173"/>
      <c r="Q160" s="173"/>
    </row>
    <row r="161" spans="1:17" ht="14.25">
      <c r="A161" s="983"/>
      <c r="B161" s="983"/>
      <c r="C161" s="983"/>
      <c r="D161" s="537" t="s">
        <v>524</v>
      </c>
      <c r="E161" s="174">
        <f t="shared" si="58"/>
        <v>166</v>
      </c>
      <c r="F161" s="174">
        <f t="shared" si="59"/>
        <v>166</v>
      </c>
      <c r="G161" s="174">
        <v>166</v>
      </c>
      <c r="H161" s="174">
        <v>166</v>
      </c>
      <c r="I161" s="551"/>
      <c r="J161" s="551"/>
      <c r="K161" s="551"/>
      <c r="L161" s="551"/>
      <c r="M161" s="551"/>
      <c r="N161" s="551"/>
      <c r="O161" s="1013"/>
      <c r="P161" s="173"/>
      <c r="Q161" s="173"/>
    </row>
    <row r="162" spans="1:17" ht="14.25">
      <c r="A162" s="983"/>
      <c r="B162" s="983"/>
      <c r="C162" s="983"/>
      <c r="D162" s="537" t="s">
        <v>525</v>
      </c>
      <c r="E162" s="174">
        <f t="shared" si="58"/>
        <v>166</v>
      </c>
      <c r="F162" s="174">
        <f t="shared" si="59"/>
        <v>166</v>
      </c>
      <c r="G162" s="174">
        <v>166</v>
      </c>
      <c r="H162" s="174">
        <v>166</v>
      </c>
      <c r="I162" s="551"/>
      <c r="J162" s="551"/>
      <c r="K162" s="551"/>
      <c r="L162" s="551"/>
      <c r="M162" s="551"/>
      <c r="N162" s="551"/>
      <c r="O162" s="1013"/>
      <c r="P162" s="173"/>
      <c r="Q162" s="173"/>
    </row>
    <row r="163" spans="1:17" ht="14.25">
      <c r="A163" s="983"/>
      <c r="B163" s="983"/>
      <c r="C163" s="983"/>
      <c r="D163" s="537" t="s">
        <v>526</v>
      </c>
      <c r="E163" s="174">
        <f t="shared" si="58"/>
        <v>166</v>
      </c>
      <c r="F163" s="174">
        <f t="shared" si="59"/>
        <v>166</v>
      </c>
      <c r="G163" s="174">
        <v>166</v>
      </c>
      <c r="H163" s="174">
        <v>166</v>
      </c>
      <c r="I163" s="551"/>
      <c r="J163" s="551"/>
      <c r="K163" s="551"/>
      <c r="L163" s="551"/>
      <c r="M163" s="551"/>
      <c r="N163" s="551"/>
      <c r="O163" s="1013"/>
      <c r="P163" s="173"/>
      <c r="Q163" s="173"/>
    </row>
    <row r="164" spans="1:17" ht="14.25">
      <c r="A164" s="983"/>
      <c r="B164" s="983"/>
      <c r="C164" s="983"/>
      <c r="D164" s="537" t="s">
        <v>527</v>
      </c>
      <c r="E164" s="174">
        <f t="shared" si="58"/>
        <v>166</v>
      </c>
      <c r="F164" s="174">
        <f t="shared" si="59"/>
        <v>166</v>
      </c>
      <c r="G164" s="174">
        <v>166</v>
      </c>
      <c r="H164" s="174">
        <v>166</v>
      </c>
      <c r="I164" s="551"/>
      <c r="J164" s="551"/>
      <c r="K164" s="551"/>
      <c r="L164" s="551"/>
      <c r="M164" s="551"/>
      <c r="N164" s="551"/>
      <c r="O164" s="1013"/>
      <c r="P164" s="173"/>
      <c r="Q164" s="173"/>
    </row>
    <row r="165" spans="1:17" ht="14.25">
      <c r="A165" s="983"/>
      <c r="B165" s="984"/>
      <c r="C165" s="984"/>
      <c r="D165" s="537" t="s">
        <v>539</v>
      </c>
      <c r="E165" s="174">
        <f t="shared" si="58"/>
        <v>166</v>
      </c>
      <c r="F165" s="174">
        <f t="shared" si="59"/>
        <v>166</v>
      </c>
      <c r="G165" s="174">
        <v>166</v>
      </c>
      <c r="H165" s="174">
        <v>166</v>
      </c>
      <c r="I165" s="551"/>
      <c r="J165" s="551"/>
      <c r="K165" s="551"/>
      <c r="L165" s="551"/>
      <c r="M165" s="551"/>
      <c r="N165" s="551"/>
      <c r="O165" s="1013"/>
      <c r="P165" s="173"/>
      <c r="Q165" s="173"/>
    </row>
    <row r="166" spans="1:17" ht="15" customHeight="1">
      <c r="A166" s="983"/>
      <c r="B166" s="982" t="s">
        <v>365</v>
      </c>
      <c r="C166" s="552"/>
      <c r="D166" s="541" t="s">
        <v>8</v>
      </c>
      <c r="E166" s="174">
        <f>SUM(E167:E177)</f>
        <v>2042.6999999999998</v>
      </c>
      <c r="F166" s="174">
        <f aca="true" t="shared" si="60" ref="F166:N166">SUM(F167:F177)</f>
        <v>1544.1999999999998</v>
      </c>
      <c r="G166" s="174">
        <f t="shared" si="60"/>
        <v>2042.6999999999998</v>
      </c>
      <c r="H166" s="174">
        <f>SUM(H167:H177)</f>
        <v>1544.1999999999998</v>
      </c>
      <c r="I166" s="174">
        <f t="shared" si="60"/>
        <v>0</v>
      </c>
      <c r="J166" s="174">
        <f t="shared" si="60"/>
        <v>0</v>
      </c>
      <c r="K166" s="174">
        <f t="shared" si="60"/>
        <v>0</v>
      </c>
      <c r="L166" s="174">
        <f t="shared" si="60"/>
        <v>0</v>
      </c>
      <c r="M166" s="174">
        <f t="shared" si="60"/>
        <v>0</v>
      </c>
      <c r="N166" s="174">
        <f t="shared" si="60"/>
        <v>0</v>
      </c>
      <c r="O166" s="1013" t="s">
        <v>131</v>
      </c>
      <c r="P166" s="173"/>
      <c r="Q166" s="173"/>
    </row>
    <row r="167" spans="1:17" s="79" customFormat="1" ht="15" customHeight="1">
      <c r="A167" s="983"/>
      <c r="B167" s="983"/>
      <c r="C167" s="552"/>
      <c r="D167" s="543" t="s">
        <v>9</v>
      </c>
      <c r="E167" s="179">
        <f aca="true" t="shared" si="61" ref="E167:F169">G167+I167+K167+M167</f>
        <v>0</v>
      </c>
      <c r="F167" s="179">
        <f t="shared" si="61"/>
        <v>0</v>
      </c>
      <c r="G167" s="179"/>
      <c r="H167" s="179"/>
      <c r="I167" s="179"/>
      <c r="J167" s="179"/>
      <c r="K167" s="179"/>
      <c r="L167" s="179"/>
      <c r="M167" s="179"/>
      <c r="N167" s="179"/>
      <c r="O167" s="1013"/>
      <c r="P167" s="173"/>
      <c r="Q167" s="173"/>
    </row>
    <row r="168" spans="1:17" s="79" customFormat="1" ht="15" customHeight="1">
      <c r="A168" s="983"/>
      <c r="B168" s="983"/>
      <c r="C168" s="552"/>
      <c r="D168" s="543" t="s">
        <v>10</v>
      </c>
      <c r="E168" s="179">
        <f t="shared" si="61"/>
        <v>0</v>
      </c>
      <c r="F168" s="179">
        <f t="shared" si="61"/>
        <v>0</v>
      </c>
      <c r="G168" s="179"/>
      <c r="H168" s="179"/>
      <c r="I168" s="179"/>
      <c r="J168" s="179"/>
      <c r="K168" s="179"/>
      <c r="L168" s="179"/>
      <c r="M168" s="179"/>
      <c r="N168" s="179"/>
      <c r="O168" s="1013"/>
      <c r="P168" s="173"/>
      <c r="Q168" s="173"/>
    </row>
    <row r="169" spans="1:17" s="79" customFormat="1" ht="15" customHeight="1">
      <c r="A169" s="983"/>
      <c r="B169" s="983"/>
      <c r="C169" s="552"/>
      <c r="D169" s="543" t="s">
        <v>11</v>
      </c>
      <c r="E169" s="179">
        <f t="shared" si="61"/>
        <v>0</v>
      </c>
      <c r="F169" s="179">
        <f t="shared" si="61"/>
        <v>0</v>
      </c>
      <c r="G169" s="179"/>
      <c r="H169" s="179"/>
      <c r="I169" s="179"/>
      <c r="J169" s="179"/>
      <c r="K169" s="179"/>
      <c r="L169" s="179"/>
      <c r="M169" s="179"/>
      <c r="N169" s="179"/>
      <c r="O169" s="1013"/>
      <c r="P169" s="173"/>
      <c r="Q169" s="173"/>
    </row>
    <row r="170" spans="1:17" ht="14.25">
      <c r="A170" s="983"/>
      <c r="B170" s="983"/>
      <c r="C170" s="982" t="s">
        <v>106</v>
      </c>
      <c r="D170" s="543" t="s">
        <v>19</v>
      </c>
      <c r="E170" s="179">
        <f>G170+I170+K170+M170</f>
        <v>344</v>
      </c>
      <c r="F170" s="179">
        <f>H170+J170+L170+N170</f>
        <v>202.8</v>
      </c>
      <c r="G170" s="179">
        <v>344</v>
      </c>
      <c r="H170" s="179">
        <v>202.8</v>
      </c>
      <c r="I170" s="550"/>
      <c r="J170" s="550"/>
      <c r="K170" s="550"/>
      <c r="L170" s="550"/>
      <c r="M170" s="550"/>
      <c r="N170" s="550"/>
      <c r="O170" s="1013"/>
      <c r="P170" s="173"/>
      <c r="Q170" s="173"/>
    </row>
    <row r="171" spans="1:17" ht="14.25">
      <c r="A171" s="983"/>
      <c r="B171" s="983"/>
      <c r="C171" s="983"/>
      <c r="D171" s="543" t="s">
        <v>27</v>
      </c>
      <c r="E171" s="179">
        <f aca="true" t="shared" si="62" ref="E171:E177">G171+I171+K171+M171</f>
        <v>106.9</v>
      </c>
      <c r="F171" s="179">
        <f aca="true" t="shared" si="63" ref="F171:F177">H171+J171+L171+N171</f>
        <v>106.9</v>
      </c>
      <c r="G171" s="179">
        <v>106.9</v>
      </c>
      <c r="H171" s="179">
        <v>106.9</v>
      </c>
      <c r="I171" s="550"/>
      <c r="J171" s="550"/>
      <c r="K171" s="550"/>
      <c r="L171" s="550"/>
      <c r="M171" s="550"/>
      <c r="N171" s="550"/>
      <c r="O171" s="1013"/>
      <c r="P171" s="173"/>
      <c r="Q171" s="173"/>
    </row>
    <row r="172" spans="1:17" ht="14.25">
      <c r="A172" s="983"/>
      <c r="B172" s="983"/>
      <c r="C172" s="983"/>
      <c r="D172" s="537" t="s">
        <v>28</v>
      </c>
      <c r="E172" s="174">
        <f t="shared" si="62"/>
        <v>265.3</v>
      </c>
      <c r="F172" s="174">
        <f t="shared" si="63"/>
        <v>205.5</v>
      </c>
      <c r="G172" s="174">
        <v>265.3</v>
      </c>
      <c r="H172" s="174">
        <v>205.5</v>
      </c>
      <c r="I172" s="551"/>
      <c r="J172" s="551"/>
      <c r="K172" s="551"/>
      <c r="L172" s="551"/>
      <c r="M172" s="551"/>
      <c r="N172" s="551"/>
      <c r="O172" s="1013"/>
      <c r="P172" s="173"/>
      <c r="Q172" s="173"/>
    </row>
    <row r="173" spans="1:17" ht="14.25">
      <c r="A173" s="983"/>
      <c r="B173" s="983"/>
      <c r="C173" s="983"/>
      <c r="D173" s="537" t="s">
        <v>524</v>
      </c>
      <c r="E173" s="174">
        <f t="shared" si="62"/>
        <v>265.3</v>
      </c>
      <c r="F173" s="174">
        <f t="shared" si="63"/>
        <v>205.8</v>
      </c>
      <c r="G173" s="174">
        <v>265.3</v>
      </c>
      <c r="H173" s="174">
        <v>205.8</v>
      </c>
      <c r="I173" s="551"/>
      <c r="J173" s="551"/>
      <c r="K173" s="551"/>
      <c r="L173" s="551"/>
      <c r="M173" s="551"/>
      <c r="N173" s="551"/>
      <c r="O173" s="1013"/>
      <c r="P173" s="173"/>
      <c r="Q173" s="173"/>
    </row>
    <row r="174" spans="1:17" ht="14.25">
      <c r="A174" s="983"/>
      <c r="B174" s="983"/>
      <c r="C174" s="983"/>
      <c r="D174" s="537" t="s">
        <v>525</v>
      </c>
      <c r="E174" s="174">
        <f t="shared" si="62"/>
        <v>265.3</v>
      </c>
      <c r="F174" s="174">
        <f t="shared" si="63"/>
        <v>205.8</v>
      </c>
      <c r="G174" s="174">
        <v>265.3</v>
      </c>
      <c r="H174" s="174">
        <v>205.8</v>
      </c>
      <c r="I174" s="551"/>
      <c r="J174" s="551"/>
      <c r="K174" s="551"/>
      <c r="L174" s="551"/>
      <c r="M174" s="551"/>
      <c r="N174" s="551"/>
      <c r="O174" s="1013"/>
      <c r="P174" s="173"/>
      <c r="Q174" s="173"/>
    </row>
    <row r="175" spans="1:17" ht="14.25">
      <c r="A175" s="983"/>
      <c r="B175" s="983"/>
      <c r="C175" s="983"/>
      <c r="D175" s="537" t="s">
        <v>526</v>
      </c>
      <c r="E175" s="174">
        <f t="shared" si="62"/>
        <v>265.3</v>
      </c>
      <c r="F175" s="174">
        <f t="shared" si="63"/>
        <v>205.8</v>
      </c>
      <c r="G175" s="174">
        <v>265.3</v>
      </c>
      <c r="H175" s="174">
        <v>205.8</v>
      </c>
      <c r="I175" s="551"/>
      <c r="J175" s="551"/>
      <c r="K175" s="551"/>
      <c r="L175" s="551"/>
      <c r="M175" s="551"/>
      <c r="N175" s="551"/>
      <c r="O175" s="1013"/>
      <c r="P175" s="173"/>
      <c r="Q175" s="173"/>
    </row>
    <row r="176" spans="1:17" ht="14.25">
      <c r="A176" s="983"/>
      <c r="B176" s="983"/>
      <c r="C176" s="983"/>
      <c r="D176" s="537" t="s">
        <v>527</v>
      </c>
      <c r="E176" s="174">
        <f t="shared" si="62"/>
        <v>265.3</v>
      </c>
      <c r="F176" s="174">
        <f t="shared" si="63"/>
        <v>205.8</v>
      </c>
      <c r="G176" s="174">
        <v>265.3</v>
      </c>
      <c r="H176" s="174">
        <v>205.8</v>
      </c>
      <c r="I176" s="551"/>
      <c r="J176" s="551"/>
      <c r="K176" s="551"/>
      <c r="L176" s="551"/>
      <c r="M176" s="551"/>
      <c r="N176" s="551"/>
      <c r="O176" s="1013"/>
      <c r="P176" s="173"/>
      <c r="Q176" s="173"/>
    </row>
    <row r="177" spans="1:17" ht="14.25">
      <c r="A177" s="983"/>
      <c r="B177" s="984"/>
      <c r="C177" s="984"/>
      <c r="D177" s="537" t="s">
        <v>539</v>
      </c>
      <c r="E177" s="174">
        <f t="shared" si="62"/>
        <v>265.3</v>
      </c>
      <c r="F177" s="174">
        <f t="shared" si="63"/>
        <v>205.8</v>
      </c>
      <c r="G177" s="174">
        <v>265.3</v>
      </c>
      <c r="H177" s="174">
        <v>205.8</v>
      </c>
      <c r="I177" s="551"/>
      <c r="J177" s="551"/>
      <c r="K177" s="551"/>
      <c r="L177" s="551"/>
      <c r="M177" s="551"/>
      <c r="N177" s="551"/>
      <c r="O177" s="1013"/>
      <c r="P177" s="173"/>
      <c r="Q177" s="173"/>
    </row>
    <row r="178" spans="1:17" ht="15" customHeight="1">
      <c r="A178" s="983"/>
      <c r="B178" s="982" t="s">
        <v>433</v>
      </c>
      <c r="C178" s="552"/>
      <c r="D178" s="541" t="s">
        <v>8</v>
      </c>
      <c r="E178" s="174">
        <f>SUM(E179:E189)</f>
        <v>1600</v>
      </c>
      <c r="F178" s="174">
        <f aca="true" t="shared" si="64" ref="F178:N178">SUM(F179:F189)</f>
        <v>1600</v>
      </c>
      <c r="G178" s="174">
        <f t="shared" si="64"/>
        <v>1600</v>
      </c>
      <c r="H178" s="174">
        <f t="shared" si="64"/>
        <v>1600</v>
      </c>
      <c r="I178" s="174">
        <f t="shared" si="64"/>
        <v>0</v>
      </c>
      <c r="J178" s="174">
        <f t="shared" si="64"/>
        <v>0</v>
      </c>
      <c r="K178" s="174">
        <f t="shared" si="64"/>
        <v>0</v>
      </c>
      <c r="L178" s="174">
        <f t="shared" si="64"/>
        <v>0</v>
      </c>
      <c r="M178" s="174">
        <f t="shared" si="64"/>
        <v>0</v>
      </c>
      <c r="N178" s="174">
        <f t="shared" si="64"/>
        <v>0</v>
      </c>
      <c r="O178" s="1013" t="s">
        <v>133</v>
      </c>
      <c r="P178" s="173"/>
      <c r="Q178" s="173"/>
    </row>
    <row r="179" spans="1:17" s="79" customFormat="1" ht="15" customHeight="1">
      <c r="A179" s="983"/>
      <c r="B179" s="983"/>
      <c r="C179" s="552"/>
      <c r="D179" s="543" t="s">
        <v>9</v>
      </c>
      <c r="E179" s="179">
        <f aca="true" t="shared" si="65" ref="E179:F182">G179+I179+K179+M179</f>
        <v>0</v>
      </c>
      <c r="F179" s="179">
        <f t="shared" si="65"/>
        <v>0</v>
      </c>
      <c r="G179" s="179"/>
      <c r="H179" s="179"/>
      <c r="I179" s="179"/>
      <c r="J179" s="179"/>
      <c r="K179" s="179"/>
      <c r="L179" s="179"/>
      <c r="M179" s="179"/>
      <c r="N179" s="179"/>
      <c r="O179" s="1013"/>
      <c r="P179" s="173"/>
      <c r="Q179" s="173"/>
    </row>
    <row r="180" spans="1:17" s="79" customFormat="1" ht="15" customHeight="1">
      <c r="A180" s="983"/>
      <c r="B180" s="983"/>
      <c r="C180" s="552"/>
      <c r="D180" s="543" t="s">
        <v>10</v>
      </c>
      <c r="E180" s="179">
        <f t="shared" si="65"/>
        <v>0</v>
      </c>
      <c r="F180" s="179">
        <f t="shared" si="65"/>
        <v>0</v>
      </c>
      <c r="G180" s="179"/>
      <c r="H180" s="179"/>
      <c r="I180" s="179"/>
      <c r="J180" s="179"/>
      <c r="K180" s="179"/>
      <c r="L180" s="179"/>
      <c r="M180" s="179"/>
      <c r="N180" s="179"/>
      <c r="O180" s="1013"/>
      <c r="P180" s="173"/>
      <c r="Q180" s="173"/>
    </row>
    <row r="181" spans="1:17" s="79" customFormat="1" ht="15" customHeight="1">
      <c r="A181" s="983"/>
      <c r="B181" s="983"/>
      <c r="C181" s="552"/>
      <c r="D181" s="543" t="s">
        <v>11</v>
      </c>
      <c r="E181" s="179">
        <f t="shared" si="65"/>
        <v>0</v>
      </c>
      <c r="F181" s="179">
        <f t="shared" si="65"/>
        <v>0</v>
      </c>
      <c r="G181" s="179"/>
      <c r="H181" s="179"/>
      <c r="I181" s="179"/>
      <c r="J181" s="179"/>
      <c r="K181" s="179"/>
      <c r="L181" s="179"/>
      <c r="M181" s="179"/>
      <c r="N181" s="179"/>
      <c r="O181" s="1013"/>
      <c r="P181" s="173"/>
      <c r="Q181" s="173"/>
    </row>
    <row r="182" spans="1:17" ht="14.25">
      <c r="A182" s="983"/>
      <c r="B182" s="983"/>
      <c r="C182" s="982" t="s">
        <v>106</v>
      </c>
      <c r="D182" s="543" t="s">
        <v>19</v>
      </c>
      <c r="E182" s="179">
        <f t="shared" si="65"/>
        <v>200</v>
      </c>
      <c r="F182" s="179">
        <f t="shared" si="65"/>
        <v>200</v>
      </c>
      <c r="G182" s="179">
        <v>200</v>
      </c>
      <c r="H182" s="179">
        <v>200</v>
      </c>
      <c r="I182" s="550"/>
      <c r="J182" s="550"/>
      <c r="K182" s="550"/>
      <c r="L182" s="550"/>
      <c r="M182" s="550"/>
      <c r="N182" s="550"/>
      <c r="O182" s="1013"/>
      <c r="P182" s="173"/>
      <c r="Q182" s="173"/>
    </row>
    <row r="183" spans="1:17" ht="14.25">
      <c r="A183" s="983"/>
      <c r="B183" s="983"/>
      <c r="C183" s="983"/>
      <c r="D183" s="543" t="s">
        <v>27</v>
      </c>
      <c r="E183" s="179">
        <f aca="true" t="shared" si="66" ref="E183:E189">G183+I183+K183+M183</f>
        <v>200</v>
      </c>
      <c r="F183" s="179">
        <f aca="true" t="shared" si="67" ref="F183:F189">H183+J183+L183+N183</f>
        <v>200</v>
      </c>
      <c r="G183" s="179">
        <v>200</v>
      </c>
      <c r="H183" s="179">
        <v>200</v>
      </c>
      <c r="I183" s="550"/>
      <c r="J183" s="550"/>
      <c r="K183" s="550"/>
      <c r="L183" s="550"/>
      <c r="M183" s="550"/>
      <c r="N183" s="550"/>
      <c r="O183" s="1013"/>
      <c r="P183" s="173"/>
      <c r="Q183" s="173"/>
    </row>
    <row r="184" spans="1:17" ht="14.25">
      <c r="A184" s="983"/>
      <c r="B184" s="983"/>
      <c r="C184" s="983"/>
      <c r="D184" s="537" t="s">
        <v>28</v>
      </c>
      <c r="E184" s="174">
        <f t="shared" si="66"/>
        <v>200</v>
      </c>
      <c r="F184" s="174">
        <f t="shared" si="67"/>
        <v>200</v>
      </c>
      <c r="G184" s="174">
        <v>200</v>
      </c>
      <c r="H184" s="174">
        <v>200</v>
      </c>
      <c r="I184" s="551"/>
      <c r="J184" s="551"/>
      <c r="K184" s="551"/>
      <c r="L184" s="551"/>
      <c r="M184" s="551"/>
      <c r="N184" s="551"/>
      <c r="O184" s="1013"/>
      <c r="P184" s="173"/>
      <c r="Q184" s="173"/>
    </row>
    <row r="185" spans="1:17" ht="14.25">
      <c r="A185" s="983"/>
      <c r="B185" s="983"/>
      <c r="C185" s="983"/>
      <c r="D185" s="537" t="s">
        <v>524</v>
      </c>
      <c r="E185" s="174">
        <f t="shared" si="66"/>
        <v>200</v>
      </c>
      <c r="F185" s="174">
        <f t="shared" si="67"/>
        <v>200</v>
      </c>
      <c r="G185" s="174">
        <v>200</v>
      </c>
      <c r="H185" s="174">
        <v>200</v>
      </c>
      <c r="I185" s="551"/>
      <c r="J185" s="551"/>
      <c r="K185" s="551"/>
      <c r="L185" s="551"/>
      <c r="M185" s="551"/>
      <c r="N185" s="551"/>
      <c r="O185" s="1013"/>
      <c r="P185" s="173"/>
      <c r="Q185" s="173"/>
    </row>
    <row r="186" spans="1:17" ht="14.25">
      <c r="A186" s="983"/>
      <c r="B186" s="983"/>
      <c r="C186" s="983"/>
      <c r="D186" s="537" t="s">
        <v>525</v>
      </c>
      <c r="E186" s="174">
        <f t="shared" si="66"/>
        <v>200</v>
      </c>
      <c r="F186" s="174">
        <f t="shared" si="67"/>
        <v>200</v>
      </c>
      <c r="G186" s="174">
        <v>200</v>
      </c>
      <c r="H186" s="174">
        <v>200</v>
      </c>
      <c r="I186" s="551"/>
      <c r="J186" s="551"/>
      <c r="K186" s="551"/>
      <c r="L186" s="551"/>
      <c r="M186" s="551"/>
      <c r="N186" s="551"/>
      <c r="O186" s="1013"/>
      <c r="P186" s="173"/>
      <c r="Q186" s="173"/>
    </row>
    <row r="187" spans="1:17" ht="14.25">
      <c r="A187" s="983"/>
      <c r="B187" s="983"/>
      <c r="C187" s="983"/>
      <c r="D187" s="537" t="s">
        <v>526</v>
      </c>
      <c r="E187" s="174">
        <f t="shared" si="66"/>
        <v>200</v>
      </c>
      <c r="F187" s="174">
        <f t="shared" si="67"/>
        <v>200</v>
      </c>
      <c r="G187" s="174">
        <v>200</v>
      </c>
      <c r="H187" s="174">
        <v>200</v>
      </c>
      <c r="I187" s="551"/>
      <c r="J187" s="551"/>
      <c r="K187" s="551"/>
      <c r="L187" s="551"/>
      <c r="M187" s="551"/>
      <c r="N187" s="551"/>
      <c r="O187" s="1013"/>
      <c r="P187" s="173"/>
      <c r="Q187" s="173"/>
    </row>
    <row r="188" spans="1:17" ht="14.25">
      <c r="A188" s="983"/>
      <c r="B188" s="983"/>
      <c r="C188" s="983"/>
      <c r="D188" s="537" t="s">
        <v>527</v>
      </c>
      <c r="E188" s="174">
        <f t="shared" si="66"/>
        <v>200</v>
      </c>
      <c r="F188" s="174">
        <f t="shared" si="67"/>
        <v>200</v>
      </c>
      <c r="G188" s="174">
        <v>200</v>
      </c>
      <c r="H188" s="174">
        <v>200</v>
      </c>
      <c r="I188" s="551"/>
      <c r="J188" s="551"/>
      <c r="K188" s="551"/>
      <c r="L188" s="551"/>
      <c r="M188" s="551"/>
      <c r="N188" s="551"/>
      <c r="O188" s="1013"/>
      <c r="P188" s="173"/>
      <c r="Q188" s="173"/>
    </row>
    <row r="189" spans="1:17" ht="14.25">
      <c r="A189" s="983"/>
      <c r="B189" s="984"/>
      <c r="C189" s="984"/>
      <c r="D189" s="537" t="s">
        <v>539</v>
      </c>
      <c r="E189" s="174">
        <f t="shared" si="66"/>
        <v>200</v>
      </c>
      <c r="F189" s="174">
        <f t="shared" si="67"/>
        <v>200</v>
      </c>
      <c r="G189" s="174">
        <v>200</v>
      </c>
      <c r="H189" s="174">
        <v>200</v>
      </c>
      <c r="I189" s="551"/>
      <c r="J189" s="551"/>
      <c r="K189" s="551"/>
      <c r="L189" s="551"/>
      <c r="M189" s="551"/>
      <c r="N189" s="551"/>
      <c r="O189" s="1013"/>
      <c r="P189" s="173"/>
      <c r="Q189" s="173"/>
    </row>
    <row r="190" spans="1:17" ht="15" customHeight="1">
      <c r="A190" s="983"/>
      <c r="B190" s="992" t="s">
        <v>366</v>
      </c>
      <c r="C190" s="552"/>
      <c r="D190" s="541" t="s">
        <v>8</v>
      </c>
      <c r="E190" s="174">
        <f>SUM(E191:E201)</f>
        <v>2093.3</v>
      </c>
      <c r="F190" s="174">
        <f aca="true" t="shared" si="68" ref="F190:N190">SUM(F191:F201)</f>
        <v>2054.3</v>
      </c>
      <c r="G190" s="174">
        <f t="shared" si="68"/>
        <v>2093.3</v>
      </c>
      <c r="H190" s="174">
        <f t="shared" si="68"/>
        <v>2054.3</v>
      </c>
      <c r="I190" s="174">
        <f t="shared" si="68"/>
        <v>0</v>
      </c>
      <c r="J190" s="174">
        <f t="shared" si="68"/>
        <v>0</v>
      </c>
      <c r="K190" s="174">
        <f t="shared" si="68"/>
        <v>0</v>
      </c>
      <c r="L190" s="174">
        <f t="shared" si="68"/>
        <v>0</v>
      </c>
      <c r="M190" s="174">
        <f t="shared" si="68"/>
        <v>0</v>
      </c>
      <c r="N190" s="174">
        <f t="shared" si="68"/>
        <v>0</v>
      </c>
      <c r="O190" s="1013" t="s">
        <v>132</v>
      </c>
      <c r="P190" s="173"/>
      <c r="Q190" s="173"/>
    </row>
    <row r="191" spans="1:17" s="79" customFormat="1" ht="15" customHeight="1">
      <c r="A191" s="983"/>
      <c r="B191" s="993"/>
      <c r="C191" s="552"/>
      <c r="D191" s="543" t="s">
        <v>9</v>
      </c>
      <c r="E191" s="179">
        <f aca="true" t="shared" si="69" ref="E191:F194">G191+I191+K191+M191</f>
        <v>0</v>
      </c>
      <c r="F191" s="179">
        <f t="shared" si="69"/>
        <v>0</v>
      </c>
      <c r="G191" s="179"/>
      <c r="H191" s="179"/>
      <c r="I191" s="179"/>
      <c r="J191" s="179"/>
      <c r="K191" s="179"/>
      <c r="L191" s="179"/>
      <c r="M191" s="179"/>
      <c r="N191" s="179"/>
      <c r="O191" s="1013"/>
      <c r="P191" s="173"/>
      <c r="Q191" s="173"/>
    </row>
    <row r="192" spans="1:17" s="79" customFormat="1" ht="15" customHeight="1">
      <c r="A192" s="983"/>
      <c r="B192" s="993"/>
      <c r="C192" s="552"/>
      <c r="D192" s="543" t="s">
        <v>10</v>
      </c>
      <c r="E192" s="179">
        <f t="shared" si="69"/>
        <v>0</v>
      </c>
      <c r="F192" s="179">
        <f t="shared" si="69"/>
        <v>0</v>
      </c>
      <c r="G192" s="179"/>
      <c r="H192" s="179"/>
      <c r="I192" s="179"/>
      <c r="J192" s="179"/>
      <c r="K192" s="179"/>
      <c r="L192" s="179"/>
      <c r="M192" s="179"/>
      <c r="N192" s="179"/>
      <c r="O192" s="1013"/>
      <c r="P192" s="173"/>
      <c r="Q192" s="173"/>
    </row>
    <row r="193" spans="1:17" s="79" customFormat="1" ht="15" customHeight="1">
      <c r="A193" s="983"/>
      <c r="B193" s="993"/>
      <c r="C193" s="552"/>
      <c r="D193" s="543" t="s">
        <v>11</v>
      </c>
      <c r="E193" s="179">
        <f t="shared" si="69"/>
        <v>0</v>
      </c>
      <c r="F193" s="179">
        <f t="shared" si="69"/>
        <v>0</v>
      </c>
      <c r="G193" s="179"/>
      <c r="H193" s="179"/>
      <c r="I193" s="179"/>
      <c r="J193" s="179"/>
      <c r="K193" s="179"/>
      <c r="L193" s="179"/>
      <c r="M193" s="179"/>
      <c r="N193" s="179"/>
      <c r="O193" s="1013"/>
      <c r="P193" s="173"/>
      <c r="Q193" s="173"/>
    </row>
    <row r="194" spans="1:17" ht="14.25">
      <c r="A194" s="983"/>
      <c r="B194" s="993"/>
      <c r="C194" s="982" t="s">
        <v>106</v>
      </c>
      <c r="D194" s="543" t="s">
        <v>19</v>
      </c>
      <c r="E194" s="179">
        <f t="shared" si="69"/>
        <v>300</v>
      </c>
      <c r="F194" s="179">
        <f t="shared" si="69"/>
        <v>261</v>
      </c>
      <c r="G194" s="179">
        <v>300</v>
      </c>
      <c r="H194" s="179">
        <v>261</v>
      </c>
      <c r="I194" s="550"/>
      <c r="J194" s="550"/>
      <c r="K194" s="550"/>
      <c r="L194" s="550"/>
      <c r="M194" s="550"/>
      <c r="N194" s="550"/>
      <c r="O194" s="1013"/>
      <c r="P194" s="173"/>
      <c r="Q194" s="173"/>
    </row>
    <row r="195" spans="1:17" ht="14.25">
      <c r="A195" s="983"/>
      <c r="B195" s="993"/>
      <c r="C195" s="983"/>
      <c r="D195" s="543" t="s">
        <v>27</v>
      </c>
      <c r="E195" s="179">
        <f aca="true" t="shared" si="70" ref="E195:E201">G195+I195+K195+M195</f>
        <v>227.3</v>
      </c>
      <c r="F195" s="179">
        <f aca="true" t="shared" si="71" ref="F195:F201">H195+J195+L195+N195</f>
        <v>227.3</v>
      </c>
      <c r="G195" s="179">
        <v>227.3</v>
      </c>
      <c r="H195" s="179">
        <v>227.3</v>
      </c>
      <c r="I195" s="550"/>
      <c r="J195" s="550"/>
      <c r="K195" s="550"/>
      <c r="L195" s="550"/>
      <c r="M195" s="550"/>
      <c r="N195" s="550"/>
      <c r="O195" s="1013"/>
      <c r="P195" s="173"/>
      <c r="Q195" s="173"/>
    </row>
    <row r="196" spans="1:17" ht="14.25">
      <c r="A196" s="983"/>
      <c r="B196" s="993"/>
      <c r="C196" s="983"/>
      <c r="D196" s="537" t="s">
        <v>28</v>
      </c>
      <c r="E196" s="174">
        <f t="shared" si="70"/>
        <v>261</v>
      </c>
      <c r="F196" s="174">
        <f t="shared" si="71"/>
        <v>261</v>
      </c>
      <c r="G196" s="174">
        <v>261</v>
      </c>
      <c r="H196" s="174">
        <v>261</v>
      </c>
      <c r="I196" s="551"/>
      <c r="J196" s="551"/>
      <c r="K196" s="551"/>
      <c r="L196" s="551"/>
      <c r="M196" s="551"/>
      <c r="N196" s="551"/>
      <c r="O196" s="1013"/>
      <c r="P196" s="173"/>
      <c r="Q196" s="173"/>
    </row>
    <row r="197" spans="1:17" ht="14.25">
      <c r="A197" s="983"/>
      <c r="B197" s="993"/>
      <c r="C197" s="983"/>
      <c r="D197" s="537" t="s">
        <v>524</v>
      </c>
      <c r="E197" s="174">
        <f t="shared" si="70"/>
        <v>261</v>
      </c>
      <c r="F197" s="174">
        <f t="shared" si="71"/>
        <v>261</v>
      </c>
      <c r="G197" s="174">
        <v>261</v>
      </c>
      <c r="H197" s="174">
        <v>261</v>
      </c>
      <c r="I197" s="551"/>
      <c r="J197" s="551"/>
      <c r="K197" s="551"/>
      <c r="L197" s="551"/>
      <c r="M197" s="551"/>
      <c r="N197" s="551"/>
      <c r="O197" s="1013"/>
      <c r="P197" s="173"/>
      <c r="Q197" s="173"/>
    </row>
    <row r="198" spans="1:17" ht="14.25">
      <c r="A198" s="983"/>
      <c r="B198" s="993"/>
      <c r="C198" s="983"/>
      <c r="D198" s="537" t="s">
        <v>525</v>
      </c>
      <c r="E198" s="174">
        <f t="shared" si="70"/>
        <v>261</v>
      </c>
      <c r="F198" s="174">
        <f t="shared" si="71"/>
        <v>261</v>
      </c>
      <c r="G198" s="174">
        <v>261</v>
      </c>
      <c r="H198" s="174">
        <v>261</v>
      </c>
      <c r="I198" s="551"/>
      <c r="J198" s="551"/>
      <c r="K198" s="551"/>
      <c r="L198" s="551"/>
      <c r="M198" s="551"/>
      <c r="N198" s="551"/>
      <c r="O198" s="1013"/>
      <c r="P198" s="173"/>
      <c r="Q198" s="173"/>
    </row>
    <row r="199" spans="1:17" ht="14.25">
      <c r="A199" s="983"/>
      <c r="B199" s="993"/>
      <c r="C199" s="983"/>
      <c r="D199" s="537" t="s">
        <v>526</v>
      </c>
      <c r="E199" s="174">
        <f t="shared" si="70"/>
        <v>261</v>
      </c>
      <c r="F199" s="174">
        <f t="shared" si="71"/>
        <v>261</v>
      </c>
      <c r="G199" s="174">
        <v>261</v>
      </c>
      <c r="H199" s="174">
        <v>261</v>
      </c>
      <c r="I199" s="551"/>
      <c r="J199" s="551"/>
      <c r="K199" s="551"/>
      <c r="L199" s="551"/>
      <c r="M199" s="551"/>
      <c r="N199" s="551"/>
      <c r="O199" s="1013"/>
      <c r="P199" s="173"/>
      <c r="Q199" s="173"/>
    </row>
    <row r="200" spans="1:17" ht="14.25">
      <c r="A200" s="983"/>
      <c r="B200" s="993"/>
      <c r="C200" s="983"/>
      <c r="D200" s="537" t="s">
        <v>527</v>
      </c>
      <c r="E200" s="174">
        <f t="shared" si="70"/>
        <v>261</v>
      </c>
      <c r="F200" s="174">
        <f t="shared" si="71"/>
        <v>261</v>
      </c>
      <c r="G200" s="174">
        <v>261</v>
      </c>
      <c r="H200" s="174">
        <v>261</v>
      </c>
      <c r="I200" s="551"/>
      <c r="J200" s="551"/>
      <c r="K200" s="551"/>
      <c r="L200" s="551"/>
      <c r="M200" s="551"/>
      <c r="N200" s="551"/>
      <c r="O200" s="1013"/>
      <c r="P200" s="173"/>
      <c r="Q200" s="173"/>
    </row>
    <row r="201" spans="1:17" ht="14.25">
      <c r="A201" s="984"/>
      <c r="B201" s="994"/>
      <c r="C201" s="984"/>
      <c r="D201" s="537" t="s">
        <v>539</v>
      </c>
      <c r="E201" s="174">
        <f t="shared" si="70"/>
        <v>261</v>
      </c>
      <c r="F201" s="174">
        <f t="shared" si="71"/>
        <v>261</v>
      </c>
      <c r="G201" s="174">
        <v>261</v>
      </c>
      <c r="H201" s="174">
        <v>261</v>
      </c>
      <c r="I201" s="551"/>
      <c r="J201" s="551"/>
      <c r="K201" s="551"/>
      <c r="L201" s="551"/>
      <c r="M201" s="551"/>
      <c r="N201" s="551"/>
      <c r="O201" s="1013"/>
      <c r="P201" s="173"/>
      <c r="Q201" s="173"/>
    </row>
    <row r="202" spans="1:17" ht="15" customHeight="1">
      <c r="A202" s="982" t="s">
        <v>622</v>
      </c>
      <c r="B202" s="985" t="s">
        <v>543</v>
      </c>
      <c r="C202" s="985" t="s">
        <v>1026</v>
      </c>
      <c r="D202" s="541" t="s">
        <v>22</v>
      </c>
      <c r="E202" s="542">
        <f>SUM(E203:E213)</f>
        <v>128902.29999999999</v>
      </c>
      <c r="F202" s="542">
        <f aca="true" t="shared" si="72" ref="F202:N202">SUM(F203:F213)</f>
        <v>117021.90000000001</v>
      </c>
      <c r="G202" s="542">
        <f t="shared" si="72"/>
        <v>128902.29999999999</v>
      </c>
      <c r="H202" s="542">
        <f t="shared" si="72"/>
        <v>117021.90000000001</v>
      </c>
      <c r="I202" s="542">
        <f t="shared" si="72"/>
        <v>0</v>
      </c>
      <c r="J202" s="542">
        <f t="shared" si="72"/>
        <v>0</v>
      </c>
      <c r="K202" s="542">
        <f t="shared" si="72"/>
        <v>0</v>
      </c>
      <c r="L202" s="542">
        <f t="shared" si="72"/>
        <v>0</v>
      </c>
      <c r="M202" s="542">
        <f t="shared" si="72"/>
        <v>0</v>
      </c>
      <c r="N202" s="542">
        <f t="shared" si="72"/>
        <v>0</v>
      </c>
      <c r="O202" s="978"/>
      <c r="P202" s="173"/>
      <c r="Q202" s="173"/>
    </row>
    <row r="203" spans="1:17" ht="15" customHeight="1">
      <c r="A203" s="983"/>
      <c r="B203" s="986"/>
      <c r="C203" s="986"/>
      <c r="D203" s="543" t="s">
        <v>9</v>
      </c>
      <c r="E203" s="179">
        <f>G203+I203+K203+M203</f>
        <v>0</v>
      </c>
      <c r="F203" s="179">
        <f>H203+J203+L203+N203</f>
        <v>0</v>
      </c>
      <c r="G203" s="179">
        <f aca="true" t="shared" si="73" ref="G203:H213">G215+G227+G240+G252</f>
        <v>0</v>
      </c>
      <c r="H203" s="179">
        <f t="shared" si="73"/>
        <v>0</v>
      </c>
      <c r="I203" s="543"/>
      <c r="J203" s="543"/>
      <c r="K203" s="543"/>
      <c r="L203" s="543"/>
      <c r="M203" s="543"/>
      <c r="N203" s="543"/>
      <c r="O203" s="978"/>
      <c r="P203" s="173"/>
      <c r="Q203" s="173"/>
    </row>
    <row r="204" spans="1:17" ht="15" customHeight="1">
      <c r="A204" s="983"/>
      <c r="B204" s="986"/>
      <c r="C204" s="986"/>
      <c r="D204" s="543" t="s">
        <v>10</v>
      </c>
      <c r="E204" s="179">
        <f aca="true" t="shared" si="74" ref="E204:F213">G204+I204+K204+M204</f>
        <v>0</v>
      </c>
      <c r="F204" s="179">
        <f t="shared" si="74"/>
        <v>0</v>
      </c>
      <c r="G204" s="179">
        <f t="shared" si="73"/>
        <v>0</v>
      </c>
      <c r="H204" s="179">
        <f t="shared" si="73"/>
        <v>0</v>
      </c>
      <c r="I204" s="543"/>
      <c r="J204" s="543"/>
      <c r="K204" s="543"/>
      <c r="L204" s="543"/>
      <c r="M204" s="543"/>
      <c r="N204" s="543"/>
      <c r="O204" s="978"/>
      <c r="P204" s="173"/>
      <c r="Q204" s="173"/>
    </row>
    <row r="205" spans="1:17" ht="15" customHeight="1">
      <c r="A205" s="983"/>
      <c r="B205" s="986"/>
      <c r="C205" s="986"/>
      <c r="D205" s="543" t="s">
        <v>11</v>
      </c>
      <c r="E205" s="179">
        <f t="shared" si="74"/>
        <v>0</v>
      </c>
      <c r="F205" s="179">
        <f t="shared" si="74"/>
        <v>0</v>
      </c>
      <c r="G205" s="179">
        <f t="shared" si="73"/>
        <v>0</v>
      </c>
      <c r="H205" s="179">
        <f t="shared" si="73"/>
        <v>0</v>
      </c>
      <c r="I205" s="543"/>
      <c r="J205" s="543"/>
      <c r="K205" s="543"/>
      <c r="L205" s="543"/>
      <c r="M205" s="543"/>
      <c r="N205" s="543"/>
      <c r="O205" s="978"/>
      <c r="P205" s="173"/>
      <c r="Q205" s="173"/>
    </row>
    <row r="206" spans="1:17" ht="15" customHeight="1">
      <c r="A206" s="983"/>
      <c r="B206" s="986"/>
      <c r="C206" s="986"/>
      <c r="D206" s="543" t="s">
        <v>19</v>
      </c>
      <c r="E206" s="179">
        <f t="shared" si="74"/>
        <v>12426.4</v>
      </c>
      <c r="F206" s="179">
        <f t="shared" si="74"/>
        <v>11301</v>
      </c>
      <c r="G206" s="179">
        <f t="shared" si="73"/>
        <v>12426.4</v>
      </c>
      <c r="H206" s="179">
        <f t="shared" si="73"/>
        <v>11301</v>
      </c>
      <c r="I206" s="543"/>
      <c r="J206" s="543"/>
      <c r="K206" s="543"/>
      <c r="L206" s="543"/>
      <c r="M206" s="543"/>
      <c r="N206" s="543"/>
      <c r="O206" s="978"/>
      <c r="P206" s="173"/>
      <c r="Q206" s="173"/>
    </row>
    <row r="207" spans="1:17" ht="15" customHeight="1">
      <c r="A207" s="983"/>
      <c r="B207" s="986"/>
      <c r="C207" s="986"/>
      <c r="D207" s="543" t="s">
        <v>27</v>
      </c>
      <c r="E207" s="179">
        <f t="shared" si="74"/>
        <v>9280.7</v>
      </c>
      <c r="F207" s="179">
        <f t="shared" si="74"/>
        <v>9280.7</v>
      </c>
      <c r="G207" s="179">
        <f t="shared" si="73"/>
        <v>9280.7</v>
      </c>
      <c r="H207" s="179">
        <f t="shared" si="73"/>
        <v>9280.7</v>
      </c>
      <c r="I207" s="543"/>
      <c r="J207" s="543"/>
      <c r="K207" s="543"/>
      <c r="L207" s="543"/>
      <c r="M207" s="543"/>
      <c r="N207" s="543"/>
      <c r="O207" s="978"/>
      <c r="P207" s="173"/>
      <c r="Q207" s="173"/>
    </row>
    <row r="208" spans="1:17" ht="15" customHeight="1">
      <c r="A208" s="983"/>
      <c r="B208" s="986"/>
      <c r="C208" s="986"/>
      <c r="D208" s="537" t="s">
        <v>28</v>
      </c>
      <c r="E208" s="174">
        <f t="shared" si="74"/>
        <v>17800</v>
      </c>
      <c r="F208" s="174">
        <f t="shared" si="74"/>
        <v>7045</v>
      </c>
      <c r="G208" s="174">
        <f t="shared" si="73"/>
        <v>17800</v>
      </c>
      <c r="H208" s="174">
        <f t="shared" si="73"/>
        <v>7045</v>
      </c>
      <c r="I208" s="537"/>
      <c r="J208" s="537"/>
      <c r="K208" s="537"/>
      <c r="L208" s="537"/>
      <c r="M208" s="537"/>
      <c r="N208" s="537"/>
      <c r="O208" s="978"/>
      <c r="P208" s="173"/>
      <c r="Q208" s="173"/>
    </row>
    <row r="209" spans="1:17" ht="15" customHeight="1">
      <c r="A209" s="983"/>
      <c r="B209" s="986"/>
      <c r="C209" s="986"/>
      <c r="D209" s="537" t="s">
        <v>524</v>
      </c>
      <c r="E209" s="174">
        <f t="shared" si="74"/>
        <v>17798.4</v>
      </c>
      <c r="F209" s="174">
        <f t="shared" si="74"/>
        <v>17798.4</v>
      </c>
      <c r="G209" s="174">
        <f t="shared" si="73"/>
        <v>17798.4</v>
      </c>
      <c r="H209" s="174">
        <f t="shared" si="73"/>
        <v>17798.4</v>
      </c>
      <c r="I209" s="537"/>
      <c r="J209" s="537"/>
      <c r="K209" s="537"/>
      <c r="L209" s="537"/>
      <c r="M209" s="537"/>
      <c r="N209" s="537"/>
      <c r="O209" s="978"/>
      <c r="P209" s="173"/>
      <c r="Q209" s="173"/>
    </row>
    <row r="210" spans="1:17" ht="15" customHeight="1">
      <c r="A210" s="983"/>
      <c r="B210" s="986"/>
      <c r="C210" s="986"/>
      <c r="D210" s="537" t="s">
        <v>525</v>
      </c>
      <c r="E210" s="174">
        <f t="shared" si="74"/>
        <v>17798.4</v>
      </c>
      <c r="F210" s="174">
        <f t="shared" si="74"/>
        <v>17798.4</v>
      </c>
      <c r="G210" s="174">
        <f t="shared" si="73"/>
        <v>17798.4</v>
      </c>
      <c r="H210" s="174">
        <f t="shared" si="73"/>
        <v>17798.4</v>
      </c>
      <c r="I210" s="537"/>
      <c r="J210" s="537"/>
      <c r="K210" s="537"/>
      <c r="L210" s="537"/>
      <c r="M210" s="537"/>
      <c r="N210" s="537"/>
      <c r="O210" s="978"/>
      <c r="P210" s="173"/>
      <c r="Q210" s="173"/>
    </row>
    <row r="211" spans="1:17" ht="15" customHeight="1">
      <c r="A211" s="983"/>
      <c r="B211" s="986"/>
      <c r="C211" s="986"/>
      <c r="D211" s="537" t="s">
        <v>526</v>
      </c>
      <c r="E211" s="174">
        <f t="shared" si="74"/>
        <v>17798.4</v>
      </c>
      <c r="F211" s="174">
        <f t="shared" si="74"/>
        <v>17798.4</v>
      </c>
      <c r="G211" s="174">
        <f t="shared" si="73"/>
        <v>17798.4</v>
      </c>
      <c r="H211" s="174">
        <f t="shared" si="73"/>
        <v>17798.4</v>
      </c>
      <c r="I211" s="537"/>
      <c r="J211" s="537"/>
      <c r="K211" s="537"/>
      <c r="L211" s="537"/>
      <c r="M211" s="537"/>
      <c r="N211" s="537"/>
      <c r="O211" s="978"/>
      <c r="P211" s="173"/>
      <c r="Q211" s="173"/>
    </row>
    <row r="212" spans="1:17" ht="15" customHeight="1">
      <c r="A212" s="983"/>
      <c r="B212" s="986"/>
      <c r="C212" s="986"/>
      <c r="D212" s="537" t="s">
        <v>527</v>
      </c>
      <c r="E212" s="174">
        <f t="shared" si="74"/>
        <v>18000</v>
      </c>
      <c r="F212" s="174">
        <f t="shared" si="74"/>
        <v>18000</v>
      </c>
      <c r="G212" s="174">
        <f t="shared" si="73"/>
        <v>18000</v>
      </c>
      <c r="H212" s="174">
        <f t="shared" si="73"/>
        <v>18000</v>
      </c>
      <c r="I212" s="537"/>
      <c r="J212" s="537"/>
      <c r="K212" s="537"/>
      <c r="L212" s="537"/>
      <c r="M212" s="537"/>
      <c r="N212" s="537"/>
      <c r="O212" s="978"/>
      <c r="P212" s="173"/>
      <c r="Q212" s="173"/>
    </row>
    <row r="213" spans="1:17" ht="15" customHeight="1">
      <c r="A213" s="983"/>
      <c r="B213" s="987"/>
      <c r="C213" s="987"/>
      <c r="D213" s="537" t="s">
        <v>539</v>
      </c>
      <c r="E213" s="174">
        <f t="shared" si="74"/>
        <v>18000</v>
      </c>
      <c r="F213" s="174">
        <f t="shared" si="74"/>
        <v>18000</v>
      </c>
      <c r="G213" s="174">
        <f t="shared" si="73"/>
        <v>18000</v>
      </c>
      <c r="H213" s="174">
        <f t="shared" si="73"/>
        <v>18000</v>
      </c>
      <c r="I213" s="537"/>
      <c r="J213" s="537"/>
      <c r="K213" s="537"/>
      <c r="L213" s="537"/>
      <c r="M213" s="537"/>
      <c r="N213" s="537"/>
      <c r="O213" s="978"/>
      <c r="P213" s="173"/>
      <c r="Q213" s="173"/>
    </row>
    <row r="214" spans="1:17" ht="15" customHeight="1">
      <c r="A214" s="983"/>
      <c r="B214" s="985" t="s">
        <v>224</v>
      </c>
      <c r="C214" s="1016" t="s">
        <v>1026</v>
      </c>
      <c r="D214" s="541" t="s">
        <v>22</v>
      </c>
      <c r="E214" s="542">
        <f>SUM(E215:E225)</f>
        <v>27486.9</v>
      </c>
      <c r="F214" s="542">
        <f aca="true" t="shared" si="75" ref="F214:N214">SUM(F215:F225)</f>
        <v>24036.9</v>
      </c>
      <c r="G214" s="542">
        <f t="shared" si="75"/>
        <v>27486.9</v>
      </c>
      <c r="H214" s="542">
        <f>SUM(H215:H225)</f>
        <v>24036.9</v>
      </c>
      <c r="I214" s="542">
        <f t="shared" si="75"/>
        <v>0</v>
      </c>
      <c r="J214" s="542">
        <f t="shared" si="75"/>
        <v>0</v>
      </c>
      <c r="K214" s="542">
        <f t="shared" si="75"/>
        <v>0</v>
      </c>
      <c r="L214" s="542">
        <f t="shared" si="75"/>
        <v>0</v>
      </c>
      <c r="M214" s="542">
        <f t="shared" si="75"/>
        <v>0</v>
      </c>
      <c r="N214" s="542">
        <f t="shared" si="75"/>
        <v>0</v>
      </c>
      <c r="O214" s="978" t="s">
        <v>130</v>
      </c>
      <c r="P214" s="173"/>
      <c r="Q214" s="173"/>
    </row>
    <row r="215" spans="1:17" ht="15" customHeight="1">
      <c r="A215" s="983"/>
      <c r="B215" s="986"/>
      <c r="C215" s="1017"/>
      <c r="D215" s="543" t="s">
        <v>9</v>
      </c>
      <c r="E215" s="179">
        <f aca="true" t="shared" si="76" ref="E215:F225">G215+I215+K215+M215</f>
        <v>0</v>
      </c>
      <c r="F215" s="179">
        <f t="shared" si="76"/>
        <v>0</v>
      </c>
      <c r="G215" s="179"/>
      <c r="H215" s="179"/>
      <c r="I215" s="550"/>
      <c r="J215" s="550"/>
      <c r="K215" s="550"/>
      <c r="L215" s="550"/>
      <c r="M215" s="550"/>
      <c r="N215" s="550"/>
      <c r="O215" s="978"/>
      <c r="P215" s="173"/>
      <c r="Q215" s="173"/>
    </row>
    <row r="216" spans="1:17" ht="14.25">
      <c r="A216" s="983"/>
      <c r="B216" s="986"/>
      <c r="C216" s="1017"/>
      <c r="D216" s="543" t="s">
        <v>10</v>
      </c>
      <c r="E216" s="179">
        <f t="shared" si="76"/>
        <v>0</v>
      </c>
      <c r="F216" s="179">
        <f t="shared" si="76"/>
        <v>0</v>
      </c>
      <c r="G216" s="179"/>
      <c r="H216" s="179"/>
      <c r="I216" s="550"/>
      <c r="J216" s="550"/>
      <c r="K216" s="550"/>
      <c r="L216" s="550"/>
      <c r="M216" s="550"/>
      <c r="N216" s="550"/>
      <c r="O216" s="978"/>
      <c r="P216" s="173"/>
      <c r="Q216" s="173"/>
    </row>
    <row r="217" spans="1:17" ht="14.25">
      <c r="A217" s="983"/>
      <c r="B217" s="986"/>
      <c r="C217" s="1017"/>
      <c r="D217" s="543" t="s">
        <v>11</v>
      </c>
      <c r="E217" s="179">
        <f t="shared" si="76"/>
        <v>0</v>
      </c>
      <c r="F217" s="179">
        <f t="shared" si="76"/>
        <v>0</v>
      </c>
      <c r="G217" s="179"/>
      <c r="H217" s="179"/>
      <c r="I217" s="550"/>
      <c r="J217" s="550"/>
      <c r="K217" s="550"/>
      <c r="L217" s="550"/>
      <c r="M217" s="550"/>
      <c r="N217" s="550"/>
      <c r="O217" s="978"/>
      <c r="P217" s="173"/>
      <c r="Q217" s="173"/>
    </row>
    <row r="218" spans="1:17" ht="14.25">
      <c r="A218" s="983"/>
      <c r="B218" s="986"/>
      <c r="C218" s="1017"/>
      <c r="D218" s="543" t="s">
        <v>19</v>
      </c>
      <c r="E218" s="179">
        <f t="shared" si="76"/>
        <v>2655</v>
      </c>
      <c r="F218" s="179">
        <f t="shared" si="76"/>
        <v>2655</v>
      </c>
      <c r="G218" s="179">
        <v>2655</v>
      </c>
      <c r="H218" s="179">
        <v>2655</v>
      </c>
      <c r="I218" s="550"/>
      <c r="J218" s="550"/>
      <c r="K218" s="179"/>
      <c r="L218" s="179"/>
      <c r="M218" s="550"/>
      <c r="N218" s="550"/>
      <c r="O218" s="978"/>
      <c r="P218" s="173"/>
      <c r="Q218" s="173"/>
    </row>
    <row r="219" spans="1:17" ht="14.25">
      <c r="A219" s="983"/>
      <c r="B219" s="986"/>
      <c r="C219" s="1017"/>
      <c r="D219" s="543" t="s">
        <v>27</v>
      </c>
      <c r="E219" s="179">
        <f t="shared" si="76"/>
        <v>1636.7</v>
      </c>
      <c r="F219" s="179">
        <f t="shared" si="76"/>
        <v>1636.7</v>
      </c>
      <c r="G219" s="179">
        <v>1636.7</v>
      </c>
      <c r="H219" s="179">
        <v>1636.7</v>
      </c>
      <c r="I219" s="550"/>
      <c r="J219" s="550"/>
      <c r="K219" s="550"/>
      <c r="L219" s="550"/>
      <c r="M219" s="550"/>
      <c r="N219" s="550"/>
      <c r="O219" s="978"/>
      <c r="P219" s="173"/>
      <c r="Q219" s="173"/>
    </row>
    <row r="220" spans="1:17" ht="14.25">
      <c r="A220" s="983"/>
      <c r="B220" s="986"/>
      <c r="C220" s="1017"/>
      <c r="D220" s="537" t="s">
        <v>28</v>
      </c>
      <c r="E220" s="174">
        <f t="shared" si="76"/>
        <v>3800</v>
      </c>
      <c r="F220" s="174">
        <f t="shared" si="76"/>
        <v>350</v>
      </c>
      <c r="G220" s="174">
        <v>3800</v>
      </c>
      <c r="H220" s="174">
        <v>350</v>
      </c>
      <c r="I220" s="551"/>
      <c r="J220" s="551"/>
      <c r="K220" s="551"/>
      <c r="L220" s="551"/>
      <c r="M220" s="551"/>
      <c r="N220" s="551"/>
      <c r="O220" s="978"/>
      <c r="P220" s="173"/>
      <c r="Q220" s="173"/>
    </row>
    <row r="221" spans="1:17" ht="14.25">
      <c r="A221" s="983"/>
      <c r="B221" s="986"/>
      <c r="C221" s="1017"/>
      <c r="D221" s="537" t="s">
        <v>524</v>
      </c>
      <c r="E221" s="174">
        <f t="shared" si="76"/>
        <v>3798.4</v>
      </c>
      <c r="F221" s="174">
        <f t="shared" si="76"/>
        <v>3798.4</v>
      </c>
      <c r="G221" s="174">
        <v>3798.4</v>
      </c>
      <c r="H221" s="174">
        <v>3798.4</v>
      </c>
      <c r="I221" s="551"/>
      <c r="J221" s="551"/>
      <c r="K221" s="551"/>
      <c r="L221" s="551"/>
      <c r="M221" s="551"/>
      <c r="N221" s="551"/>
      <c r="O221" s="978"/>
      <c r="P221" s="173"/>
      <c r="Q221" s="173"/>
    </row>
    <row r="222" spans="1:17" ht="14.25">
      <c r="A222" s="983"/>
      <c r="B222" s="986"/>
      <c r="C222" s="1017"/>
      <c r="D222" s="537" t="s">
        <v>525</v>
      </c>
      <c r="E222" s="174">
        <f t="shared" si="76"/>
        <v>3798.4</v>
      </c>
      <c r="F222" s="174">
        <f t="shared" si="76"/>
        <v>3798.4</v>
      </c>
      <c r="G222" s="174">
        <v>3798.4</v>
      </c>
      <c r="H222" s="174">
        <v>3798.4</v>
      </c>
      <c r="I222" s="551"/>
      <c r="J222" s="551"/>
      <c r="K222" s="551"/>
      <c r="L222" s="551"/>
      <c r="M222" s="551"/>
      <c r="N222" s="551"/>
      <c r="O222" s="978"/>
      <c r="P222" s="173"/>
      <c r="Q222" s="173"/>
    </row>
    <row r="223" spans="1:17" ht="14.25">
      <c r="A223" s="983"/>
      <c r="B223" s="986"/>
      <c r="C223" s="1017"/>
      <c r="D223" s="537" t="s">
        <v>526</v>
      </c>
      <c r="E223" s="174">
        <f t="shared" si="76"/>
        <v>3798.4</v>
      </c>
      <c r="F223" s="174">
        <f t="shared" si="76"/>
        <v>3798.4</v>
      </c>
      <c r="G223" s="174">
        <v>3798.4</v>
      </c>
      <c r="H223" s="174">
        <v>3798.4</v>
      </c>
      <c r="I223" s="551"/>
      <c r="J223" s="551"/>
      <c r="K223" s="551"/>
      <c r="L223" s="551"/>
      <c r="M223" s="551"/>
      <c r="N223" s="551"/>
      <c r="O223" s="978"/>
      <c r="P223" s="173"/>
      <c r="Q223" s="173"/>
    </row>
    <row r="224" spans="1:17" ht="14.25">
      <c r="A224" s="983"/>
      <c r="B224" s="986"/>
      <c r="C224" s="1017"/>
      <c r="D224" s="537" t="s">
        <v>527</v>
      </c>
      <c r="E224" s="174">
        <f t="shared" si="76"/>
        <v>4000</v>
      </c>
      <c r="F224" s="174">
        <f t="shared" si="76"/>
        <v>4000</v>
      </c>
      <c r="G224" s="174">
        <v>4000</v>
      </c>
      <c r="H224" s="174">
        <v>4000</v>
      </c>
      <c r="I224" s="551"/>
      <c r="J224" s="551"/>
      <c r="K224" s="551"/>
      <c r="L224" s="551"/>
      <c r="M224" s="551"/>
      <c r="N224" s="551"/>
      <c r="O224" s="978"/>
      <c r="P224" s="173"/>
      <c r="Q224" s="173"/>
    </row>
    <row r="225" spans="1:17" ht="14.25">
      <c r="A225" s="983"/>
      <c r="B225" s="987"/>
      <c r="C225" s="1017"/>
      <c r="D225" s="537" t="s">
        <v>539</v>
      </c>
      <c r="E225" s="174">
        <f t="shared" si="76"/>
        <v>4000</v>
      </c>
      <c r="F225" s="174">
        <f t="shared" si="76"/>
        <v>4000</v>
      </c>
      <c r="G225" s="174">
        <v>4000</v>
      </c>
      <c r="H225" s="174">
        <v>4000</v>
      </c>
      <c r="I225" s="551"/>
      <c r="J225" s="551"/>
      <c r="K225" s="551"/>
      <c r="L225" s="551"/>
      <c r="M225" s="551"/>
      <c r="N225" s="551"/>
      <c r="O225" s="978"/>
      <c r="P225" s="173"/>
      <c r="Q225" s="173"/>
    </row>
    <row r="226" spans="1:17" ht="15" customHeight="1">
      <c r="A226" s="983"/>
      <c r="B226" s="985" t="s">
        <v>225</v>
      </c>
      <c r="C226" s="1017"/>
      <c r="D226" s="541" t="s">
        <v>22</v>
      </c>
      <c r="E226" s="542">
        <f>SUM(E227:E237)</f>
        <v>28748.9</v>
      </c>
      <c r="F226" s="542">
        <f aca="true" t="shared" si="77" ref="F226:N226">SUM(F227:F237)</f>
        <v>26835.3</v>
      </c>
      <c r="G226" s="542">
        <f t="shared" si="77"/>
        <v>28748.9</v>
      </c>
      <c r="H226" s="542">
        <f>SUM(H227:H237)</f>
        <v>26835.3</v>
      </c>
      <c r="I226" s="542">
        <f t="shared" si="77"/>
        <v>0</v>
      </c>
      <c r="J226" s="542">
        <f t="shared" si="77"/>
        <v>0</v>
      </c>
      <c r="K226" s="542">
        <f t="shared" si="77"/>
        <v>0</v>
      </c>
      <c r="L226" s="542">
        <f t="shared" si="77"/>
        <v>0</v>
      </c>
      <c r="M226" s="542">
        <f t="shared" si="77"/>
        <v>0</v>
      </c>
      <c r="N226" s="542">
        <f t="shared" si="77"/>
        <v>0</v>
      </c>
      <c r="O226" s="978" t="s">
        <v>131</v>
      </c>
      <c r="P226" s="173"/>
      <c r="Q226" s="173"/>
    </row>
    <row r="227" spans="1:17" ht="15" customHeight="1">
      <c r="A227" s="983"/>
      <c r="B227" s="986"/>
      <c r="C227" s="1017"/>
      <c r="D227" s="543" t="s">
        <v>9</v>
      </c>
      <c r="E227" s="179">
        <f aca="true" t="shared" si="78" ref="E227:F237">G227+I227+K227+M227</f>
        <v>0</v>
      </c>
      <c r="F227" s="179">
        <f t="shared" si="78"/>
        <v>0</v>
      </c>
      <c r="G227" s="179"/>
      <c r="H227" s="179"/>
      <c r="I227" s="550"/>
      <c r="J227" s="550"/>
      <c r="K227" s="550"/>
      <c r="L227" s="550"/>
      <c r="M227" s="550"/>
      <c r="N227" s="550"/>
      <c r="O227" s="978"/>
      <c r="P227" s="173"/>
      <c r="Q227" s="173"/>
    </row>
    <row r="228" spans="1:17" ht="14.25">
      <c r="A228" s="983"/>
      <c r="B228" s="986"/>
      <c r="C228" s="1017"/>
      <c r="D228" s="543" t="s">
        <v>10</v>
      </c>
      <c r="E228" s="179">
        <f t="shared" si="78"/>
        <v>0</v>
      </c>
      <c r="F228" s="179">
        <f t="shared" si="78"/>
        <v>0</v>
      </c>
      <c r="G228" s="179"/>
      <c r="H228" s="179"/>
      <c r="I228" s="550"/>
      <c r="J228" s="550"/>
      <c r="K228" s="550"/>
      <c r="L228" s="550"/>
      <c r="M228" s="550"/>
      <c r="N228" s="550"/>
      <c r="O228" s="978"/>
      <c r="P228" s="173"/>
      <c r="Q228" s="173"/>
    </row>
    <row r="229" spans="1:17" ht="14.25">
      <c r="A229" s="983"/>
      <c r="B229" s="986"/>
      <c r="C229" s="1017"/>
      <c r="D229" s="543" t="s">
        <v>11</v>
      </c>
      <c r="E229" s="179">
        <f t="shared" si="78"/>
        <v>0</v>
      </c>
      <c r="F229" s="179">
        <f t="shared" si="78"/>
        <v>0</v>
      </c>
      <c r="G229" s="179"/>
      <c r="H229" s="179"/>
      <c r="I229" s="550"/>
      <c r="J229" s="550"/>
      <c r="K229" s="550"/>
      <c r="L229" s="550"/>
      <c r="M229" s="550"/>
      <c r="N229" s="550"/>
      <c r="O229" s="978"/>
      <c r="P229" s="173"/>
      <c r="Q229" s="173"/>
    </row>
    <row r="230" spans="1:17" ht="14.25">
      <c r="A230" s="983"/>
      <c r="B230" s="986"/>
      <c r="C230" s="1017"/>
      <c r="D230" s="543" t="s">
        <v>19</v>
      </c>
      <c r="E230" s="179">
        <f t="shared" si="78"/>
        <v>2666.7</v>
      </c>
      <c r="F230" s="179">
        <f t="shared" si="78"/>
        <v>2653.1</v>
      </c>
      <c r="G230" s="179">
        <v>2666.7</v>
      </c>
      <c r="H230" s="179">
        <v>2653.1</v>
      </c>
      <c r="I230" s="550"/>
      <c r="J230" s="550"/>
      <c r="K230" s="550"/>
      <c r="L230" s="550"/>
      <c r="M230" s="550"/>
      <c r="N230" s="550"/>
      <c r="O230" s="978"/>
      <c r="P230" s="173"/>
      <c r="Q230" s="173"/>
    </row>
    <row r="231" spans="1:17" ht="14.25">
      <c r="A231" s="983"/>
      <c r="B231" s="986"/>
      <c r="C231" s="1017"/>
      <c r="D231" s="543" t="s">
        <v>27</v>
      </c>
      <c r="E231" s="179">
        <f t="shared" si="78"/>
        <v>2082.2</v>
      </c>
      <c r="F231" s="179">
        <f t="shared" si="78"/>
        <v>2082.2</v>
      </c>
      <c r="G231" s="179">
        <v>2082.2</v>
      </c>
      <c r="H231" s="179">
        <v>2082.2</v>
      </c>
      <c r="I231" s="550"/>
      <c r="J231" s="550"/>
      <c r="K231" s="550"/>
      <c r="L231" s="550"/>
      <c r="M231" s="550"/>
      <c r="N231" s="550"/>
      <c r="O231" s="978"/>
      <c r="P231" s="173"/>
      <c r="Q231" s="173"/>
    </row>
    <row r="232" spans="1:17" ht="14.25">
      <c r="A232" s="983"/>
      <c r="B232" s="986"/>
      <c r="C232" s="1017"/>
      <c r="D232" s="537" t="s">
        <v>28</v>
      </c>
      <c r="E232" s="174">
        <f t="shared" si="78"/>
        <v>4000</v>
      </c>
      <c r="F232" s="174">
        <f t="shared" si="78"/>
        <v>2100</v>
      </c>
      <c r="G232" s="174">
        <v>4000</v>
      </c>
      <c r="H232" s="174">
        <v>2100</v>
      </c>
      <c r="I232" s="551"/>
      <c r="J232" s="551"/>
      <c r="K232" s="551"/>
      <c r="L232" s="551"/>
      <c r="M232" s="551"/>
      <c r="N232" s="551"/>
      <c r="O232" s="978"/>
      <c r="P232" s="173"/>
      <c r="Q232" s="173"/>
    </row>
    <row r="233" spans="1:17" ht="14.25">
      <c r="A233" s="983"/>
      <c r="B233" s="986"/>
      <c r="C233" s="1017"/>
      <c r="D233" s="537" t="s">
        <v>524</v>
      </c>
      <c r="E233" s="174">
        <f t="shared" si="78"/>
        <v>4000</v>
      </c>
      <c r="F233" s="174">
        <f t="shared" si="78"/>
        <v>4000</v>
      </c>
      <c r="G233" s="174">
        <v>4000</v>
      </c>
      <c r="H233" s="174">
        <v>4000</v>
      </c>
      <c r="I233" s="551"/>
      <c r="J233" s="551"/>
      <c r="K233" s="551"/>
      <c r="L233" s="551"/>
      <c r="M233" s="551"/>
      <c r="N233" s="551"/>
      <c r="O233" s="978"/>
      <c r="P233" s="173"/>
      <c r="Q233" s="173"/>
    </row>
    <row r="234" spans="1:17" ht="14.25">
      <c r="A234" s="983"/>
      <c r="B234" s="986"/>
      <c r="C234" s="1017"/>
      <c r="D234" s="537" t="s">
        <v>525</v>
      </c>
      <c r="E234" s="174">
        <f t="shared" si="78"/>
        <v>4000</v>
      </c>
      <c r="F234" s="174">
        <f t="shared" si="78"/>
        <v>4000</v>
      </c>
      <c r="G234" s="174">
        <v>4000</v>
      </c>
      <c r="H234" s="174">
        <v>4000</v>
      </c>
      <c r="I234" s="551"/>
      <c r="J234" s="551"/>
      <c r="K234" s="551"/>
      <c r="L234" s="551"/>
      <c r="M234" s="551"/>
      <c r="N234" s="551"/>
      <c r="O234" s="978"/>
      <c r="P234" s="173"/>
      <c r="Q234" s="173"/>
    </row>
    <row r="235" spans="1:17" ht="14.25">
      <c r="A235" s="983"/>
      <c r="B235" s="986"/>
      <c r="C235" s="1017"/>
      <c r="D235" s="537" t="s">
        <v>526</v>
      </c>
      <c r="E235" s="174">
        <f t="shared" si="78"/>
        <v>4000</v>
      </c>
      <c r="F235" s="174">
        <f t="shared" si="78"/>
        <v>4000</v>
      </c>
      <c r="G235" s="174">
        <v>4000</v>
      </c>
      <c r="H235" s="174">
        <v>4000</v>
      </c>
      <c r="I235" s="551"/>
      <c r="J235" s="551"/>
      <c r="K235" s="551"/>
      <c r="L235" s="551"/>
      <c r="M235" s="551"/>
      <c r="N235" s="551"/>
      <c r="O235" s="978"/>
      <c r="P235" s="173"/>
      <c r="Q235" s="173"/>
    </row>
    <row r="236" spans="1:17" ht="14.25">
      <c r="A236" s="983"/>
      <c r="B236" s="986"/>
      <c r="C236" s="1017"/>
      <c r="D236" s="537" t="s">
        <v>527</v>
      </c>
      <c r="E236" s="174">
        <f t="shared" si="78"/>
        <v>4000</v>
      </c>
      <c r="F236" s="174">
        <f t="shared" si="78"/>
        <v>4000</v>
      </c>
      <c r="G236" s="174">
        <v>4000</v>
      </c>
      <c r="H236" s="174">
        <v>4000</v>
      </c>
      <c r="I236" s="551"/>
      <c r="J236" s="551"/>
      <c r="K236" s="551"/>
      <c r="L236" s="551"/>
      <c r="M236" s="551"/>
      <c r="N236" s="551"/>
      <c r="O236" s="978"/>
      <c r="P236" s="173"/>
      <c r="Q236" s="173"/>
    </row>
    <row r="237" spans="1:17" ht="14.25">
      <c r="A237" s="983"/>
      <c r="B237" s="987"/>
      <c r="C237" s="1017"/>
      <c r="D237" s="537" t="s">
        <v>539</v>
      </c>
      <c r="E237" s="174">
        <f t="shared" si="78"/>
        <v>4000</v>
      </c>
      <c r="F237" s="174">
        <f t="shared" si="78"/>
        <v>4000</v>
      </c>
      <c r="G237" s="174">
        <v>4000</v>
      </c>
      <c r="H237" s="174">
        <v>4000</v>
      </c>
      <c r="I237" s="551"/>
      <c r="J237" s="551"/>
      <c r="K237" s="551"/>
      <c r="L237" s="551"/>
      <c r="M237" s="551"/>
      <c r="N237" s="551"/>
      <c r="O237" s="978"/>
      <c r="P237" s="173"/>
      <c r="Q237" s="173"/>
    </row>
    <row r="238" spans="1:17" ht="14.25">
      <c r="A238" s="983"/>
      <c r="B238" s="544"/>
      <c r="C238" s="1017"/>
      <c r="D238" s="998">
        <v>24</v>
      </c>
      <c r="E238" s="999"/>
      <c r="F238" s="999"/>
      <c r="G238" s="999"/>
      <c r="H238" s="999"/>
      <c r="I238" s="999"/>
      <c r="J238" s="999"/>
      <c r="K238" s="999"/>
      <c r="L238" s="999"/>
      <c r="M238" s="999"/>
      <c r="N238" s="999"/>
      <c r="O238" s="1000"/>
      <c r="P238" s="173"/>
      <c r="Q238" s="173"/>
    </row>
    <row r="239" spans="1:17" ht="15" customHeight="1">
      <c r="A239" s="983"/>
      <c r="B239" s="985" t="s">
        <v>226</v>
      </c>
      <c r="C239" s="1017"/>
      <c r="D239" s="541" t="s">
        <v>22</v>
      </c>
      <c r="E239" s="542">
        <f>SUM(E240:E250)</f>
        <v>43966.8</v>
      </c>
      <c r="F239" s="542">
        <f aca="true" t="shared" si="79" ref="F239:N239">SUM(F240:F250)</f>
        <v>39685</v>
      </c>
      <c r="G239" s="542">
        <f t="shared" si="79"/>
        <v>43966.8</v>
      </c>
      <c r="H239" s="542">
        <f>SUM(H240:H250)</f>
        <v>39685</v>
      </c>
      <c r="I239" s="542">
        <f t="shared" si="79"/>
        <v>0</v>
      </c>
      <c r="J239" s="542">
        <f t="shared" si="79"/>
        <v>0</v>
      </c>
      <c r="K239" s="542">
        <f t="shared" si="79"/>
        <v>0</v>
      </c>
      <c r="L239" s="542">
        <f t="shared" si="79"/>
        <v>0</v>
      </c>
      <c r="M239" s="542">
        <f t="shared" si="79"/>
        <v>0</v>
      </c>
      <c r="N239" s="542">
        <f t="shared" si="79"/>
        <v>0</v>
      </c>
      <c r="O239" s="978" t="s">
        <v>133</v>
      </c>
      <c r="P239" s="173"/>
      <c r="Q239" s="173"/>
    </row>
    <row r="240" spans="1:17" ht="15" customHeight="1">
      <c r="A240" s="983"/>
      <c r="B240" s="986"/>
      <c r="C240" s="1017"/>
      <c r="D240" s="543" t="s">
        <v>9</v>
      </c>
      <c r="E240" s="179">
        <f aca="true" t="shared" si="80" ref="E240:F250">G240+I240+K240+M240</f>
        <v>0</v>
      </c>
      <c r="F240" s="179">
        <f t="shared" si="80"/>
        <v>0</v>
      </c>
      <c r="G240" s="179"/>
      <c r="H240" s="179"/>
      <c r="I240" s="550"/>
      <c r="J240" s="550"/>
      <c r="K240" s="550"/>
      <c r="L240" s="550"/>
      <c r="M240" s="550"/>
      <c r="N240" s="550"/>
      <c r="O240" s="978"/>
      <c r="P240" s="173"/>
      <c r="Q240" s="173"/>
    </row>
    <row r="241" spans="1:17" ht="14.25">
      <c r="A241" s="983"/>
      <c r="B241" s="986"/>
      <c r="C241" s="1017"/>
      <c r="D241" s="543" t="s">
        <v>10</v>
      </c>
      <c r="E241" s="179">
        <f t="shared" si="80"/>
        <v>0</v>
      </c>
      <c r="F241" s="179">
        <f t="shared" si="80"/>
        <v>0</v>
      </c>
      <c r="G241" s="179"/>
      <c r="H241" s="179"/>
      <c r="I241" s="550"/>
      <c r="J241" s="550"/>
      <c r="K241" s="550"/>
      <c r="L241" s="550"/>
      <c r="M241" s="550"/>
      <c r="N241" s="550"/>
      <c r="O241" s="978"/>
      <c r="P241" s="173"/>
      <c r="Q241" s="173"/>
    </row>
    <row r="242" spans="1:17" ht="14.25">
      <c r="A242" s="983"/>
      <c r="B242" s="986"/>
      <c r="C242" s="1017"/>
      <c r="D242" s="543" t="s">
        <v>11</v>
      </c>
      <c r="E242" s="179">
        <f t="shared" si="80"/>
        <v>0</v>
      </c>
      <c r="F242" s="179">
        <f t="shared" si="80"/>
        <v>0</v>
      </c>
      <c r="G242" s="179"/>
      <c r="H242" s="179"/>
      <c r="I242" s="550"/>
      <c r="J242" s="550"/>
      <c r="K242" s="550"/>
      <c r="L242" s="550"/>
      <c r="M242" s="550"/>
      <c r="N242" s="550"/>
      <c r="O242" s="978"/>
      <c r="P242" s="173"/>
      <c r="Q242" s="173"/>
    </row>
    <row r="243" spans="1:17" ht="14.25">
      <c r="A243" s="983"/>
      <c r="B243" s="986"/>
      <c r="C243" s="1017"/>
      <c r="D243" s="543" t="s">
        <v>19</v>
      </c>
      <c r="E243" s="179">
        <f t="shared" si="80"/>
        <v>4666.7</v>
      </c>
      <c r="F243" s="179">
        <f t="shared" si="80"/>
        <v>3554.9</v>
      </c>
      <c r="G243" s="179">
        <v>4666.7</v>
      </c>
      <c r="H243" s="179">
        <v>3554.9</v>
      </c>
      <c r="I243" s="550"/>
      <c r="J243" s="550"/>
      <c r="K243" s="550"/>
      <c r="L243" s="550"/>
      <c r="M243" s="550"/>
      <c r="N243" s="550"/>
      <c r="O243" s="978"/>
      <c r="P243" s="173"/>
      <c r="Q243" s="173"/>
    </row>
    <row r="244" spans="1:17" s="4" customFormat="1" ht="14.25">
      <c r="A244" s="983"/>
      <c r="B244" s="986"/>
      <c r="C244" s="1017"/>
      <c r="D244" s="543" t="s">
        <v>27</v>
      </c>
      <c r="E244" s="179">
        <f t="shared" si="80"/>
        <v>3300.1</v>
      </c>
      <c r="F244" s="179">
        <f t="shared" si="80"/>
        <v>3300.1</v>
      </c>
      <c r="G244" s="179">
        <v>3300.1</v>
      </c>
      <c r="H244" s="179">
        <v>3300.1</v>
      </c>
      <c r="I244" s="550"/>
      <c r="J244" s="550"/>
      <c r="K244" s="550"/>
      <c r="L244" s="550"/>
      <c r="M244" s="550"/>
      <c r="N244" s="550"/>
      <c r="O244" s="978"/>
      <c r="P244" s="176"/>
      <c r="Q244" s="176"/>
    </row>
    <row r="245" spans="1:17" ht="14.25">
      <c r="A245" s="983"/>
      <c r="B245" s="986"/>
      <c r="C245" s="1017"/>
      <c r="D245" s="537" t="s">
        <v>28</v>
      </c>
      <c r="E245" s="174">
        <f t="shared" si="80"/>
        <v>6000</v>
      </c>
      <c r="F245" s="174">
        <f t="shared" si="80"/>
        <v>2830</v>
      </c>
      <c r="G245" s="174">
        <v>6000</v>
      </c>
      <c r="H245" s="174">
        <v>2830</v>
      </c>
      <c r="I245" s="551"/>
      <c r="J245" s="551"/>
      <c r="K245" s="551"/>
      <c r="L245" s="551"/>
      <c r="M245" s="551"/>
      <c r="N245" s="551"/>
      <c r="O245" s="978"/>
      <c r="P245" s="173"/>
      <c r="Q245" s="173"/>
    </row>
    <row r="246" spans="1:17" ht="14.25">
      <c r="A246" s="983"/>
      <c r="B246" s="986"/>
      <c r="C246" s="1017"/>
      <c r="D246" s="537" t="s">
        <v>524</v>
      </c>
      <c r="E246" s="174">
        <f t="shared" si="80"/>
        <v>6000</v>
      </c>
      <c r="F246" s="174">
        <f t="shared" si="80"/>
        <v>6000</v>
      </c>
      <c r="G246" s="174">
        <v>6000</v>
      </c>
      <c r="H246" s="174">
        <v>6000</v>
      </c>
      <c r="I246" s="551"/>
      <c r="J246" s="551"/>
      <c r="K246" s="551"/>
      <c r="L246" s="551"/>
      <c r="M246" s="551"/>
      <c r="N246" s="551"/>
      <c r="O246" s="978"/>
      <c r="P246" s="173"/>
      <c r="Q246" s="173"/>
    </row>
    <row r="247" spans="1:17" ht="14.25">
      <c r="A247" s="983"/>
      <c r="B247" s="986"/>
      <c r="C247" s="1017"/>
      <c r="D247" s="537" t="s">
        <v>525</v>
      </c>
      <c r="E247" s="174">
        <f t="shared" si="80"/>
        <v>6000</v>
      </c>
      <c r="F247" s="174">
        <f t="shared" si="80"/>
        <v>6000</v>
      </c>
      <c r="G247" s="174">
        <v>6000</v>
      </c>
      <c r="H247" s="174">
        <v>6000</v>
      </c>
      <c r="I247" s="551"/>
      <c r="J247" s="551"/>
      <c r="K247" s="551"/>
      <c r="L247" s="551"/>
      <c r="M247" s="551"/>
      <c r="N247" s="551"/>
      <c r="O247" s="978"/>
      <c r="P247" s="173"/>
      <c r="Q247" s="173"/>
    </row>
    <row r="248" spans="1:17" ht="14.25">
      <c r="A248" s="983"/>
      <c r="B248" s="986"/>
      <c r="C248" s="1017"/>
      <c r="D248" s="537" t="s">
        <v>526</v>
      </c>
      <c r="E248" s="174">
        <f t="shared" si="80"/>
        <v>6000</v>
      </c>
      <c r="F248" s="174">
        <f t="shared" si="80"/>
        <v>6000</v>
      </c>
      <c r="G248" s="174">
        <v>6000</v>
      </c>
      <c r="H248" s="174">
        <v>6000</v>
      </c>
      <c r="I248" s="551"/>
      <c r="J248" s="551"/>
      <c r="K248" s="551"/>
      <c r="L248" s="551"/>
      <c r="M248" s="551"/>
      <c r="N248" s="551"/>
      <c r="O248" s="978"/>
      <c r="P248" s="173"/>
      <c r="Q248" s="173"/>
    </row>
    <row r="249" spans="1:17" ht="14.25">
      <c r="A249" s="983"/>
      <c r="B249" s="986"/>
      <c r="C249" s="1017"/>
      <c r="D249" s="537" t="s">
        <v>527</v>
      </c>
      <c r="E249" s="174">
        <f t="shared" si="80"/>
        <v>6000</v>
      </c>
      <c r="F249" s="174">
        <f t="shared" si="80"/>
        <v>6000</v>
      </c>
      <c r="G249" s="174">
        <v>6000</v>
      </c>
      <c r="H249" s="174">
        <v>6000</v>
      </c>
      <c r="I249" s="551"/>
      <c r="J249" s="551"/>
      <c r="K249" s="551"/>
      <c r="L249" s="551"/>
      <c r="M249" s="551"/>
      <c r="N249" s="551"/>
      <c r="O249" s="978"/>
      <c r="P249" s="173"/>
      <c r="Q249" s="173"/>
    </row>
    <row r="250" spans="1:17" ht="14.25">
      <c r="A250" s="983"/>
      <c r="B250" s="987"/>
      <c r="C250" s="1017"/>
      <c r="D250" s="537" t="s">
        <v>539</v>
      </c>
      <c r="E250" s="174">
        <f t="shared" si="80"/>
        <v>6000</v>
      </c>
      <c r="F250" s="174">
        <f t="shared" si="80"/>
        <v>6000</v>
      </c>
      <c r="G250" s="174">
        <v>6000</v>
      </c>
      <c r="H250" s="174">
        <v>6000</v>
      </c>
      <c r="I250" s="551"/>
      <c r="J250" s="551"/>
      <c r="K250" s="551"/>
      <c r="L250" s="551"/>
      <c r="M250" s="551"/>
      <c r="N250" s="551"/>
      <c r="O250" s="978"/>
      <c r="P250" s="173"/>
      <c r="Q250" s="173"/>
    </row>
    <row r="251" spans="1:17" ht="15" customHeight="1">
      <c r="A251" s="983"/>
      <c r="B251" s="978" t="s">
        <v>227</v>
      </c>
      <c r="C251" s="1017"/>
      <c r="D251" s="541" t="s">
        <v>22</v>
      </c>
      <c r="E251" s="542">
        <f>SUM(E252:E262)</f>
        <v>28699.7</v>
      </c>
      <c r="F251" s="542">
        <f aca="true" t="shared" si="81" ref="F251:N251">SUM(F252:F262)</f>
        <v>26464.7</v>
      </c>
      <c r="G251" s="542">
        <f t="shared" si="81"/>
        <v>28699.7</v>
      </c>
      <c r="H251" s="542">
        <f>SUM(H252:H262)</f>
        <v>26464.7</v>
      </c>
      <c r="I251" s="542">
        <f t="shared" si="81"/>
        <v>0</v>
      </c>
      <c r="J251" s="542">
        <f t="shared" si="81"/>
        <v>0</v>
      </c>
      <c r="K251" s="542">
        <f t="shared" si="81"/>
        <v>0</v>
      </c>
      <c r="L251" s="542">
        <f t="shared" si="81"/>
        <v>0</v>
      </c>
      <c r="M251" s="542">
        <f t="shared" si="81"/>
        <v>0</v>
      </c>
      <c r="N251" s="542">
        <f t="shared" si="81"/>
        <v>0</v>
      </c>
      <c r="O251" s="978" t="s">
        <v>132</v>
      </c>
      <c r="P251" s="173"/>
      <c r="Q251" s="173"/>
    </row>
    <row r="252" spans="1:17" ht="15" customHeight="1">
      <c r="A252" s="983"/>
      <c r="B252" s="978"/>
      <c r="C252" s="1017"/>
      <c r="D252" s="543" t="s">
        <v>9</v>
      </c>
      <c r="E252" s="179">
        <f aca="true" t="shared" si="82" ref="E252:F262">G252+I252+K252+M252</f>
        <v>0</v>
      </c>
      <c r="F252" s="179">
        <f t="shared" si="82"/>
        <v>0</v>
      </c>
      <c r="G252" s="179"/>
      <c r="H252" s="179"/>
      <c r="I252" s="550"/>
      <c r="J252" s="550"/>
      <c r="K252" s="550"/>
      <c r="L252" s="550"/>
      <c r="M252" s="550"/>
      <c r="N252" s="550"/>
      <c r="O252" s="978"/>
      <c r="P252" s="173"/>
      <c r="Q252" s="173"/>
    </row>
    <row r="253" spans="1:17" ht="14.25">
      <c r="A253" s="983"/>
      <c r="B253" s="978"/>
      <c r="C253" s="1017"/>
      <c r="D253" s="543" t="s">
        <v>10</v>
      </c>
      <c r="E253" s="179">
        <f t="shared" si="82"/>
        <v>0</v>
      </c>
      <c r="F253" s="179">
        <f t="shared" si="82"/>
        <v>0</v>
      </c>
      <c r="G253" s="179"/>
      <c r="H253" s="179"/>
      <c r="I253" s="550"/>
      <c r="J253" s="550"/>
      <c r="K253" s="550"/>
      <c r="L253" s="550"/>
      <c r="M253" s="550"/>
      <c r="N253" s="550"/>
      <c r="O253" s="978"/>
      <c r="P253" s="173"/>
      <c r="Q253" s="173"/>
    </row>
    <row r="254" spans="1:17" ht="14.25">
      <c r="A254" s="983"/>
      <c r="B254" s="978"/>
      <c r="C254" s="1017"/>
      <c r="D254" s="543" t="s">
        <v>11</v>
      </c>
      <c r="E254" s="179">
        <f t="shared" si="82"/>
        <v>0</v>
      </c>
      <c r="F254" s="179">
        <f t="shared" si="82"/>
        <v>0</v>
      </c>
      <c r="G254" s="179"/>
      <c r="H254" s="179"/>
      <c r="I254" s="550"/>
      <c r="J254" s="550"/>
      <c r="K254" s="550"/>
      <c r="L254" s="550"/>
      <c r="M254" s="550"/>
      <c r="N254" s="550"/>
      <c r="O254" s="978"/>
      <c r="P254" s="173"/>
      <c r="Q254" s="173"/>
    </row>
    <row r="255" spans="1:17" ht="14.25">
      <c r="A255" s="983"/>
      <c r="B255" s="978"/>
      <c r="C255" s="1017"/>
      <c r="D255" s="543" t="s">
        <v>19</v>
      </c>
      <c r="E255" s="179">
        <f t="shared" si="82"/>
        <v>2438</v>
      </c>
      <c r="F255" s="179">
        <f t="shared" si="82"/>
        <v>2438</v>
      </c>
      <c r="G255" s="179">
        <v>2438</v>
      </c>
      <c r="H255" s="179">
        <v>2438</v>
      </c>
      <c r="I255" s="550"/>
      <c r="J255" s="550"/>
      <c r="K255" s="550"/>
      <c r="L255" s="550"/>
      <c r="M255" s="550"/>
      <c r="N255" s="550"/>
      <c r="O255" s="978"/>
      <c r="P255" s="173"/>
      <c r="Q255" s="173"/>
    </row>
    <row r="256" spans="1:17" ht="14.25">
      <c r="A256" s="983"/>
      <c r="B256" s="978"/>
      <c r="C256" s="1017"/>
      <c r="D256" s="543" t="s">
        <v>27</v>
      </c>
      <c r="E256" s="179">
        <f t="shared" si="82"/>
        <v>2261.7</v>
      </c>
      <c r="F256" s="179">
        <f t="shared" si="82"/>
        <v>2261.7</v>
      </c>
      <c r="G256" s="179">
        <v>2261.7</v>
      </c>
      <c r="H256" s="179">
        <v>2261.7</v>
      </c>
      <c r="I256" s="550"/>
      <c r="J256" s="550"/>
      <c r="K256" s="550"/>
      <c r="L256" s="550"/>
      <c r="M256" s="550"/>
      <c r="N256" s="550"/>
      <c r="O256" s="978"/>
      <c r="P256" s="173"/>
      <c r="Q256" s="173"/>
    </row>
    <row r="257" spans="1:17" ht="14.25">
      <c r="A257" s="983"/>
      <c r="B257" s="978"/>
      <c r="C257" s="1017"/>
      <c r="D257" s="537" t="s">
        <v>28</v>
      </c>
      <c r="E257" s="174">
        <f t="shared" si="82"/>
        <v>4000</v>
      </c>
      <c r="F257" s="174">
        <f t="shared" si="82"/>
        <v>1765</v>
      </c>
      <c r="G257" s="174">
        <v>4000</v>
      </c>
      <c r="H257" s="174">
        <v>1765</v>
      </c>
      <c r="I257" s="551"/>
      <c r="J257" s="551"/>
      <c r="K257" s="551"/>
      <c r="L257" s="551"/>
      <c r="M257" s="551"/>
      <c r="N257" s="551"/>
      <c r="O257" s="978"/>
      <c r="P257" s="173"/>
      <c r="Q257" s="173"/>
    </row>
    <row r="258" spans="1:17" ht="14.25">
      <c r="A258" s="983"/>
      <c r="B258" s="978"/>
      <c r="C258" s="1017"/>
      <c r="D258" s="537" t="s">
        <v>524</v>
      </c>
      <c r="E258" s="174">
        <f t="shared" si="82"/>
        <v>4000</v>
      </c>
      <c r="F258" s="174">
        <f t="shared" si="82"/>
        <v>4000</v>
      </c>
      <c r="G258" s="174">
        <v>4000</v>
      </c>
      <c r="H258" s="174">
        <v>4000</v>
      </c>
      <c r="I258" s="551"/>
      <c r="J258" s="551"/>
      <c r="K258" s="551"/>
      <c r="L258" s="551"/>
      <c r="M258" s="551"/>
      <c r="N258" s="551"/>
      <c r="O258" s="978"/>
      <c r="P258" s="173"/>
      <c r="Q258" s="173"/>
    </row>
    <row r="259" spans="1:17" ht="14.25">
      <c r="A259" s="983"/>
      <c r="B259" s="978"/>
      <c r="C259" s="1017"/>
      <c r="D259" s="537" t="s">
        <v>525</v>
      </c>
      <c r="E259" s="174">
        <f t="shared" si="82"/>
        <v>4000</v>
      </c>
      <c r="F259" s="174">
        <f t="shared" si="82"/>
        <v>4000</v>
      </c>
      <c r="G259" s="174">
        <v>4000</v>
      </c>
      <c r="H259" s="174">
        <v>4000</v>
      </c>
      <c r="I259" s="551"/>
      <c r="J259" s="551"/>
      <c r="K259" s="551"/>
      <c r="L259" s="551"/>
      <c r="M259" s="551"/>
      <c r="N259" s="551"/>
      <c r="O259" s="978"/>
      <c r="P259" s="173"/>
      <c r="Q259" s="173"/>
    </row>
    <row r="260" spans="1:17" ht="14.25">
      <c r="A260" s="983"/>
      <c r="B260" s="978"/>
      <c r="C260" s="1017"/>
      <c r="D260" s="537" t="s">
        <v>526</v>
      </c>
      <c r="E260" s="174">
        <f t="shared" si="82"/>
        <v>4000</v>
      </c>
      <c r="F260" s="174">
        <f t="shared" si="82"/>
        <v>4000</v>
      </c>
      <c r="G260" s="174">
        <v>4000</v>
      </c>
      <c r="H260" s="174">
        <v>4000</v>
      </c>
      <c r="I260" s="551"/>
      <c r="J260" s="551"/>
      <c r="K260" s="551"/>
      <c r="L260" s="551"/>
      <c r="M260" s="551"/>
      <c r="N260" s="551"/>
      <c r="O260" s="978"/>
      <c r="P260" s="173"/>
      <c r="Q260" s="173"/>
    </row>
    <row r="261" spans="1:17" ht="14.25">
      <c r="A261" s="983"/>
      <c r="B261" s="978"/>
      <c r="C261" s="1017"/>
      <c r="D261" s="537" t="s">
        <v>527</v>
      </c>
      <c r="E261" s="174">
        <f t="shared" si="82"/>
        <v>4000</v>
      </c>
      <c r="F261" s="174">
        <f t="shared" si="82"/>
        <v>4000</v>
      </c>
      <c r="G261" s="174">
        <v>4000</v>
      </c>
      <c r="H261" s="174">
        <v>4000</v>
      </c>
      <c r="I261" s="551"/>
      <c r="J261" s="551"/>
      <c r="K261" s="551"/>
      <c r="L261" s="551"/>
      <c r="M261" s="551"/>
      <c r="N261" s="551"/>
      <c r="O261" s="978"/>
      <c r="P261" s="173"/>
      <c r="Q261" s="173"/>
    </row>
    <row r="262" spans="1:17" ht="14.25">
      <c r="A262" s="984"/>
      <c r="B262" s="978"/>
      <c r="C262" s="1018"/>
      <c r="D262" s="537" t="s">
        <v>539</v>
      </c>
      <c r="E262" s="174">
        <f t="shared" si="82"/>
        <v>4000</v>
      </c>
      <c r="F262" s="174">
        <f t="shared" si="82"/>
        <v>4000</v>
      </c>
      <c r="G262" s="174">
        <v>4000</v>
      </c>
      <c r="H262" s="174">
        <v>4000</v>
      </c>
      <c r="I262" s="551"/>
      <c r="J262" s="551"/>
      <c r="K262" s="551"/>
      <c r="L262" s="551"/>
      <c r="M262" s="551"/>
      <c r="N262" s="551"/>
      <c r="O262" s="978"/>
      <c r="P262" s="173"/>
      <c r="Q262" s="173"/>
    </row>
    <row r="263" spans="1:17" ht="15" customHeight="1">
      <c r="A263" s="983" t="s">
        <v>623</v>
      </c>
      <c r="B263" s="985" t="s">
        <v>517</v>
      </c>
      <c r="C263" s="559"/>
      <c r="D263" s="541" t="s">
        <v>22</v>
      </c>
      <c r="E263" s="542">
        <f>SUM(E264:E274)</f>
        <v>981.1</v>
      </c>
      <c r="F263" s="542">
        <f aca="true" t="shared" si="83" ref="F263:N263">SUM(F264:F274)</f>
        <v>980.4</v>
      </c>
      <c r="G263" s="542">
        <f t="shared" si="83"/>
        <v>148.1</v>
      </c>
      <c r="H263" s="542">
        <f t="shared" si="83"/>
        <v>148</v>
      </c>
      <c r="I263" s="542">
        <f t="shared" si="83"/>
        <v>0</v>
      </c>
      <c r="J263" s="542">
        <f t="shared" si="83"/>
        <v>0</v>
      </c>
      <c r="K263" s="542">
        <f t="shared" si="83"/>
        <v>833</v>
      </c>
      <c r="L263" s="542">
        <f t="shared" si="83"/>
        <v>832.4</v>
      </c>
      <c r="M263" s="542">
        <f t="shared" si="83"/>
        <v>0</v>
      </c>
      <c r="N263" s="542">
        <f t="shared" si="83"/>
        <v>0</v>
      </c>
      <c r="O263" s="978" t="s">
        <v>130</v>
      </c>
      <c r="P263" s="173"/>
      <c r="Q263" s="173"/>
    </row>
    <row r="264" spans="1:17" ht="15" customHeight="1">
      <c r="A264" s="983"/>
      <c r="B264" s="986"/>
      <c r="C264" s="559"/>
      <c r="D264" s="543" t="s">
        <v>9</v>
      </c>
      <c r="E264" s="179">
        <f aca="true" t="shared" si="84" ref="E264:F274">G264+I264+K264+M264</f>
        <v>0</v>
      </c>
      <c r="F264" s="179">
        <f>H264+J264+L264+N264</f>
        <v>0</v>
      </c>
      <c r="G264" s="179"/>
      <c r="H264" s="179"/>
      <c r="I264" s="550"/>
      <c r="J264" s="550"/>
      <c r="K264" s="550"/>
      <c r="L264" s="550"/>
      <c r="M264" s="550"/>
      <c r="N264" s="550"/>
      <c r="O264" s="978"/>
      <c r="P264" s="173"/>
      <c r="Q264" s="173"/>
    </row>
    <row r="265" spans="1:17" ht="14.25">
      <c r="A265" s="983"/>
      <c r="B265" s="986"/>
      <c r="C265" s="985" t="s">
        <v>1026</v>
      </c>
      <c r="D265" s="543" t="s">
        <v>10</v>
      </c>
      <c r="E265" s="179">
        <f t="shared" si="84"/>
        <v>0</v>
      </c>
      <c r="F265" s="179">
        <f>H265+J265+L265+N265</f>
        <v>0</v>
      </c>
      <c r="G265" s="179"/>
      <c r="H265" s="179"/>
      <c r="I265" s="550"/>
      <c r="J265" s="550"/>
      <c r="K265" s="550"/>
      <c r="L265" s="550"/>
      <c r="M265" s="550"/>
      <c r="N265" s="550"/>
      <c r="O265" s="978"/>
      <c r="P265" s="173"/>
      <c r="Q265" s="173"/>
    </row>
    <row r="266" spans="1:17" ht="14.25">
      <c r="A266" s="983"/>
      <c r="B266" s="986"/>
      <c r="C266" s="986"/>
      <c r="D266" s="543" t="s">
        <v>11</v>
      </c>
      <c r="E266" s="179">
        <f t="shared" si="84"/>
        <v>0</v>
      </c>
      <c r="F266" s="179">
        <f>H266+J266+L266+N266</f>
        <v>0</v>
      </c>
      <c r="G266" s="179"/>
      <c r="H266" s="179"/>
      <c r="I266" s="550"/>
      <c r="J266" s="550"/>
      <c r="K266" s="550"/>
      <c r="L266" s="550"/>
      <c r="M266" s="550"/>
      <c r="N266" s="550"/>
      <c r="O266" s="978"/>
      <c r="P266" s="173"/>
      <c r="Q266" s="173"/>
    </row>
    <row r="267" spans="1:17" s="79" customFormat="1" ht="14.25">
      <c r="A267" s="983"/>
      <c r="B267" s="986"/>
      <c r="C267" s="986"/>
      <c r="D267" s="543" t="s">
        <v>19</v>
      </c>
      <c r="E267" s="179">
        <f t="shared" si="84"/>
        <v>981.1</v>
      </c>
      <c r="F267" s="179">
        <f>H267+J267+L267+N267</f>
        <v>980.4</v>
      </c>
      <c r="G267" s="179">
        <v>148.1</v>
      </c>
      <c r="H267" s="179">
        <v>148</v>
      </c>
      <c r="I267" s="550"/>
      <c r="J267" s="550"/>
      <c r="K267" s="179">
        <v>833</v>
      </c>
      <c r="L267" s="179">
        <v>832.4</v>
      </c>
      <c r="M267" s="550"/>
      <c r="N267" s="550"/>
      <c r="O267" s="978"/>
      <c r="P267" s="173"/>
      <c r="Q267" s="173"/>
    </row>
    <row r="268" spans="1:17" ht="14.25">
      <c r="A268" s="983"/>
      <c r="B268" s="986"/>
      <c r="C268" s="986"/>
      <c r="D268" s="543" t="s">
        <v>27</v>
      </c>
      <c r="E268" s="179">
        <f t="shared" si="84"/>
        <v>0</v>
      </c>
      <c r="F268" s="179">
        <f>H268+J268+L268+N268</f>
        <v>0</v>
      </c>
      <c r="G268" s="179"/>
      <c r="H268" s="179"/>
      <c r="I268" s="550"/>
      <c r="J268" s="550"/>
      <c r="K268" s="550"/>
      <c r="L268" s="550"/>
      <c r="M268" s="550"/>
      <c r="N268" s="550"/>
      <c r="O268" s="978"/>
      <c r="P268" s="173"/>
      <c r="Q268" s="173"/>
    </row>
    <row r="269" spans="1:17" ht="14.25">
      <c r="A269" s="983"/>
      <c r="B269" s="986"/>
      <c r="C269" s="986"/>
      <c r="D269" s="537" t="s">
        <v>28</v>
      </c>
      <c r="E269" s="174">
        <f t="shared" si="84"/>
        <v>0</v>
      </c>
      <c r="F269" s="174">
        <f t="shared" si="84"/>
        <v>0</v>
      </c>
      <c r="G269" s="174"/>
      <c r="H269" s="174"/>
      <c r="I269" s="551"/>
      <c r="J269" s="551"/>
      <c r="K269" s="551"/>
      <c r="L269" s="551"/>
      <c r="M269" s="551"/>
      <c r="N269" s="551"/>
      <c r="O269" s="978"/>
      <c r="P269" s="173"/>
      <c r="Q269" s="173"/>
    </row>
    <row r="270" spans="1:17" ht="14.25">
      <c r="A270" s="983"/>
      <c r="B270" s="986"/>
      <c r="C270" s="986"/>
      <c r="D270" s="537" t="s">
        <v>524</v>
      </c>
      <c r="E270" s="174">
        <f t="shared" si="84"/>
        <v>0</v>
      </c>
      <c r="F270" s="174">
        <f t="shared" si="84"/>
        <v>0</v>
      </c>
      <c r="G270" s="174"/>
      <c r="H270" s="174"/>
      <c r="I270" s="551"/>
      <c r="J270" s="551"/>
      <c r="K270" s="551"/>
      <c r="L270" s="551"/>
      <c r="M270" s="551"/>
      <c r="N270" s="551"/>
      <c r="O270" s="978"/>
      <c r="P270" s="173"/>
      <c r="Q270" s="173"/>
    </row>
    <row r="271" spans="1:17" ht="14.25">
      <c r="A271" s="983"/>
      <c r="B271" s="986"/>
      <c r="C271" s="986"/>
      <c r="D271" s="537" t="s">
        <v>525</v>
      </c>
      <c r="E271" s="174">
        <f t="shared" si="84"/>
        <v>0</v>
      </c>
      <c r="F271" s="174">
        <f t="shared" si="84"/>
        <v>0</v>
      </c>
      <c r="G271" s="174"/>
      <c r="H271" s="174"/>
      <c r="I271" s="551"/>
      <c r="J271" s="551"/>
      <c r="K271" s="551"/>
      <c r="L271" s="551"/>
      <c r="M271" s="551"/>
      <c r="N271" s="551"/>
      <c r="O271" s="978"/>
      <c r="P271" s="173"/>
      <c r="Q271" s="173"/>
    </row>
    <row r="272" spans="1:17" ht="14.25">
      <c r="A272" s="983"/>
      <c r="B272" s="986"/>
      <c r="C272" s="986"/>
      <c r="D272" s="537" t="s">
        <v>526</v>
      </c>
      <c r="E272" s="174">
        <f t="shared" si="84"/>
        <v>0</v>
      </c>
      <c r="F272" s="174">
        <f t="shared" si="84"/>
        <v>0</v>
      </c>
      <c r="G272" s="174"/>
      <c r="H272" s="174"/>
      <c r="I272" s="551"/>
      <c r="J272" s="551"/>
      <c r="K272" s="551"/>
      <c r="L272" s="551"/>
      <c r="M272" s="551"/>
      <c r="N272" s="551"/>
      <c r="O272" s="978"/>
      <c r="P272" s="173"/>
      <c r="Q272" s="173"/>
    </row>
    <row r="273" spans="1:17" ht="14.25">
      <c r="A273" s="983"/>
      <c r="B273" s="986"/>
      <c r="C273" s="986"/>
      <c r="D273" s="537" t="s">
        <v>527</v>
      </c>
      <c r="E273" s="174">
        <f t="shared" si="84"/>
        <v>0</v>
      </c>
      <c r="F273" s="174">
        <f t="shared" si="84"/>
        <v>0</v>
      </c>
      <c r="G273" s="174"/>
      <c r="H273" s="174"/>
      <c r="I273" s="551"/>
      <c r="J273" s="551"/>
      <c r="K273" s="551"/>
      <c r="L273" s="551"/>
      <c r="M273" s="551"/>
      <c r="N273" s="551"/>
      <c r="O273" s="978"/>
      <c r="P273" s="173"/>
      <c r="Q273" s="173"/>
    </row>
    <row r="274" spans="1:17" ht="14.25">
      <c r="A274" s="983"/>
      <c r="B274" s="986"/>
      <c r="C274" s="987"/>
      <c r="D274" s="539" t="s">
        <v>539</v>
      </c>
      <c r="E274" s="560">
        <f t="shared" si="84"/>
        <v>0</v>
      </c>
      <c r="F274" s="560">
        <f t="shared" si="84"/>
        <v>0</v>
      </c>
      <c r="G274" s="560"/>
      <c r="H274" s="560"/>
      <c r="I274" s="561"/>
      <c r="J274" s="561"/>
      <c r="K274" s="561"/>
      <c r="L274" s="561"/>
      <c r="M274" s="561"/>
      <c r="N274" s="561"/>
      <c r="O274" s="985"/>
      <c r="P274" s="173"/>
      <c r="Q274" s="173"/>
    </row>
    <row r="275" spans="1:17" ht="14.25">
      <c r="A275" s="988" t="s">
        <v>710</v>
      </c>
      <c r="B275" s="978" t="s">
        <v>552</v>
      </c>
      <c r="C275" s="537"/>
      <c r="D275" s="541" t="s">
        <v>22</v>
      </c>
      <c r="E275" s="542">
        <f>SUM(E276:E286)</f>
        <v>74.3</v>
      </c>
      <c r="F275" s="542">
        <f aca="true" t="shared" si="85" ref="F275:N275">SUM(F276:F286)</f>
        <v>59.4</v>
      </c>
      <c r="G275" s="542">
        <f t="shared" si="85"/>
        <v>74.3</v>
      </c>
      <c r="H275" s="542">
        <f t="shared" si="85"/>
        <v>59.4</v>
      </c>
      <c r="I275" s="542">
        <f t="shared" si="85"/>
        <v>0</v>
      </c>
      <c r="J275" s="542">
        <f t="shared" si="85"/>
        <v>0</v>
      </c>
      <c r="K275" s="542">
        <f t="shared" si="85"/>
        <v>0</v>
      </c>
      <c r="L275" s="542">
        <f t="shared" si="85"/>
        <v>0</v>
      </c>
      <c r="M275" s="542">
        <f t="shared" si="85"/>
        <v>0</v>
      </c>
      <c r="N275" s="542">
        <f t="shared" si="85"/>
        <v>0</v>
      </c>
      <c r="O275" s="985" t="s">
        <v>130</v>
      </c>
      <c r="P275" s="173"/>
      <c r="Q275" s="173"/>
    </row>
    <row r="276" spans="1:17" ht="14.25">
      <c r="A276" s="988"/>
      <c r="B276" s="978"/>
      <c r="C276" s="537"/>
      <c r="D276" s="543" t="s">
        <v>9</v>
      </c>
      <c r="E276" s="179">
        <f aca="true" t="shared" si="86" ref="E276:E286">G276+I276+K276+M276</f>
        <v>0</v>
      </c>
      <c r="F276" s="179">
        <f>H276+J276+L276+N276</f>
        <v>0</v>
      </c>
      <c r="G276" s="179"/>
      <c r="H276" s="179"/>
      <c r="I276" s="550"/>
      <c r="J276" s="550"/>
      <c r="K276" s="550"/>
      <c r="L276" s="550"/>
      <c r="M276" s="550"/>
      <c r="N276" s="550"/>
      <c r="O276" s="986"/>
      <c r="P276" s="173"/>
      <c r="Q276" s="173"/>
    </row>
    <row r="277" spans="1:17" ht="14.25">
      <c r="A277" s="988"/>
      <c r="B277" s="978"/>
      <c r="C277" s="537"/>
      <c r="D277" s="543" t="s">
        <v>10</v>
      </c>
      <c r="E277" s="179">
        <f t="shared" si="86"/>
        <v>0</v>
      </c>
      <c r="F277" s="179">
        <f>H277+J277+L277+N277</f>
        <v>0</v>
      </c>
      <c r="G277" s="179"/>
      <c r="H277" s="179"/>
      <c r="I277" s="550"/>
      <c r="J277" s="550"/>
      <c r="K277" s="550"/>
      <c r="L277" s="550"/>
      <c r="M277" s="550"/>
      <c r="N277" s="550"/>
      <c r="O277" s="986"/>
      <c r="P277" s="173"/>
      <c r="Q277" s="173"/>
    </row>
    <row r="278" spans="1:17" ht="14.25">
      <c r="A278" s="988"/>
      <c r="B278" s="978"/>
      <c r="C278" s="537"/>
      <c r="D278" s="543" t="s">
        <v>11</v>
      </c>
      <c r="E278" s="179">
        <f t="shared" si="86"/>
        <v>0</v>
      </c>
      <c r="F278" s="179">
        <f>H278+J278+L278+N278</f>
        <v>0</v>
      </c>
      <c r="G278" s="179"/>
      <c r="H278" s="179"/>
      <c r="I278" s="550"/>
      <c r="J278" s="550"/>
      <c r="K278" s="550"/>
      <c r="L278" s="550"/>
      <c r="M278" s="550"/>
      <c r="N278" s="550"/>
      <c r="O278" s="986"/>
      <c r="P278" s="173"/>
      <c r="Q278" s="173"/>
    </row>
    <row r="279" spans="1:17" ht="26.25">
      <c r="A279" s="988"/>
      <c r="B279" s="978"/>
      <c r="C279" s="562" t="s">
        <v>1026</v>
      </c>
      <c r="D279" s="543" t="s">
        <v>19</v>
      </c>
      <c r="E279" s="179">
        <f t="shared" si="86"/>
        <v>74.3</v>
      </c>
      <c r="F279" s="179">
        <f>H279+J279+L279+N279</f>
        <v>59.4</v>
      </c>
      <c r="G279" s="179">
        <v>74.3</v>
      </c>
      <c r="H279" s="179">
        <v>59.4</v>
      </c>
      <c r="I279" s="550"/>
      <c r="J279" s="550"/>
      <c r="K279" s="550"/>
      <c r="L279" s="550"/>
      <c r="M279" s="550"/>
      <c r="N279" s="550"/>
      <c r="O279" s="986"/>
      <c r="P279" s="173"/>
      <c r="Q279" s="173"/>
    </row>
    <row r="280" spans="1:17" ht="14.25">
      <c r="A280" s="988"/>
      <c r="B280" s="978"/>
      <c r="C280" s="537"/>
      <c r="D280" s="543" t="s">
        <v>27</v>
      </c>
      <c r="E280" s="179">
        <f t="shared" si="86"/>
        <v>0</v>
      </c>
      <c r="F280" s="179">
        <f>H280+J280+L280+N280</f>
        <v>0</v>
      </c>
      <c r="G280" s="179"/>
      <c r="H280" s="179"/>
      <c r="I280" s="550"/>
      <c r="J280" s="550"/>
      <c r="K280" s="550"/>
      <c r="L280" s="550"/>
      <c r="M280" s="550"/>
      <c r="N280" s="550"/>
      <c r="O280" s="986"/>
      <c r="P280" s="173"/>
      <c r="Q280" s="173"/>
    </row>
    <row r="281" spans="1:17" ht="14.25">
      <c r="A281" s="988"/>
      <c r="B281" s="978"/>
      <c r="C281" s="537"/>
      <c r="D281" s="537" t="s">
        <v>28</v>
      </c>
      <c r="E281" s="174">
        <f t="shared" si="86"/>
        <v>0</v>
      </c>
      <c r="F281" s="174">
        <f aca="true" t="shared" si="87" ref="F281:F286">H281+J281+L281+N281</f>
        <v>0</v>
      </c>
      <c r="G281" s="174"/>
      <c r="H281" s="174"/>
      <c r="I281" s="551"/>
      <c r="J281" s="551"/>
      <c r="K281" s="551"/>
      <c r="L281" s="551"/>
      <c r="M281" s="551"/>
      <c r="N281" s="551"/>
      <c r="O281" s="986"/>
      <c r="P281" s="173"/>
      <c r="Q281" s="173"/>
    </row>
    <row r="282" spans="1:17" ht="14.25">
      <c r="A282" s="988"/>
      <c r="B282" s="978"/>
      <c r="C282" s="537"/>
      <c r="D282" s="537" t="s">
        <v>524</v>
      </c>
      <c r="E282" s="174">
        <f t="shared" si="86"/>
        <v>0</v>
      </c>
      <c r="F282" s="174">
        <f t="shared" si="87"/>
        <v>0</v>
      </c>
      <c r="G282" s="174"/>
      <c r="H282" s="174"/>
      <c r="I282" s="551"/>
      <c r="J282" s="551"/>
      <c r="K282" s="551"/>
      <c r="L282" s="551"/>
      <c r="M282" s="551"/>
      <c r="N282" s="551"/>
      <c r="O282" s="986"/>
      <c r="P282" s="173"/>
      <c r="Q282" s="173"/>
    </row>
    <row r="283" spans="1:17" ht="14.25">
      <c r="A283" s="988"/>
      <c r="B283" s="978"/>
      <c r="C283" s="537"/>
      <c r="D283" s="537" t="s">
        <v>525</v>
      </c>
      <c r="E283" s="174">
        <f t="shared" si="86"/>
        <v>0</v>
      </c>
      <c r="F283" s="174">
        <f t="shared" si="87"/>
        <v>0</v>
      </c>
      <c r="G283" s="174"/>
      <c r="H283" s="174"/>
      <c r="I283" s="551"/>
      <c r="J283" s="551"/>
      <c r="K283" s="551"/>
      <c r="L283" s="551"/>
      <c r="M283" s="551"/>
      <c r="N283" s="551"/>
      <c r="O283" s="986"/>
      <c r="P283" s="173"/>
      <c r="Q283" s="173"/>
    </row>
    <row r="284" spans="1:17" ht="14.25">
      <c r="A284" s="988"/>
      <c r="B284" s="978"/>
      <c r="C284" s="537"/>
      <c r="D284" s="537" t="s">
        <v>526</v>
      </c>
      <c r="E284" s="174">
        <f t="shared" si="86"/>
        <v>0</v>
      </c>
      <c r="F284" s="174">
        <f t="shared" si="87"/>
        <v>0</v>
      </c>
      <c r="G284" s="174"/>
      <c r="H284" s="174"/>
      <c r="I284" s="551"/>
      <c r="J284" s="551"/>
      <c r="K284" s="551"/>
      <c r="L284" s="551"/>
      <c r="M284" s="551"/>
      <c r="N284" s="551"/>
      <c r="O284" s="986"/>
      <c r="P284" s="173"/>
      <c r="Q284" s="173"/>
    </row>
    <row r="285" spans="1:17" ht="14.25">
      <c r="A285" s="988"/>
      <c r="B285" s="978"/>
      <c r="C285" s="537"/>
      <c r="D285" s="537" t="s">
        <v>527</v>
      </c>
      <c r="E285" s="174">
        <f t="shared" si="86"/>
        <v>0</v>
      </c>
      <c r="F285" s="174">
        <f t="shared" si="87"/>
        <v>0</v>
      </c>
      <c r="G285" s="174"/>
      <c r="H285" s="174"/>
      <c r="I285" s="551"/>
      <c r="J285" s="551"/>
      <c r="K285" s="551"/>
      <c r="L285" s="551"/>
      <c r="M285" s="551"/>
      <c r="N285" s="551"/>
      <c r="O285" s="986"/>
      <c r="P285" s="173"/>
      <c r="Q285" s="173"/>
    </row>
    <row r="286" spans="1:17" ht="14.25">
      <c r="A286" s="988"/>
      <c r="B286" s="978"/>
      <c r="C286" s="537"/>
      <c r="D286" s="539" t="s">
        <v>539</v>
      </c>
      <c r="E286" s="560">
        <f t="shared" si="86"/>
        <v>0</v>
      </c>
      <c r="F286" s="560">
        <f t="shared" si="87"/>
        <v>0</v>
      </c>
      <c r="G286" s="560"/>
      <c r="H286" s="560"/>
      <c r="I286" s="551"/>
      <c r="J286" s="551"/>
      <c r="K286" s="551"/>
      <c r="L286" s="551"/>
      <c r="M286" s="551"/>
      <c r="N286" s="551"/>
      <c r="O286" s="987"/>
      <c r="P286" s="173"/>
      <c r="Q286" s="173"/>
    </row>
    <row r="287" spans="1:17" s="79" customFormat="1" ht="15" customHeight="1">
      <c r="A287" s="988" t="s">
        <v>740</v>
      </c>
      <c r="B287" s="978" t="s">
        <v>661</v>
      </c>
      <c r="C287" s="985" t="s">
        <v>1026</v>
      </c>
      <c r="D287" s="541" t="s">
        <v>22</v>
      </c>
      <c r="E287" s="542">
        <f>SUM(E288:E303)</f>
        <v>4304.6</v>
      </c>
      <c r="F287" s="542">
        <f aca="true" t="shared" si="88" ref="F287:N287">SUM(F288:F303)</f>
        <v>4109.4</v>
      </c>
      <c r="G287" s="542">
        <f>SUM(G288:G303)</f>
        <v>4304.6</v>
      </c>
      <c r="H287" s="542">
        <f>SUM(H288:H303)</f>
        <v>4109.4</v>
      </c>
      <c r="I287" s="542">
        <f t="shared" si="88"/>
        <v>0</v>
      </c>
      <c r="J287" s="542">
        <f t="shared" si="88"/>
        <v>0</v>
      </c>
      <c r="K287" s="542">
        <f t="shared" si="88"/>
        <v>0</v>
      </c>
      <c r="L287" s="542">
        <f t="shared" si="88"/>
        <v>0</v>
      </c>
      <c r="M287" s="542">
        <f t="shared" si="88"/>
        <v>0</v>
      </c>
      <c r="N287" s="542">
        <f t="shared" si="88"/>
        <v>0</v>
      </c>
      <c r="O287" s="563"/>
      <c r="P287" s="173"/>
      <c r="Q287" s="173"/>
    </row>
    <row r="288" spans="1:17" s="79" customFormat="1" ht="14.25">
      <c r="A288" s="988"/>
      <c r="B288" s="978"/>
      <c r="C288" s="986"/>
      <c r="D288" s="543" t="s">
        <v>9</v>
      </c>
      <c r="E288" s="179">
        <f aca="true" t="shared" si="89" ref="E288:F303">G288+I288+K288+M288</f>
        <v>0</v>
      </c>
      <c r="F288" s="179">
        <f t="shared" si="89"/>
        <v>0</v>
      </c>
      <c r="G288" s="179"/>
      <c r="H288" s="179"/>
      <c r="I288" s="564"/>
      <c r="J288" s="564"/>
      <c r="K288" s="564"/>
      <c r="L288" s="564"/>
      <c r="M288" s="564"/>
      <c r="N288" s="564"/>
      <c r="O288" s="559"/>
      <c r="P288" s="173"/>
      <c r="Q288" s="173"/>
    </row>
    <row r="289" spans="1:17" s="79" customFormat="1" ht="14.25">
      <c r="A289" s="988"/>
      <c r="B289" s="978"/>
      <c r="C289" s="986"/>
      <c r="D289" s="543" t="s">
        <v>10</v>
      </c>
      <c r="E289" s="179">
        <f t="shared" si="89"/>
        <v>0</v>
      </c>
      <c r="F289" s="179">
        <f t="shared" si="89"/>
        <v>0</v>
      </c>
      <c r="G289" s="179"/>
      <c r="H289" s="179"/>
      <c r="I289" s="564"/>
      <c r="J289" s="564"/>
      <c r="K289" s="564"/>
      <c r="L289" s="564"/>
      <c r="M289" s="564"/>
      <c r="N289" s="564"/>
      <c r="O289" s="559"/>
      <c r="P289" s="173"/>
      <c r="Q289" s="173"/>
    </row>
    <row r="290" spans="1:17" s="79" customFormat="1" ht="14.25">
      <c r="A290" s="988"/>
      <c r="B290" s="978"/>
      <c r="C290" s="986"/>
      <c r="D290" s="543" t="s">
        <v>11</v>
      </c>
      <c r="E290" s="179">
        <f t="shared" si="89"/>
        <v>0</v>
      </c>
      <c r="F290" s="179">
        <f t="shared" si="89"/>
        <v>0</v>
      </c>
      <c r="G290" s="179"/>
      <c r="H290" s="179"/>
      <c r="I290" s="564"/>
      <c r="J290" s="564"/>
      <c r="K290" s="564"/>
      <c r="L290" s="564"/>
      <c r="M290" s="564"/>
      <c r="N290" s="564"/>
      <c r="O290" s="559"/>
      <c r="P290" s="173"/>
      <c r="Q290" s="173"/>
    </row>
    <row r="291" spans="1:17" s="79" customFormat="1" ht="14.25">
      <c r="A291" s="988"/>
      <c r="B291" s="978"/>
      <c r="C291" s="986"/>
      <c r="D291" s="543" t="s">
        <v>19</v>
      </c>
      <c r="E291" s="179">
        <f t="shared" si="89"/>
        <v>344</v>
      </c>
      <c r="F291" s="179">
        <f t="shared" si="89"/>
        <v>344</v>
      </c>
      <c r="G291" s="179">
        <v>344</v>
      </c>
      <c r="H291" s="179">
        <v>344</v>
      </c>
      <c r="I291" s="564"/>
      <c r="J291" s="564"/>
      <c r="K291" s="564"/>
      <c r="L291" s="564"/>
      <c r="M291" s="564"/>
      <c r="N291" s="564"/>
      <c r="O291" s="559" t="s">
        <v>132</v>
      </c>
      <c r="P291" s="173"/>
      <c r="Q291" s="173"/>
    </row>
    <row r="292" spans="1:17" s="79" customFormat="1" ht="14.25">
      <c r="A292" s="988"/>
      <c r="B292" s="978"/>
      <c r="C292" s="986"/>
      <c r="D292" s="1004" t="s">
        <v>27</v>
      </c>
      <c r="E292" s="179">
        <f t="shared" si="89"/>
        <v>730.6</v>
      </c>
      <c r="F292" s="179">
        <f t="shared" si="89"/>
        <v>730.6</v>
      </c>
      <c r="G292" s="179">
        <v>730.6</v>
      </c>
      <c r="H292" s="179">
        <v>730.6</v>
      </c>
      <c r="I292" s="564"/>
      <c r="J292" s="564"/>
      <c r="K292" s="564"/>
      <c r="L292" s="564"/>
      <c r="M292" s="564"/>
      <c r="N292" s="564"/>
      <c r="O292" s="559" t="s">
        <v>132</v>
      </c>
      <c r="P292" s="173"/>
      <c r="Q292" s="173"/>
    </row>
    <row r="293" spans="1:17" s="79" customFormat="1" ht="14.25">
      <c r="A293" s="988"/>
      <c r="B293" s="978"/>
      <c r="C293" s="986"/>
      <c r="D293" s="1005"/>
      <c r="E293" s="179">
        <f t="shared" si="89"/>
        <v>30</v>
      </c>
      <c r="F293" s="179">
        <f t="shared" si="89"/>
        <v>30</v>
      </c>
      <c r="G293" s="179">
        <v>30</v>
      </c>
      <c r="H293" s="179">
        <v>30</v>
      </c>
      <c r="I293" s="564"/>
      <c r="J293" s="564"/>
      <c r="K293" s="564"/>
      <c r="L293" s="564"/>
      <c r="M293" s="564"/>
      <c r="N293" s="564"/>
      <c r="O293" s="559" t="s">
        <v>130</v>
      </c>
      <c r="P293" s="173"/>
      <c r="Q293" s="173"/>
    </row>
    <row r="294" spans="1:17" s="79" customFormat="1" ht="14.25">
      <c r="A294" s="988"/>
      <c r="B294" s="978"/>
      <c r="C294" s="986"/>
      <c r="D294" s="985" t="s">
        <v>28</v>
      </c>
      <c r="E294" s="174">
        <f t="shared" si="89"/>
        <v>400</v>
      </c>
      <c r="F294" s="174">
        <f t="shared" si="89"/>
        <v>400</v>
      </c>
      <c r="G294" s="174">
        <v>400</v>
      </c>
      <c r="H294" s="174">
        <v>400</v>
      </c>
      <c r="I294" s="565"/>
      <c r="J294" s="565"/>
      <c r="K294" s="565"/>
      <c r="L294" s="565"/>
      <c r="M294" s="565"/>
      <c r="N294" s="565"/>
      <c r="O294" s="559" t="s">
        <v>132</v>
      </c>
      <c r="P294" s="173"/>
      <c r="Q294" s="173"/>
    </row>
    <row r="295" spans="1:17" s="79" customFormat="1" ht="14.25">
      <c r="A295" s="988"/>
      <c r="B295" s="978"/>
      <c r="C295" s="986"/>
      <c r="D295" s="987"/>
      <c r="E295" s="174">
        <f t="shared" si="89"/>
        <v>200</v>
      </c>
      <c r="F295" s="174">
        <f t="shared" si="89"/>
        <v>0</v>
      </c>
      <c r="G295" s="560">
        <v>200</v>
      </c>
      <c r="H295" s="560"/>
      <c r="I295" s="565"/>
      <c r="J295" s="565"/>
      <c r="K295" s="565"/>
      <c r="L295" s="565"/>
      <c r="M295" s="565"/>
      <c r="N295" s="565"/>
      <c r="O295" s="559" t="s">
        <v>130</v>
      </c>
      <c r="P295" s="173"/>
      <c r="Q295" s="173"/>
    </row>
    <row r="296" spans="1:17" s="79" customFormat="1" ht="14.25">
      <c r="A296" s="988"/>
      <c r="B296" s="978"/>
      <c r="C296" s="986"/>
      <c r="D296" s="985" t="s">
        <v>524</v>
      </c>
      <c r="E296" s="174">
        <f t="shared" si="89"/>
        <v>400</v>
      </c>
      <c r="F296" s="174">
        <f t="shared" si="89"/>
        <v>400</v>
      </c>
      <c r="G296" s="560">
        <v>400</v>
      </c>
      <c r="H296" s="560">
        <v>400</v>
      </c>
      <c r="I296" s="565"/>
      <c r="J296" s="565"/>
      <c r="K296" s="565"/>
      <c r="L296" s="565"/>
      <c r="M296" s="565"/>
      <c r="N296" s="565"/>
      <c r="O296" s="559" t="s">
        <v>132</v>
      </c>
      <c r="P296" s="173"/>
      <c r="Q296" s="173"/>
    </row>
    <row r="297" spans="1:17" s="79" customFormat="1" ht="14.25">
      <c r="A297" s="988"/>
      <c r="B297" s="978"/>
      <c r="C297" s="986"/>
      <c r="D297" s="987"/>
      <c r="E297" s="174">
        <f t="shared" si="89"/>
        <v>200</v>
      </c>
      <c r="F297" s="174">
        <f t="shared" si="89"/>
        <v>201.6</v>
      </c>
      <c r="G297" s="560">
        <v>200</v>
      </c>
      <c r="H297" s="560">
        <v>201.6</v>
      </c>
      <c r="I297" s="565"/>
      <c r="J297" s="565"/>
      <c r="K297" s="565"/>
      <c r="L297" s="565"/>
      <c r="M297" s="565"/>
      <c r="N297" s="565"/>
      <c r="O297" s="559" t="s">
        <v>130</v>
      </c>
      <c r="P297" s="173"/>
      <c r="Q297" s="173"/>
    </row>
    <row r="298" spans="1:17" s="79" customFormat="1" ht="14.25">
      <c r="A298" s="988"/>
      <c r="B298" s="978"/>
      <c r="C298" s="986"/>
      <c r="D298" s="985" t="s">
        <v>525</v>
      </c>
      <c r="E298" s="174">
        <f t="shared" si="89"/>
        <v>400</v>
      </c>
      <c r="F298" s="174">
        <f t="shared" si="89"/>
        <v>400</v>
      </c>
      <c r="G298" s="560">
        <v>400</v>
      </c>
      <c r="H298" s="560">
        <v>400</v>
      </c>
      <c r="I298" s="565"/>
      <c r="J298" s="565"/>
      <c r="K298" s="565"/>
      <c r="L298" s="565"/>
      <c r="M298" s="565"/>
      <c r="N298" s="565"/>
      <c r="O298" s="559" t="s">
        <v>132</v>
      </c>
      <c r="P298" s="173"/>
      <c r="Q298" s="173"/>
    </row>
    <row r="299" spans="1:17" s="79" customFormat="1" ht="14.25">
      <c r="A299" s="988"/>
      <c r="B299" s="978"/>
      <c r="C299" s="986"/>
      <c r="D299" s="987"/>
      <c r="E299" s="174">
        <f t="shared" si="89"/>
        <v>200</v>
      </c>
      <c r="F299" s="174">
        <f t="shared" si="89"/>
        <v>201.6</v>
      </c>
      <c r="G299" s="560">
        <v>200</v>
      </c>
      <c r="H299" s="560">
        <v>201.6</v>
      </c>
      <c r="I299" s="565"/>
      <c r="J299" s="565"/>
      <c r="K299" s="565"/>
      <c r="L299" s="565"/>
      <c r="M299" s="565"/>
      <c r="N299" s="565"/>
      <c r="O299" s="559" t="s">
        <v>130</v>
      </c>
      <c r="P299" s="173"/>
      <c r="Q299" s="173"/>
    </row>
    <row r="300" spans="1:17" s="79" customFormat="1" ht="14.25">
      <c r="A300" s="988"/>
      <c r="B300" s="978"/>
      <c r="C300" s="986"/>
      <c r="D300" s="985" t="s">
        <v>526</v>
      </c>
      <c r="E300" s="174">
        <f t="shared" si="89"/>
        <v>400</v>
      </c>
      <c r="F300" s="174">
        <f t="shared" si="89"/>
        <v>400</v>
      </c>
      <c r="G300" s="560">
        <v>400</v>
      </c>
      <c r="H300" s="560">
        <v>400</v>
      </c>
      <c r="I300" s="565"/>
      <c r="J300" s="565"/>
      <c r="K300" s="565"/>
      <c r="L300" s="565"/>
      <c r="M300" s="565"/>
      <c r="N300" s="565"/>
      <c r="O300" s="559" t="s">
        <v>132</v>
      </c>
      <c r="P300" s="173"/>
      <c r="Q300" s="173"/>
    </row>
    <row r="301" spans="1:17" s="79" customFormat="1" ht="14.25">
      <c r="A301" s="988"/>
      <c r="B301" s="978"/>
      <c r="C301" s="986"/>
      <c r="D301" s="987"/>
      <c r="E301" s="174">
        <f>G301+I301+K301+M301</f>
        <v>200</v>
      </c>
      <c r="F301" s="174">
        <f>H301+J301+L301+N301</f>
        <v>201.6</v>
      </c>
      <c r="G301" s="560">
        <v>200</v>
      </c>
      <c r="H301" s="560">
        <v>201.6</v>
      </c>
      <c r="I301" s="565"/>
      <c r="J301" s="565"/>
      <c r="K301" s="565"/>
      <c r="L301" s="565"/>
      <c r="M301" s="565"/>
      <c r="N301" s="565"/>
      <c r="O301" s="559" t="s">
        <v>130</v>
      </c>
      <c r="P301" s="173"/>
      <c r="Q301" s="173"/>
    </row>
    <row r="302" spans="1:17" s="79" customFormat="1" ht="14.25">
      <c r="A302" s="988"/>
      <c r="B302" s="978"/>
      <c r="C302" s="986"/>
      <c r="D302" s="537" t="s">
        <v>527</v>
      </c>
      <c r="E302" s="174">
        <f t="shared" si="89"/>
        <v>400</v>
      </c>
      <c r="F302" s="174">
        <f t="shared" si="89"/>
        <v>400</v>
      </c>
      <c r="G302" s="560">
        <v>400</v>
      </c>
      <c r="H302" s="560">
        <v>400</v>
      </c>
      <c r="I302" s="565"/>
      <c r="J302" s="565"/>
      <c r="K302" s="565"/>
      <c r="L302" s="565"/>
      <c r="M302" s="565"/>
      <c r="N302" s="565"/>
      <c r="O302" s="559" t="s">
        <v>132</v>
      </c>
      <c r="P302" s="173"/>
      <c r="Q302" s="173"/>
    </row>
    <row r="303" spans="1:17" s="79" customFormat="1" ht="14.25">
      <c r="A303" s="988"/>
      <c r="B303" s="978"/>
      <c r="C303" s="987"/>
      <c r="D303" s="539" t="s">
        <v>539</v>
      </c>
      <c r="E303" s="560">
        <f t="shared" si="89"/>
        <v>400</v>
      </c>
      <c r="F303" s="560">
        <f t="shared" si="89"/>
        <v>400</v>
      </c>
      <c r="G303" s="560">
        <v>400</v>
      </c>
      <c r="H303" s="560">
        <v>400</v>
      </c>
      <c r="I303" s="565"/>
      <c r="J303" s="565"/>
      <c r="K303" s="565"/>
      <c r="L303" s="565"/>
      <c r="M303" s="565"/>
      <c r="N303" s="565"/>
      <c r="O303" s="559" t="s">
        <v>132</v>
      </c>
      <c r="P303" s="173"/>
      <c r="Q303" s="173"/>
    </row>
    <row r="304" spans="1:17" s="79" customFormat="1" ht="15" customHeight="1">
      <c r="A304" s="988" t="s">
        <v>742</v>
      </c>
      <c r="B304" s="978" t="s">
        <v>662</v>
      </c>
      <c r="C304" s="978" t="s">
        <v>1026</v>
      </c>
      <c r="D304" s="541" t="s">
        <v>22</v>
      </c>
      <c r="E304" s="542">
        <f>SUM(E305:E315)</f>
        <v>717</v>
      </c>
      <c r="F304" s="542">
        <f aca="true" t="shared" si="90" ref="F304:N304">SUM(F305:F315)</f>
        <v>717</v>
      </c>
      <c r="G304" s="542">
        <f t="shared" si="90"/>
        <v>717</v>
      </c>
      <c r="H304" s="542">
        <f t="shared" si="90"/>
        <v>717</v>
      </c>
      <c r="I304" s="542">
        <f t="shared" si="90"/>
        <v>0</v>
      </c>
      <c r="J304" s="542">
        <f t="shared" si="90"/>
        <v>0</v>
      </c>
      <c r="K304" s="542">
        <f t="shared" si="90"/>
        <v>0</v>
      </c>
      <c r="L304" s="542">
        <f t="shared" si="90"/>
        <v>0</v>
      </c>
      <c r="M304" s="542">
        <f t="shared" si="90"/>
        <v>0</v>
      </c>
      <c r="N304" s="542">
        <f t="shared" si="90"/>
        <v>0</v>
      </c>
      <c r="O304" s="985" t="s">
        <v>132</v>
      </c>
      <c r="P304" s="173"/>
      <c r="Q304" s="173"/>
    </row>
    <row r="305" spans="1:17" s="79" customFormat="1" ht="14.25">
      <c r="A305" s="988"/>
      <c r="B305" s="978"/>
      <c r="C305" s="978"/>
      <c r="D305" s="543" t="s">
        <v>9</v>
      </c>
      <c r="E305" s="179">
        <f aca="true" t="shared" si="91" ref="E305:F315">G305+I305+K305+M305</f>
        <v>0</v>
      </c>
      <c r="F305" s="179">
        <f t="shared" si="91"/>
        <v>0</v>
      </c>
      <c r="G305" s="179"/>
      <c r="H305" s="179"/>
      <c r="I305" s="564"/>
      <c r="J305" s="564"/>
      <c r="K305" s="564"/>
      <c r="L305" s="564"/>
      <c r="M305" s="564"/>
      <c r="N305" s="564"/>
      <c r="O305" s="986"/>
      <c r="P305" s="173"/>
      <c r="Q305" s="173"/>
    </row>
    <row r="306" spans="1:17" s="79" customFormat="1" ht="14.25">
      <c r="A306" s="988"/>
      <c r="B306" s="978"/>
      <c r="C306" s="978"/>
      <c r="D306" s="543" t="s">
        <v>10</v>
      </c>
      <c r="E306" s="179">
        <f t="shared" si="91"/>
        <v>0</v>
      </c>
      <c r="F306" s="179">
        <f t="shared" si="91"/>
        <v>0</v>
      </c>
      <c r="G306" s="179"/>
      <c r="H306" s="179"/>
      <c r="I306" s="564"/>
      <c r="J306" s="564"/>
      <c r="K306" s="564"/>
      <c r="L306" s="564"/>
      <c r="M306" s="564"/>
      <c r="N306" s="564"/>
      <c r="O306" s="986"/>
      <c r="P306" s="173"/>
      <c r="Q306" s="173"/>
    </row>
    <row r="307" spans="1:17" s="79" customFormat="1" ht="14.25">
      <c r="A307" s="988"/>
      <c r="B307" s="978"/>
      <c r="C307" s="978"/>
      <c r="D307" s="543" t="s">
        <v>11</v>
      </c>
      <c r="E307" s="179">
        <f t="shared" si="91"/>
        <v>0</v>
      </c>
      <c r="F307" s="179">
        <f t="shared" si="91"/>
        <v>0</v>
      </c>
      <c r="G307" s="179"/>
      <c r="H307" s="179"/>
      <c r="I307" s="564"/>
      <c r="J307" s="564"/>
      <c r="K307" s="564"/>
      <c r="L307" s="564"/>
      <c r="M307" s="564"/>
      <c r="N307" s="564"/>
      <c r="O307" s="986"/>
      <c r="P307" s="173"/>
      <c r="Q307" s="173"/>
    </row>
    <row r="308" spans="1:17" s="79" customFormat="1" ht="14.25">
      <c r="A308" s="988"/>
      <c r="B308" s="978"/>
      <c r="C308" s="978"/>
      <c r="D308" s="543" t="s">
        <v>19</v>
      </c>
      <c r="E308" s="179">
        <f t="shared" si="91"/>
        <v>717</v>
      </c>
      <c r="F308" s="179">
        <f t="shared" si="91"/>
        <v>717</v>
      </c>
      <c r="G308" s="179">
        <v>717</v>
      </c>
      <c r="H308" s="179">
        <v>717</v>
      </c>
      <c r="I308" s="564"/>
      <c r="J308" s="564"/>
      <c r="K308" s="564"/>
      <c r="L308" s="564"/>
      <c r="M308" s="564"/>
      <c r="N308" s="564"/>
      <c r="O308" s="986"/>
      <c r="P308" s="173"/>
      <c r="Q308" s="173"/>
    </row>
    <row r="309" spans="1:17" s="79" customFormat="1" ht="14.25">
      <c r="A309" s="988"/>
      <c r="B309" s="978"/>
      <c r="C309" s="978"/>
      <c r="D309" s="543" t="s">
        <v>27</v>
      </c>
      <c r="E309" s="179">
        <f t="shared" si="91"/>
        <v>0</v>
      </c>
      <c r="F309" s="179">
        <f t="shared" si="91"/>
        <v>0</v>
      </c>
      <c r="G309" s="179"/>
      <c r="H309" s="179"/>
      <c r="I309" s="564"/>
      <c r="J309" s="564"/>
      <c r="K309" s="564"/>
      <c r="L309" s="564"/>
      <c r="M309" s="564"/>
      <c r="N309" s="564"/>
      <c r="O309" s="986"/>
      <c r="P309" s="173"/>
      <c r="Q309" s="173"/>
    </row>
    <row r="310" spans="1:17" s="79" customFormat="1" ht="14.25">
      <c r="A310" s="988"/>
      <c r="B310" s="978"/>
      <c r="C310" s="978"/>
      <c r="D310" s="543" t="s">
        <v>28</v>
      </c>
      <c r="E310" s="179">
        <f t="shared" si="91"/>
        <v>0</v>
      </c>
      <c r="F310" s="179">
        <f t="shared" si="91"/>
        <v>0</v>
      </c>
      <c r="G310" s="179"/>
      <c r="H310" s="179"/>
      <c r="I310" s="564"/>
      <c r="J310" s="564"/>
      <c r="K310" s="564"/>
      <c r="L310" s="564"/>
      <c r="M310" s="564"/>
      <c r="N310" s="564"/>
      <c r="O310" s="986"/>
      <c r="P310" s="173"/>
      <c r="Q310" s="173"/>
    </row>
    <row r="311" spans="1:17" s="79" customFormat="1" ht="14.25">
      <c r="A311" s="988"/>
      <c r="B311" s="978"/>
      <c r="C311" s="978"/>
      <c r="D311" s="537" t="s">
        <v>524</v>
      </c>
      <c r="E311" s="174">
        <f t="shared" si="91"/>
        <v>0</v>
      </c>
      <c r="F311" s="174">
        <f t="shared" si="91"/>
        <v>0</v>
      </c>
      <c r="G311" s="560"/>
      <c r="H311" s="560"/>
      <c r="I311" s="565"/>
      <c r="J311" s="565"/>
      <c r="K311" s="565"/>
      <c r="L311" s="565"/>
      <c r="M311" s="565"/>
      <c r="N311" s="565"/>
      <c r="O311" s="986"/>
      <c r="P311" s="173"/>
      <c r="Q311" s="173"/>
    </row>
    <row r="312" spans="1:17" s="79" customFormat="1" ht="14.25">
      <c r="A312" s="988"/>
      <c r="B312" s="978"/>
      <c r="C312" s="978"/>
      <c r="D312" s="537" t="s">
        <v>525</v>
      </c>
      <c r="E312" s="174">
        <f t="shared" si="91"/>
        <v>0</v>
      </c>
      <c r="F312" s="174">
        <f t="shared" si="91"/>
        <v>0</v>
      </c>
      <c r="G312" s="560"/>
      <c r="H312" s="560"/>
      <c r="I312" s="565"/>
      <c r="J312" s="565"/>
      <c r="K312" s="565"/>
      <c r="L312" s="565"/>
      <c r="M312" s="565"/>
      <c r="N312" s="565"/>
      <c r="O312" s="986"/>
      <c r="P312" s="173"/>
      <c r="Q312" s="173"/>
    </row>
    <row r="313" spans="1:17" s="79" customFormat="1" ht="14.25">
      <c r="A313" s="988"/>
      <c r="B313" s="978"/>
      <c r="C313" s="978"/>
      <c r="D313" s="537" t="s">
        <v>526</v>
      </c>
      <c r="E313" s="174">
        <f t="shared" si="91"/>
        <v>0</v>
      </c>
      <c r="F313" s="174">
        <f t="shared" si="91"/>
        <v>0</v>
      </c>
      <c r="G313" s="560"/>
      <c r="H313" s="560"/>
      <c r="I313" s="565"/>
      <c r="J313" s="565"/>
      <c r="K313" s="565"/>
      <c r="L313" s="565"/>
      <c r="M313" s="565"/>
      <c r="N313" s="565"/>
      <c r="O313" s="986"/>
      <c r="P313" s="173"/>
      <c r="Q313" s="173"/>
    </row>
    <row r="314" spans="1:17" s="79" customFormat="1" ht="14.25">
      <c r="A314" s="988"/>
      <c r="B314" s="978"/>
      <c r="C314" s="978"/>
      <c r="D314" s="537" t="s">
        <v>527</v>
      </c>
      <c r="E314" s="174">
        <f t="shared" si="91"/>
        <v>0</v>
      </c>
      <c r="F314" s="174">
        <f t="shared" si="91"/>
        <v>0</v>
      </c>
      <c r="G314" s="560"/>
      <c r="H314" s="560"/>
      <c r="I314" s="565"/>
      <c r="J314" s="565"/>
      <c r="K314" s="565"/>
      <c r="L314" s="565"/>
      <c r="M314" s="565"/>
      <c r="N314" s="565"/>
      <c r="O314" s="986"/>
      <c r="P314" s="173"/>
      <c r="Q314" s="173"/>
    </row>
    <row r="315" spans="1:17" s="79" customFormat="1" ht="14.25">
      <c r="A315" s="988"/>
      <c r="B315" s="978"/>
      <c r="C315" s="978"/>
      <c r="D315" s="539" t="s">
        <v>539</v>
      </c>
      <c r="E315" s="560">
        <f t="shared" si="91"/>
        <v>0</v>
      </c>
      <c r="F315" s="560">
        <f t="shared" si="91"/>
        <v>0</v>
      </c>
      <c r="G315" s="560"/>
      <c r="H315" s="560"/>
      <c r="I315" s="565"/>
      <c r="J315" s="565"/>
      <c r="K315" s="565"/>
      <c r="L315" s="565"/>
      <c r="M315" s="565"/>
      <c r="N315" s="565"/>
      <c r="O315" s="987"/>
      <c r="P315" s="173"/>
      <c r="Q315" s="173"/>
    </row>
    <row r="316" spans="1:17" s="79" customFormat="1" ht="14.25">
      <c r="A316" s="988" t="s">
        <v>744</v>
      </c>
      <c r="B316" s="978" t="s">
        <v>721</v>
      </c>
      <c r="C316" s="985" t="s">
        <v>1027</v>
      </c>
      <c r="D316" s="541" t="s">
        <v>22</v>
      </c>
      <c r="E316" s="542">
        <f>SUM(E317:E327)</f>
        <v>998.4000000000001</v>
      </c>
      <c r="F316" s="542">
        <f aca="true" t="shared" si="92" ref="F316:N316">SUM(F317:F327)</f>
        <v>998.4000000000001</v>
      </c>
      <c r="G316" s="542">
        <f t="shared" si="92"/>
        <v>185.7</v>
      </c>
      <c r="H316" s="542">
        <f t="shared" si="92"/>
        <v>185.7</v>
      </c>
      <c r="I316" s="542">
        <f t="shared" si="92"/>
        <v>0</v>
      </c>
      <c r="J316" s="542">
        <f t="shared" si="92"/>
        <v>0</v>
      </c>
      <c r="K316" s="542">
        <f t="shared" si="92"/>
        <v>812.7</v>
      </c>
      <c r="L316" s="542">
        <f t="shared" si="92"/>
        <v>812.7</v>
      </c>
      <c r="M316" s="542">
        <f t="shared" si="92"/>
        <v>0</v>
      </c>
      <c r="N316" s="542">
        <f t="shared" si="92"/>
        <v>0</v>
      </c>
      <c r="O316" s="985" t="s">
        <v>130</v>
      </c>
      <c r="P316" s="173"/>
      <c r="Q316" s="173"/>
    </row>
    <row r="317" spans="1:17" s="79" customFormat="1" ht="14.25">
      <c r="A317" s="988"/>
      <c r="B317" s="978"/>
      <c r="C317" s="986"/>
      <c r="D317" s="543" t="s">
        <v>9</v>
      </c>
      <c r="E317" s="179">
        <f aca="true" t="shared" si="93" ref="E317:E327">G317+I317+K317+M317</f>
        <v>0</v>
      </c>
      <c r="F317" s="179">
        <f aca="true" t="shared" si="94" ref="F317:F327">H317+J317+L317+N317</f>
        <v>0</v>
      </c>
      <c r="G317" s="566"/>
      <c r="H317" s="566"/>
      <c r="I317" s="564"/>
      <c r="J317" s="564"/>
      <c r="K317" s="564"/>
      <c r="L317" s="564"/>
      <c r="M317" s="564"/>
      <c r="N317" s="564"/>
      <c r="O317" s="986"/>
      <c r="P317" s="173"/>
      <c r="Q317" s="173"/>
    </row>
    <row r="318" spans="1:17" s="79" customFormat="1" ht="14.25">
      <c r="A318" s="988"/>
      <c r="B318" s="978"/>
      <c r="C318" s="986"/>
      <c r="D318" s="543" t="s">
        <v>10</v>
      </c>
      <c r="E318" s="179">
        <f t="shared" si="93"/>
        <v>0</v>
      </c>
      <c r="F318" s="179">
        <f t="shared" si="94"/>
        <v>0</v>
      </c>
      <c r="G318" s="566"/>
      <c r="H318" s="566"/>
      <c r="I318" s="564"/>
      <c r="J318" s="564"/>
      <c r="K318" s="564"/>
      <c r="L318" s="564"/>
      <c r="M318" s="564"/>
      <c r="N318" s="564"/>
      <c r="O318" s="986"/>
      <c r="P318" s="173"/>
      <c r="Q318" s="173"/>
    </row>
    <row r="319" spans="1:17" s="79" customFormat="1" ht="14.25">
      <c r="A319" s="988"/>
      <c r="B319" s="978"/>
      <c r="C319" s="986"/>
      <c r="D319" s="543" t="s">
        <v>11</v>
      </c>
      <c r="E319" s="179">
        <f t="shared" si="93"/>
        <v>0</v>
      </c>
      <c r="F319" s="179">
        <f t="shared" si="94"/>
        <v>0</v>
      </c>
      <c r="G319" s="566"/>
      <c r="H319" s="566"/>
      <c r="I319" s="564"/>
      <c r="J319" s="564"/>
      <c r="K319" s="564"/>
      <c r="L319" s="564"/>
      <c r="M319" s="564"/>
      <c r="N319" s="564"/>
      <c r="O319" s="986"/>
      <c r="P319" s="173"/>
      <c r="Q319" s="173"/>
    </row>
    <row r="320" spans="1:17" s="79" customFormat="1" ht="14.25">
      <c r="A320" s="988"/>
      <c r="B320" s="978"/>
      <c r="C320" s="986"/>
      <c r="D320" s="543" t="s">
        <v>19</v>
      </c>
      <c r="E320" s="179">
        <f t="shared" si="93"/>
        <v>0</v>
      </c>
      <c r="F320" s="179">
        <f t="shared" si="94"/>
        <v>0</v>
      </c>
      <c r="G320" s="566"/>
      <c r="H320" s="566"/>
      <c r="I320" s="564"/>
      <c r="J320" s="564"/>
      <c r="K320" s="564"/>
      <c r="L320" s="564"/>
      <c r="M320" s="564"/>
      <c r="N320" s="564"/>
      <c r="O320" s="986"/>
      <c r="P320" s="173"/>
      <c r="Q320" s="173"/>
    </row>
    <row r="321" spans="1:17" s="79" customFormat="1" ht="14.25">
      <c r="A321" s="988"/>
      <c r="B321" s="978"/>
      <c r="C321" s="986"/>
      <c r="D321" s="543" t="s">
        <v>27</v>
      </c>
      <c r="E321" s="179">
        <f t="shared" si="93"/>
        <v>998.4000000000001</v>
      </c>
      <c r="F321" s="179">
        <f t="shared" si="94"/>
        <v>998.4000000000001</v>
      </c>
      <c r="G321" s="566">
        <v>185.7</v>
      </c>
      <c r="H321" s="566">
        <v>185.7</v>
      </c>
      <c r="I321" s="564"/>
      <c r="J321" s="564"/>
      <c r="K321" s="567">
        <v>812.7</v>
      </c>
      <c r="L321" s="567">
        <v>812.7</v>
      </c>
      <c r="M321" s="564"/>
      <c r="N321" s="564"/>
      <c r="O321" s="986"/>
      <c r="P321" s="173"/>
      <c r="Q321" s="173"/>
    </row>
    <row r="322" spans="1:17" s="79" customFormat="1" ht="14.25">
      <c r="A322" s="988"/>
      <c r="B322" s="978"/>
      <c r="C322" s="986"/>
      <c r="D322" s="537" t="s">
        <v>28</v>
      </c>
      <c r="E322" s="174">
        <f t="shared" si="93"/>
        <v>0</v>
      </c>
      <c r="F322" s="174">
        <f t="shared" si="94"/>
        <v>0</v>
      </c>
      <c r="G322" s="560"/>
      <c r="H322" s="560"/>
      <c r="I322" s="565"/>
      <c r="J322" s="565"/>
      <c r="K322" s="565"/>
      <c r="L322" s="565"/>
      <c r="M322" s="565"/>
      <c r="N322" s="565"/>
      <c r="O322" s="986"/>
      <c r="P322" s="173"/>
      <c r="Q322" s="173"/>
    </row>
    <row r="323" spans="1:17" s="79" customFormat="1" ht="14.25">
      <c r="A323" s="988"/>
      <c r="B323" s="978"/>
      <c r="C323" s="986"/>
      <c r="D323" s="537" t="s">
        <v>524</v>
      </c>
      <c r="E323" s="174">
        <f t="shared" si="93"/>
        <v>0</v>
      </c>
      <c r="F323" s="174">
        <f t="shared" si="94"/>
        <v>0</v>
      </c>
      <c r="G323" s="560"/>
      <c r="H323" s="560"/>
      <c r="I323" s="565"/>
      <c r="J323" s="565"/>
      <c r="K323" s="565"/>
      <c r="L323" s="565"/>
      <c r="M323" s="565"/>
      <c r="N323" s="565"/>
      <c r="O323" s="986"/>
      <c r="P323" s="173"/>
      <c r="Q323" s="173"/>
    </row>
    <row r="324" spans="1:17" s="79" customFormat="1" ht="14.25">
      <c r="A324" s="988"/>
      <c r="B324" s="978"/>
      <c r="C324" s="986"/>
      <c r="D324" s="537" t="s">
        <v>525</v>
      </c>
      <c r="E324" s="174">
        <f t="shared" si="93"/>
        <v>0</v>
      </c>
      <c r="F324" s="174">
        <f t="shared" si="94"/>
        <v>0</v>
      </c>
      <c r="G324" s="560"/>
      <c r="H324" s="560"/>
      <c r="I324" s="565"/>
      <c r="J324" s="565"/>
      <c r="K324" s="565"/>
      <c r="L324" s="565"/>
      <c r="M324" s="565"/>
      <c r="N324" s="565"/>
      <c r="O324" s="986"/>
      <c r="P324" s="173"/>
      <c r="Q324" s="173"/>
    </row>
    <row r="325" spans="1:17" s="79" customFormat="1" ht="14.25">
      <c r="A325" s="988"/>
      <c r="B325" s="978"/>
      <c r="C325" s="986"/>
      <c r="D325" s="537" t="s">
        <v>526</v>
      </c>
      <c r="E325" s="174">
        <f t="shared" si="93"/>
        <v>0</v>
      </c>
      <c r="F325" s="174">
        <f t="shared" si="94"/>
        <v>0</v>
      </c>
      <c r="G325" s="560"/>
      <c r="H325" s="560"/>
      <c r="I325" s="565"/>
      <c r="J325" s="565"/>
      <c r="K325" s="565"/>
      <c r="L325" s="565"/>
      <c r="M325" s="565"/>
      <c r="N325" s="565"/>
      <c r="O325" s="986"/>
      <c r="P325" s="173"/>
      <c r="Q325" s="173"/>
    </row>
    <row r="326" spans="1:17" s="79" customFormat="1" ht="14.25">
      <c r="A326" s="988"/>
      <c r="B326" s="978"/>
      <c r="C326" s="986"/>
      <c r="D326" s="537" t="s">
        <v>527</v>
      </c>
      <c r="E326" s="174">
        <f t="shared" si="93"/>
        <v>0</v>
      </c>
      <c r="F326" s="174">
        <f t="shared" si="94"/>
        <v>0</v>
      </c>
      <c r="G326" s="560"/>
      <c r="H326" s="560"/>
      <c r="I326" s="565"/>
      <c r="J326" s="565"/>
      <c r="K326" s="565"/>
      <c r="L326" s="565"/>
      <c r="M326" s="565"/>
      <c r="N326" s="565"/>
      <c r="O326" s="986"/>
      <c r="P326" s="173"/>
      <c r="Q326" s="173"/>
    </row>
    <row r="327" spans="1:17" s="79" customFormat="1" ht="14.25">
      <c r="A327" s="988"/>
      <c r="B327" s="978"/>
      <c r="C327" s="987"/>
      <c r="D327" s="539" t="s">
        <v>539</v>
      </c>
      <c r="E327" s="560">
        <f t="shared" si="93"/>
        <v>0</v>
      </c>
      <c r="F327" s="560">
        <f t="shared" si="94"/>
        <v>0</v>
      </c>
      <c r="G327" s="560"/>
      <c r="H327" s="560"/>
      <c r="I327" s="565"/>
      <c r="J327" s="565"/>
      <c r="K327" s="565"/>
      <c r="L327" s="565"/>
      <c r="M327" s="565"/>
      <c r="N327" s="565"/>
      <c r="O327" s="987"/>
      <c r="P327" s="173"/>
      <c r="Q327" s="173"/>
    </row>
    <row r="328" spans="1:17" ht="15" customHeight="1">
      <c r="A328" s="545" t="s">
        <v>998</v>
      </c>
      <c r="B328" s="995" t="s">
        <v>992</v>
      </c>
      <c r="C328" s="996"/>
      <c r="D328" s="996"/>
      <c r="E328" s="996"/>
      <c r="F328" s="996"/>
      <c r="G328" s="996"/>
      <c r="H328" s="996"/>
      <c r="I328" s="996"/>
      <c r="J328" s="996"/>
      <c r="K328" s="996"/>
      <c r="L328" s="996"/>
      <c r="M328" s="996"/>
      <c r="N328" s="997"/>
      <c r="O328" s="546"/>
      <c r="P328" s="173"/>
      <c r="Q328" s="173"/>
    </row>
    <row r="329" spans="1:17" s="4" customFormat="1" ht="15" customHeight="1">
      <c r="A329" s="982" t="s">
        <v>147</v>
      </c>
      <c r="B329" s="1010" t="s">
        <v>85</v>
      </c>
      <c r="C329" s="549"/>
      <c r="D329" s="541" t="s">
        <v>8</v>
      </c>
      <c r="E329" s="542">
        <f>SUM(E330:E340)</f>
        <v>7218948.699999999</v>
      </c>
      <c r="F329" s="542">
        <f aca="true" t="shared" si="95" ref="F329:N329">SUM(F330:F340)</f>
        <v>5419987.789999999</v>
      </c>
      <c r="G329" s="542">
        <f t="shared" si="95"/>
        <v>5332283.7</v>
      </c>
      <c r="H329" s="542">
        <f t="shared" si="95"/>
        <v>4692194</v>
      </c>
      <c r="I329" s="542">
        <f t="shared" si="95"/>
        <v>2660.6</v>
      </c>
      <c r="J329" s="542">
        <f t="shared" si="95"/>
        <v>2660.6</v>
      </c>
      <c r="K329" s="542">
        <f t="shared" si="95"/>
        <v>1358256.5000000002</v>
      </c>
      <c r="L329" s="542">
        <f t="shared" si="95"/>
        <v>385993.1</v>
      </c>
      <c r="M329" s="542">
        <f t="shared" si="95"/>
        <v>525747.9</v>
      </c>
      <c r="N329" s="542">
        <f t="shared" si="95"/>
        <v>339140.09</v>
      </c>
      <c r="O329" s="978" t="s">
        <v>24</v>
      </c>
      <c r="P329" s="176"/>
      <c r="Q329" s="176"/>
    </row>
    <row r="330" spans="1:17" ht="14.25">
      <c r="A330" s="983"/>
      <c r="B330" s="1011"/>
      <c r="C330" s="552"/>
      <c r="D330" s="543" t="s">
        <v>9</v>
      </c>
      <c r="E330" s="179">
        <f>G330+I330+K330+M330</f>
        <v>453746.69999999995</v>
      </c>
      <c r="F330" s="179">
        <f>H330+J330+L330+N330</f>
        <v>329746.79999999993</v>
      </c>
      <c r="G330" s="179">
        <v>324731.1</v>
      </c>
      <c r="H330" s="179">
        <v>286070.6</v>
      </c>
      <c r="I330" s="179">
        <v>1772.6</v>
      </c>
      <c r="J330" s="179">
        <v>1772.6</v>
      </c>
      <c r="K330" s="179">
        <v>127243</v>
      </c>
      <c r="L330" s="179">
        <v>41903.6</v>
      </c>
      <c r="M330" s="550"/>
      <c r="N330" s="550"/>
      <c r="O330" s="978"/>
      <c r="P330" s="173"/>
      <c r="Q330" s="173"/>
    </row>
    <row r="331" spans="1:17" ht="14.25">
      <c r="A331" s="983"/>
      <c r="B331" s="1011"/>
      <c r="C331" s="982" t="s">
        <v>772</v>
      </c>
      <c r="D331" s="543" t="s">
        <v>10</v>
      </c>
      <c r="E331" s="179">
        <f aca="true" t="shared" si="96" ref="E331:F340">G331+I331+K331+M331</f>
        <v>433929.5</v>
      </c>
      <c r="F331" s="179">
        <f t="shared" si="96"/>
        <v>350837.9</v>
      </c>
      <c r="G331" s="179">
        <v>341689.9</v>
      </c>
      <c r="H331" s="179">
        <v>306803.2</v>
      </c>
      <c r="I331" s="179">
        <v>888</v>
      </c>
      <c r="J331" s="179">
        <v>888</v>
      </c>
      <c r="K331" s="179">
        <v>91351.6</v>
      </c>
      <c r="L331" s="179">
        <v>43146.7</v>
      </c>
      <c r="M331" s="550"/>
      <c r="N331" s="550"/>
      <c r="O331" s="978"/>
      <c r="P331" s="173"/>
      <c r="Q331" s="173"/>
    </row>
    <row r="332" spans="1:17" ht="14.25">
      <c r="A332" s="983"/>
      <c r="B332" s="1011"/>
      <c r="C332" s="983"/>
      <c r="D332" s="543" t="s">
        <v>11</v>
      </c>
      <c r="E332" s="179">
        <f t="shared" si="96"/>
        <v>472419</v>
      </c>
      <c r="F332" s="179">
        <f t="shared" si="96"/>
        <v>408278.69999999995</v>
      </c>
      <c r="G332" s="179">
        <v>345789.9</v>
      </c>
      <c r="H332" s="179">
        <v>345786.1</v>
      </c>
      <c r="I332" s="550"/>
      <c r="J332" s="550"/>
      <c r="K332" s="179">
        <v>126629.1</v>
      </c>
      <c r="L332" s="179">
        <v>62492.6</v>
      </c>
      <c r="M332" s="550"/>
      <c r="N332" s="550"/>
      <c r="O332" s="978"/>
      <c r="P332" s="173"/>
      <c r="Q332" s="173"/>
    </row>
    <row r="333" spans="1:17" ht="14.25">
      <c r="A333" s="983"/>
      <c r="B333" s="1011"/>
      <c r="C333" s="983"/>
      <c r="D333" s="543" t="s">
        <v>19</v>
      </c>
      <c r="E333" s="179">
        <f t="shared" si="96"/>
        <v>643499.4</v>
      </c>
      <c r="F333" s="179">
        <f t="shared" si="96"/>
        <v>594490.6900000001</v>
      </c>
      <c r="G333" s="179">
        <v>449143.9</v>
      </c>
      <c r="H333" s="179">
        <v>449143.9</v>
      </c>
      <c r="I333" s="550"/>
      <c r="J333" s="550"/>
      <c r="K333" s="179">
        <v>126629.1</v>
      </c>
      <c r="L333" s="179">
        <v>87111.5</v>
      </c>
      <c r="M333" s="179">
        <v>67726.4</v>
      </c>
      <c r="N333" s="179">
        <v>58235.29</v>
      </c>
      <c r="O333" s="978"/>
      <c r="P333" s="173"/>
      <c r="Q333" s="173"/>
    </row>
    <row r="334" spans="1:17" ht="14.25">
      <c r="A334" s="983"/>
      <c r="B334" s="1011"/>
      <c r="C334" s="983"/>
      <c r="D334" s="543" t="s">
        <v>27</v>
      </c>
      <c r="E334" s="179">
        <f t="shared" si="96"/>
        <v>735576.2</v>
      </c>
      <c r="F334" s="179">
        <f t="shared" si="96"/>
        <v>612865.3999999999</v>
      </c>
      <c r="G334" s="179">
        <v>538720.9</v>
      </c>
      <c r="H334" s="179">
        <v>454661.3</v>
      </c>
      <c r="I334" s="550"/>
      <c r="J334" s="550"/>
      <c r="K334" s="179">
        <v>126629.1</v>
      </c>
      <c r="L334" s="179">
        <v>87977.9</v>
      </c>
      <c r="M334" s="179">
        <v>70226.2</v>
      </c>
      <c r="N334" s="179">
        <v>70226.2</v>
      </c>
      <c r="O334" s="978"/>
      <c r="P334" s="178"/>
      <c r="Q334" s="173"/>
    </row>
    <row r="335" spans="1:17" ht="14.25">
      <c r="A335" s="983"/>
      <c r="B335" s="1011"/>
      <c r="C335" s="983"/>
      <c r="D335" s="537" t="s">
        <v>28</v>
      </c>
      <c r="E335" s="174">
        <f t="shared" si="96"/>
        <v>752223.2999999999</v>
      </c>
      <c r="F335" s="174">
        <f t="shared" si="96"/>
        <v>631040.3999999999</v>
      </c>
      <c r="G335" s="174">
        <v>555368</v>
      </c>
      <c r="H335" s="174">
        <v>504510</v>
      </c>
      <c r="I335" s="551"/>
      <c r="J335" s="551"/>
      <c r="K335" s="174">
        <v>126629.1</v>
      </c>
      <c r="L335" s="174">
        <v>56304.2</v>
      </c>
      <c r="M335" s="174">
        <v>70226.2</v>
      </c>
      <c r="N335" s="174">
        <v>70226.2</v>
      </c>
      <c r="O335" s="978"/>
      <c r="P335" s="178">
        <f>G335+I335+K335</f>
        <v>681997.1</v>
      </c>
      <c r="Q335" s="173"/>
    </row>
    <row r="336" spans="1:17" ht="14.25">
      <c r="A336" s="983"/>
      <c r="B336" s="1011"/>
      <c r="C336" s="983"/>
      <c r="D336" s="537" t="s">
        <v>524</v>
      </c>
      <c r="E336" s="174">
        <f t="shared" si="96"/>
        <v>752223.2999999999</v>
      </c>
      <c r="F336" s="174">
        <f t="shared" si="96"/>
        <v>538798.5</v>
      </c>
      <c r="G336" s="174">
        <v>555368</v>
      </c>
      <c r="H336" s="174">
        <v>465044</v>
      </c>
      <c r="I336" s="551"/>
      <c r="J336" s="551"/>
      <c r="K336" s="174">
        <v>126629.1</v>
      </c>
      <c r="L336" s="174">
        <v>3528.3</v>
      </c>
      <c r="M336" s="174">
        <v>70226.2</v>
      </c>
      <c r="N336" s="174">
        <v>70226.2</v>
      </c>
      <c r="O336" s="978"/>
      <c r="P336" s="178">
        <f>G336+I336+K336</f>
        <v>681997.1</v>
      </c>
      <c r="Q336" s="173"/>
    </row>
    <row r="337" spans="1:17" ht="14.25">
      <c r="A337" s="983"/>
      <c r="B337" s="1011"/>
      <c r="C337" s="983"/>
      <c r="D337" s="537" t="s">
        <v>525</v>
      </c>
      <c r="E337" s="174">
        <f t="shared" si="96"/>
        <v>752223.2999999999</v>
      </c>
      <c r="F337" s="174">
        <f t="shared" si="96"/>
        <v>538796.1</v>
      </c>
      <c r="G337" s="174">
        <v>555368</v>
      </c>
      <c r="H337" s="174">
        <v>465041.6</v>
      </c>
      <c r="I337" s="551"/>
      <c r="J337" s="551"/>
      <c r="K337" s="174">
        <v>126629.1</v>
      </c>
      <c r="L337" s="174">
        <v>3528.3</v>
      </c>
      <c r="M337" s="174">
        <v>70226.2</v>
      </c>
      <c r="N337" s="174">
        <v>70226.2</v>
      </c>
      <c r="O337" s="978"/>
      <c r="P337" s="178">
        <f>G337+I337+K337</f>
        <v>681997.1</v>
      </c>
      <c r="Q337" s="173"/>
    </row>
    <row r="338" spans="1:17" ht="14.25">
      <c r="A338" s="983"/>
      <c r="B338" s="1011"/>
      <c r="C338" s="983"/>
      <c r="D338" s="537" t="s">
        <v>526</v>
      </c>
      <c r="E338" s="174">
        <f t="shared" si="96"/>
        <v>741036</v>
      </c>
      <c r="F338" s="174">
        <f t="shared" si="96"/>
        <v>452620.1</v>
      </c>
      <c r="G338" s="174">
        <v>555368</v>
      </c>
      <c r="H338" s="174">
        <v>452620.1</v>
      </c>
      <c r="I338" s="551"/>
      <c r="J338" s="551"/>
      <c r="K338" s="174">
        <v>126629.1</v>
      </c>
      <c r="L338" s="174"/>
      <c r="M338" s="174">
        <v>59038.9</v>
      </c>
      <c r="N338" s="174"/>
      <c r="O338" s="978"/>
      <c r="P338" s="173"/>
      <c r="Q338" s="173"/>
    </row>
    <row r="339" spans="1:17" ht="14.25">
      <c r="A339" s="983"/>
      <c r="B339" s="1011"/>
      <c r="C339" s="983"/>
      <c r="D339" s="537" t="s">
        <v>527</v>
      </c>
      <c r="E339" s="174">
        <f t="shared" si="96"/>
        <v>741036</v>
      </c>
      <c r="F339" s="174">
        <f t="shared" si="96"/>
        <v>467906.6</v>
      </c>
      <c r="G339" s="174">
        <v>555368</v>
      </c>
      <c r="H339" s="174">
        <v>467906.6</v>
      </c>
      <c r="I339" s="551"/>
      <c r="J339" s="551"/>
      <c r="K339" s="174">
        <v>126629.1</v>
      </c>
      <c r="L339" s="174"/>
      <c r="M339" s="174">
        <v>59038.9</v>
      </c>
      <c r="N339" s="174"/>
      <c r="O339" s="978"/>
      <c r="P339" s="173"/>
      <c r="Q339" s="173"/>
    </row>
    <row r="340" spans="1:17" ht="14.25">
      <c r="A340" s="984"/>
      <c r="B340" s="1012"/>
      <c r="C340" s="984"/>
      <c r="D340" s="537" t="s">
        <v>539</v>
      </c>
      <c r="E340" s="174">
        <f t="shared" si="96"/>
        <v>741036</v>
      </c>
      <c r="F340" s="174">
        <f t="shared" si="96"/>
        <v>494606.6</v>
      </c>
      <c r="G340" s="174">
        <v>555368</v>
      </c>
      <c r="H340" s="174">
        <v>494606.6</v>
      </c>
      <c r="I340" s="551"/>
      <c r="J340" s="551"/>
      <c r="K340" s="174">
        <v>126629.1</v>
      </c>
      <c r="L340" s="174"/>
      <c r="M340" s="174">
        <v>59038.9</v>
      </c>
      <c r="N340" s="174"/>
      <c r="O340" s="978"/>
      <c r="P340" s="173"/>
      <c r="Q340" s="173"/>
    </row>
    <row r="341" spans="1:17" ht="14.25">
      <c r="A341" s="979" t="s">
        <v>1126</v>
      </c>
      <c r="B341" s="980"/>
      <c r="C341" s="980"/>
      <c r="D341" s="980"/>
      <c r="E341" s="980"/>
      <c r="F341" s="980"/>
      <c r="G341" s="980"/>
      <c r="H341" s="980"/>
      <c r="I341" s="980"/>
      <c r="J341" s="980"/>
      <c r="K341" s="980"/>
      <c r="L341" s="980"/>
      <c r="M341" s="980"/>
      <c r="N341" s="980"/>
      <c r="O341" s="981"/>
      <c r="P341" s="173"/>
      <c r="Q341" s="173"/>
    </row>
    <row r="342" spans="1:17" s="4" customFormat="1" ht="15" customHeight="1">
      <c r="A342" s="982" t="s">
        <v>148</v>
      </c>
      <c r="B342" s="982" t="s">
        <v>14</v>
      </c>
      <c r="C342" s="549"/>
      <c r="D342" s="541" t="s">
        <v>8</v>
      </c>
      <c r="E342" s="542">
        <f>SUM(E343:E353)</f>
        <v>1062733.2000000002</v>
      </c>
      <c r="F342" s="542">
        <f aca="true" t="shared" si="97" ref="F342:N342">SUM(F343:F353)</f>
        <v>179929.02000000002</v>
      </c>
      <c r="G342" s="542">
        <f t="shared" si="97"/>
        <v>693784.6</v>
      </c>
      <c r="H342" s="542">
        <f t="shared" si="97"/>
        <v>15515.099999999999</v>
      </c>
      <c r="I342" s="542">
        <f t="shared" si="97"/>
        <v>2506.2</v>
      </c>
      <c r="J342" s="542">
        <f t="shared" si="97"/>
        <v>2506.2</v>
      </c>
      <c r="K342" s="542">
        <f t="shared" si="97"/>
        <v>7920.799999999999</v>
      </c>
      <c r="L342" s="542">
        <f t="shared" si="97"/>
        <v>7920.799999999999</v>
      </c>
      <c r="M342" s="542">
        <f t="shared" si="97"/>
        <v>358521.6</v>
      </c>
      <c r="N342" s="542">
        <f t="shared" si="97"/>
        <v>153986.92</v>
      </c>
      <c r="O342" s="978" t="s">
        <v>24</v>
      </c>
      <c r="P342" s="176"/>
      <c r="Q342" s="176"/>
    </row>
    <row r="343" spans="1:17" ht="14.25">
      <c r="A343" s="983"/>
      <c r="B343" s="983"/>
      <c r="C343" s="552"/>
      <c r="D343" s="543" t="s">
        <v>9</v>
      </c>
      <c r="E343" s="179">
        <f>G343+I343+K343+M343</f>
        <v>59399.3</v>
      </c>
      <c r="F343" s="179">
        <f>H343+J343+L343+N343</f>
        <v>6446.6</v>
      </c>
      <c r="G343" s="179">
        <v>57660.4</v>
      </c>
      <c r="H343" s="179">
        <v>4707.7</v>
      </c>
      <c r="I343" s="179">
        <v>1738.9</v>
      </c>
      <c r="J343" s="179">
        <v>1738.9</v>
      </c>
      <c r="K343" s="550"/>
      <c r="L343" s="550"/>
      <c r="M343" s="550"/>
      <c r="N343" s="550"/>
      <c r="O343" s="978"/>
      <c r="P343" s="173"/>
      <c r="Q343" s="173"/>
    </row>
    <row r="344" spans="1:17" ht="39">
      <c r="A344" s="983"/>
      <c r="B344" s="983"/>
      <c r="C344" s="536" t="s">
        <v>775</v>
      </c>
      <c r="D344" s="543" t="s">
        <v>10</v>
      </c>
      <c r="E344" s="179">
        <f aca="true" t="shared" si="98" ref="E344:F348">G344+I344+K344+M344</f>
        <v>251775.59999999998</v>
      </c>
      <c r="F344" s="179">
        <f t="shared" si="98"/>
        <v>70225.5</v>
      </c>
      <c r="G344" s="179">
        <v>183574.4</v>
      </c>
      <c r="H344" s="179">
        <v>2024.3</v>
      </c>
      <c r="I344" s="179">
        <v>767.3</v>
      </c>
      <c r="J344" s="179">
        <v>767.3</v>
      </c>
      <c r="K344" s="550"/>
      <c r="L344" s="550"/>
      <c r="M344" s="179">
        <v>67433.9</v>
      </c>
      <c r="N344" s="179">
        <v>67433.9</v>
      </c>
      <c r="O344" s="978"/>
      <c r="P344" s="173"/>
      <c r="Q344" s="173"/>
    </row>
    <row r="345" spans="1:17" ht="14.25">
      <c r="A345" s="983"/>
      <c r="B345" s="983"/>
      <c r="C345" s="982" t="s">
        <v>774</v>
      </c>
      <c r="D345" s="543" t="s">
        <v>11</v>
      </c>
      <c r="E345" s="179">
        <f t="shared" si="98"/>
        <v>256318.1</v>
      </c>
      <c r="F345" s="179">
        <f t="shared" si="98"/>
        <v>75484.5</v>
      </c>
      <c r="G345" s="179">
        <v>183574.4</v>
      </c>
      <c r="H345" s="179">
        <v>2740.8</v>
      </c>
      <c r="I345" s="550"/>
      <c r="J345" s="550"/>
      <c r="K345" s="179">
        <v>2475.6</v>
      </c>
      <c r="L345" s="179">
        <v>2475.6</v>
      </c>
      <c r="M345" s="179">
        <v>70268.1</v>
      </c>
      <c r="N345" s="179">
        <v>70268.1</v>
      </c>
      <c r="O345" s="978"/>
      <c r="P345" s="173"/>
      <c r="Q345" s="173"/>
    </row>
    <row r="346" spans="1:17" ht="14.25">
      <c r="A346" s="983"/>
      <c r="B346" s="983"/>
      <c r="C346" s="984"/>
      <c r="D346" s="543" t="s">
        <v>19</v>
      </c>
      <c r="E346" s="179">
        <f t="shared" si="98"/>
        <v>254429.40000000002</v>
      </c>
      <c r="F346" s="179">
        <f t="shared" si="98"/>
        <v>11257.42</v>
      </c>
      <c r="G346" s="179">
        <v>183574.4</v>
      </c>
      <c r="H346" s="179">
        <v>1527.3</v>
      </c>
      <c r="I346" s="550"/>
      <c r="J346" s="550"/>
      <c r="K346" s="179">
        <v>5445.2</v>
      </c>
      <c r="L346" s="179">
        <v>5445.2</v>
      </c>
      <c r="M346" s="179">
        <v>65409.8</v>
      </c>
      <c r="N346" s="179">
        <v>4284.92</v>
      </c>
      <c r="O346" s="978"/>
      <c r="P346" s="173"/>
      <c r="Q346" s="173"/>
    </row>
    <row r="347" spans="1:17" ht="14.25">
      <c r="A347" s="983"/>
      <c r="B347" s="983"/>
      <c r="C347" s="982" t="s">
        <v>773</v>
      </c>
      <c r="D347" s="543" t="s">
        <v>27</v>
      </c>
      <c r="E347" s="179">
        <f t="shared" si="98"/>
        <v>147413.2</v>
      </c>
      <c r="F347" s="179">
        <f t="shared" si="98"/>
        <v>4668.4</v>
      </c>
      <c r="G347" s="179">
        <v>82003.4</v>
      </c>
      <c r="H347" s="179">
        <v>1668.4</v>
      </c>
      <c r="I347" s="550"/>
      <c r="J347" s="550"/>
      <c r="K347" s="179"/>
      <c r="L347" s="179"/>
      <c r="M347" s="179">
        <v>65409.8</v>
      </c>
      <c r="N347" s="179">
        <v>3000</v>
      </c>
      <c r="O347" s="978"/>
      <c r="P347" s="173"/>
      <c r="Q347" s="173"/>
    </row>
    <row r="348" spans="1:17" ht="14.25">
      <c r="A348" s="983"/>
      <c r="B348" s="983"/>
      <c r="C348" s="983"/>
      <c r="D348" s="537" t="s">
        <v>28</v>
      </c>
      <c r="E348" s="174">
        <f t="shared" si="98"/>
        <v>30642.6</v>
      </c>
      <c r="F348" s="174">
        <f t="shared" si="98"/>
        <v>3642.6</v>
      </c>
      <c r="G348" s="174">
        <v>642.6</v>
      </c>
      <c r="H348" s="174">
        <v>642.6</v>
      </c>
      <c r="I348" s="551"/>
      <c r="J348" s="551"/>
      <c r="K348" s="551"/>
      <c r="L348" s="551"/>
      <c r="M348" s="174">
        <v>30000</v>
      </c>
      <c r="N348" s="174">
        <v>3000</v>
      </c>
      <c r="O348" s="978"/>
      <c r="P348" s="173"/>
      <c r="Q348" s="173"/>
    </row>
    <row r="349" spans="1:17" ht="14.25">
      <c r="A349" s="983"/>
      <c r="B349" s="983"/>
      <c r="C349" s="983"/>
      <c r="D349" s="537" t="s">
        <v>524</v>
      </c>
      <c r="E349" s="174">
        <f aca="true" t="shared" si="99" ref="E349:F353">G349+I349+K349+M349</f>
        <v>30551</v>
      </c>
      <c r="F349" s="174">
        <f t="shared" si="99"/>
        <v>3551</v>
      </c>
      <c r="G349" s="174">
        <v>551</v>
      </c>
      <c r="H349" s="174">
        <v>551</v>
      </c>
      <c r="I349" s="551"/>
      <c r="J349" s="551"/>
      <c r="K349" s="551"/>
      <c r="L349" s="551"/>
      <c r="M349" s="174">
        <v>30000</v>
      </c>
      <c r="N349" s="174">
        <v>3000</v>
      </c>
      <c r="O349" s="978"/>
      <c r="P349" s="173"/>
      <c r="Q349" s="173"/>
    </row>
    <row r="350" spans="1:17" ht="14.25">
      <c r="A350" s="983"/>
      <c r="B350" s="983"/>
      <c r="C350" s="984"/>
      <c r="D350" s="537" t="s">
        <v>525</v>
      </c>
      <c r="E350" s="174">
        <f t="shared" si="99"/>
        <v>30551</v>
      </c>
      <c r="F350" s="174">
        <f t="shared" si="99"/>
        <v>3551</v>
      </c>
      <c r="G350" s="174">
        <v>551</v>
      </c>
      <c r="H350" s="174">
        <v>551</v>
      </c>
      <c r="I350" s="551"/>
      <c r="J350" s="551"/>
      <c r="K350" s="551"/>
      <c r="L350" s="551"/>
      <c r="M350" s="174">
        <v>30000</v>
      </c>
      <c r="N350" s="174">
        <v>3000</v>
      </c>
      <c r="O350" s="978"/>
      <c r="P350" s="173"/>
      <c r="Q350" s="173"/>
    </row>
    <row r="351" spans="1:17" ht="14.25">
      <c r="A351" s="983"/>
      <c r="B351" s="983"/>
      <c r="C351" s="536"/>
      <c r="D351" s="537" t="s">
        <v>526</v>
      </c>
      <c r="E351" s="174">
        <f t="shared" si="99"/>
        <v>551</v>
      </c>
      <c r="F351" s="174">
        <f t="shared" si="99"/>
        <v>0</v>
      </c>
      <c r="G351" s="174">
        <v>551</v>
      </c>
      <c r="H351" s="174"/>
      <c r="I351" s="551"/>
      <c r="J351" s="551"/>
      <c r="K351" s="551"/>
      <c r="L351" s="551"/>
      <c r="M351" s="174"/>
      <c r="N351" s="174"/>
      <c r="O351" s="978"/>
      <c r="P351" s="173"/>
      <c r="Q351" s="173"/>
    </row>
    <row r="352" spans="1:17" ht="14.25">
      <c r="A352" s="983"/>
      <c r="B352" s="983"/>
      <c r="C352" s="982" t="s">
        <v>773</v>
      </c>
      <c r="D352" s="537" t="s">
        <v>527</v>
      </c>
      <c r="E352" s="174">
        <f t="shared" si="99"/>
        <v>551</v>
      </c>
      <c r="F352" s="174">
        <f t="shared" si="99"/>
        <v>551</v>
      </c>
      <c r="G352" s="174">
        <v>551</v>
      </c>
      <c r="H352" s="174">
        <v>551</v>
      </c>
      <c r="I352" s="551"/>
      <c r="J352" s="551"/>
      <c r="K352" s="551"/>
      <c r="L352" s="551"/>
      <c r="M352" s="174"/>
      <c r="N352" s="174"/>
      <c r="O352" s="978"/>
      <c r="P352" s="173"/>
      <c r="Q352" s="173"/>
    </row>
    <row r="353" spans="1:17" ht="14.25">
      <c r="A353" s="984"/>
      <c r="B353" s="984"/>
      <c r="C353" s="984"/>
      <c r="D353" s="537" t="s">
        <v>539</v>
      </c>
      <c r="E353" s="174">
        <f t="shared" si="99"/>
        <v>551</v>
      </c>
      <c r="F353" s="174">
        <f t="shared" si="99"/>
        <v>551</v>
      </c>
      <c r="G353" s="174">
        <v>551</v>
      </c>
      <c r="H353" s="174">
        <v>551</v>
      </c>
      <c r="I353" s="551"/>
      <c r="J353" s="551"/>
      <c r="K353" s="551"/>
      <c r="L353" s="551"/>
      <c r="M353" s="174"/>
      <c r="N353" s="174"/>
      <c r="O353" s="978"/>
      <c r="P353" s="173"/>
      <c r="Q353" s="173"/>
    </row>
    <row r="354" spans="1:17" s="4" customFormat="1" ht="15" customHeight="1">
      <c r="A354" s="982" t="s">
        <v>149</v>
      </c>
      <c r="B354" s="982" t="s">
        <v>15</v>
      </c>
      <c r="C354" s="549"/>
      <c r="D354" s="541" t="s">
        <v>8</v>
      </c>
      <c r="E354" s="542">
        <f>SUM(E355:E365)</f>
        <v>38292</v>
      </c>
      <c r="F354" s="542">
        <f aca="true" t="shared" si="100" ref="F354:N354">SUM(F355:F365)</f>
        <v>13229.999999999998</v>
      </c>
      <c r="G354" s="542">
        <f t="shared" si="100"/>
        <v>38292</v>
      </c>
      <c r="H354" s="542">
        <f t="shared" si="100"/>
        <v>13229.999999999998</v>
      </c>
      <c r="I354" s="542">
        <f t="shared" si="100"/>
        <v>0</v>
      </c>
      <c r="J354" s="542">
        <f t="shared" si="100"/>
        <v>0</v>
      </c>
      <c r="K354" s="542">
        <f t="shared" si="100"/>
        <v>0</v>
      </c>
      <c r="L354" s="542">
        <f t="shared" si="100"/>
        <v>0</v>
      </c>
      <c r="M354" s="542">
        <f t="shared" si="100"/>
        <v>0</v>
      </c>
      <c r="N354" s="542">
        <f t="shared" si="100"/>
        <v>0</v>
      </c>
      <c r="O354" s="978" t="s">
        <v>24</v>
      </c>
      <c r="P354" s="176"/>
      <c r="Q354" s="176"/>
    </row>
    <row r="355" spans="1:17" ht="14.25">
      <c r="A355" s="983"/>
      <c r="B355" s="983"/>
      <c r="C355" s="552"/>
      <c r="D355" s="543" t="s">
        <v>9</v>
      </c>
      <c r="E355" s="179">
        <f>G355+I355+K355+M355</f>
        <v>9622</v>
      </c>
      <c r="F355" s="179">
        <f>H355+J355+L355+N355</f>
        <v>795</v>
      </c>
      <c r="G355" s="179">
        <v>9622</v>
      </c>
      <c r="H355" s="179">
        <v>795</v>
      </c>
      <c r="I355" s="550"/>
      <c r="J355" s="550"/>
      <c r="K355" s="550"/>
      <c r="L355" s="550"/>
      <c r="M355" s="550"/>
      <c r="N355" s="550"/>
      <c r="O355" s="978"/>
      <c r="P355" s="173"/>
      <c r="Q355" s="173"/>
    </row>
    <row r="356" spans="1:17" ht="14.25">
      <c r="A356" s="983"/>
      <c r="B356" s="983"/>
      <c r="C356" s="982" t="s">
        <v>112</v>
      </c>
      <c r="D356" s="543" t="s">
        <v>10</v>
      </c>
      <c r="E356" s="179">
        <f aca="true" t="shared" si="101" ref="E356:F360">G356+I356+K356+M356</f>
        <v>4343</v>
      </c>
      <c r="F356" s="179">
        <f t="shared" si="101"/>
        <v>2794.1</v>
      </c>
      <c r="G356" s="179">
        <v>4343</v>
      </c>
      <c r="H356" s="179">
        <v>2794.1</v>
      </c>
      <c r="I356" s="550"/>
      <c r="J356" s="550"/>
      <c r="K356" s="550"/>
      <c r="L356" s="550"/>
      <c r="M356" s="550"/>
      <c r="N356" s="550"/>
      <c r="O356" s="978"/>
      <c r="P356" s="173"/>
      <c r="Q356" s="173"/>
    </row>
    <row r="357" spans="1:17" ht="14.25">
      <c r="A357" s="983"/>
      <c r="B357" s="983"/>
      <c r="C357" s="983"/>
      <c r="D357" s="543" t="s">
        <v>11</v>
      </c>
      <c r="E357" s="179">
        <f t="shared" si="101"/>
        <v>4343</v>
      </c>
      <c r="F357" s="179">
        <f t="shared" si="101"/>
        <v>689.1</v>
      </c>
      <c r="G357" s="179">
        <v>4343</v>
      </c>
      <c r="H357" s="179">
        <v>689.1</v>
      </c>
      <c r="I357" s="550"/>
      <c r="J357" s="550"/>
      <c r="K357" s="550"/>
      <c r="L357" s="550"/>
      <c r="M357" s="550"/>
      <c r="N357" s="550"/>
      <c r="O357" s="978"/>
      <c r="P357" s="173"/>
      <c r="Q357" s="173"/>
    </row>
    <row r="358" spans="1:17" ht="14.25">
      <c r="A358" s="983"/>
      <c r="B358" s="983"/>
      <c r="C358" s="983"/>
      <c r="D358" s="543" t="s">
        <v>19</v>
      </c>
      <c r="E358" s="179">
        <f t="shared" si="101"/>
        <v>4343</v>
      </c>
      <c r="F358" s="179">
        <f t="shared" si="101"/>
        <v>1133</v>
      </c>
      <c r="G358" s="179">
        <v>4343</v>
      </c>
      <c r="H358" s="179">
        <v>1133</v>
      </c>
      <c r="I358" s="550"/>
      <c r="J358" s="550"/>
      <c r="K358" s="550"/>
      <c r="L358" s="550"/>
      <c r="M358" s="550"/>
      <c r="N358" s="550"/>
      <c r="O358" s="978"/>
      <c r="P358" s="173"/>
      <c r="Q358" s="173"/>
    </row>
    <row r="359" spans="1:17" ht="14.25">
      <c r="A359" s="983"/>
      <c r="B359" s="983"/>
      <c r="C359" s="983"/>
      <c r="D359" s="543" t="s">
        <v>27</v>
      </c>
      <c r="E359" s="179">
        <f t="shared" si="101"/>
        <v>4343</v>
      </c>
      <c r="F359" s="179">
        <f t="shared" si="101"/>
        <v>962.3</v>
      </c>
      <c r="G359" s="179">
        <v>4343</v>
      </c>
      <c r="H359" s="179">
        <v>962.3</v>
      </c>
      <c r="I359" s="550"/>
      <c r="J359" s="550"/>
      <c r="K359" s="550"/>
      <c r="L359" s="550"/>
      <c r="M359" s="550"/>
      <c r="N359" s="550"/>
      <c r="O359" s="978"/>
      <c r="P359" s="173"/>
      <c r="Q359" s="173"/>
    </row>
    <row r="360" spans="1:17" ht="14.25">
      <c r="A360" s="983"/>
      <c r="B360" s="983"/>
      <c r="C360" s="983"/>
      <c r="D360" s="537" t="s">
        <v>28</v>
      </c>
      <c r="E360" s="174">
        <f t="shared" si="101"/>
        <v>1883</v>
      </c>
      <c r="F360" s="174">
        <f t="shared" si="101"/>
        <v>1371.3</v>
      </c>
      <c r="G360" s="174">
        <v>1883</v>
      </c>
      <c r="H360" s="174">
        <v>1371.3</v>
      </c>
      <c r="I360" s="551"/>
      <c r="J360" s="551"/>
      <c r="K360" s="551"/>
      <c r="L360" s="551"/>
      <c r="M360" s="551"/>
      <c r="N360" s="551"/>
      <c r="O360" s="978"/>
      <c r="P360" s="173"/>
      <c r="Q360" s="173"/>
    </row>
    <row r="361" spans="1:17" ht="14.25">
      <c r="A361" s="983"/>
      <c r="B361" s="983"/>
      <c r="C361" s="983"/>
      <c r="D361" s="537" t="s">
        <v>524</v>
      </c>
      <c r="E361" s="174">
        <f aca="true" t="shared" si="102" ref="E361:F365">G361+I361+K361+M361</f>
        <v>1883</v>
      </c>
      <c r="F361" s="174">
        <f t="shared" si="102"/>
        <v>1371.3</v>
      </c>
      <c r="G361" s="174">
        <v>1883</v>
      </c>
      <c r="H361" s="174">
        <v>1371.3</v>
      </c>
      <c r="I361" s="551"/>
      <c r="J361" s="551"/>
      <c r="K361" s="551"/>
      <c r="L361" s="551"/>
      <c r="M361" s="551"/>
      <c r="N361" s="551"/>
      <c r="O361" s="978"/>
      <c r="P361" s="173"/>
      <c r="Q361" s="173"/>
    </row>
    <row r="362" spans="1:17" ht="14.25">
      <c r="A362" s="983"/>
      <c r="B362" s="983"/>
      <c r="C362" s="984"/>
      <c r="D362" s="537" t="s">
        <v>525</v>
      </c>
      <c r="E362" s="174">
        <f t="shared" si="102"/>
        <v>1883</v>
      </c>
      <c r="F362" s="174">
        <f t="shared" si="102"/>
        <v>1371.3</v>
      </c>
      <c r="G362" s="174">
        <v>1883</v>
      </c>
      <c r="H362" s="174">
        <v>1371.3</v>
      </c>
      <c r="I362" s="551"/>
      <c r="J362" s="551"/>
      <c r="K362" s="551"/>
      <c r="L362" s="551"/>
      <c r="M362" s="551"/>
      <c r="N362" s="551"/>
      <c r="O362" s="978"/>
      <c r="P362" s="173"/>
      <c r="Q362" s="173"/>
    </row>
    <row r="363" spans="1:17" ht="14.25">
      <c r="A363" s="983"/>
      <c r="B363" s="983"/>
      <c r="C363" s="536"/>
      <c r="D363" s="537" t="s">
        <v>526</v>
      </c>
      <c r="E363" s="174">
        <f t="shared" si="102"/>
        <v>1883</v>
      </c>
      <c r="F363" s="174">
        <f t="shared" si="102"/>
        <v>0</v>
      </c>
      <c r="G363" s="174">
        <v>1883</v>
      </c>
      <c r="H363" s="174"/>
      <c r="I363" s="551"/>
      <c r="J363" s="551"/>
      <c r="K363" s="551"/>
      <c r="L363" s="551"/>
      <c r="M363" s="551"/>
      <c r="N363" s="551"/>
      <c r="O363" s="978"/>
      <c r="P363" s="173"/>
      <c r="Q363" s="173"/>
    </row>
    <row r="364" spans="1:17" ht="14.25">
      <c r="A364" s="983"/>
      <c r="B364" s="983"/>
      <c r="C364" s="982" t="s">
        <v>112</v>
      </c>
      <c r="D364" s="537" t="s">
        <v>527</v>
      </c>
      <c r="E364" s="174">
        <f t="shared" si="102"/>
        <v>1883</v>
      </c>
      <c r="F364" s="174">
        <f t="shared" si="102"/>
        <v>1371.3</v>
      </c>
      <c r="G364" s="174">
        <v>1883</v>
      </c>
      <c r="H364" s="174">
        <v>1371.3</v>
      </c>
      <c r="I364" s="551"/>
      <c r="J364" s="551"/>
      <c r="K364" s="551"/>
      <c r="L364" s="551"/>
      <c r="M364" s="551"/>
      <c r="N364" s="551"/>
      <c r="O364" s="978"/>
      <c r="P364" s="173"/>
      <c r="Q364" s="173"/>
    </row>
    <row r="365" spans="1:17" ht="14.25">
      <c r="A365" s="984"/>
      <c r="B365" s="984"/>
      <c r="C365" s="984"/>
      <c r="D365" s="537" t="s">
        <v>539</v>
      </c>
      <c r="E365" s="174">
        <f t="shared" si="102"/>
        <v>1883</v>
      </c>
      <c r="F365" s="174">
        <f t="shared" si="102"/>
        <v>1371.3</v>
      </c>
      <c r="G365" s="174">
        <v>1883</v>
      </c>
      <c r="H365" s="174">
        <v>1371.3</v>
      </c>
      <c r="I365" s="551"/>
      <c r="J365" s="551"/>
      <c r="K365" s="551"/>
      <c r="L365" s="551"/>
      <c r="M365" s="551"/>
      <c r="N365" s="551"/>
      <c r="O365" s="978"/>
      <c r="P365" s="173"/>
      <c r="Q365" s="173"/>
    </row>
    <row r="366" spans="1:17" ht="14.25">
      <c r="A366" s="982" t="s">
        <v>150</v>
      </c>
      <c r="B366" s="982" t="s">
        <v>820</v>
      </c>
      <c r="C366" s="549"/>
      <c r="D366" s="541" t="s">
        <v>8</v>
      </c>
      <c r="E366" s="542">
        <f aca="true" t="shared" si="103" ref="E366:N366">SUM(E367:E377)</f>
        <v>1590.2</v>
      </c>
      <c r="F366" s="542">
        <f t="shared" si="103"/>
        <v>1590.2</v>
      </c>
      <c r="G366" s="542">
        <f t="shared" si="103"/>
        <v>1590.2</v>
      </c>
      <c r="H366" s="542">
        <f t="shared" si="103"/>
        <v>1590.2</v>
      </c>
      <c r="I366" s="542">
        <f t="shared" si="103"/>
        <v>0</v>
      </c>
      <c r="J366" s="542">
        <f t="shared" si="103"/>
        <v>0</v>
      </c>
      <c r="K366" s="542">
        <f t="shared" si="103"/>
        <v>0</v>
      </c>
      <c r="L366" s="542">
        <f t="shared" si="103"/>
        <v>0</v>
      </c>
      <c r="M366" s="542">
        <f t="shared" si="103"/>
        <v>0</v>
      </c>
      <c r="N366" s="542">
        <f t="shared" si="103"/>
        <v>0</v>
      </c>
      <c r="O366" s="985" t="s">
        <v>24</v>
      </c>
      <c r="P366" s="173"/>
      <c r="Q366" s="173"/>
    </row>
    <row r="367" spans="1:17" ht="15" customHeight="1">
      <c r="A367" s="983"/>
      <c r="B367" s="983"/>
      <c r="C367" s="982"/>
      <c r="D367" s="543" t="s">
        <v>9</v>
      </c>
      <c r="E367" s="179">
        <f>G367+I367+K367+M367</f>
        <v>1590.2</v>
      </c>
      <c r="F367" s="179">
        <f>H367+J367+L367+N367</f>
        <v>1590.2</v>
      </c>
      <c r="G367" s="179">
        <v>1590.2</v>
      </c>
      <c r="H367" s="179">
        <v>1590.2</v>
      </c>
      <c r="I367" s="550"/>
      <c r="J367" s="550"/>
      <c r="K367" s="550"/>
      <c r="L367" s="550"/>
      <c r="M367" s="550"/>
      <c r="N367" s="550"/>
      <c r="O367" s="986"/>
      <c r="P367" s="173"/>
      <c r="Q367" s="173"/>
    </row>
    <row r="368" spans="1:17" ht="14.25">
      <c r="A368" s="983"/>
      <c r="B368" s="983"/>
      <c r="C368" s="983"/>
      <c r="D368" s="543" t="s">
        <v>10</v>
      </c>
      <c r="E368" s="179">
        <f aca="true" t="shared" si="104" ref="E368:F377">G368+I368+K368+M368</f>
        <v>0</v>
      </c>
      <c r="F368" s="179">
        <f t="shared" si="104"/>
        <v>0</v>
      </c>
      <c r="G368" s="179"/>
      <c r="H368" s="179"/>
      <c r="I368" s="550"/>
      <c r="J368" s="550"/>
      <c r="K368" s="550"/>
      <c r="L368" s="550"/>
      <c r="M368" s="550"/>
      <c r="N368" s="550"/>
      <c r="O368" s="986"/>
      <c r="P368" s="173"/>
      <c r="Q368" s="173"/>
    </row>
    <row r="369" spans="1:17" ht="14.25">
      <c r="A369" s="983"/>
      <c r="B369" s="983"/>
      <c r="C369" s="983"/>
      <c r="D369" s="543" t="s">
        <v>11</v>
      </c>
      <c r="E369" s="179">
        <f t="shared" si="104"/>
        <v>0</v>
      </c>
      <c r="F369" s="179">
        <f t="shared" si="104"/>
        <v>0</v>
      </c>
      <c r="G369" s="179"/>
      <c r="H369" s="179"/>
      <c r="I369" s="550"/>
      <c r="J369" s="550"/>
      <c r="K369" s="550"/>
      <c r="L369" s="550"/>
      <c r="M369" s="550"/>
      <c r="N369" s="550"/>
      <c r="O369" s="986"/>
      <c r="P369" s="173"/>
      <c r="Q369" s="173"/>
    </row>
    <row r="370" spans="1:17" ht="14.25">
      <c r="A370" s="983"/>
      <c r="B370" s="983"/>
      <c r="C370" s="983"/>
      <c r="D370" s="543" t="s">
        <v>19</v>
      </c>
      <c r="E370" s="179">
        <f t="shared" si="104"/>
        <v>0</v>
      </c>
      <c r="F370" s="179">
        <f t="shared" si="104"/>
        <v>0</v>
      </c>
      <c r="G370" s="179"/>
      <c r="H370" s="179"/>
      <c r="I370" s="550"/>
      <c r="J370" s="550"/>
      <c r="K370" s="550"/>
      <c r="L370" s="550"/>
      <c r="M370" s="550"/>
      <c r="N370" s="550"/>
      <c r="O370" s="986"/>
      <c r="P370" s="173"/>
      <c r="Q370" s="173"/>
    </row>
    <row r="371" spans="1:17" ht="14.25">
      <c r="A371" s="983"/>
      <c r="B371" s="983"/>
      <c r="C371" s="983"/>
      <c r="D371" s="543" t="s">
        <v>27</v>
      </c>
      <c r="E371" s="179">
        <f t="shared" si="104"/>
        <v>0</v>
      </c>
      <c r="F371" s="179">
        <f t="shared" si="104"/>
        <v>0</v>
      </c>
      <c r="G371" s="179"/>
      <c r="H371" s="179"/>
      <c r="I371" s="550"/>
      <c r="J371" s="550"/>
      <c r="K371" s="550"/>
      <c r="L371" s="550"/>
      <c r="M371" s="550"/>
      <c r="N371" s="550"/>
      <c r="O371" s="986"/>
      <c r="P371" s="173"/>
      <c r="Q371" s="173"/>
    </row>
    <row r="372" spans="1:17" ht="14.25">
      <c r="A372" s="983"/>
      <c r="B372" s="983"/>
      <c r="C372" s="983"/>
      <c r="D372" s="537" t="s">
        <v>28</v>
      </c>
      <c r="E372" s="174">
        <f t="shared" si="104"/>
        <v>0</v>
      </c>
      <c r="F372" s="174">
        <f t="shared" si="104"/>
        <v>0</v>
      </c>
      <c r="G372" s="174"/>
      <c r="H372" s="174"/>
      <c r="I372" s="551"/>
      <c r="J372" s="551"/>
      <c r="K372" s="551"/>
      <c r="L372" s="551"/>
      <c r="M372" s="551"/>
      <c r="N372" s="551"/>
      <c r="O372" s="986"/>
      <c r="P372" s="173"/>
      <c r="Q372" s="173"/>
    </row>
    <row r="373" spans="1:17" ht="14.25">
      <c r="A373" s="983"/>
      <c r="B373" s="983"/>
      <c r="C373" s="983"/>
      <c r="D373" s="537" t="s">
        <v>524</v>
      </c>
      <c r="E373" s="174">
        <f t="shared" si="104"/>
        <v>0</v>
      </c>
      <c r="F373" s="174">
        <f t="shared" si="104"/>
        <v>0</v>
      </c>
      <c r="G373" s="174"/>
      <c r="H373" s="174"/>
      <c r="I373" s="551"/>
      <c r="J373" s="551"/>
      <c r="K373" s="551"/>
      <c r="L373" s="551"/>
      <c r="M373" s="551"/>
      <c r="N373" s="551"/>
      <c r="O373" s="986"/>
      <c r="P373" s="173"/>
      <c r="Q373" s="173"/>
    </row>
    <row r="374" spans="1:17" ht="14.25">
      <c r="A374" s="983"/>
      <c r="B374" s="983"/>
      <c r="C374" s="983"/>
      <c r="D374" s="537" t="s">
        <v>525</v>
      </c>
      <c r="E374" s="174">
        <f t="shared" si="104"/>
        <v>0</v>
      </c>
      <c r="F374" s="174">
        <f t="shared" si="104"/>
        <v>0</v>
      </c>
      <c r="G374" s="174"/>
      <c r="H374" s="174"/>
      <c r="I374" s="551"/>
      <c r="J374" s="551"/>
      <c r="K374" s="551"/>
      <c r="L374" s="551"/>
      <c r="M374" s="551"/>
      <c r="N374" s="551"/>
      <c r="O374" s="986"/>
      <c r="P374" s="173"/>
      <c r="Q374" s="173"/>
    </row>
    <row r="375" spans="1:17" ht="14.25">
      <c r="A375" s="983"/>
      <c r="B375" s="983"/>
      <c r="C375" s="983"/>
      <c r="D375" s="537" t="s">
        <v>526</v>
      </c>
      <c r="E375" s="174">
        <f t="shared" si="104"/>
        <v>0</v>
      </c>
      <c r="F375" s="174">
        <f t="shared" si="104"/>
        <v>0</v>
      </c>
      <c r="G375" s="174"/>
      <c r="H375" s="174"/>
      <c r="I375" s="551"/>
      <c r="J375" s="551"/>
      <c r="K375" s="551"/>
      <c r="L375" s="551"/>
      <c r="M375" s="551"/>
      <c r="N375" s="551"/>
      <c r="O375" s="986"/>
      <c r="P375" s="173"/>
      <c r="Q375" s="173"/>
    </row>
    <row r="376" spans="1:17" ht="14.25">
      <c r="A376" s="983"/>
      <c r="B376" s="983"/>
      <c r="C376" s="983"/>
      <c r="D376" s="537" t="s">
        <v>527</v>
      </c>
      <c r="E376" s="174">
        <f t="shared" si="104"/>
        <v>0</v>
      </c>
      <c r="F376" s="174">
        <f t="shared" si="104"/>
        <v>0</v>
      </c>
      <c r="G376" s="174"/>
      <c r="H376" s="174"/>
      <c r="I376" s="551"/>
      <c r="J376" s="551"/>
      <c r="K376" s="551"/>
      <c r="L376" s="551"/>
      <c r="M376" s="551"/>
      <c r="N376" s="551"/>
      <c r="O376" s="986"/>
      <c r="P376" s="173"/>
      <c r="Q376" s="173"/>
    </row>
    <row r="377" spans="1:17" ht="14.25">
      <c r="A377" s="984"/>
      <c r="B377" s="984"/>
      <c r="C377" s="984"/>
      <c r="D377" s="537" t="s">
        <v>539</v>
      </c>
      <c r="E377" s="174">
        <f t="shared" si="104"/>
        <v>0</v>
      </c>
      <c r="F377" s="174">
        <f t="shared" si="104"/>
        <v>0</v>
      </c>
      <c r="G377" s="174"/>
      <c r="H377" s="174"/>
      <c r="I377" s="551"/>
      <c r="J377" s="551"/>
      <c r="K377" s="551"/>
      <c r="L377" s="551"/>
      <c r="M377" s="551"/>
      <c r="N377" s="551"/>
      <c r="O377" s="987"/>
      <c r="P377" s="173"/>
      <c r="Q377" s="173"/>
    </row>
    <row r="378" spans="1:17" ht="14.25">
      <c r="A378" s="982" t="s">
        <v>151</v>
      </c>
      <c r="B378" s="982" t="s">
        <v>821</v>
      </c>
      <c r="C378" s="549"/>
      <c r="D378" s="541" t="s">
        <v>8</v>
      </c>
      <c r="E378" s="542">
        <f>SUM(E379:E389)</f>
        <v>1665.9</v>
      </c>
      <c r="F378" s="542">
        <f aca="true" t="shared" si="105" ref="F378:N378">SUM(F379:F389)</f>
        <v>1665.9</v>
      </c>
      <c r="G378" s="542">
        <f t="shared" si="105"/>
        <v>1665.9</v>
      </c>
      <c r="H378" s="542">
        <f t="shared" si="105"/>
        <v>1665.9</v>
      </c>
      <c r="I378" s="542">
        <f t="shared" si="105"/>
        <v>0</v>
      </c>
      <c r="J378" s="542">
        <f t="shared" si="105"/>
        <v>0</v>
      </c>
      <c r="K378" s="542">
        <f t="shared" si="105"/>
        <v>0</v>
      </c>
      <c r="L378" s="542">
        <f t="shared" si="105"/>
        <v>0</v>
      </c>
      <c r="M378" s="542">
        <f t="shared" si="105"/>
        <v>0</v>
      </c>
      <c r="N378" s="542">
        <f t="shared" si="105"/>
        <v>0</v>
      </c>
      <c r="O378" s="985" t="s">
        <v>24</v>
      </c>
      <c r="P378" s="173"/>
      <c r="Q378" s="173"/>
    </row>
    <row r="379" spans="1:17" ht="14.25">
      <c r="A379" s="983"/>
      <c r="B379" s="983"/>
      <c r="C379" s="982"/>
      <c r="D379" s="537" t="s">
        <v>9</v>
      </c>
      <c r="E379" s="179">
        <f>G379</f>
        <v>1665.9</v>
      </c>
      <c r="F379" s="179">
        <f>H379</f>
        <v>1665.9</v>
      </c>
      <c r="G379" s="179">
        <v>1665.9</v>
      </c>
      <c r="H379" s="179">
        <v>1665.9</v>
      </c>
      <c r="I379" s="550"/>
      <c r="J379" s="550"/>
      <c r="K379" s="550"/>
      <c r="L379" s="550"/>
      <c r="M379" s="550"/>
      <c r="N379" s="550"/>
      <c r="O379" s="986"/>
      <c r="P379" s="173"/>
      <c r="Q379" s="173"/>
    </row>
    <row r="380" spans="1:17" ht="14.25">
      <c r="A380" s="983"/>
      <c r="B380" s="983"/>
      <c r="C380" s="983"/>
      <c r="D380" s="537" t="s">
        <v>10</v>
      </c>
      <c r="E380" s="179">
        <f aca="true" t="shared" si="106" ref="E380:E389">G380+I380+K380+M380</f>
        <v>0</v>
      </c>
      <c r="F380" s="179">
        <f aca="true" t="shared" si="107" ref="F380:F389">H380+J380+L380+N380</f>
        <v>0</v>
      </c>
      <c r="G380" s="179"/>
      <c r="H380" s="179"/>
      <c r="I380" s="550"/>
      <c r="J380" s="550"/>
      <c r="K380" s="550"/>
      <c r="L380" s="550"/>
      <c r="M380" s="550"/>
      <c r="N380" s="550"/>
      <c r="O380" s="986"/>
      <c r="P380" s="173"/>
      <c r="Q380" s="173"/>
    </row>
    <row r="381" spans="1:17" ht="14.25">
      <c r="A381" s="983"/>
      <c r="B381" s="983"/>
      <c r="C381" s="983"/>
      <c r="D381" s="537" t="s">
        <v>11</v>
      </c>
      <c r="E381" s="179">
        <f t="shared" si="106"/>
        <v>0</v>
      </c>
      <c r="F381" s="179">
        <f t="shared" si="107"/>
        <v>0</v>
      </c>
      <c r="G381" s="179"/>
      <c r="H381" s="179"/>
      <c r="I381" s="550"/>
      <c r="J381" s="550"/>
      <c r="K381" s="550"/>
      <c r="L381" s="550"/>
      <c r="M381" s="550"/>
      <c r="N381" s="550"/>
      <c r="O381" s="986"/>
      <c r="P381" s="173"/>
      <c r="Q381" s="173"/>
    </row>
    <row r="382" spans="1:17" ht="14.25">
      <c r="A382" s="983"/>
      <c r="B382" s="983"/>
      <c r="C382" s="983"/>
      <c r="D382" s="537" t="s">
        <v>19</v>
      </c>
      <c r="E382" s="179">
        <f t="shared" si="106"/>
        <v>0</v>
      </c>
      <c r="F382" s="179">
        <f t="shared" si="107"/>
        <v>0</v>
      </c>
      <c r="G382" s="179"/>
      <c r="H382" s="179"/>
      <c r="I382" s="550"/>
      <c r="J382" s="550"/>
      <c r="K382" s="550"/>
      <c r="L382" s="550"/>
      <c r="M382" s="550"/>
      <c r="N382" s="550"/>
      <c r="O382" s="986"/>
      <c r="P382" s="173"/>
      <c r="Q382" s="173"/>
    </row>
    <row r="383" spans="1:17" ht="14.25">
      <c r="A383" s="983"/>
      <c r="B383" s="983"/>
      <c r="C383" s="983"/>
      <c r="D383" s="537" t="s">
        <v>27</v>
      </c>
      <c r="E383" s="179">
        <f t="shared" si="106"/>
        <v>0</v>
      </c>
      <c r="F383" s="179">
        <f t="shared" si="107"/>
        <v>0</v>
      </c>
      <c r="G383" s="179"/>
      <c r="H383" s="179"/>
      <c r="I383" s="550"/>
      <c r="J383" s="550"/>
      <c r="K383" s="550"/>
      <c r="L383" s="550"/>
      <c r="M383" s="550"/>
      <c r="N383" s="550"/>
      <c r="O383" s="986"/>
      <c r="P383" s="173"/>
      <c r="Q383" s="173"/>
    </row>
    <row r="384" spans="1:17" ht="14.25">
      <c r="A384" s="983"/>
      <c r="B384" s="983"/>
      <c r="C384" s="983"/>
      <c r="D384" s="537" t="s">
        <v>28</v>
      </c>
      <c r="E384" s="174">
        <f t="shared" si="106"/>
        <v>0</v>
      </c>
      <c r="F384" s="174">
        <f t="shared" si="107"/>
        <v>0</v>
      </c>
      <c r="G384" s="174"/>
      <c r="H384" s="174"/>
      <c r="I384" s="551"/>
      <c r="J384" s="551"/>
      <c r="K384" s="551"/>
      <c r="L384" s="551"/>
      <c r="M384" s="551"/>
      <c r="N384" s="551"/>
      <c r="O384" s="986"/>
      <c r="P384" s="173"/>
      <c r="Q384" s="173"/>
    </row>
    <row r="385" spans="1:17" ht="14.25">
      <c r="A385" s="983"/>
      <c r="B385" s="983"/>
      <c r="C385" s="983"/>
      <c r="D385" s="537" t="s">
        <v>524</v>
      </c>
      <c r="E385" s="174">
        <f t="shared" si="106"/>
        <v>0</v>
      </c>
      <c r="F385" s="174">
        <f t="shared" si="107"/>
        <v>0</v>
      </c>
      <c r="G385" s="174"/>
      <c r="H385" s="174"/>
      <c r="I385" s="551"/>
      <c r="J385" s="551"/>
      <c r="K385" s="551"/>
      <c r="L385" s="551"/>
      <c r="M385" s="551"/>
      <c r="N385" s="551"/>
      <c r="O385" s="986"/>
      <c r="P385" s="173"/>
      <c r="Q385" s="173"/>
    </row>
    <row r="386" spans="1:17" ht="14.25">
      <c r="A386" s="983"/>
      <c r="B386" s="983"/>
      <c r="C386" s="983"/>
      <c r="D386" s="537" t="s">
        <v>525</v>
      </c>
      <c r="E386" s="174">
        <f t="shared" si="106"/>
        <v>0</v>
      </c>
      <c r="F386" s="174">
        <f t="shared" si="107"/>
        <v>0</v>
      </c>
      <c r="G386" s="174"/>
      <c r="H386" s="174"/>
      <c r="I386" s="551"/>
      <c r="J386" s="551"/>
      <c r="K386" s="551"/>
      <c r="L386" s="551"/>
      <c r="M386" s="551"/>
      <c r="N386" s="551"/>
      <c r="O386" s="986"/>
      <c r="P386" s="173"/>
      <c r="Q386" s="173"/>
    </row>
    <row r="387" spans="1:17" ht="14.25">
      <c r="A387" s="983"/>
      <c r="B387" s="983"/>
      <c r="C387" s="983"/>
      <c r="D387" s="537" t="s">
        <v>526</v>
      </c>
      <c r="E387" s="174">
        <f t="shared" si="106"/>
        <v>0</v>
      </c>
      <c r="F387" s="174">
        <f t="shared" si="107"/>
        <v>0</v>
      </c>
      <c r="G387" s="174"/>
      <c r="H387" s="174"/>
      <c r="I387" s="551"/>
      <c r="J387" s="551"/>
      <c r="K387" s="551"/>
      <c r="L387" s="551"/>
      <c r="M387" s="551"/>
      <c r="N387" s="551"/>
      <c r="O387" s="986"/>
      <c r="P387" s="173"/>
      <c r="Q387" s="173"/>
    </row>
    <row r="388" spans="1:17" ht="14.25">
      <c r="A388" s="983"/>
      <c r="B388" s="983"/>
      <c r="C388" s="983"/>
      <c r="D388" s="537" t="s">
        <v>527</v>
      </c>
      <c r="E388" s="174">
        <f t="shared" si="106"/>
        <v>0</v>
      </c>
      <c r="F388" s="174">
        <f t="shared" si="107"/>
        <v>0</v>
      </c>
      <c r="G388" s="174"/>
      <c r="H388" s="174"/>
      <c r="I388" s="551"/>
      <c r="J388" s="551"/>
      <c r="K388" s="551"/>
      <c r="L388" s="551"/>
      <c r="M388" s="551"/>
      <c r="N388" s="551"/>
      <c r="O388" s="986"/>
      <c r="P388" s="173"/>
      <c r="Q388" s="173"/>
    </row>
    <row r="389" spans="1:17" ht="14.25">
      <c r="A389" s="984"/>
      <c r="B389" s="984"/>
      <c r="C389" s="984"/>
      <c r="D389" s="537" t="s">
        <v>539</v>
      </c>
      <c r="E389" s="174">
        <f t="shared" si="106"/>
        <v>0</v>
      </c>
      <c r="F389" s="174">
        <f t="shared" si="107"/>
        <v>0</v>
      </c>
      <c r="G389" s="174"/>
      <c r="H389" s="174"/>
      <c r="I389" s="551"/>
      <c r="J389" s="551"/>
      <c r="K389" s="551"/>
      <c r="L389" s="551"/>
      <c r="M389" s="551"/>
      <c r="N389" s="551"/>
      <c r="O389" s="987"/>
      <c r="P389" s="173"/>
      <c r="Q389" s="173"/>
    </row>
    <row r="390" spans="1:17" ht="15" customHeight="1">
      <c r="A390" s="545" t="s">
        <v>999</v>
      </c>
      <c r="B390" s="995" t="s">
        <v>993</v>
      </c>
      <c r="C390" s="996"/>
      <c r="D390" s="996"/>
      <c r="E390" s="996"/>
      <c r="F390" s="996"/>
      <c r="G390" s="996"/>
      <c r="H390" s="996"/>
      <c r="I390" s="996"/>
      <c r="J390" s="996"/>
      <c r="K390" s="996"/>
      <c r="L390" s="996"/>
      <c r="M390" s="996"/>
      <c r="N390" s="996"/>
      <c r="O390" s="997"/>
      <c r="P390" s="173"/>
      <c r="Q390" s="173"/>
    </row>
    <row r="391" spans="1:17" ht="14.25">
      <c r="A391" s="982" t="s">
        <v>1000</v>
      </c>
      <c r="B391" s="982" t="s">
        <v>736</v>
      </c>
      <c r="C391" s="982" t="s">
        <v>737</v>
      </c>
      <c r="D391" s="541" t="s">
        <v>8</v>
      </c>
      <c r="E391" s="542">
        <f>SUM(E392:E402)</f>
        <v>29033.2</v>
      </c>
      <c r="F391" s="542">
        <f aca="true" t="shared" si="108" ref="F391:N391">SUM(F392:F402)</f>
        <v>29033.2</v>
      </c>
      <c r="G391" s="542">
        <f t="shared" si="108"/>
        <v>350.1</v>
      </c>
      <c r="H391" s="542">
        <f t="shared" si="108"/>
        <v>350.1</v>
      </c>
      <c r="I391" s="542">
        <f t="shared" si="108"/>
        <v>27822.6</v>
      </c>
      <c r="J391" s="542">
        <f t="shared" si="108"/>
        <v>27822.6</v>
      </c>
      <c r="K391" s="542">
        <f t="shared" si="108"/>
        <v>860.5</v>
      </c>
      <c r="L391" s="542">
        <f t="shared" si="108"/>
        <v>860.5</v>
      </c>
      <c r="M391" s="542">
        <f t="shared" si="108"/>
        <v>0</v>
      </c>
      <c r="N391" s="542">
        <f t="shared" si="108"/>
        <v>0</v>
      </c>
      <c r="O391" s="985" t="s">
        <v>1087</v>
      </c>
      <c r="P391" s="173"/>
      <c r="Q391" s="173"/>
    </row>
    <row r="392" spans="1:17" ht="14.25">
      <c r="A392" s="983"/>
      <c r="B392" s="983"/>
      <c r="C392" s="983"/>
      <c r="D392" s="543" t="s">
        <v>9</v>
      </c>
      <c r="E392" s="179">
        <f>G392</f>
        <v>0</v>
      </c>
      <c r="F392" s="179">
        <f>H392</f>
        <v>0</v>
      </c>
      <c r="G392" s="179"/>
      <c r="H392" s="179"/>
      <c r="I392" s="179"/>
      <c r="J392" s="179"/>
      <c r="K392" s="179"/>
      <c r="L392" s="179"/>
      <c r="M392" s="179"/>
      <c r="N392" s="179"/>
      <c r="O392" s="986"/>
      <c r="P392" s="173"/>
      <c r="Q392" s="173"/>
    </row>
    <row r="393" spans="1:17" ht="14.25">
      <c r="A393" s="983"/>
      <c r="B393" s="983"/>
      <c r="C393" s="983"/>
      <c r="D393" s="543" t="s">
        <v>10</v>
      </c>
      <c r="E393" s="179">
        <f aca="true" t="shared" si="109" ref="E393:E402">G393+I393+K393+M393</f>
        <v>0</v>
      </c>
      <c r="F393" s="179">
        <f aca="true" t="shared" si="110" ref="F393:F402">H393+J393+L393+N393</f>
        <v>0</v>
      </c>
      <c r="G393" s="179"/>
      <c r="H393" s="179"/>
      <c r="I393" s="179"/>
      <c r="J393" s="179"/>
      <c r="K393" s="179"/>
      <c r="L393" s="179"/>
      <c r="M393" s="179"/>
      <c r="N393" s="179"/>
      <c r="O393" s="986"/>
      <c r="P393" s="173"/>
      <c r="Q393" s="173"/>
    </row>
    <row r="394" spans="1:17" ht="14.25">
      <c r="A394" s="983"/>
      <c r="B394" s="983"/>
      <c r="C394" s="983"/>
      <c r="D394" s="543" t="s">
        <v>11</v>
      </c>
      <c r="E394" s="179">
        <f t="shared" si="109"/>
        <v>0</v>
      </c>
      <c r="F394" s="179">
        <f t="shared" si="110"/>
        <v>0</v>
      </c>
      <c r="G394" s="179"/>
      <c r="H394" s="179"/>
      <c r="I394" s="179"/>
      <c r="J394" s="179"/>
      <c r="K394" s="179"/>
      <c r="L394" s="179"/>
      <c r="M394" s="179"/>
      <c r="N394" s="179"/>
      <c r="O394" s="986"/>
      <c r="P394" s="173"/>
      <c r="Q394" s="173"/>
    </row>
    <row r="395" spans="1:17" ht="14.25">
      <c r="A395" s="983"/>
      <c r="B395" s="983"/>
      <c r="C395" s="983"/>
      <c r="D395" s="543" t="s">
        <v>19</v>
      </c>
      <c r="E395" s="179">
        <f t="shared" si="109"/>
        <v>0</v>
      </c>
      <c r="F395" s="179">
        <f t="shared" si="110"/>
        <v>0</v>
      </c>
      <c r="G395" s="179"/>
      <c r="H395" s="179"/>
      <c r="I395" s="179"/>
      <c r="J395" s="179"/>
      <c r="K395" s="179"/>
      <c r="L395" s="179"/>
      <c r="M395" s="179"/>
      <c r="N395" s="179"/>
      <c r="O395" s="986"/>
      <c r="P395" s="173"/>
      <c r="Q395" s="173"/>
    </row>
    <row r="396" spans="1:17" ht="14.25">
      <c r="A396" s="983"/>
      <c r="B396" s="983"/>
      <c r="C396" s="983"/>
      <c r="D396" s="543" t="s">
        <v>27</v>
      </c>
      <c r="E396" s="179">
        <f t="shared" si="109"/>
        <v>2999.7000000000003</v>
      </c>
      <c r="F396" s="179">
        <f t="shared" si="110"/>
        <v>2999.7000000000003</v>
      </c>
      <c r="G396" s="179">
        <v>89.8</v>
      </c>
      <c r="H396" s="179">
        <v>89.8</v>
      </c>
      <c r="I396" s="179">
        <v>2822.6</v>
      </c>
      <c r="J396" s="179">
        <v>2822.6</v>
      </c>
      <c r="K396" s="179">
        <v>87.3</v>
      </c>
      <c r="L396" s="179">
        <v>87.3</v>
      </c>
      <c r="M396" s="179"/>
      <c r="N396" s="179"/>
      <c r="O396" s="986"/>
      <c r="P396" s="173"/>
      <c r="Q396" s="173"/>
    </row>
    <row r="397" spans="1:17" ht="14.25">
      <c r="A397" s="983"/>
      <c r="B397" s="983"/>
      <c r="C397" s="983"/>
      <c r="D397" s="537" t="s">
        <v>28</v>
      </c>
      <c r="E397" s="174">
        <f t="shared" si="109"/>
        <v>26033.5</v>
      </c>
      <c r="F397" s="174">
        <f t="shared" si="110"/>
        <v>26033.5</v>
      </c>
      <c r="G397" s="174">
        <v>260.3</v>
      </c>
      <c r="H397" s="174">
        <v>260.3</v>
      </c>
      <c r="I397" s="174">
        <v>25000</v>
      </c>
      <c r="J397" s="174">
        <v>25000</v>
      </c>
      <c r="K397" s="174">
        <v>773.2</v>
      </c>
      <c r="L397" s="174">
        <v>773.2</v>
      </c>
      <c r="M397" s="174"/>
      <c r="N397" s="174"/>
      <c r="O397" s="986"/>
      <c r="P397" s="173"/>
      <c r="Q397" s="173"/>
    </row>
    <row r="398" spans="1:17" ht="14.25">
      <c r="A398" s="983"/>
      <c r="B398" s="983"/>
      <c r="C398" s="983"/>
      <c r="D398" s="537" t="s">
        <v>524</v>
      </c>
      <c r="E398" s="174">
        <f t="shared" si="109"/>
        <v>0</v>
      </c>
      <c r="F398" s="174">
        <f t="shared" si="110"/>
        <v>0</v>
      </c>
      <c r="G398" s="174"/>
      <c r="H398" s="174"/>
      <c r="I398" s="174"/>
      <c r="J398" s="174"/>
      <c r="K398" s="174"/>
      <c r="L398" s="174"/>
      <c r="M398" s="174"/>
      <c r="N398" s="174"/>
      <c r="O398" s="986"/>
      <c r="P398" s="173"/>
      <c r="Q398" s="173"/>
    </row>
    <row r="399" spans="1:17" ht="14.25">
      <c r="A399" s="983"/>
      <c r="B399" s="983"/>
      <c r="C399" s="983"/>
      <c r="D399" s="537" t="s">
        <v>525</v>
      </c>
      <c r="E399" s="174">
        <f t="shared" si="109"/>
        <v>0</v>
      </c>
      <c r="F399" s="174">
        <f t="shared" si="110"/>
        <v>0</v>
      </c>
      <c r="G399" s="174"/>
      <c r="H399" s="174"/>
      <c r="I399" s="174"/>
      <c r="J399" s="174"/>
      <c r="K399" s="174"/>
      <c r="L399" s="174"/>
      <c r="M399" s="174"/>
      <c r="N399" s="174"/>
      <c r="O399" s="986"/>
      <c r="P399" s="173"/>
      <c r="Q399" s="173"/>
    </row>
    <row r="400" spans="1:17" ht="14.25">
      <c r="A400" s="983"/>
      <c r="B400" s="983"/>
      <c r="C400" s="983"/>
      <c r="D400" s="537" t="s">
        <v>526</v>
      </c>
      <c r="E400" s="174">
        <f t="shared" si="109"/>
        <v>0</v>
      </c>
      <c r="F400" s="174">
        <f t="shared" si="110"/>
        <v>0</v>
      </c>
      <c r="G400" s="174"/>
      <c r="H400" s="174"/>
      <c r="I400" s="174"/>
      <c r="J400" s="174"/>
      <c r="K400" s="174"/>
      <c r="L400" s="174"/>
      <c r="M400" s="174"/>
      <c r="N400" s="174"/>
      <c r="O400" s="986"/>
      <c r="P400" s="173"/>
      <c r="Q400" s="173"/>
    </row>
    <row r="401" spans="1:17" ht="14.25">
      <c r="A401" s="983"/>
      <c r="B401" s="983"/>
      <c r="C401" s="983"/>
      <c r="D401" s="537" t="s">
        <v>527</v>
      </c>
      <c r="E401" s="174">
        <f t="shared" si="109"/>
        <v>0</v>
      </c>
      <c r="F401" s="174">
        <f t="shared" si="110"/>
        <v>0</v>
      </c>
      <c r="G401" s="174"/>
      <c r="H401" s="174"/>
      <c r="I401" s="174"/>
      <c r="J401" s="174"/>
      <c r="K401" s="174"/>
      <c r="L401" s="174"/>
      <c r="M401" s="174"/>
      <c r="N401" s="174"/>
      <c r="O401" s="986"/>
      <c r="P401" s="173"/>
      <c r="Q401" s="173"/>
    </row>
    <row r="402" spans="1:17" ht="14.25">
      <c r="A402" s="984"/>
      <c r="B402" s="984"/>
      <c r="C402" s="984"/>
      <c r="D402" s="537" t="s">
        <v>539</v>
      </c>
      <c r="E402" s="174">
        <f t="shared" si="109"/>
        <v>0</v>
      </c>
      <c r="F402" s="174">
        <f t="shared" si="110"/>
        <v>0</v>
      </c>
      <c r="G402" s="174"/>
      <c r="H402" s="174"/>
      <c r="I402" s="174"/>
      <c r="J402" s="174"/>
      <c r="K402" s="174"/>
      <c r="L402" s="174"/>
      <c r="M402" s="174"/>
      <c r="N402" s="174"/>
      <c r="O402" s="987"/>
      <c r="P402" s="173"/>
      <c r="Q402" s="173"/>
    </row>
    <row r="403" spans="1:17" ht="14.25">
      <c r="A403" s="982" t="s">
        <v>1001</v>
      </c>
      <c r="B403" s="982" t="s">
        <v>764</v>
      </c>
      <c r="C403" s="982" t="s">
        <v>766</v>
      </c>
      <c r="D403" s="541" t="s">
        <v>8</v>
      </c>
      <c r="E403" s="542">
        <f>SUM(E404:E414)</f>
        <v>15234.7</v>
      </c>
      <c r="F403" s="542">
        <f aca="true" t="shared" si="111" ref="F403:N403">SUM(F404:F414)</f>
        <v>15234.7</v>
      </c>
      <c r="G403" s="542">
        <f t="shared" si="111"/>
        <v>725.5</v>
      </c>
      <c r="H403" s="542">
        <f t="shared" si="111"/>
        <v>725.5</v>
      </c>
      <c r="I403" s="542">
        <f t="shared" si="111"/>
        <v>0</v>
      </c>
      <c r="J403" s="542">
        <f t="shared" si="111"/>
        <v>0</v>
      </c>
      <c r="K403" s="542">
        <f t="shared" si="111"/>
        <v>14509.2</v>
      </c>
      <c r="L403" s="542">
        <f t="shared" si="111"/>
        <v>14509.2</v>
      </c>
      <c r="M403" s="542">
        <f t="shared" si="111"/>
        <v>0</v>
      </c>
      <c r="N403" s="542">
        <f t="shared" si="111"/>
        <v>0</v>
      </c>
      <c r="O403" s="985" t="s">
        <v>24</v>
      </c>
      <c r="P403" s="173"/>
      <c r="Q403" s="173"/>
    </row>
    <row r="404" spans="1:17" ht="14.25">
      <c r="A404" s="983"/>
      <c r="B404" s="983"/>
      <c r="C404" s="983"/>
      <c r="D404" s="543" t="s">
        <v>9</v>
      </c>
      <c r="E404" s="179">
        <f>G404</f>
        <v>0</v>
      </c>
      <c r="F404" s="179">
        <f>H404</f>
        <v>0</v>
      </c>
      <c r="G404" s="179"/>
      <c r="H404" s="179"/>
      <c r="I404" s="179"/>
      <c r="J404" s="179"/>
      <c r="K404" s="179"/>
      <c r="L404" s="179"/>
      <c r="M404" s="179"/>
      <c r="N404" s="179"/>
      <c r="O404" s="986"/>
      <c r="P404" s="173"/>
      <c r="Q404" s="173"/>
    </row>
    <row r="405" spans="1:17" ht="14.25">
      <c r="A405" s="983"/>
      <c r="B405" s="983"/>
      <c r="C405" s="983"/>
      <c r="D405" s="543" t="s">
        <v>10</v>
      </c>
      <c r="E405" s="179">
        <f aca="true" t="shared" si="112" ref="E405:E414">G405+I405+K405+M405</f>
        <v>0</v>
      </c>
      <c r="F405" s="179">
        <f aca="true" t="shared" si="113" ref="F405:F414">H405+J405+L405+N405</f>
        <v>0</v>
      </c>
      <c r="G405" s="179"/>
      <c r="H405" s="179"/>
      <c r="I405" s="179"/>
      <c r="J405" s="179"/>
      <c r="K405" s="179"/>
      <c r="L405" s="179"/>
      <c r="M405" s="179"/>
      <c r="N405" s="179"/>
      <c r="O405" s="986"/>
      <c r="P405" s="173"/>
      <c r="Q405" s="173"/>
    </row>
    <row r="406" spans="1:17" ht="14.25">
      <c r="A406" s="983"/>
      <c r="B406" s="983"/>
      <c r="C406" s="983"/>
      <c r="D406" s="543" t="s">
        <v>11</v>
      </c>
      <c r="E406" s="179">
        <f t="shared" si="112"/>
        <v>0</v>
      </c>
      <c r="F406" s="179">
        <f t="shared" si="113"/>
        <v>0</v>
      </c>
      <c r="G406" s="179"/>
      <c r="H406" s="179"/>
      <c r="I406" s="179"/>
      <c r="J406" s="179"/>
      <c r="K406" s="179"/>
      <c r="L406" s="179"/>
      <c r="M406" s="179"/>
      <c r="N406" s="179"/>
      <c r="O406" s="986"/>
      <c r="P406" s="173"/>
      <c r="Q406" s="173"/>
    </row>
    <row r="407" spans="1:17" ht="14.25">
      <c r="A407" s="983"/>
      <c r="B407" s="983"/>
      <c r="C407" s="983"/>
      <c r="D407" s="543" t="s">
        <v>19</v>
      </c>
      <c r="E407" s="179">
        <f t="shared" si="112"/>
        <v>0</v>
      </c>
      <c r="F407" s="179">
        <f t="shared" si="113"/>
        <v>0</v>
      </c>
      <c r="G407" s="179"/>
      <c r="H407" s="179"/>
      <c r="I407" s="179"/>
      <c r="J407" s="179"/>
      <c r="K407" s="179"/>
      <c r="L407" s="179"/>
      <c r="M407" s="179"/>
      <c r="N407" s="179"/>
      <c r="O407" s="986"/>
      <c r="P407" s="173"/>
      <c r="Q407" s="173"/>
    </row>
    <row r="408" spans="1:17" ht="14.25">
      <c r="A408" s="983"/>
      <c r="B408" s="983"/>
      <c r="C408" s="983"/>
      <c r="D408" s="543" t="s">
        <v>27</v>
      </c>
      <c r="E408" s="179">
        <f>G408+I408+K408+M408</f>
        <v>15234.7</v>
      </c>
      <c r="F408" s="179">
        <f>H408+J408+L408+N408</f>
        <v>15234.7</v>
      </c>
      <c r="G408" s="179">
        <v>725.5</v>
      </c>
      <c r="H408" s="179">
        <v>725.5</v>
      </c>
      <c r="I408" s="179"/>
      <c r="J408" s="179"/>
      <c r="K408" s="179">
        <v>14509.2</v>
      </c>
      <c r="L408" s="179">
        <v>14509.2</v>
      </c>
      <c r="M408" s="179"/>
      <c r="N408" s="179"/>
      <c r="O408" s="986"/>
      <c r="P408" s="173"/>
      <c r="Q408" s="173"/>
    </row>
    <row r="409" spans="1:17" ht="14.25">
      <c r="A409" s="983"/>
      <c r="B409" s="983"/>
      <c r="C409" s="983"/>
      <c r="D409" s="537" t="s">
        <v>28</v>
      </c>
      <c r="E409" s="174">
        <f t="shared" si="112"/>
        <v>0</v>
      </c>
      <c r="F409" s="174">
        <f t="shared" si="113"/>
        <v>0</v>
      </c>
      <c r="G409" s="174"/>
      <c r="H409" s="174"/>
      <c r="I409" s="174"/>
      <c r="J409" s="174"/>
      <c r="K409" s="174"/>
      <c r="L409" s="174"/>
      <c r="M409" s="174"/>
      <c r="N409" s="174"/>
      <c r="O409" s="986"/>
      <c r="P409" s="173"/>
      <c r="Q409" s="173"/>
    </row>
    <row r="410" spans="1:17" ht="14.25">
      <c r="A410" s="983"/>
      <c r="B410" s="983"/>
      <c r="C410" s="983"/>
      <c r="D410" s="537" t="s">
        <v>524</v>
      </c>
      <c r="E410" s="174">
        <f t="shared" si="112"/>
        <v>0</v>
      </c>
      <c r="F410" s="174">
        <f t="shared" si="113"/>
        <v>0</v>
      </c>
      <c r="G410" s="174"/>
      <c r="H410" s="174"/>
      <c r="I410" s="174"/>
      <c r="J410" s="174"/>
      <c r="K410" s="174"/>
      <c r="L410" s="174"/>
      <c r="M410" s="174"/>
      <c r="N410" s="174"/>
      <c r="O410" s="986"/>
      <c r="P410" s="173"/>
      <c r="Q410" s="173"/>
    </row>
    <row r="411" spans="1:17" ht="14.25">
      <c r="A411" s="983"/>
      <c r="B411" s="983"/>
      <c r="C411" s="983"/>
      <c r="D411" s="537" t="s">
        <v>525</v>
      </c>
      <c r="E411" s="174">
        <f t="shared" si="112"/>
        <v>0</v>
      </c>
      <c r="F411" s="174">
        <f t="shared" si="113"/>
        <v>0</v>
      </c>
      <c r="G411" s="174"/>
      <c r="H411" s="174"/>
      <c r="I411" s="174"/>
      <c r="J411" s="174"/>
      <c r="K411" s="174"/>
      <c r="L411" s="174"/>
      <c r="M411" s="174"/>
      <c r="N411" s="174"/>
      <c r="O411" s="986"/>
      <c r="P411" s="173"/>
      <c r="Q411" s="173"/>
    </row>
    <row r="412" spans="1:17" ht="14.25">
      <c r="A412" s="983"/>
      <c r="B412" s="983"/>
      <c r="C412" s="983"/>
      <c r="D412" s="537" t="s">
        <v>526</v>
      </c>
      <c r="E412" s="174">
        <f t="shared" si="112"/>
        <v>0</v>
      </c>
      <c r="F412" s="174">
        <f t="shared" si="113"/>
        <v>0</v>
      </c>
      <c r="G412" s="174"/>
      <c r="H412" s="174"/>
      <c r="I412" s="174"/>
      <c r="J412" s="174"/>
      <c r="K412" s="174"/>
      <c r="L412" s="174"/>
      <c r="M412" s="174"/>
      <c r="N412" s="174"/>
      <c r="O412" s="986"/>
      <c r="P412" s="173"/>
      <c r="Q412" s="173"/>
    </row>
    <row r="413" spans="1:17" ht="14.25">
      <c r="A413" s="983"/>
      <c r="B413" s="983"/>
      <c r="C413" s="983"/>
      <c r="D413" s="537" t="s">
        <v>527</v>
      </c>
      <c r="E413" s="174">
        <f t="shared" si="112"/>
        <v>0</v>
      </c>
      <c r="F413" s="174">
        <f t="shared" si="113"/>
        <v>0</v>
      </c>
      <c r="G413" s="174"/>
      <c r="H413" s="174"/>
      <c r="I413" s="174"/>
      <c r="J413" s="174"/>
      <c r="K413" s="174"/>
      <c r="L413" s="174"/>
      <c r="M413" s="174"/>
      <c r="N413" s="174"/>
      <c r="O413" s="986"/>
      <c r="P413" s="173"/>
      <c r="Q413" s="173"/>
    </row>
    <row r="414" spans="1:17" ht="14.25">
      <c r="A414" s="984"/>
      <c r="B414" s="984"/>
      <c r="C414" s="984"/>
      <c r="D414" s="537" t="s">
        <v>539</v>
      </c>
      <c r="E414" s="174">
        <f t="shared" si="112"/>
        <v>0</v>
      </c>
      <c r="F414" s="174">
        <f t="shared" si="113"/>
        <v>0</v>
      </c>
      <c r="G414" s="174"/>
      <c r="H414" s="174"/>
      <c r="I414" s="174"/>
      <c r="J414" s="174"/>
      <c r="K414" s="174"/>
      <c r="L414" s="174"/>
      <c r="M414" s="174"/>
      <c r="N414" s="174"/>
      <c r="O414" s="987"/>
      <c r="P414" s="173"/>
      <c r="Q414" s="173"/>
    </row>
    <row r="415" spans="1:17" ht="14.25">
      <c r="A415" s="982" t="s">
        <v>1002</v>
      </c>
      <c r="B415" s="982" t="s">
        <v>765</v>
      </c>
      <c r="C415" s="982" t="s">
        <v>1030</v>
      </c>
      <c r="D415" s="541" t="s">
        <v>8</v>
      </c>
      <c r="E415" s="542">
        <f>SUM(E416:E426)</f>
        <v>118383.40000000001</v>
      </c>
      <c r="F415" s="542">
        <f aca="true" t="shared" si="114" ref="F415:N415">SUM(F416:F426)</f>
        <v>72199.6</v>
      </c>
      <c r="G415" s="542">
        <f t="shared" si="114"/>
        <v>19878.6</v>
      </c>
      <c r="H415" s="542">
        <f t="shared" si="114"/>
        <v>17038.8</v>
      </c>
      <c r="I415" s="542">
        <f t="shared" si="114"/>
        <v>0</v>
      </c>
      <c r="J415" s="542">
        <f t="shared" si="114"/>
        <v>0</v>
      </c>
      <c r="K415" s="542">
        <f t="shared" si="114"/>
        <v>98504.8</v>
      </c>
      <c r="L415" s="542">
        <f t="shared" si="114"/>
        <v>55160.8</v>
      </c>
      <c r="M415" s="542">
        <f t="shared" si="114"/>
        <v>0</v>
      </c>
      <c r="N415" s="542">
        <f t="shared" si="114"/>
        <v>0</v>
      </c>
      <c r="O415" s="985" t="s">
        <v>24</v>
      </c>
      <c r="P415" s="173"/>
      <c r="Q415" s="173"/>
    </row>
    <row r="416" spans="1:17" ht="14.25">
      <c r="A416" s="983"/>
      <c r="B416" s="983"/>
      <c r="C416" s="1026"/>
      <c r="D416" s="543" t="s">
        <v>9</v>
      </c>
      <c r="E416" s="179">
        <f>G416</f>
        <v>0</v>
      </c>
      <c r="F416" s="179">
        <f>H416</f>
        <v>0</v>
      </c>
      <c r="G416" s="179"/>
      <c r="H416" s="179"/>
      <c r="I416" s="179"/>
      <c r="J416" s="179"/>
      <c r="K416" s="179"/>
      <c r="L416" s="179"/>
      <c r="M416" s="179"/>
      <c r="N416" s="179"/>
      <c r="O416" s="986"/>
      <c r="P416" s="173"/>
      <c r="Q416" s="173"/>
    </row>
    <row r="417" spans="1:17" ht="14.25">
      <c r="A417" s="983"/>
      <c r="B417" s="983"/>
      <c r="C417" s="1026"/>
      <c r="D417" s="543" t="s">
        <v>10</v>
      </c>
      <c r="E417" s="179">
        <f aca="true" t="shared" si="115" ref="E417:F420">G417+I417+K417+M417</f>
        <v>0</v>
      </c>
      <c r="F417" s="179">
        <f t="shared" si="115"/>
        <v>0</v>
      </c>
      <c r="G417" s="179"/>
      <c r="H417" s="179"/>
      <c r="I417" s="179"/>
      <c r="J417" s="179"/>
      <c r="K417" s="179"/>
      <c r="L417" s="179"/>
      <c r="M417" s="179"/>
      <c r="N417" s="179"/>
      <c r="O417" s="986"/>
      <c r="P417" s="173"/>
      <c r="Q417" s="173"/>
    </row>
    <row r="418" spans="1:17" ht="14.25">
      <c r="A418" s="983"/>
      <c r="B418" s="983"/>
      <c r="C418" s="1026"/>
      <c r="D418" s="543" t="s">
        <v>11</v>
      </c>
      <c r="E418" s="179">
        <f t="shared" si="115"/>
        <v>0</v>
      </c>
      <c r="F418" s="179">
        <f t="shared" si="115"/>
        <v>0</v>
      </c>
      <c r="G418" s="179"/>
      <c r="H418" s="179"/>
      <c r="I418" s="179"/>
      <c r="J418" s="179"/>
      <c r="K418" s="179"/>
      <c r="L418" s="179"/>
      <c r="M418" s="179"/>
      <c r="N418" s="179"/>
      <c r="O418" s="986"/>
      <c r="P418" s="173"/>
      <c r="Q418" s="173"/>
    </row>
    <row r="419" spans="1:17" ht="14.25">
      <c r="A419" s="983"/>
      <c r="B419" s="983"/>
      <c r="C419" s="1026"/>
      <c r="D419" s="543" t="s">
        <v>19</v>
      </c>
      <c r="E419" s="179">
        <f t="shared" si="115"/>
        <v>0</v>
      </c>
      <c r="F419" s="179">
        <f t="shared" si="115"/>
        <v>0</v>
      </c>
      <c r="G419" s="179"/>
      <c r="H419" s="179"/>
      <c r="I419" s="179"/>
      <c r="J419" s="179"/>
      <c r="K419" s="179"/>
      <c r="L419" s="179"/>
      <c r="M419" s="179"/>
      <c r="N419" s="179"/>
      <c r="O419" s="986"/>
      <c r="P419" s="173"/>
      <c r="Q419" s="173"/>
    </row>
    <row r="420" spans="1:17" ht="14.25">
      <c r="A420" s="983"/>
      <c r="B420" s="983"/>
      <c r="C420" s="1026"/>
      <c r="D420" s="543" t="s">
        <v>27</v>
      </c>
      <c r="E420" s="179">
        <f t="shared" si="115"/>
        <v>14656.599999999999</v>
      </c>
      <c r="F420" s="179">
        <f t="shared" si="115"/>
        <v>14656.599999999999</v>
      </c>
      <c r="G420" s="179">
        <v>2839.8</v>
      </c>
      <c r="H420" s="179">
        <v>2839.8</v>
      </c>
      <c r="I420" s="179"/>
      <c r="J420" s="179"/>
      <c r="K420" s="179">
        <v>11816.8</v>
      </c>
      <c r="L420" s="179">
        <v>11816.8</v>
      </c>
      <c r="M420" s="179"/>
      <c r="N420" s="179"/>
      <c r="O420" s="986"/>
      <c r="P420" s="173"/>
      <c r="Q420" s="173"/>
    </row>
    <row r="421" spans="1:17" ht="14.25">
      <c r="A421" s="983"/>
      <c r="B421" s="983"/>
      <c r="C421" s="1026"/>
      <c r="D421" s="537" t="s">
        <v>28</v>
      </c>
      <c r="E421" s="174">
        <f aca="true" t="shared" si="116" ref="E421:E426">G421+I421+K421+M421</f>
        <v>17287.8</v>
      </c>
      <c r="F421" s="174">
        <f aca="true" t="shared" si="117" ref="F421:F426">H421+J421+L421+N421</f>
        <v>17287.8</v>
      </c>
      <c r="G421" s="174">
        <v>2839.8</v>
      </c>
      <c r="H421" s="174">
        <v>2839.8</v>
      </c>
      <c r="I421" s="174"/>
      <c r="J421" s="174"/>
      <c r="K421" s="174">
        <v>14448</v>
      </c>
      <c r="L421" s="174">
        <v>14448</v>
      </c>
      <c r="M421" s="174"/>
      <c r="N421" s="174"/>
      <c r="O421" s="986"/>
      <c r="P421" s="173"/>
      <c r="Q421" s="173"/>
    </row>
    <row r="422" spans="1:17" ht="14.25">
      <c r="A422" s="983"/>
      <c r="B422" s="983"/>
      <c r="C422" s="1026"/>
      <c r="D422" s="537" t="s">
        <v>524</v>
      </c>
      <c r="E422" s="174">
        <f t="shared" si="116"/>
        <v>17287.8</v>
      </c>
      <c r="F422" s="174">
        <f t="shared" si="117"/>
        <v>17287.8</v>
      </c>
      <c r="G422" s="174">
        <v>2839.8</v>
      </c>
      <c r="H422" s="174">
        <v>2839.8</v>
      </c>
      <c r="I422" s="174"/>
      <c r="J422" s="174"/>
      <c r="K422" s="174">
        <v>14448</v>
      </c>
      <c r="L422" s="174">
        <v>14448</v>
      </c>
      <c r="M422" s="174"/>
      <c r="N422" s="174"/>
      <c r="O422" s="986"/>
      <c r="P422" s="173"/>
      <c r="Q422" s="173"/>
    </row>
    <row r="423" spans="1:17" ht="14.25">
      <c r="A423" s="983"/>
      <c r="B423" s="983"/>
      <c r="C423" s="1026"/>
      <c r="D423" s="537" t="s">
        <v>525</v>
      </c>
      <c r="E423" s="174">
        <f t="shared" si="116"/>
        <v>17287.8</v>
      </c>
      <c r="F423" s="174">
        <f t="shared" si="117"/>
        <v>17287.8</v>
      </c>
      <c r="G423" s="174">
        <v>2839.8</v>
      </c>
      <c r="H423" s="174">
        <v>2839.8</v>
      </c>
      <c r="I423" s="174"/>
      <c r="J423" s="174"/>
      <c r="K423" s="174">
        <v>14448</v>
      </c>
      <c r="L423" s="174">
        <v>14448</v>
      </c>
      <c r="M423" s="174"/>
      <c r="N423" s="174"/>
      <c r="O423" s="986"/>
      <c r="P423" s="173"/>
      <c r="Q423" s="173"/>
    </row>
    <row r="424" spans="1:17" ht="14.25">
      <c r="A424" s="983"/>
      <c r="B424" s="983"/>
      <c r="C424" s="1026"/>
      <c r="D424" s="537" t="s">
        <v>526</v>
      </c>
      <c r="E424" s="174">
        <f t="shared" si="116"/>
        <v>17287.8</v>
      </c>
      <c r="F424" s="174">
        <f t="shared" si="117"/>
        <v>0</v>
      </c>
      <c r="G424" s="174">
        <v>2839.8</v>
      </c>
      <c r="H424" s="174"/>
      <c r="I424" s="174"/>
      <c r="J424" s="174"/>
      <c r="K424" s="174">
        <v>14448</v>
      </c>
      <c r="L424" s="174"/>
      <c r="M424" s="174"/>
      <c r="N424" s="174"/>
      <c r="O424" s="986"/>
      <c r="P424" s="173"/>
      <c r="Q424" s="173"/>
    </row>
    <row r="425" spans="1:17" ht="14.25">
      <c r="A425" s="983"/>
      <c r="B425" s="983"/>
      <c r="C425" s="1026"/>
      <c r="D425" s="537" t="s">
        <v>527</v>
      </c>
      <c r="E425" s="174">
        <f t="shared" si="116"/>
        <v>17287.8</v>
      </c>
      <c r="F425" s="174">
        <f t="shared" si="117"/>
        <v>2839.8</v>
      </c>
      <c r="G425" s="174">
        <v>2839.8</v>
      </c>
      <c r="H425" s="174">
        <v>2839.8</v>
      </c>
      <c r="I425" s="174"/>
      <c r="J425" s="174"/>
      <c r="K425" s="174">
        <v>14448</v>
      </c>
      <c r="L425" s="174"/>
      <c r="M425" s="174"/>
      <c r="N425" s="174"/>
      <c r="O425" s="986"/>
      <c r="P425" s="173"/>
      <c r="Q425" s="173"/>
    </row>
    <row r="426" spans="1:17" ht="14.25">
      <c r="A426" s="984"/>
      <c r="B426" s="984"/>
      <c r="C426" s="1027"/>
      <c r="D426" s="537" t="s">
        <v>539</v>
      </c>
      <c r="E426" s="174">
        <f t="shared" si="116"/>
        <v>17287.8</v>
      </c>
      <c r="F426" s="174">
        <f t="shared" si="117"/>
        <v>2839.8</v>
      </c>
      <c r="G426" s="174">
        <v>2839.8</v>
      </c>
      <c r="H426" s="174">
        <v>2839.8</v>
      </c>
      <c r="I426" s="174"/>
      <c r="J426" s="174"/>
      <c r="K426" s="174">
        <v>14448</v>
      </c>
      <c r="L426" s="174"/>
      <c r="M426" s="174"/>
      <c r="N426" s="174"/>
      <c r="O426" s="987"/>
      <c r="P426" s="173"/>
      <c r="Q426" s="173"/>
    </row>
    <row r="427" spans="1:17" ht="14.25">
      <c r="A427" s="982" t="s">
        <v>1003</v>
      </c>
      <c r="B427" s="985" t="s">
        <v>964</v>
      </c>
      <c r="C427" s="982" t="s">
        <v>1028</v>
      </c>
      <c r="D427" s="541" t="s">
        <v>8</v>
      </c>
      <c r="E427" s="542">
        <f>SUM(E428:E438)</f>
        <v>19608.500000000004</v>
      </c>
      <c r="F427" s="542">
        <f aca="true" t="shared" si="118" ref="F427:N427">SUM(F428:F438)</f>
        <v>9839.900000000001</v>
      </c>
      <c r="G427" s="542">
        <f t="shared" si="118"/>
        <v>595.2</v>
      </c>
      <c r="H427" s="542">
        <f t="shared" si="118"/>
        <v>295.2</v>
      </c>
      <c r="I427" s="542">
        <f t="shared" si="118"/>
        <v>10008.5</v>
      </c>
      <c r="J427" s="542">
        <f t="shared" si="118"/>
        <v>5042.3</v>
      </c>
      <c r="K427" s="542">
        <f t="shared" si="118"/>
        <v>9004.8</v>
      </c>
      <c r="L427" s="542">
        <f t="shared" si="118"/>
        <v>4502.4</v>
      </c>
      <c r="M427" s="542">
        <f t="shared" si="118"/>
        <v>0</v>
      </c>
      <c r="N427" s="542">
        <f t="shared" si="118"/>
        <v>0</v>
      </c>
      <c r="O427" s="985" t="s">
        <v>24</v>
      </c>
      <c r="P427" s="173"/>
      <c r="Q427" s="173"/>
    </row>
    <row r="428" spans="1:17" ht="14.25">
      <c r="A428" s="983"/>
      <c r="B428" s="986"/>
      <c r="C428" s="983"/>
      <c r="D428" s="543" t="s">
        <v>9</v>
      </c>
      <c r="E428" s="179">
        <f>G428</f>
        <v>0</v>
      </c>
      <c r="F428" s="179">
        <f>H428</f>
        <v>0</v>
      </c>
      <c r="G428" s="179"/>
      <c r="H428" s="179"/>
      <c r="I428" s="179"/>
      <c r="J428" s="179"/>
      <c r="K428" s="179"/>
      <c r="L428" s="179"/>
      <c r="M428" s="179"/>
      <c r="N428" s="179"/>
      <c r="O428" s="986"/>
      <c r="P428" s="173"/>
      <c r="Q428" s="173"/>
    </row>
    <row r="429" spans="1:17" ht="14.25">
      <c r="A429" s="983"/>
      <c r="B429" s="986"/>
      <c r="C429" s="983"/>
      <c r="D429" s="543" t="s">
        <v>10</v>
      </c>
      <c r="E429" s="179">
        <f aca="true" t="shared" si="119" ref="E429:E438">G429+I429+K429+M429</f>
        <v>0</v>
      </c>
      <c r="F429" s="179">
        <f aca="true" t="shared" si="120" ref="F429:F438">H429+J429+L429+N429</f>
        <v>0</v>
      </c>
      <c r="G429" s="179"/>
      <c r="H429" s="179"/>
      <c r="I429" s="179"/>
      <c r="J429" s="179"/>
      <c r="K429" s="179"/>
      <c r="L429" s="179"/>
      <c r="M429" s="179"/>
      <c r="N429" s="179"/>
      <c r="O429" s="986"/>
      <c r="P429" s="173"/>
      <c r="Q429" s="173"/>
    </row>
    <row r="430" spans="1:17" ht="14.25">
      <c r="A430" s="983"/>
      <c r="B430" s="986"/>
      <c r="C430" s="983"/>
      <c r="D430" s="543" t="s">
        <v>11</v>
      </c>
      <c r="E430" s="179">
        <f t="shared" si="119"/>
        <v>0</v>
      </c>
      <c r="F430" s="179">
        <f t="shared" si="120"/>
        <v>0</v>
      </c>
      <c r="G430" s="179"/>
      <c r="H430" s="179"/>
      <c r="I430" s="179"/>
      <c r="J430" s="179"/>
      <c r="K430" s="179"/>
      <c r="L430" s="179"/>
      <c r="M430" s="179"/>
      <c r="N430" s="179"/>
      <c r="O430" s="986"/>
      <c r="P430" s="173"/>
      <c r="Q430" s="173"/>
    </row>
    <row r="431" spans="1:17" ht="14.25">
      <c r="A431" s="983"/>
      <c r="B431" s="986"/>
      <c r="C431" s="983"/>
      <c r="D431" s="543" t="s">
        <v>19</v>
      </c>
      <c r="E431" s="179">
        <f t="shared" si="119"/>
        <v>0</v>
      </c>
      <c r="F431" s="179">
        <f t="shared" si="120"/>
        <v>0</v>
      </c>
      <c r="G431" s="179"/>
      <c r="H431" s="179"/>
      <c r="I431" s="179"/>
      <c r="J431" s="179"/>
      <c r="K431" s="179"/>
      <c r="L431" s="179"/>
      <c r="M431" s="179"/>
      <c r="N431" s="179"/>
      <c r="O431" s="986"/>
      <c r="P431" s="173"/>
      <c r="Q431" s="173"/>
    </row>
    <row r="432" spans="1:17" ht="14.25">
      <c r="A432" s="983"/>
      <c r="B432" s="986"/>
      <c r="C432" s="983"/>
      <c r="D432" s="543" t="s">
        <v>27</v>
      </c>
      <c r="E432" s="179">
        <f t="shared" si="119"/>
        <v>0</v>
      </c>
      <c r="F432" s="179">
        <f t="shared" si="120"/>
        <v>0</v>
      </c>
      <c r="G432" s="179"/>
      <c r="H432" s="179"/>
      <c r="I432" s="179"/>
      <c r="J432" s="179"/>
      <c r="K432" s="179"/>
      <c r="L432" s="179"/>
      <c r="M432" s="179"/>
      <c r="N432" s="179"/>
      <c r="O432" s="986"/>
      <c r="P432" s="173"/>
      <c r="Q432" s="173"/>
    </row>
    <row r="433" spans="1:17" ht="14.25">
      <c r="A433" s="983"/>
      <c r="B433" s="986"/>
      <c r="C433" s="983"/>
      <c r="D433" s="537" t="s">
        <v>28</v>
      </c>
      <c r="E433" s="174">
        <f t="shared" si="119"/>
        <v>3253.8</v>
      </c>
      <c r="F433" s="174">
        <f t="shared" si="120"/>
        <v>3253.8</v>
      </c>
      <c r="G433" s="174">
        <v>97.6</v>
      </c>
      <c r="H433" s="174">
        <v>97.6</v>
      </c>
      <c r="I433" s="174">
        <v>1655.4</v>
      </c>
      <c r="J433" s="174">
        <v>1655.4</v>
      </c>
      <c r="K433" s="174">
        <v>1500.8</v>
      </c>
      <c r="L433" s="174">
        <v>1500.8</v>
      </c>
      <c r="M433" s="174"/>
      <c r="N433" s="174"/>
      <c r="O433" s="986"/>
      <c r="P433" s="173"/>
      <c r="Q433" s="173"/>
    </row>
    <row r="434" spans="1:17" ht="14.25">
      <c r="A434" s="983"/>
      <c r="B434" s="986"/>
      <c r="C434" s="983"/>
      <c r="D434" s="537" t="s">
        <v>524</v>
      </c>
      <c r="E434" s="174">
        <f t="shared" si="119"/>
        <v>3253.8</v>
      </c>
      <c r="F434" s="174">
        <f t="shared" si="120"/>
        <v>3253.8</v>
      </c>
      <c r="G434" s="174">
        <v>97.6</v>
      </c>
      <c r="H434" s="174">
        <v>97.6</v>
      </c>
      <c r="I434" s="174">
        <v>1655.4</v>
      </c>
      <c r="J434" s="174">
        <v>1655.4</v>
      </c>
      <c r="K434" s="174">
        <v>1500.8</v>
      </c>
      <c r="L434" s="174">
        <v>1500.8</v>
      </c>
      <c r="M434" s="174"/>
      <c r="N434" s="174"/>
      <c r="O434" s="986"/>
      <c r="P434" s="173"/>
      <c r="Q434" s="173"/>
    </row>
    <row r="435" spans="1:17" ht="14.25">
      <c r="A435" s="983"/>
      <c r="B435" s="986"/>
      <c r="C435" s="983"/>
      <c r="D435" s="537" t="s">
        <v>525</v>
      </c>
      <c r="E435" s="174">
        <f t="shared" si="119"/>
        <v>3332.3</v>
      </c>
      <c r="F435" s="174">
        <f t="shared" si="120"/>
        <v>3332.3</v>
      </c>
      <c r="G435" s="174">
        <v>100</v>
      </c>
      <c r="H435" s="174">
        <v>100</v>
      </c>
      <c r="I435" s="174">
        <v>1731.5</v>
      </c>
      <c r="J435" s="174">
        <v>1731.5</v>
      </c>
      <c r="K435" s="174">
        <v>1500.8</v>
      </c>
      <c r="L435" s="174">
        <v>1500.8</v>
      </c>
      <c r="M435" s="174"/>
      <c r="N435" s="174"/>
      <c r="O435" s="986"/>
      <c r="P435" s="173"/>
      <c r="Q435" s="173"/>
    </row>
    <row r="436" spans="1:17" ht="14.25">
      <c r="A436" s="983"/>
      <c r="B436" s="986"/>
      <c r="C436" s="983"/>
      <c r="D436" s="537" t="s">
        <v>526</v>
      </c>
      <c r="E436" s="174">
        <f t="shared" si="119"/>
        <v>3256.2</v>
      </c>
      <c r="F436" s="174">
        <f t="shared" si="120"/>
        <v>0</v>
      </c>
      <c r="G436" s="174">
        <v>100</v>
      </c>
      <c r="H436" s="174"/>
      <c r="I436" s="174">
        <v>1655.4</v>
      </c>
      <c r="J436" s="174"/>
      <c r="K436" s="174">
        <v>1500.8</v>
      </c>
      <c r="L436" s="174"/>
      <c r="M436" s="174"/>
      <c r="N436" s="174"/>
      <c r="O436" s="986"/>
      <c r="P436" s="173"/>
      <c r="Q436" s="173"/>
    </row>
    <row r="437" spans="1:17" ht="14.25">
      <c r="A437" s="983"/>
      <c r="B437" s="986"/>
      <c r="C437" s="983"/>
      <c r="D437" s="537" t="s">
        <v>527</v>
      </c>
      <c r="E437" s="174">
        <f t="shared" si="119"/>
        <v>3256.2</v>
      </c>
      <c r="F437" s="174">
        <f t="shared" si="120"/>
        <v>0</v>
      </c>
      <c r="G437" s="174">
        <v>100</v>
      </c>
      <c r="H437" s="174"/>
      <c r="I437" s="174">
        <v>1655.4</v>
      </c>
      <c r="J437" s="174"/>
      <c r="K437" s="174">
        <v>1500.8</v>
      </c>
      <c r="L437" s="174"/>
      <c r="M437" s="174"/>
      <c r="N437" s="174"/>
      <c r="O437" s="986"/>
      <c r="P437" s="173"/>
      <c r="Q437" s="173"/>
    </row>
    <row r="438" spans="1:17" ht="14.25">
      <c r="A438" s="984"/>
      <c r="B438" s="987"/>
      <c r="C438" s="984"/>
      <c r="D438" s="537" t="s">
        <v>539</v>
      </c>
      <c r="E438" s="174">
        <f t="shared" si="119"/>
        <v>3256.2</v>
      </c>
      <c r="F438" s="174">
        <f t="shared" si="120"/>
        <v>0</v>
      </c>
      <c r="G438" s="174">
        <v>100</v>
      </c>
      <c r="H438" s="174"/>
      <c r="I438" s="174">
        <v>1655.4</v>
      </c>
      <c r="J438" s="174"/>
      <c r="K438" s="174">
        <v>1500.8</v>
      </c>
      <c r="L438" s="174"/>
      <c r="M438" s="174"/>
      <c r="N438" s="174"/>
      <c r="O438" s="987"/>
      <c r="P438" s="173"/>
      <c r="Q438" s="173"/>
    </row>
    <row r="439" spans="1:17" ht="14.25">
      <c r="A439" s="982" t="s">
        <v>1004</v>
      </c>
      <c r="B439" s="985" t="s">
        <v>965</v>
      </c>
      <c r="C439" s="982" t="s">
        <v>1029</v>
      </c>
      <c r="D439" s="541" t="s">
        <v>8</v>
      </c>
      <c r="E439" s="542">
        <f aca="true" t="shared" si="121" ref="E439:N439">SUM(E440:E450)</f>
        <v>50084.2</v>
      </c>
      <c r="F439" s="542">
        <f t="shared" si="121"/>
        <v>31302.699999999997</v>
      </c>
      <c r="G439" s="542">
        <f t="shared" si="121"/>
        <v>2504.1</v>
      </c>
      <c r="H439" s="542">
        <f t="shared" si="121"/>
        <v>1565.1</v>
      </c>
      <c r="I439" s="542">
        <f t="shared" si="121"/>
        <v>0</v>
      </c>
      <c r="J439" s="542">
        <f t="shared" si="121"/>
        <v>0</v>
      </c>
      <c r="K439" s="542">
        <f t="shared" si="121"/>
        <v>47580.1</v>
      </c>
      <c r="L439" s="542">
        <f t="shared" si="121"/>
        <v>29737.6</v>
      </c>
      <c r="M439" s="542">
        <f t="shared" si="121"/>
        <v>0</v>
      </c>
      <c r="N439" s="542">
        <f t="shared" si="121"/>
        <v>0</v>
      </c>
      <c r="O439" s="985" t="s">
        <v>24</v>
      </c>
      <c r="P439" s="173"/>
      <c r="Q439" s="173"/>
    </row>
    <row r="440" spans="1:17" ht="14.25">
      <c r="A440" s="983"/>
      <c r="B440" s="986"/>
      <c r="C440" s="983"/>
      <c r="D440" s="543" t="s">
        <v>9</v>
      </c>
      <c r="E440" s="179">
        <f>G440</f>
        <v>0</v>
      </c>
      <c r="F440" s="179">
        <f>H440</f>
        <v>0</v>
      </c>
      <c r="G440" s="179"/>
      <c r="H440" s="179"/>
      <c r="I440" s="179"/>
      <c r="J440" s="179"/>
      <c r="K440" s="179"/>
      <c r="L440" s="179"/>
      <c r="M440" s="179"/>
      <c r="N440" s="179"/>
      <c r="O440" s="986"/>
      <c r="P440" s="173"/>
      <c r="Q440" s="173"/>
    </row>
    <row r="441" spans="1:17" ht="14.25">
      <c r="A441" s="983"/>
      <c r="B441" s="986"/>
      <c r="C441" s="983"/>
      <c r="D441" s="543" t="s">
        <v>10</v>
      </c>
      <c r="E441" s="179">
        <f aca="true" t="shared" si="122" ref="E441:E450">G441+I441+K441+M441</f>
        <v>0</v>
      </c>
      <c r="F441" s="179">
        <f aca="true" t="shared" si="123" ref="F441:F450">H441+J441+L441+N441</f>
        <v>0</v>
      </c>
      <c r="G441" s="179"/>
      <c r="H441" s="179"/>
      <c r="I441" s="179"/>
      <c r="J441" s="179"/>
      <c r="K441" s="179"/>
      <c r="L441" s="179"/>
      <c r="M441" s="179"/>
      <c r="N441" s="179"/>
      <c r="O441" s="986"/>
      <c r="P441" s="173"/>
      <c r="Q441" s="173"/>
    </row>
    <row r="442" spans="1:17" ht="14.25">
      <c r="A442" s="983"/>
      <c r="B442" s="986"/>
      <c r="C442" s="983"/>
      <c r="D442" s="543" t="s">
        <v>11</v>
      </c>
      <c r="E442" s="179">
        <f t="shared" si="122"/>
        <v>0</v>
      </c>
      <c r="F442" s="179">
        <f t="shared" si="123"/>
        <v>0</v>
      </c>
      <c r="G442" s="179"/>
      <c r="H442" s="179"/>
      <c r="I442" s="179"/>
      <c r="J442" s="179"/>
      <c r="K442" s="179"/>
      <c r="L442" s="179"/>
      <c r="M442" s="179"/>
      <c r="N442" s="179"/>
      <c r="O442" s="986"/>
      <c r="P442" s="173"/>
      <c r="Q442" s="173"/>
    </row>
    <row r="443" spans="1:17" ht="14.25">
      <c r="A443" s="983"/>
      <c r="B443" s="986"/>
      <c r="C443" s="983"/>
      <c r="D443" s="543" t="s">
        <v>19</v>
      </c>
      <c r="E443" s="179">
        <f t="shared" si="122"/>
        <v>0</v>
      </c>
      <c r="F443" s="179">
        <f t="shared" si="123"/>
        <v>0</v>
      </c>
      <c r="G443" s="179"/>
      <c r="H443" s="179"/>
      <c r="I443" s="179"/>
      <c r="J443" s="179"/>
      <c r="K443" s="179"/>
      <c r="L443" s="179"/>
      <c r="M443" s="179"/>
      <c r="N443" s="179"/>
      <c r="O443" s="986"/>
      <c r="P443" s="173"/>
      <c r="Q443" s="173"/>
    </row>
    <row r="444" spans="1:17" ht="14.25">
      <c r="A444" s="983"/>
      <c r="B444" s="986"/>
      <c r="C444" s="983"/>
      <c r="D444" s="543" t="s">
        <v>27</v>
      </c>
      <c r="E444" s="179">
        <f t="shared" si="122"/>
        <v>0</v>
      </c>
      <c r="F444" s="179">
        <f t="shared" si="123"/>
        <v>0</v>
      </c>
      <c r="G444" s="179"/>
      <c r="H444" s="179"/>
      <c r="I444" s="179"/>
      <c r="J444" s="179"/>
      <c r="K444" s="179"/>
      <c r="L444" s="179"/>
      <c r="M444" s="179"/>
      <c r="N444" s="179"/>
      <c r="O444" s="986"/>
      <c r="P444" s="173"/>
      <c r="Q444" s="173"/>
    </row>
    <row r="445" spans="1:17" ht="14.25">
      <c r="A445" s="983"/>
      <c r="B445" s="986"/>
      <c r="C445" s="983"/>
      <c r="D445" s="537" t="s">
        <v>28</v>
      </c>
      <c r="E445" s="174">
        <f t="shared" si="122"/>
        <v>18781.699999999997</v>
      </c>
      <c r="F445" s="174">
        <f t="shared" si="123"/>
        <v>18781.699999999997</v>
      </c>
      <c r="G445" s="174">
        <v>939.1</v>
      </c>
      <c r="H445" s="174">
        <v>939.1</v>
      </c>
      <c r="I445" s="174"/>
      <c r="J445" s="174"/>
      <c r="K445" s="174">
        <v>17842.6</v>
      </c>
      <c r="L445" s="174">
        <v>17842.6</v>
      </c>
      <c r="M445" s="174"/>
      <c r="N445" s="174"/>
      <c r="O445" s="986"/>
      <c r="P445" s="173"/>
      <c r="Q445" s="173"/>
    </row>
    <row r="446" spans="1:17" ht="14.25">
      <c r="A446" s="983"/>
      <c r="B446" s="986"/>
      <c r="C446" s="983"/>
      <c r="D446" s="537" t="s">
        <v>524</v>
      </c>
      <c r="E446" s="174">
        <f t="shared" si="122"/>
        <v>6260.5</v>
      </c>
      <c r="F446" s="174">
        <f t="shared" si="123"/>
        <v>6260.5</v>
      </c>
      <c r="G446" s="174">
        <v>313</v>
      </c>
      <c r="H446" s="174">
        <v>313</v>
      </c>
      <c r="I446" s="174"/>
      <c r="J446" s="174"/>
      <c r="K446" s="174">
        <v>5947.5</v>
      </c>
      <c r="L446" s="174">
        <v>5947.5</v>
      </c>
      <c r="M446" s="174"/>
      <c r="N446" s="174"/>
      <c r="O446" s="986"/>
      <c r="P446" s="173"/>
      <c r="Q446" s="173"/>
    </row>
    <row r="447" spans="1:17" ht="14.25">
      <c r="A447" s="983"/>
      <c r="B447" s="986"/>
      <c r="C447" s="983"/>
      <c r="D447" s="537" t="s">
        <v>525</v>
      </c>
      <c r="E447" s="174">
        <f t="shared" si="122"/>
        <v>6260.5</v>
      </c>
      <c r="F447" s="174">
        <f t="shared" si="123"/>
        <v>6260.5</v>
      </c>
      <c r="G447" s="174">
        <v>313</v>
      </c>
      <c r="H447" s="174">
        <v>313</v>
      </c>
      <c r="I447" s="174"/>
      <c r="J447" s="174"/>
      <c r="K447" s="174">
        <v>5947.5</v>
      </c>
      <c r="L447" s="174">
        <v>5947.5</v>
      </c>
      <c r="M447" s="174"/>
      <c r="N447" s="174"/>
      <c r="O447" s="986"/>
      <c r="P447" s="173"/>
      <c r="Q447" s="173"/>
    </row>
    <row r="448" spans="1:17" ht="14.25">
      <c r="A448" s="983"/>
      <c r="B448" s="986"/>
      <c r="C448" s="983"/>
      <c r="D448" s="537" t="s">
        <v>526</v>
      </c>
      <c r="E448" s="174">
        <f t="shared" si="122"/>
        <v>6260.5</v>
      </c>
      <c r="F448" s="174">
        <f t="shared" si="123"/>
        <v>0</v>
      </c>
      <c r="G448" s="174">
        <v>313</v>
      </c>
      <c r="H448" s="174"/>
      <c r="I448" s="174"/>
      <c r="J448" s="174"/>
      <c r="K448" s="174">
        <v>5947.5</v>
      </c>
      <c r="L448" s="174"/>
      <c r="M448" s="174"/>
      <c r="N448" s="174"/>
      <c r="O448" s="986"/>
      <c r="P448" s="173"/>
      <c r="Q448" s="173"/>
    </row>
    <row r="449" spans="1:17" ht="14.25">
      <c r="A449" s="983"/>
      <c r="B449" s="986"/>
      <c r="C449" s="983"/>
      <c r="D449" s="537" t="s">
        <v>527</v>
      </c>
      <c r="E449" s="174">
        <f t="shared" si="122"/>
        <v>6260.5</v>
      </c>
      <c r="F449" s="174">
        <f t="shared" si="123"/>
        <v>0</v>
      </c>
      <c r="G449" s="174">
        <v>313</v>
      </c>
      <c r="H449" s="174"/>
      <c r="I449" s="174"/>
      <c r="J449" s="174"/>
      <c r="K449" s="174">
        <v>5947.5</v>
      </c>
      <c r="L449" s="174"/>
      <c r="M449" s="174"/>
      <c r="N449" s="174"/>
      <c r="O449" s="986"/>
      <c r="P449" s="173"/>
      <c r="Q449" s="173"/>
    </row>
    <row r="450" spans="1:17" ht="14.25">
      <c r="A450" s="984"/>
      <c r="B450" s="987"/>
      <c r="C450" s="984"/>
      <c r="D450" s="537" t="s">
        <v>539</v>
      </c>
      <c r="E450" s="174">
        <f t="shared" si="122"/>
        <v>6260.5</v>
      </c>
      <c r="F450" s="174">
        <f t="shared" si="123"/>
        <v>0</v>
      </c>
      <c r="G450" s="174">
        <v>313</v>
      </c>
      <c r="H450" s="174"/>
      <c r="I450" s="174"/>
      <c r="J450" s="174"/>
      <c r="K450" s="174">
        <v>5947.5</v>
      </c>
      <c r="L450" s="174"/>
      <c r="M450" s="174"/>
      <c r="N450" s="174"/>
      <c r="O450" s="987"/>
      <c r="P450" s="173"/>
      <c r="Q450" s="173"/>
    </row>
    <row r="451" spans="1:17" ht="14.25">
      <c r="A451" s="979" t="s">
        <v>1126</v>
      </c>
      <c r="B451" s="980"/>
      <c r="C451" s="980"/>
      <c r="D451" s="980"/>
      <c r="E451" s="980"/>
      <c r="F451" s="980"/>
      <c r="G451" s="980"/>
      <c r="H451" s="980"/>
      <c r="I451" s="980"/>
      <c r="J451" s="980"/>
      <c r="K451" s="980"/>
      <c r="L451" s="980"/>
      <c r="M451" s="980"/>
      <c r="N451" s="980"/>
      <c r="O451" s="981"/>
      <c r="P451" s="173"/>
      <c r="Q451" s="173"/>
    </row>
    <row r="452" spans="1:17" s="5" customFormat="1" ht="14.25">
      <c r="A452" s="988"/>
      <c r="B452" s="989" t="s">
        <v>16</v>
      </c>
      <c r="C452" s="989"/>
      <c r="D452" s="541" t="s">
        <v>8</v>
      </c>
      <c r="E452" s="542">
        <f>SUM(E453:E463)</f>
        <v>9449965.7</v>
      </c>
      <c r="F452" s="542">
        <f aca="true" t="shared" si="124" ref="F452:N452">SUM(F453:F463)</f>
        <v>6391565.71</v>
      </c>
      <c r="G452" s="542">
        <f t="shared" si="124"/>
        <v>6878223.500000001</v>
      </c>
      <c r="H452" s="542">
        <f t="shared" si="124"/>
        <v>5307894.3</v>
      </c>
      <c r="I452" s="542">
        <f t="shared" si="124"/>
        <v>42997.90000000001</v>
      </c>
      <c r="J452" s="542">
        <f t="shared" si="124"/>
        <v>38031.700000000004</v>
      </c>
      <c r="K452" s="542">
        <f t="shared" si="124"/>
        <v>1604205.9999999998</v>
      </c>
      <c r="L452" s="542">
        <f t="shared" si="124"/>
        <v>529033.6</v>
      </c>
      <c r="M452" s="542">
        <f t="shared" si="124"/>
        <v>924538.2999999999</v>
      </c>
      <c r="N452" s="542">
        <f t="shared" si="124"/>
        <v>516606.11000000004</v>
      </c>
      <c r="O452" s="991"/>
      <c r="P452" s="176"/>
      <c r="Q452" s="176"/>
    </row>
    <row r="453" spans="1:17" ht="14.25">
      <c r="A453" s="988"/>
      <c r="B453" s="989"/>
      <c r="C453" s="989"/>
      <c r="D453" s="543" t="s">
        <v>9</v>
      </c>
      <c r="E453" s="179">
        <f>G453+I453+K453+M453</f>
        <v>580403.6000000001</v>
      </c>
      <c r="F453" s="179">
        <f>H453+J453+L453+N453</f>
        <v>378972.4</v>
      </c>
      <c r="G453" s="179">
        <f>G9+G21+G33</f>
        <v>437513.80000000005</v>
      </c>
      <c r="H453" s="179">
        <f aca="true" t="shared" si="125" ref="H453:N453">H9+H21+H33</f>
        <v>327349.9</v>
      </c>
      <c r="I453" s="179">
        <f t="shared" si="125"/>
        <v>3511.5</v>
      </c>
      <c r="J453" s="179">
        <f t="shared" si="125"/>
        <v>3511.5</v>
      </c>
      <c r="K453" s="179">
        <f t="shared" si="125"/>
        <v>139378.3</v>
      </c>
      <c r="L453" s="179">
        <f t="shared" si="125"/>
        <v>48111</v>
      </c>
      <c r="M453" s="179">
        <f t="shared" si="125"/>
        <v>0</v>
      </c>
      <c r="N453" s="179">
        <f t="shared" si="125"/>
        <v>0</v>
      </c>
      <c r="O453" s="991"/>
      <c r="P453" s="173"/>
      <c r="Q453" s="173"/>
    </row>
    <row r="454" spans="1:17" ht="14.25">
      <c r="A454" s="988"/>
      <c r="B454" s="989"/>
      <c r="C454" s="989"/>
      <c r="D454" s="543" t="s">
        <v>10</v>
      </c>
      <c r="E454" s="179">
        <f aca="true" t="shared" si="126" ref="E454:E463">G454+I454+K454+M454</f>
        <v>742704.7000000001</v>
      </c>
      <c r="F454" s="179">
        <f aca="true" t="shared" si="127" ref="F454:F463">H454+J454+L454+N454</f>
        <v>460884.5999999999</v>
      </c>
      <c r="G454" s="179">
        <f aca="true" t="shared" si="128" ref="G454:N463">G10+G22+G34</f>
        <v>570280.5</v>
      </c>
      <c r="H454" s="179">
        <f t="shared" si="128"/>
        <v>341623.19999999995</v>
      </c>
      <c r="I454" s="179">
        <f t="shared" si="128"/>
        <v>1655.3</v>
      </c>
      <c r="J454" s="179">
        <f t="shared" si="128"/>
        <v>1655.3</v>
      </c>
      <c r="K454" s="179">
        <f t="shared" si="128"/>
        <v>102346.90000000001</v>
      </c>
      <c r="L454" s="179">
        <f t="shared" si="128"/>
        <v>49184.1</v>
      </c>
      <c r="M454" s="179">
        <f t="shared" si="128"/>
        <v>68422</v>
      </c>
      <c r="N454" s="179">
        <f t="shared" si="128"/>
        <v>68422</v>
      </c>
      <c r="O454" s="991"/>
      <c r="P454" s="173"/>
      <c r="Q454" s="173"/>
    </row>
    <row r="455" spans="1:17" ht="14.25">
      <c r="A455" s="988"/>
      <c r="B455" s="989"/>
      <c r="C455" s="989"/>
      <c r="D455" s="543" t="s">
        <v>11</v>
      </c>
      <c r="E455" s="179">
        <f t="shared" si="126"/>
        <v>788926.2000000001</v>
      </c>
      <c r="F455" s="179">
        <f t="shared" si="127"/>
        <v>525999.1</v>
      </c>
      <c r="G455" s="179">
        <f t="shared" si="128"/>
        <v>574477.4</v>
      </c>
      <c r="H455" s="179">
        <f t="shared" si="128"/>
        <v>379220.49999999994</v>
      </c>
      <c r="I455" s="179">
        <f t="shared" si="128"/>
        <v>0</v>
      </c>
      <c r="J455" s="179">
        <f t="shared" si="128"/>
        <v>0</v>
      </c>
      <c r="K455" s="179">
        <f t="shared" si="128"/>
        <v>140100</v>
      </c>
      <c r="L455" s="179">
        <f t="shared" si="128"/>
        <v>72429.8</v>
      </c>
      <c r="M455" s="179">
        <f t="shared" si="128"/>
        <v>74348.8</v>
      </c>
      <c r="N455" s="179">
        <f t="shared" si="128"/>
        <v>74348.8</v>
      </c>
      <c r="O455" s="991"/>
      <c r="P455" s="173"/>
      <c r="Q455" s="173"/>
    </row>
    <row r="456" spans="1:17" ht="14.25">
      <c r="A456" s="988"/>
      <c r="B456" s="989"/>
      <c r="C456" s="989"/>
      <c r="D456" s="543" t="s">
        <v>19</v>
      </c>
      <c r="E456" s="179">
        <f t="shared" si="126"/>
        <v>981209.6000000001</v>
      </c>
      <c r="F456" s="179">
        <f t="shared" si="127"/>
        <v>673022.01</v>
      </c>
      <c r="G456" s="179">
        <f t="shared" si="128"/>
        <v>698918.4</v>
      </c>
      <c r="H456" s="179">
        <f t="shared" si="128"/>
        <v>503715</v>
      </c>
      <c r="I456" s="179">
        <f t="shared" si="128"/>
        <v>0</v>
      </c>
      <c r="J456" s="179">
        <f t="shared" si="128"/>
        <v>0</v>
      </c>
      <c r="K456" s="179">
        <f t="shared" si="128"/>
        <v>144755.00000000003</v>
      </c>
      <c r="L456" s="179">
        <f t="shared" si="128"/>
        <v>102386.8</v>
      </c>
      <c r="M456" s="179">
        <f t="shared" si="128"/>
        <v>137536.2</v>
      </c>
      <c r="N456" s="179">
        <f t="shared" si="128"/>
        <v>66920.20999999999</v>
      </c>
      <c r="O456" s="991"/>
      <c r="P456" s="173"/>
      <c r="Q456" s="173"/>
    </row>
    <row r="457" spans="1:17" ht="14.25">
      <c r="A457" s="988"/>
      <c r="B457" s="989"/>
      <c r="C457" s="989"/>
      <c r="D457" s="543" t="s">
        <v>27</v>
      </c>
      <c r="E457" s="179">
        <f t="shared" si="126"/>
        <v>984674.2</v>
      </c>
      <c r="F457" s="179">
        <f t="shared" si="127"/>
        <v>706398.2</v>
      </c>
      <c r="G457" s="179">
        <f t="shared" si="128"/>
        <v>685110.5</v>
      </c>
      <c r="H457" s="179">
        <f t="shared" si="128"/>
        <v>514335.19999999995</v>
      </c>
      <c r="I457" s="179">
        <f t="shared" si="128"/>
        <v>2822.6</v>
      </c>
      <c r="J457" s="179">
        <f t="shared" si="128"/>
        <v>2822.6</v>
      </c>
      <c r="K457" s="179">
        <f t="shared" si="128"/>
        <v>156705.1</v>
      </c>
      <c r="L457" s="179">
        <f t="shared" si="128"/>
        <v>115203.9</v>
      </c>
      <c r="M457" s="179">
        <f t="shared" si="128"/>
        <v>140036</v>
      </c>
      <c r="N457" s="179">
        <f t="shared" si="128"/>
        <v>74036.5</v>
      </c>
      <c r="O457" s="991"/>
      <c r="P457" s="173"/>
      <c r="Q457" s="173"/>
    </row>
    <row r="458" spans="1:17" ht="14.25">
      <c r="A458" s="988"/>
      <c r="B458" s="989"/>
      <c r="C458" s="989"/>
      <c r="D458" s="537" t="s">
        <v>28</v>
      </c>
      <c r="E458" s="174">
        <f t="shared" si="126"/>
        <v>948182.5</v>
      </c>
      <c r="F458" s="174">
        <f t="shared" si="127"/>
        <v>759200.7</v>
      </c>
      <c r="G458" s="174">
        <f t="shared" si="128"/>
        <v>652857.2000000001</v>
      </c>
      <c r="H458" s="174">
        <f t="shared" si="128"/>
        <v>564050.3</v>
      </c>
      <c r="I458" s="174">
        <f t="shared" si="128"/>
        <v>26655.4</v>
      </c>
      <c r="J458" s="174">
        <f t="shared" si="128"/>
        <v>26655.4</v>
      </c>
      <c r="K458" s="174">
        <f t="shared" si="128"/>
        <v>164043.7</v>
      </c>
      <c r="L458" s="174">
        <f t="shared" si="128"/>
        <v>90868.79999999999</v>
      </c>
      <c r="M458" s="174">
        <f t="shared" si="128"/>
        <v>104626.2</v>
      </c>
      <c r="N458" s="174">
        <f t="shared" si="128"/>
        <v>77626.2</v>
      </c>
      <c r="O458" s="991"/>
      <c r="P458" s="175">
        <f aca="true" t="shared" si="129" ref="P458:Q460">G458+I458+K458</f>
        <v>843556.3</v>
      </c>
      <c r="Q458" s="175">
        <f t="shared" si="129"/>
        <v>681574.5</v>
      </c>
    </row>
    <row r="459" spans="1:17" ht="14.25">
      <c r="A459" s="988"/>
      <c r="B459" s="989"/>
      <c r="C459" s="989"/>
      <c r="D459" s="537" t="s">
        <v>524</v>
      </c>
      <c r="E459" s="174">
        <f t="shared" si="126"/>
        <v>909534.6</v>
      </c>
      <c r="F459" s="174">
        <f t="shared" si="127"/>
        <v>636718.5</v>
      </c>
      <c r="G459" s="174">
        <f t="shared" si="128"/>
        <v>651877.6</v>
      </c>
      <c r="H459" s="174">
        <f t="shared" si="128"/>
        <v>532012.3</v>
      </c>
      <c r="I459" s="174">
        <f t="shared" si="128"/>
        <v>1655.4</v>
      </c>
      <c r="J459" s="174">
        <f t="shared" si="128"/>
        <v>1655.4</v>
      </c>
      <c r="K459" s="174">
        <f t="shared" si="128"/>
        <v>151375.4</v>
      </c>
      <c r="L459" s="174">
        <f t="shared" si="128"/>
        <v>25424.6</v>
      </c>
      <c r="M459" s="174">
        <f t="shared" si="128"/>
        <v>104626.2</v>
      </c>
      <c r="N459" s="174">
        <f t="shared" si="128"/>
        <v>77626.2</v>
      </c>
      <c r="O459" s="991"/>
      <c r="P459" s="175">
        <f t="shared" si="129"/>
        <v>804908.4</v>
      </c>
      <c r="Q459" s="175">
        <f t="shared" si="129"/>
        <v>559092.3</v>
      </c>
    </row>
    <row r="460" spans="1:17" ht="14.25">
      <c r="A460" s="988"/>
      <c r="B460" s="989"/>
      <c r="C460" s="989"/>
      <c r="D460" s="537" t="s">
        <v>525</v>
      </c>
      <c r="E460" s="174">
        <f t="shared" si="126"/>
        <v>909613.1</v>
      </c>
      <c r="F460" s="174">
        <f t="shared" si="127"/>
        <v>636794.6</v>
      </c>
      <c r="G460" s="174">
        <f t="shared" si="128"/>
        <v>651880</v>
      </c>
      <c r="H460" s="174">
        <f t="shared" si="128"/>
        <v>532012.3</v>
      </c>
      <c r="I460" s="174">
        <f t="shared" si="128"/>
        <v>1731.5</v>
      </c>
      <c r="J460" s="174">
        <f t="shared" si="128"/>
        <v>1731.5</v>
      </c>
      <c r="K460" s="174">
        <f t="shared" si="128"/>
        <v>151375.4</v>
      </c>
      <c r="L460" s="174">
        <f t="shared" si="128"/>
        <v>25424.6</v>
      </c>
      <c r="M460" s="174">
        <f t="shared" si="128"/>
        <v>104626.2</v>
      </c>
      <c r="N460" s="174">
        <f t="shared" si="128"/>
        <v>77626.2</v>
      </c>
      <c r="O460" s="991"/>
      <c r="P460" s="175">
        <f t="shared" si="129"/>
        <v>804986.9</v>
      </c>
      <c r="Q460" s="175">
        <f t="shared" si="129"/>
        <v>559168.4</v>
      </c>
    </row>
    <row r="461" spans="1:17" ht="14.25">
      <c r="A461" s="988"/>
      <c r="B461" s="989"/>
      <c r="C461" s="989"/>
      <c r="D461" s="537" t="s">
        <v>526</v>
      </c>
      <c r="E461" s="174">
        <f t="shared" si="126"/>
        <v>868238.0000000001</v>
      </c>
      <c r="F461" s="174">
        <f t="shared" si="127"/>
        <v>510490.8</v>
      </c>
      <c r="G461" s="174">
        <f t="shared" si="128"/>
        <v>651768.3</v>
      </c>
      <c r="H461" s="174">
        <f t="shared" si="128"/>
        <v>510490.8</v>
      </c>
      <c r="I461" s="174">
        <f t="shared" si="128"/>
        <v>1655.4</v>
      </c>
      <c r="J461" s="174">
        <f t="shared" si="128"/>
        <v>0</v>
      </c>
      <c r="K461" s="174">
        <f t="shared" si="128"/>
        <v>151375.4</v>
      </c>
      <c r="L461" s="174">
        <f t="shared" si="128"/>
        <v>0</v>
      </c>
      <c r="M461" s="174">
        <f t="shared" si="128"/>
        <v>63438.9</v>
      </c>
      <c r="N461" s="174">
        <f t="shared" si="128"/>
        <v>0</v>
      </c>
      <c r="O461" s="991"/>
      <c r="P461" s="173"/>
      <c r="Q461" s="173"/>
    </row>
    <row r="462" spans="1:17" ht="14.25">
      <c r="A462" s="988"/>
      <c r="B462" s="989"/>
      <c r="C462" s="989"/>
      <c r="D462" s="537" t="s">
        <v>527</v>
      </c>
      <c r="E462" s="174">
        <f t="shared" si="126"/>
        <v>868239.6000000001</v>
      </c>
      <c r="F462" s="174">
        <f t="shared" si="127"/>
        <v>537192.4</v>
      </c>
      <c r="G462" s="174">
        <f t="shared" si="128"/>
        <v>651769.9</v>
      </c>
      <c r="H462" s="174">
        <f t="shared" si="128"/>
        <v>537192.4</v>
      </c>
      <c r="I462" s="174">
        <f t="shared" si="128"/>
        <v>1655.4</v>
      </c>
      <c r="J462" s="174">
        <f t="shared" si="128"/>
        <v>0</v>
      </c>
      <c r="K462" s="174">
        <f t="shared" si="128"/>
        <v>151375.4</v>
      </c>
      <c r="L462" s="174">
        <f t="shared" si="128"/>
        <v>0</v>
      </c>
      <c r="M462" s="174">
        <f t="shared" si="128"/>
        <v>63438.9</v>
      </c>
      <c r="N462" s="174">
        <f t="shared" si="128"/>
        <v>0</v>
      </c>
      <c r="O462" s="991"/>
      <c r="P462" s="173"/>
      <c r="Q462" s="173"/>
    </row>
    <row r="463" spans="1:17" ht="14.25">
      <c r="A463" s="988"/>
      <c r="B463" s="989"/>
      <c r="C463" s="989"/>
      <c r="D463" s="537" t="s">
        <v>539</v>
      </c>
      <c r="E463" s="174">
        <f t="shared" si="126"/>
        <v>868239.6000000001</v>
      </c>
      <c r="F463" s="174">
        <f t="shared" si="127"/>
        <v>565892.4</v>
      </c>
      <c r="G463" s="174">
        <f t="shared" si="128"/>
        <v>651769.9</v>
      </c>
      <c r="H463" s="174">
        <f t="shared" si="128"/>
        <v>565892.4</v>
      </c>
      <c r="I463" s="174">
        <f t="shared" si="128"/>
        <v>1655.4</v>
      </c>
      <c r="J463" s="174">
        <f t="shared" si="128"/>
        <v>0</v>
      </c>
      <c r="K463" s="174">
        <f t="shared" si="128"/>
        <v>151375.4</v>
      </c>
      <c r="L463" s="174">
        <f t="shared" si="128"/>
        <v>0</v>
      </c>
      <c r="M463" s="174">
        <f t="shared" si="128"/>
        <v>63438.9</v>
      </c>
      <c r="N463" s="174">
        <f t="shared" si="128"/>
        <v>0</v>
      </c>
      <c r="O463" s="991"/>
      <c r="P463" s="173"/>
      <c r="Q463" s="173"/>
    </row>
    <row r="464" spans="1:15" ht="14.25">
      <c r="A464" s="568"/>
      <c r="B464" s="569"/>
      <c r="C464" s="570"/>
      <c r="D464" s="571"/>
      <c r="E464" s="571"/>
      <c r="F464" s="571"/>
      <c r="G464" s="571"/>
      <c r="H464" s="571"/>
      <c r="I464" s="571"/>
      <c r="J464" s="571"/>
      <c r="K464" s="571"/>
      <c r="L464" s="571"/>
      <c r="M464" s="571"/>
      <c r="N464" s="571"/>
      <c r="O464" s="572"/>
    </row>
    <row r="465" spans="1:15" ht="14.25">
      <c r="A465" s="573" t="s">
        <v>179</v>
      </c>
      <c r="B465" s="91"/>
      <c r="C465" s="91"/>
      <c r="D465" s="91"/>
      <c r="E465" s="91"/>
      <c r="F465" s="574"/>
      <c r="G465" s="574"/>
      <c r="H465" s="575"/>
      <c r="I465" s="571"/>
      <c r="J465" s="571"/>
      <c r="K465" s="571"/>
      <c r="L465" s="571"/>
      <c r="M465" s="571"/>
      <c r="N465" s="571"/>
      <c r="O465" s="572"/>
    </row>
    <row r="466" spans="1:15" ht="14.25">
      <c r="A466" s="576" t="s">
        <v>24</v>
      </c>
      <c r="B466" s="1006" t="s">
        <v>362</v>
      </c>
      <c r="C466" s="1006"/>
      <c r="D466" s="1006"/>
      <c r="E466" s="1006"/>
      <c r="F466" s="1006"/>
      <c r="G466" s="1006"/>
      <c r="H466" s="1006"/>
      <c r="I466" s="571"/>
      <c r="J466" s="571"/>
      <c r="K466" s="571"/>
      <c r="L466" s="571"/>
      <c r="M466" s="571"/>
      <c r="N466" s="571"/>
      <c r="O466" s="572"/>
    </row>
    <row r="467" spans="1:15" ht="14.25">
      <c r="A467" s="576" t="s">
        <v>1047</v>
      </c>
      <c r="B467" s="1023" t="s">
        <v>118</v>
      </c>
      <c r="C467" s="1024"/>
      <c r="D467" s="1024"/>
      <c r="E467" s="1024"/>
      <c r="F467" s="1024"/>
      <c r="G467" s="1024"/>
      <c r="H467" s="1025"/>
      <c r="I467" s="571"/>
      <c r="J467" s="571"/>
      <c r="K467" s="571"/>
      <c r="L467" s="571"/>
      <c r="M467" s="571"/>
      <c r="N467" s="571"/>
      <c r="O467" s="572"/>
    </row>
    <row r="468" spans="1:15" ht="14.25">
      <c r="A468" s="576" t="s">
        <v>130</v>
      </c>
      <c r="B468" s="1006" t="s">
        <v>364</v>
      </c>
      <c r="C468" s="1006"/>
      <c r="D468" s="1006"/>
      <c r="E468" s="1006"/>
      <c r="F468" s="1006"/>
      <c r="G468" s="1006"/>
      <c r="H468" s="1006"/>
      <c r="I468" s="571"/>
      <c r="J468" s="571"/>
      <c r="K468" s="571"/>
      <c r="L468" s="571"/>
      <c r="M468" s="571"/>
      <c r="N468" s="571"/>
      <c r="O468" s="572"/>
    </row>
    <row r="469" spans="1:15" ht="14.25">
      <c r="A469" s="576" t="s">
        <v>131</v>
      </c>
      <c r="B469" s="1006" t="s">
        <v>365</v>
      </c>
      <c r="C469" s="1006"/>
      <c r="D469" s="1006"/>
      <c r="E469" s="1006"/>
      <c r="F469" s="1006"/>
      <c r="G469" s="1006"/>
      <c r="H469" s="1006"/>
      <c r="I469" s="571"/>
      <c r="J469" s="571"/>
      <c r="K469" s="571"/>
      <c r="L469" s="571"/>
      <c r="M469" s="571"/>
      <c r="N469" s="571"/>
      <c r="O469" s="572"/>
    </row>
    <row r="470" spans="1:15" ht="14.25">
      <c r="A470" s="576" t="s">
        <v>132</v>
      </c>
      <c r="B470" s="1006" t="s">
        <v>366</v>
      </c>
      <c r="C470" s="1006"/>
      <c r="D470" s="1006"/>
      <c r="E470" s="1006"/>
      <c r="F470" s="1006"/>
      <c r="G470" s="1006"/>
      <c r="H470" s="1006"/>
      <c r="I470" s="571"/>
      <c r="J470" s="571"/>
      <c r="K470" s="571"/>
      <c r="L470" s="571"/>
      <c r="M470" s="571"/>
      <c r="N470" s="571"/>
      <c r="O470" s="572"/>
    </row>
    <row r="471" spans="1:15" ht="14.25">
      <c r="A471" s="576" t="s">
        <v>133</v>
      </c>
      <c r="B471" s="1006" t="s">
        <v>367</v>
      </c>
      <c r="C471" s="1006"/>
      <c r="D471" s="1006"/>
      <c r="E471" s="1006"/>
      <c r="F471" s="1006"/>
      <c r="G471" s="1006"/>
      <c r="H471" s="1006"/>
      <c r="I471" s="571"/>
      <c r="J471" s="571"/>
      <c r="K471" s="571"/>
      <c r="L471" s="571"/>
      <c r="M471" s="571"/>
      <c r="N471" s="571"/>
      <c r="O471" s="572"/>
    </row>
    <row r="472" spans="1:15" ht="44.25" customHeight="1">
      <c r="A472" s="1015" t="s">
        <v>308</v>
      </c>
      <c r="B472" s="1015"/>
      <c r="C472" s="1015"/>
      <c r="D472" s="1015"/>
      <c r="E472" s="1015"/>
      <c r="F472" s="1015"/>
      <c r="G472" s="1015"/>
      <c r="H472" s="1015"/>
      <c r="I472" s="1015"/>
      <c r="J472" s="1015"/>
      <c r="K472" s="1015"/>
      <c r="L472" s="1015"/>
      <c r="M472" s="1015"/>
      <c r="N472" s="1015"/>
      <c r="O472" s="1015"/>
    </row>
    <row r="473" spans="1:15" ht="78" customHeight="1">
      <c r="A473" s="1015" t="s">
        <v>309</v>
      </c>
      <c r="B473" s="1015"/>
      <c r="C473" s="1015"/>
      <c r="D473" s="1015"/>
      <c r="E473" s="1015"/>
      <c r="F473" s="1015"/>
      <c r="G473" s="1015"/>
      <c r="H473" s="1015"/>
      <c r="I473" s="1015"/>
      <c r="J473" s="1015"/>
      <c r="K473" s="1015"/>
      <c r="L473" s="1015"/>
      <c r="M473" s="1015"/>
      <c r="N473" s="1015"/>
      <c r="O473" s="1015"/>
    </row>
    <row r="474" spans="1:15" ht="14.25">
      <c r="A474" s="1022" t="s">
        <v>310</v>
      </c>
      <c r="B474" s="1022"/>
      <c r="C474" s="1022"/>
      <c r="D474" s="1022"/>
      <c r="E474" s="1022"/>
      <c r="F474" s="1022"/>
      <c r="G474" s="1022"/>
      <c r="H474" s="1022"/>
      <c r="I474" s="1022"/>
      <c r="J474" s="1022"/>
      <c r="K474" s="1022"/>
      <c r="L474" s="1022"/>
      <c r="M474" s="1022"/>
      <c r="N474" s="1022"/>
      <c r="O474" s="1022"/>
    </row>
    <row r="475" spans="1:15" ht="27" customHeight="1">
      <c r="A475" s="990" t="s">
        <v>359</v>
      </c>
      <c r="B475" s="990"/>
      <c r="C475" s="990"/>
      <c r="D475" s="990"/>
      <c r="E475" s="990"/>
      <c r="F475" s="990"/>
      <c r="G475" s="990"/>
      <c r="H475" s="990"/>
      <c r="I475" s="990"/>
      <c r="J475" s="990"/>
      <c r="K475" s="990"/>
      <c r="L475" s="990"/>
      <c r="M475" s="990"/>
      <c r="N475" s="990"/>
      <c r="O475" s="91"/>
    </row>
    <row r="476" spans="1:15" ht="14.25">
      <c r="A476" s="577"/>
      <c r="B476" s="93"/>
      <c r="C476" s="93"/>
      <c r="D476" s="91"/>
      <c r="E476" s="91"/>
      <c r="F476" s="91"/>
      <c r="G476" s="91"/>
      <c r="H476" s="91"/>
      <c r="I476" s="91"/>
      <c r="J476" s="91"/>
      <c r="K476" s="91"/>
      <c r="L476" s="91"/>
      <c r="M476" s="91"/>
      <c r="N476" s="91"/>
      <c r="O476" s="91"/>
    </row>
    <row r="477" spans="1:15" ht="15" customHeight="1">
      <c r="A477" s="828" t="s">
        <v>360</v>
      </c>
      <c r="B477" s="828"/>
      <c r="C477" s="828"/>
      <c r="D477" s="828"/>
      <c r="E477" s="828"/>
      <c r="F477" s="828"/>
      <c r="G477" s="828"/>
      <c r="H477" s="828"/>
      <c r="I477" s="828"/>
      <c r="J477" s="828"/>
      <c r="K477" s="828"/>
      <c r="L477" s="828"/>
      <c r="M477" s="828"/>
      <c r="N477" s="828"/>
      <c r="O477" s="828"/>
    </row>
    <row r="478" spans="1:15" ht="16.5" customHeight="1">
      <c r="A478" s="828" t="s">
        <v>896</v>
      </c>
      <c r="B478" s="828"/>
      <c r="C478" s="828"/>
      <c r="D478" s="828"/>
      <c r="E478" s="828"/>
      <c r="F478" s="828"/>
      <c r="G478" s="828"/>
      <c r="H478" s="828"/>
      <c r="I478" s="828"/>
      <c r="J478" s="828"/>
      <c r="K478" s="828"/>
      <c r="L478" s="828"/>
      <c r="M478" s="828"/>
      <c r="N478" s="828"/>
      <c r="O478" s="828"/>
    </row>
    <row r="479" spans="1:15" ht="74.25" customHeight="1">
      <c r="A479" s="828" t="s">
        <v>961</v>
      </c>
      <c r="B479" s="828"/>
      <c r="C479" s="828"/>
      <c r="D479" s="828"/>
      <c r="E479" s="828"/>
      <c r="F479" s="828"/>
      <c r="G479" s="828"/>
      <c r="H479" s="828"/>
      <c r="I479" s="828"/>
      <c r="J479" s="828"/>
      <c r="K479" s="828"/>
      <c r="L479" s="828"/>
      <c r="M479" s="828"/>
      <c r="N479" s="828"/>
      <c r="O479" s="828"/>
    </row>
    <row r="480" spans="1:15" ht="19.5" customHeight="1">
      <c r="A480" s="828" t="s">
        <v>783</v>
      </c>
      <c r="B480" s="828"/>
      <c r="C480" s="828"/>
      <c r="D480" s="828"/>
      <c r="E480" s="828"/>
      <c r="F480" s="828"/>
      <c r="G480" s="828"/>
      <c r="H480" s="828"/>
      <c r="I480" s="828"/>
      <c r="J480" s="828"/>
      <c r="K480" s="828"/>
      <c r="L480" s="828"/>
      <c r="M480" s="828"/>
      <c r="N480" s="828"/>
      <c r="O480" s="828"/>
    </row>
    <row r="481" spans="1:15" ht="47.25" customHeight="1">
      <c r="A481" s="828" t="s">
        <v>834</v>
      </c>
      <c r="B481" s="828"/>
      <c r="C481" s="828"/>
      <c r="D481" s="828"/>
      <c r="E481" s="828"/>
      <c r="F481" s="828"/>
      <c r="G481" s="828"/>
      <c r="H481" s="828"/>
      <c r="I481" s="828"/>
      <c r="J481" s="828"/>
      <c r="K481" s="828"/>
      <c r="L481" s="828"/>
      <c r="M481" s="828"/>
      <c r="N481" s="828"/>
      <c r="O481" s="828"/>
    </row>
    <row r="482" spans="1:15" ht="15" customHeight="1">
      <c r="A482" s="1019" t="s">
        <v>361</v>
      </c>
      <c r="B482" s="1019"/>
      <c r="C482" s="1019"/>
      <c r="D482" s="1019"/>
      <c r="E482" s="1019"/>
      <c r="F482" s="1019"/>
      <c r="G482" s="1019"/>
      <c r="H482" s="1019"/>
      <c r="I482" s="1019"/>
      <c r="J482" s="1019"/>
      <c r="K482" s="1019"/>
      <c r="L482" s="1019"/>
      <c r="M482" s="1019"/>
      <c r="N482" s="1019"/>
      <c r="O482" s="1019"/>
    </row>
    <row r="483" spans="1:15" ht="28.5" customHeight="1">
      <c r="A483" s="1019" t="s">
        <v>978</v>
      </c>
      <c r="B483" s="1019"/>
      <c r="C483" s="1019"/>
      <c r="D483" s="1019"/>
      <c r="E483" s="1019"/>
      <c r="F483" s="1019"/>
      <c r="G483" s="1019"/>
      <c r="H483" s="1019"/>
      <c r="I483" s="1019"/>
      <c r="J483" s="1019"/>
      <c r="K483" s="1019"/>
      <c r="L483" s="1019"/>
      <c r="M483" s="1019"/>
      <c r="N483" s="1019"/>
      <c r="O483" s="1019"/>
    </row>
    <row r="484" spans="1:15" ht="15" customHeight="1">
      <c r="A484" s="1019" t="s">
        <v>699</v>
      </c>
      <c r="B484" s="1019"/>
      <c r="C484" s="1019"/>
      <c r="D484" s="1019"/>
      <c r="E484" s="1019"/>
      <c r="F484" s="1019"/>
      <c r="G484" s="1019"/>
      <c r="H484" s="1019"/>
      <c r="I484" s="1019"/>
      <c r="J484" s="1019"/>
      <c r="K484" s="1019"/>
      <c r="L484" s="1019"/>
      <c r="M484" s="1019"/>
      <c r="N484" s="1019"/>
      <c r="O484" s="1019"/>
    </row>
    <row r="485" spans="1:15" ht="30" customHeight="1">
      <c r="A485" s="1019" t="s">
        <v>839</v>
      </c>
      <c r="B485" s="1019"/>
      <c r="C485" s="1019"/>
      <c r="D485" s="1019"/>
      <c r="E485" s="1019"/>
      <c r="F485" s="1019"/>
      <c r="G485" s="1019"/>
      <c r="H485" s="1019"/>
      <c r="I485" s="1019"/>
      <c r="J485" s="1019"/>
      <c r="K485" s="1019"/>
      <c r="L485" s="1019"/>
      <c r="M485" s="1019"/>
      <c r="N485" s="1019"/>
      <c r="O485" s="1019"/>
    </row>
    <row r="486" spans="1:15" ht="50.25" customHeight="1">
      <c r="A486" s="828" t="s">
        <v>1135</v>
      </c>
      <c r="B486" s="828"/>
      <c r="C486" s="828"/>
      <c r="D486" s="828"/>
      <c r="E486" s="828"/>
      <c r="F486" s="828"/>
      <c r="G486" s="828"/>
      <c r="H486" s="828"/>
      <c r="I486" s="828"/>
      <c r="J486" s="828"/>
      <c r="K486" s="828"/>
      <c r="L486" s="828"/>
      <c r="M486" s="828"/>
      <c r="N486" s="828"/>
      <c r="O486" s="828"/>
    </row>
    <row r="487" spans="1:15" ht="60" customHeight="1">
      <c r="A487" s="895" t="s">
        <v>982</v>
      </c>
      <c r="B487" s="895"/>
      <c r="C487" s="895"/>
      <c r="D487" s="895"/>
      <c r="E487" s="895"/>
      <c r="F487" s="895"/>
      <c r="G487" s="895"/>
      <c r="H487" s="895"/>
      <c r="I487" s="895"/>
      <c r="J487" s="895"/>
      <c r="K487" s="895"/>
      <c r="L487" s="895"/>
      <c r="M487" s="895"/>
      <c r="N487" s="895"/>
      <c r="O487" s="895"/>
    </row>
    <row r="488" spans="1:15" ht="30" customHeight="1">
      <c r="A488" s="895" t="s">
        <v>540</v>
      </c>
      <c r="B488" s="895"/>
      <c r="C488" s="895"/>
      <c r="D488" s="895"/>
      <c r="E488" s="895"/>
      <c r="F488" s="895"/>
      <c r="G488" s="895"/>
      <c r="H488" s="895"/>
      <c r="I488" s="895"/>
      <c r="J488" s="895"/>
      <c r="K488" s="895"/>
      <c r="L488" s="895"/>
      <c r="M488" s="895"/>
      <c r="N488" s="895"/>
      <c r="O488" s="895"/>
    </row>
    <row r="489" spans="1:15" ht="33" customHeight="1">
      <c r="A489" s="828" t="s">
        <v>696</v>
      </c>
      <c r="B489" s="828"/>
      <c r="C489" s="828"/>
      <c r="D489" s="828"/>
      <c r="E489" s="828"/>
      <c r="F489" s="828"/>
      <c r="G489" s="828"/>
      <c r="H489" s="828"/>
      <c r="I489" s="828"/>
      <c r="J489" s="828"/>
      <c r="K489" s="828"/>
      <c r="L489" s="828"/>
      <c r="M489" s="828"/>
      <c r="N489" s="828"/>
      <c r="O489" s="828"/>
    </row>
    <row r="490" spans="1:15" ht="60" customHeight="1">
      <c r="A490" s="894" t="s">
        <v>548</v>
      </c>
      <c r="B490" s="894"/>
      <c r="C490" s="894"/>
      <c r="D490" s="894"/>
      <c r="E490" s="894"/>
      <c r="F490" s="894"/>
      <c r="G490" s="894"/>
      <c r="H490" s="894"/>
      <c r="I490" s="894"/>
      <c r="J490" s="894"/>
      <c r="K490" s="894"/>
      <c r="L490" s="894"/>
      <c r="M490" s="894"/>
      <c r="N490" s="894"/>
      <c r="O490" s="894"/>
    </row>
    <row r="491" spans="1:15" ht="14.25">
      <c r="A491" s="1020" t="s">
        <v>656</v>
      </c>
      <c r="B491" s="1020"/>
      <c r="C491" s="1020"/>
      <c r="D491" s="1020"/>
      <c r="E491" s="1020"/>
      <c r="F491" s="1020"/>
      <c r="G491" s="1020"/>
      <c r="H491" s="1020"/>
      <c r="I491" s="1020"/>
      <c r="J491" s="1020"/>
      <c r="K491" s="1020"/>
      <c r="L491" s="1020"/>
      <c r="M491" s="1020"/>
      <c r="N491" s="1020"/>
      <c r="O491" s="1020"/>
    </row>
  </sheetData>
  <sheetProtection/>
  <mergeCells count="187">
    <mergeCell ref="B390:O390"/>
    <mergeCell ref="O427:O438"/>
    <mergeCell ref="C347:C350"/>
    <mergeCell ref="C214:C262"/>
    <mergeCell ref="B467:H467"/>
    <mergeCell ref="C367:C377"/>
    <mergeCell ref="C379:C389"/>
    <mergeCell ref="C391:C402"/>
    <mergeCell ref="C403:C414"/>
    <mergeCell ref="C415:C426"/>
    <mergeCell ref="B378:B389"/>
    <mergeCell ref="B391:B402"/>
    <mergeCell ref="A20:A31"/>
    <mergeCell ref="D298:D299"/>
    <mergeCell ref="O130:O141"/>
    <mergeCell ref="B142:B153"/>
    <mergeCell ref="C146:C153"/>
    <mergeCell ref="C158:C165"/>
    <mergeCell ref="C265:C274"/>
    <mergeCell ref="O8:O19"/>
    <mergeCell ref="O20:O31"/>
    <mergeCell ref="B8:B19"/>
    <mergeCell ref="A8:A19"/>
    <mergeCell ref="C8:C19"/>
    <mergeCell ref="A45:A56"/>
    <mergeCell ref="C45:C56"/>
    <mergeCell ref="O45:O56"/>
    <mergeCell ref="B20:B31"/>
    <mergeCell ref="C20:C31"/>
    <mergeCell ref="B202:B213"/>
    <mergeCell ref="A130:A141"/>
    <mergeCell ref="A32:A43"/>
    <mergeCell ref="B32:B43"/>
    <mergeCell ref="C32:C43"/>
    <mergeCell ref="O32:O43"/>
    <mergeCell ref="A484:O484"/>
    <mergeCell ref="A485:O485"/>
    <mergeCell ref="A2:O2"/>
    <mergeCell ref="A474:O474"/>
    <mergeCell ref="C202:C213"/>
    <mergeCell ref="B304:B315"/>
    <mergeCell ref="A304:A315"/>
    <mergeCell ref="C287:C303"/>
    <mergeCell ref="O226:O237"/>
    <mergeCell ref="B329:B340"/>
    <mergeCell ref="O214:O225"/>
    <mergeCell ref="B239:B250"/>
    <mergeCell ref="B251:B262"/>
    <mergeCell ref="A202:A262"/>
    <mergeCell ref="B214:B225"/>
    <mergeCell ref="A491:O491"/>
    <mergeCell ref="B471:H471"/>
    <mergeCell ref="B468:H468"/>
    <mergeCell ref="B366:B377"/>
    <mergeCell ref="A366:A377"/>
    <mergeCell ref="B263:B274"/>
    <mergeCell ref="B226:B237"/>
    <mergeCell ref="A482:O482"/>
    <mergeCell ref="A483:O483"/>
    <mergeCell ref="A480:O480"/>
    <mergeCell ref="B470:H470"/>
    <mergeCell ref="C304:C315"/>
    <mergeCell ref="B439:B450"/>
    <mergeCell ref="O439:O450"/>
    <mergeCell ref="A481:O481"/>
    <mergeCell ref="C182:C189"/>
    <mergeCell ref="C194:C201"/>
    <mergeCell ref="A486:O486"/>
    <mergeCell ref="B469:H469"/>
    <mergeCell ref="A489:O489"/>
    <mergeCell ref="A472:O472"/>
    <mergeCell ref="A473:O473"/>
    <mergeCell ref="A263:A274"/>
    <mergeCell ref="O263:O274"/>
    <mergeCell ref="O105:O116"/>
    <mergeCell ref="O118:O129"/>
    <mergeCell ref="C119:C129"/>
    <mergeCell ref="C95:C104"/>
    <mergeCell ref="C107:C110"/>
    <mergeCell ref="O142:O153"/>
    <mergeCell ref="A57:A68"/>
    <mergeCell ref="B69:B80"/>
    <mergeCell ref="A69:A80"/>
    <mergeCell ref="O57:O68"/>
    <mergeCell ref="O69:O80"/>
    <mergeCell ref="A93:A104"/>
    <mergeCell ref="O93:O104"/>
    <mergeCell ref="A479:O479"/>
    <mergeCell ref="O239:O250"/>
    <mergeCell ref="O275:O286"/>
    <mergeCell ref="O304:O315"/>
    <mergeCell ref="B287:B303"/>
    <mergeCell ref="O190:O201"/>
    <mergeCell ref="A142:A201"/>
    <mergeCell ref="O154:O165"/>
    <mergeCell ref="O166:O177"/>
    <mergeCell ref="O178:O189"/>
    <mergeCell ref="C356:C362"/>
    <mergeCell ref="O202:O213"/>
    <mergeCell ref="O81:O92"/>
    <mergeCell ref="B93:B104"/>
    <mergeCell ref="A477:O477"/>
    <mergeCell ref="A478:O478"/>
    <mergeCell ref="B105:B116"/>
    <mergeCell ref="A105:A116"/>
    <mergeCell ref="B118:B129"/>
    <mergeCell ref="A118:A129"/>
    <mergeCell ref="A329:A340"/>
    <mergeCell ref="C316:C327"/>
    <mergeCell ref="O316:O327"/>
    <mergeCell ref="A342:A353"/>
    <mergeCell ref="A275:A286"/>
    <mergeCell ref="B275:B286"/>
    <mergeCell ref="C352:C353"/>
    <mergeCell ref="B328:N328"/>
    <mergeCell ref="C331:C340"/>
    <mergeCell ref="C345:C346"/>
    <mergeCell ref="G3:N3"/>
    <mergeCell ref="M4:N4"/>
    <mergeCell ref="B81:B92"/>
    <mergeCell ref="B130:B141"/>
    <mergeCell ref="B178:B189"/>
    <mergeCell ref="B190:B201"/>
    <mergeCell ref="B57:B68"/>
    <mergeCell ref="B154:B165"/>
    <mergeCell ref="B166:B177"/>
    <mergeCell ref="C170:C177"/>
    <mergeCell ref="C70:C80"/>
    <mergeCell ref="A490:O490"/>
    <mergeCell ref="K4:L4"/>
    <mergeCell ref="A487:O487"/>
    <mergeCell ref="A488:O488"/>
    <mergeCell ref="B466:H466"/>
    <mergeCell ref="B3:B5"/>
    <mergeCell ref="C364:C365"/>
    <mergeCell ref="D300:D301"/>
    <mergeCell ref="O251:O262"/>
    <mergeCell ref="B316:B327"/>
    <mergeCell ref="O4:O5"/>
    <mergeCell ref="A81:A92"/>
    <mergeCell ref="B7:O7"/>
    <mergeCell ref="I4:J4"/>
    <mergeCell ref="D292:D293"/>
    <mergeCell ref="D294:D295"/>
    <mergeCell ref="G4:H4"/>
    <mergeCell ref="C83:C89"/>
    <mergeCell ref="C59:C68"/>
    <mergeCell ref="B45:B56"/>
    <mergeCell ref="B44:N44"/>
    <mergeCell ref="B427:B438"/>
    <mergeCell ref="B354:B365"/>
    <mergeCell ref="B342:B353"/>
    <mergeCell ref="A287:A303"/>
    <mergeCell ref="D296:D297"/>
    <mergeCell ref="D238:O238"/>
    <mergeCell ref="O329:O340"/>
    <mergeCell ref="A316:A327"/>
    <mergeCell ref="A475:N475"/>
    <mergeCell ref="C427:C438"/>
    <mergeCell ref="C439:C450"/>
    <mergeCell ref="O415:O426"/>
    <mergeCell ref="A439:A450"/>
    <mergeCell ref="A3:A5"/>
    <mergeCell ref="C3:C5"/>
    <mergeCell ref="D3:D5"/>
    <mergeCell ref="E3:F4"/>
    <mergeCell ref="O452:O463"/>
    <mergeCell ref="A452:A463"/>
    <mergeCell ref="B452:B463"/>
    <mergeCell ref="C452:C463"/>
    <mergeCell ref="A403:A414"/>
    <mergeCell ref="B403:B414"/>
    <mergeCell ref="O403:O414"/>
    <mergeCell ref="A415:A426"/>
    <mergeCell ref="B415:B426"/>
    <mergeCell ref="A427:A438"/>
    <mergeCell ref="O342:O353"/>
    <mergeCell ref="O354:O365"/>
    <mergeCell ref="A341:O341"/>
    <mergeCell ref="A451:O451"/>
    <mergeCell ref="A391:A402"/>
    <mergeCell ref="O391:O402"/>
    <mergeCell ref="A378:A389"/>
    <mergeCell ref="A354:A365"/>
    <mergeCell ref="O378:O389"/>
    <mergeCell ref="O366:O377"/>
  </mergeCells>
  <printOptions/>
  <pageMargins left="0.4330708661417323" right="0.35433070866141736" top="0.2755905511811024" bottom="0.15748031496062992" header="0.2755905511811024" footer="0.2362204724409449"/>
  <pageSetup horizontalDpi="600" verticalDpi="600" orientation="portrait" paperSize="9" scale="45" r:id="rId1"/>
  <rowBreaks count="4" manualBreakCount="4">
    <brk id="116" max="14" man="1"/>
    <brk id="237" max="14" man="1"/>
    <brk id="340" max="14" man="1"/>
    <brk id="450" max="14"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79">
      <selection activeCell="A1" sqref="A1:X16384"/>
    </sheetView>
  </sheetViews>
  <sheetFormatPr defaultColWidth="9.140625" defaultRowHeight="15"/>
  <cols>
    <col min="1" max="1" width="18.00390625" style="578" customWidth="1"/>
    <col min="2" max="2" width="12.7109375" style="578" customWidth="1"/>
    <col min="3" max="14" width="9.57421875" style="578" customWidth="1"/>
    <col min="15" max="24" width="9.57421875" style="7" customWidth="1"/>
  </cols>
  <sheetData>
    <row r="1" ht="14.25">
      <c r="X1" s="7">
        <v>26</v>
      </c>
    </row>
    <row r="2" spans="1:24" ht="14.25">
      <c r="A2" s="778" t="s">
        <v>881</v>
      </c>
      <c r="B2" s="778"/>
      <c r="C2" s="778"/>
      <c r="D2" s="778"/>
      <c r="E2" s="778"/>
      <c r="F2" s="778"/>
      <c r="G2" s="778"/>
      <c r="H2" s="778"/>
      <c r="I2" s="778"/>
      <c r="J2" s="778"/>
      <c r="K2" s="778"/>
      <c r="L2" s="778"/>
      <c r="M2" s="778"/>
      <c r="N2" s="778"/>
      <c r="O2" s="778"/>
      <c r="P2" s="778"/>
      <c r="Q2" s="778"/>
      <c r="R2" s="778"/>
      <c r="S2" s="778"/>
      <c r="T2" s="778"/>
      <c r="U2" s="778"/>
      <c r="V2" s="778"/>
      <c r="W2" s="778"/>
      <c r="X2" s="778"/>
    </row>
    <row r="3" spans="1:24" ht="14.25">
      <c r="A3" s="1039" t="s">
        <v>840</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row>
    <row r="4" spans="1:24" ht="27">
      <c r="A4" s="36" t="s">
        <v>53</v>
      </c>
      <c r="B4" s="1029" t="s">
        <v>601</v>
      </c>
      <c r="C4" s="1029"/>
      <c r="D4" s="1029"/>
      <c r="E4" s="1029"/>
      <c r="F4" s="1029"/>
      <c r="G4" s="1029"/>
      <c r="H4" s="1029"/>
      <c r="I4" s="1029"/>
      <c r="J4" s="1029"/>
      <c r="K4" s="1029"/>
      <c r="L4" s="1029"/>
      <c r="M4" s="1029"/>
      <c r="N4" s="1029"/>
      <c r="O4" s="1029"/>
      <c r="P4" s="1029"/>
      <c r="Q4" s="1029"/>
      <c r="R4" s="1029"/>
      <c r="S4" s="1029"/>
      <c r="T4" s="1029"/>
      <c r="U4" s="1029"/>
      <c r="V4" s="1029"/>
      <c r="W4" s="1029"/>
      <c r="X4" s="1029"/>
    </row>
    <row r="5" spans="1:24" ht="41.25">
      <c r="A5" s="36" t="s">
        <v>55</v>
      </c>
      <c r="B5" s="1029" t="s">
        <v>362</v>
      </c>
      <c r="C5" s="1029"/>
      <c r="D5" s="1029"/>
      <c r="E5" s="1029"/>
      <c r="F5" s="1029"/>
      <c r="G5" s="1029"/>
      <c r="H5" s="1029"/>
      <c r="I5" s="1029"/>
      <c r="J5" s="1029"/>
      <c r="K5" s="1029"/>
      <c r="L5" s="1029"/>
      <c r="M5" s="1029"/>
      <c r="N5" s="1029"/>
      <c r="O5" s="1029"/>
      <c r="P5" s="1029"/>
      <c r="Q5" s="1029"/>
      <c r="R5" s="1029"/>
      <c r="S5" s="1029"/>
      <c r="T5" s="1029"/>
      <c r="U5" s="1029"/>
      <c r="V5" s="1029"/>
      <c r="W5" s="1029"/>
      <c r="X5" s="1029"/>
    </row>
    <row r="6" spans="1:24" ht="14.25" customHeight="1">
      <c r="A6" s="817" t="s">
        <v>57</v>
      </c>
      <c r="B6" s="1029" t="s">
        <v>363</v>
      </c>
      <c r="C6" s="1029"/>
      <c r="D6" s="1029"/>
      <c r="E6" s="1029"/>
      <c r="F6" s="1029"/>
      <c r="G6" s="1029"/>
      <c r="H6" s="1029"/>
      <c r="I6" s="1029"/>
      <c r="J6" s="1029"/>
      <c r="K6" s="1029"/>
      <c r="L6" s="1029"/>
      <c r="M6" s="1029"/>
      <c r="N6" s="1029"/>
      <c r="O6" s="1029"/>
      <c r="P6" s="1029"/>
      <c r="Q6" s="1029"/>
      <c r="R6" s="1029"/>
      <c r="S6" s="1029"/>
      <c r="T6" s="1029"/>
      <c r="U6" s="1029"/>
      <c r="V6" s="1029"/>
      <c r="W6" s="1029"/>
      <c r="X6" s="1029"/>
    </row>
    <row r="7" spans="1:24" ht="14.25" customHeight="1">
      <c r="A7" s="817"/>
      <c r="B7" s="1029" t="s">
        <v>368</v>
      </c>
      <c r="C7" s="1029"/>
      <c r="D7" s="1029"/>
      <c r="E7" s="1029"/>
      <c r="F7" s="1029"/>
      <c r="G7" s="1029"/>
      <c r="H7" s="1029"/>
      <c r="I7" s="1029"/>
      <c r="J7" s="1029"/>
      <c r="K7" s="1029"/>
      <c r="L7" s="1029"/>
      <c r="M7" s="1029"/>
      <c r="N7" s="1029"/>
      <c r="O7" s="1029"/>
      <c r="P7" s="1029"/>
      <c r="Q7" s="1029"/>
      <c r="R7" s="1029"/>
      <c r="S7" s="1029"/>
      <c r="T7" s="1029"/>
      <c r="U7" s="1029"/>
      <c r="V7" s="1029"/>
      <c r="W7" s="1029"/>
      <c r="X7" s="1029"/>
    </row>
    <row r="8" spans="1:24" ht="14.25" customHeight="1">
      <c r="A8" s="817"/>
      <c r="B8" s="1029" t="s">
        <v>364</v>
      </c>
      <c r="C8" s="1029"/>
      <c r="D8" s="1029"/>
      <c r="E8" s="1029"/>
      <c r="F8" s="1029"/>
      <c r="G8" s="1029"/>
      <c r="H8" s="1029"/>
      <c r="I8" s="1029"/>
      <c r="J8" s="1029"/>
      <c r="K8" s="1029"/>
      <c r="L8" s="1029"/>
      <c r="M8" s="1029"/>
      <c r="N8" s="1029"/>
      <c r="O8" s="1029"/>
      <c r="P8" s="1029"/>
      <c r="Q8" s="1029"/>
      <c r="R8" s="1029"/>
      <c r="S8" s="1029"/>
      <c r="T8" s="1029"/>
      <c r="U8" s="1029"/>
      <c r="V8" s="1029"/>
      <c r="W8" s="1029"/>
      <c r="X8" s="1029"/>
    </row>
    <row r="9" spans="1:24" ht="14.25" customHeight="1">
      <c r="A9" s="817"/>
      <c r="B9" s="1029" t="s">
        <v>365</v>
      </c>
      <c r="C9" s="1029"/>
      <c r="D9" s="1029"/>
      <c r="E9" s="1029"/>
      <c r="F9" s="1029"/>
      <c r="G9" s="1029"/>
      <c r="H9" s="1029"/>
      <c r="I9" s="1029"/>
      <c r="J9" s="1029"/>
      <c r="K9" s="1029"/>
      <c r="L9" s="1029"/>
      <c r="M9" s="1029"/>
      <c r="N9" s="1029"/>
      <c r="O9" s="1029"/>
      <c r="P9" s="1029"/>
      <c r="Q9" s="1029"/>
      <c r="R9" s="1029"/>
      <c r="S9" s="1029"/>
      <c r="T9" s="1029"/>
      <c r="U9" s="1029"/>
      <c r="V9" s="1029"/>
      <c r="W9" s="1029"/>
      <c r="X9" s="1029"/>
    </row>
    <row r="10" spans="1:24" ht="14.25" customHeight="1">
      <c r="A10" s="817"/>
      <c r="B10" s="1029" t="s">
        <v>367</v>
      </c>
      <c r="C10" s="1029"/>
      <c r="D10" s="1029"/>
      <c r="E10" s="1029"/>
      <c r="F10" s="1029"/>
      <c r="G10" s="1029"/>
      <c r="H10" s="1029"/>
      <c r="I10" s="1029"/>
      <c r="J10" s="1029"/>
      <c r="K10" s="1029"/>
      <c r="L10" s="1029"/>
      <c r="M10" s="1029"/>
      <c r="N10" s="1029"/>
      <c r="O10" s="1029"/>
      <c r="P10" s="1029"/>
      <c r="Q10" s="1029"/>
      <c r="R10" s="1029"/>
      <c r="S10" s="1029"/>
      <c r="T10" s="1029"/>
      <c r="U10" s="1029"/>
      <c r="V10" s="1029"/>
      <c r="W10" s="1029"/>
      <c r="X10" s="1029"/>
    </row>
    <row r="11" spans="1:24" ht="14.25" customHeight="1">
      <c r="A11" s="817"/>
      <c r="B11" s="1029" t="s">
        <v>366</v>
      </c>
      <c r="C11" s="1029"/>
      <c r="D11" s="1029"/>
      <c r="E11" s="1029"/>
      <c r="F11" s="1029"/>
      <c r="G11" s="1029"/>
      <c r="H11" s="1029"/>
      <c r="I11" s="1029"/>
      <c r="J11" s="1029"/>
      <c r="K11" s="1029"/>
      <c r="L11" s="1029"/>
      <c r="M11" s="1029"/>
      <c r="N11" s="1029"/>
      <c r="O11" s="1029"/>
      <c r="P11" s="1029"/>
      <c r="Q11" s="1029"/>
      <c r="R11" s="1029"/>
      <c r="S11" s="1029"/>
      <c r="T11" s="1029"/>
      <c r="U11" s="1029"/>
      <c r="V11" s="1029"/>
      <c r="W11" s="1029"/>
      <c r="X11" s="1029"/>
    </row>
    <row r="12" spans="1:24" ht="14.25" customHeight="1">
      <c r="A12" s="817"/>
      <c r="B12" s="1029" t="s">
        <v>118</v>
      </c>
      <c r="C12" s="1029"/>
      <c r="D12" s="1029"/>
      <c r="E12" s="1029"/>
      <c r="F12" s="1029"/>
      <c r="G12" s="1029"/>
      <c r="H12" s="1029"/>
      <c r="I12" s="1029"/>
      <c r="J12" s="1029"/>
      <c r="K12" s="1029"/>
      <c r="L12" s="1029"/>
      <c r="M12" s="1029"/>
      <c r="N12" s="1029"/>
      <c r="O12" s="1029"/>
      <c r="P12" s="1029"/>
      <c r="Q12" s="1029"/>
      <c r="R12" s="1029"/>
      <c r="S12" s="1029"/>
      <c r="T12" s="1029"/>
      <c r="U12" s="1029"/>
      <c r="V12" s="1029"/>
      <c r="W12" s="1029"/>
      <c r="X12" s="1029"/>
    </row>
    <row r="13" spans="1:24" ht="30" customHeight="1">
      <c r="A13" s="579" t="s">
        <v>58</v>
      </c>
      <c r="B13" s="779" t="s">
        <v>711</v>
      </c>
      <c r="C13" s="779"/>
      <c r="D13" s="779"/>
      <c r="E13" s="779"/>
      <c r="F13" s="779"/>
      <c r="G13" s="779"/>
      <c r="H13" s="779"/>
      <c r="I13" s="779"/>
      <c r="J13" s="779"/>
      <c r="K13" s="779"/>
      <c r="L13" s="779"/>
      <c r="M13" s="779"/>
      <c r="N13" s="779"/>
      <c r="O13" s="779"/>
      <c r="P13" s="779"/>
      <c r="Q13" s="779"/>
      <c r="R13" s="779"/>
      <c r="S13" s="779"/>
      <c r="T13" s="779"/>
      <c r="U13" s="779"/>
      <c r="V13" s="779"/>
      <c r="W13" s="779"/>
      <c r="X13" s="779"/>
    </row>
    <row r="14" spans="1:24" ht="14.25">
      <c r="A14" s="817" t="s">
        <v>59</v>
      </c>
      <c r="B14" s="1029" t="s">
        <v>455</v>
      </c>
      <c r="C14" s="1029"/>
      <c r="D14" s="1029"/>
      <c r="E14" s="1029"/>
      <c r="F14" s="1029"/>
      <c r="G14" s="1029"/>
      <c r="H14" s="1029"/>
      <c r="I14" s="1029"/>
      <c r="J14" s="1029"/>
      <c r="K14" s="1029"/>
      <c r="L14" s="1029"/>
      <c r="M14" s="1029"/>
      <c r="N14" s="1029"/>
      <c r="O14" s="1029"/>
      <c r="P14" s="1029"/>
      <c r="Q14" s="1029"/>
      <c r="R14" s="1029"/>
      <c r="S14" s="1029"/>
      <c r="T14" s="1029"/>
      <c r="U14" s="1029"/>
      <c r="V14" s="1029"/>
      <c r="W14" s="1029"/>
      <c r="X14" s="1029"/>
    </row>
    <row r="15" spans="1:24" ht="14.25">
      <c r="A15" s="817"/>
      <c r="B15" s="1029" t="s">
        <v>1041</v>
      </c>
      <c r="C15" s="1029"/>
      <c r="D15" s="1029"/>
      <c r="E15" s="1029"/>
      <c r="F15" s="1029"/>
      <c r="G15" s="1029"/>
      <c r="H15" s="1029"/>
      <c r="I15" s="1029"/>
      <c r="J15" s="1029"/>
      <c r="K15" s="1029"/>
      <c r="L15" s="1029"/>
      <c r="M15" s="1029"/>
      <c r="N15" s="1029"/>
      <c r="O15" s="1029"/>
      <c r="P15" s="1029"/>
      <c r="Q15" s="1029"/>
      <c r="R15" s="1029"/>
      <c r="S15" s="1029"/>
      <c r="T15" s="1029"/>
      <c r="U15" s="1029"/>
      <c r="V15" s="1029"/>
      <c r="W15" s="1029"/>
      <c r="X15" s="1029"/>
    </row>
    <row r="16" spans="1:24" ht="14.25">
      <c r="A16" s="817"/>
      <c r="B16" s="1029" t="s">
        <v>1042</v>
      </c>
      <c r="C16" s="1029"/>
      <c r="D16" s="1029"/>
      <c r="E16" s="1029"/>
      <c r="F16" s="1029"/>
      <c r="G16" s="1029"/>
      <c r="H16" s="1029"/>
      <c r="I16" s="1029"/>
      <c r="J16" s="1029"/>
      <c r="K16" s="1029"/>
      <c r="L16" s="1029"/>
      <c r="M16" s="1029"/>
      <c r="N16" s="1029"/>
      <c r="O16" s="1029"/>
      <c r="P16" s="1029"/>
      <c r="Q16" s="1029"/>
      <c r="R16" s="1029"/>
      <c r="S16" s="1029"/>
      <c r="T16" s="1029"/>
      <c r="U16" s="1029"/>
      <c r="V16" s="1029"/>
      <c r="W16" s="1029"/>
      <c r="X16" s="1029"/>
    </row>
    <row r="18" spans="1:24" ht="14.25">
      <c r="A18" s="1038" t="s">
        <v>508</v>
      </c>
      <c r="B18" s="785" t="s">
        <v>61</v>
      </c>
      <c r="C18" s="1028" t="s">
        <v>9</v>
      </c>
      <c r="D18" s="1028"/>
      <c r="E18" s="1028" t="s">
        <v>10</v>
      </c>
      <c r="F18" s="1028"/>
      <c r="G18" s="1028" t="s">
        <v>11</v>
      </c>
      <c r="H18" s="1028"/>
      <c r="I18" s="1028" t="s">
        <v>19</v>
      </c>
      <c r="J18" s="1028"/>
      <c r="K18" s="1028" t="s">
        <v>27</v>
      </c>
      <c r="L18" s="1028"/>
      <c r="M18" s="1028" t="s">
        <v>28</v>
      </c>
      <c r="N18" s="1028"/>
      <c r="O18" s="1028" t="s">
        <v>524</v>
      </c>
      <c r="P18" s="1028"/>
      <c r="Q18" s="1028" t="s">
        <v>525</v>
      </c>
      <c r="R18" s="1028"/>
      <c r="S18" s="1028" t="s">
        <v>526</v>
      </c>
      <c r="T18" s="1028"/>
      <c r="U18" s="1028" t="s">
        <v>527</v>
      </c>
      <c r="V18" s="1028"/>
      <c r="W18" s="1028" t="s">
        <v>539</v>
      </c>
      <c r="X18" s="1028"/>
    </row>
    <row r="19" spans="1:24" ht="71.25">
      <c r="A19" s="1038"/>
      <c r="B19" s="786"/>
      <c r="C19" s="221" t="s">
        <v>33</v>
      </c>
      <c r="D19" s="221" t="s">
        <v>34</v>
      </c>
      <c r="E19" s="221" t="s">
        <v>33</v>
      </c>
      <c r="F19" s="221" t="s">
        <v>34</v>
      </c>
      <c r="G19" s="221" t="s">
        <v>33</v>
      </c>
      <c r="H19" s="221" t="s">
        <v>34</v>
      </c>
      <c r="I19" s="221" t="s">
        <v>33</v>
      </c>
      <c r="J19" s="221" t="s">
        <v>34</v>
      </c>
      <c r="K19" s="221" t="s">
        <v>33</v>
      </c>
      <c r="L19" s="221" t="s">
        <v>34</v>
      </c>
      <c r="M19" s="221" t="s">
        <v>33</v>
      </c>
      <c r="N19" s="221" t="s">
        <v>34</v>
      </c>
      <c r="O19" s="221" t="s">
        <v>33</v>
      </c>
      <c r="P19" s="221" t="s">
        <v>34</v>
      </c>
      <c r="Q19" s="221" t="s">
        <v>33</v>
      </c>
      <c r="R19" s="221" t="s">
        <v>34</v>
      </c>
      <c r="S19" s="221" t="s">
        <v>33</v>
      </c>
      <c r="T19" s="221" t="s">
        <v>34</v>
      </c>
      <c r="U19" s="221" t="s">
        <v>33</v>
      </c>
      <c r="V19" s="221" t="s">
        <v>34</v>
      </c>
      <c r="W19" s="221" t="s">
        <v>33</v>
      </c>
      <c r="X19" s="221" t="s">
        <v>34</v>
      </c>
    </row>
    <row r="20" spans="1:24" ht="15" customHeight="1">
      <c r="A20" s="1033" t="s">
        <v>455</v>
      </c>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X20" s="1034"/>
    </row>
    <row r="21" spans="1:24" ht="15" customHeight="1">
      <c r="A21" s="1036" t="s">
        <v>507</v>
      </c>
      <c r="B21" s="1037"/>
      <c r="C21" s="1037"/>
      <c r="D21" s="1037"/>
      <c r="E21" s="1037"/>
      <c r="F21" s="1037"/>
      <c r="G21" s="1037"/>
      <c r="H21" s="1037"/>
      <c r="I21" s="1037"/>
      <c r="J21" s="1037"/>
      <c r="K21" s="1037"/>
      <c r="L21" s="1037"/>
      <c r="M21" s="1037"/>
      <c r="N21" s="1037"/>
      <c r="O21" s="1037"/>
      <c r="P21" s="1037"/>
      <c r="Q21" s="1037"/>
      <c r="R21" s="1037"/>
      <c r="S21" s="1037"/>
      <c r="T21" s="1037"/>
      <c r="U21" s="1037"/>
      <c r="V21" s="1037"/>
      <c r="W21" s="1037"/>
      <c r="X21" s="1037"/>
    </row>
    <row r="22" spans="1:24" ht="51">
      <c r="A22" s="220" t="s">
        <v>119</v>
      </c>
      <c r="B22" s="324">
        <f>ЗОЖ_п!F8</f>
        <v>0</v>
      </c>
      <c r="C22" s="324">
        <f>ЗОЖ_п!G8</f>
        <v>4240</v>
      </c>
      <c r="D22" s="324">
        <f>ЗОЖ_п!H8</f>
        <v>3214</v>
      </c>
      <c r="E22" s="324">
        <f>ЗОЖ_п!I8</f>
        <v>5000</v>
      </c>
      <c r="F22" s="324">
        <f>ЗОЖ_п!J8</f>
        <v>3743</v>
      </c>
      <c r="G22" s="324">
        <f>ЗОЖ_п!K8</f>
        <v>6000</v>
      </c>
      <c r="H22" s="324">
        <f>ЗОЖ_п!L8</f>
        <v>4500</v>
      </c>
      <c r="I22" s="324">
        <f>ЗОЖ_п!M8</f>
        <v>6100</v>
      </c>
      <c r="J22" s="324">
        <f>ЗОЖ_п!N8</f>
        <v>4635</v>
      </c>
      <c r="K22" s="324">
        <f>ЗОЖ_п!O8</f>
        <v>6300</v>
      </c>
      <c r="L22" s="324">
        <f>ЗОЖ_п!P8</f>
        <v>4750</v>
      </c>
      <c r="M22" s="221">
        <f>ЗОЖ_п!Q8</f>
        <v>6600</v>
      </c>
      <c r="N22" s="221">
        <f>ЗОЖ_п!R8</f>
        <v>5540</v>
      </c>
      <c r="O22" s="221">
        <f>ЗОЖ_п!S8</f>
        <v>6800</v>
      </c>
      <c r="P22" s="221">
        <f>ЗОЖ_п!T8</f>
        <v>5560</v>
      </c>
      <c r="Q22" s="221">
        <f>ЗОЖ_п!U8</f>
        <v>7100</v>
      </c>
      <c r="R22" s="221">
        <f>ЗОЖ_п!V8</f>
        <v>5580</v>
      </c>
      <c r="S22" s="221">
        <f>ЗОЖ_п!W8</f>
        <v>7500</v>
      </c>
      <c r="T22" s="221">
        <f>ЗОЖ_п!X8</f>
        <v>0</v>
      </c>
      <c r="U22" s="221">
        <f>ЗОЖ_п!Y8</f>
        <v>7900</v>
      </c>
      <c r="V22" s="221">
        <f>ЗОЖ_п!Z8</f>
        <v>0</v>
      </c>
      <c r="W22" s="221">
        <f>ЗОЖ_п!AA8</f>
        <v>8200</v>
      </c>
      <c r="X22" s="221">
        <f>ЗОЖ_п!AB8</f>
        <v>0</v>
      </c>
    </row>
    <row r="23" spans="1:24" ht="14.25">
      <c r="A23" s="806" t="s">
        <v>63</v>
      </c>
      <c r="B23" s="1053"/>
      <c r="C23" s="1053"/>
      <c r="D23" s="1053"/>
      <c r="E23" s="1053"/>
      <c r="F23" s="1053"/>
      <c r="G23" s="1053"/>
      <c r="H23" s="1053"/>
      <c r="I23" s="1053"/>
      <c r="J23" s="1053"/>
      <c r="K23" s="1053"/>
      <c r="L23" s="1053"/>
      <c r="M23" s="1053"/>
      <c r="N23" s="1053"/>
      <c r="O23" s="1053"/>
      <c r="P23" s="1053"/>
      <c r="Q23" s="1053"/>
      <c r="R23" s="1053"/>
      <c r="S23" s="1053"/>
      <c r="T23" s="1053"/>
      <c r="U23" s="1053"/>
      <c r="V23" s="1053"/>
      <c r="W23" s="1053"/>
      <c r="X23" s="807"/>
    </row>
    <row r="24" spans="1:24" ht="14.25">
      <c r="A24" s="1033" t="s">
        <v>65</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row>
    <row r="25" spans="1:24" ht="15" customHeight="1">
      <c r="A25" s="1036" t="s">
        <v>25</v>
      </c>
      <c r="B25" s="1037"/>
      <c r="C25" s="1037"/>
      <c r="D25" s="1037"/>
      <c r="E25" s="1037"/>
      <c r="F25" s="1037"/>
      <c r="G25" s="1037"/>
      <c r="H25" s="1037"/>
      <c r="I25" s="1037"/>
      <c r="J25" s="1037"/>
      <c r="K25" s="1037"/>
      <c r="L25" s="1037"/>
      <c r="M25" s="1037"/>
      <c r="N25" s="1037"/>
      <c r="O25" s="1037"/>
      <c r="P25" s="1037"/>
      <c r="Q25" s="1037"/>
      <c r="R25" s="1037"/>
      <c r="S25" s="1037"/>
      <c r="T25" s="1037"/>
      <c r="U25" s="1037"/>
      <c r="V25" s="1037"/>
      <c r="W25" s="1037"/>
      <c r="X25" s="1037"/>
    </row>
    <row r="26" spans="1:24" ht="14.25">
      <c r="A26" s="1036" t="s">
        <v>170</v>
      </c>
      <c r="B26" s="1037"/>
      <c r="C26" s="1037"/>
      <c r="D26" s="1037"/>
      <c r="E26" s="1037"/>
      <c r="F26" s="1037"/>
      <c r="G26" s="1037"/>
      <c r="H26" s="1037"/>
      <c r="I26" s="1037"/>
      <c r="J26" s="1037"/>
      <c r="K26" s="1037"/>
      <c r="L26" s="1037"/>
      <c r="M26" s="1037"/>
      <c r="N26" s="1037"/>
      <c r="O26" s="1037"/>
      <c r="P26" s="1037"/>
      <c r="Q26" s="1037"/>
      <c r="R26" s="1037"/>
      <c r="S26" s="1037"/>
      <c r="T26" s="1037"/>
      <c r="U26" s="1037"/>
      <c r="V26" s="1037"/>
      <c r="W26" s="1037"/>
      <c r="X26" s="1037"/>
    </row>
    <row r="27" spans="1:24" ht="81">
      <c r="A27" s="220" t="s">
        <v>120</v>
      </c>
      <c r="B27" s="324">
        <f>ЗОЖ_п!F9</f>
        <v>0</v>
      </c>
      <c r="C27" s="324">
        <f>ЗОЖ_п!G9</f>
        <v>2240</v>
      </c>
      <c r="D27" s="324">
        <f>ЗОЖ_п!H9</f>
        <v>1630</v>
      </c>
      <c r="E27" s="324">
        <f>ЗОЖ_п!I9</f>
        <v>2800</v>
      </c>
      <c r="F27" s="324">
        <f>ЗОЖ_п!J9</f>
        <v>2036</v>
      </c>
      <c r="G27" s="324">
        <f>ЗОЖ_п!K9</f>
        <v>3000</v>
      </c>
      <c r="H27" s="324">
        <f>ЗОЖ_п!L9</f>
        <v>2700</v>
      </c>
      <c r="I27" s="324">
        <f>ЗОЖ_п!M9</f>
        <v>3600</v>
      </c>
      <c r="J27" s="324">
        <f>ЗОЖ_п!N9</f>
        <v>3100</v>
      </c>
      <c r="K27" s="324">
        <f>ЗОЖ_п!O9</f>
        <v>3600</v>
      </c>
      <c r="L27" s="324">
        <f>ЗОЖ_п!P9</f>
        <v>3200</v>
      </c>
      <c r="M27" s="221">
        <f>ЗОЖ_п!Q9</f>
        <v>3700</v>
      </c>
      <c r="N27" s="221">
        <f>ЗОЖ_п!R9</f>
        <v>3200</v>
      </c>
      <c r="O27" s="221">
        <f>ЗОЖ_п!S9</f>
        <v>3800</v>
      </c>
      <c r="P27" s="221">
        <f>ЗОЖ_п!T9</f>
        <v>3210</v>
      </c>
      <c r="Q27" s="221">
        <f>ЗОЖ_п!U9</f>
        <v>3900</v>
      </c>
      <c r="R27" s="221">
        <f>ЗОЖ_п!V9</f>
        <v>3220</v>
      </c>
      <c r="S27" s="221">
        <f>ЗОЖ_п!W9</f>
        <v>4000</v>
      </c>
      <c r="T27" s="221">
        <f>ЗОЖ_п!X9</f>
        <v>0</v>
      </c>
      <c r="U27" s="221">
        <f>ЗОЖ_п!Y9</f>
        <v>4100</v>
      </c>
      <c r="V27" s="221">
        <f>ЗОЖ_п!Z9</f>
        <v>0</v>
      </c>
      <c r="W27" s="221">
        <f>ЗОЖ_п!AA9</f>
        <v>4200</v>
      </c>
      <c r="X27" s="221">
        <f>ЗОЖ_п!AB9</f>
        <v>0</v>
      </c>
    </row>
    <row r="28" spans="1:24" ht="14.25">
      <c r="A28" s="1040" t="s">
        <v>66</v>
      </c>
      <c r="B28" s="1034"/>
      <c r="C28" s="1034"/>
      <c r="D28" s="1034"/>
      <c r="E28" s="1034"/>
      <c r="F28" s="1034"/>
      <c r="G28" s="1034"/>
      <c r="H28" s="1034"/>
      <c r="I28" s="1034"/>
      <c r="J28" s="1034"/>
      <c r="K28" s="1034"/>
      <c r="L28" s="1034"/>
      <c r="M28" s="1034"/>
      <c r="N28" s="1034"/>
      <c r="O28" s="1034"/>
      <c r="P28" s="1034"/>
      <c r="Q28" s="1034"/>
      <c r="R28" s="1034"/>
      <c r="S28" s="1034"/>
      <c r="T28" s="1034"/>
      <c r="U28" s="1034"/>
      <c r="V28" s="1034"/>
      <c r="W28" s="1034"/>
      <c r="X28" s="1034"/>
    </row>
    <row r="29" spans="1:24" ht="15" customHeight="1">
      <c r="A29" s="1036" t="s">
        <v>26</v>
      </c>
      <c r="B29" s="1037"/>
      <c r="C29" s="1037"/>
      <c r="D29" s="1037"/>
      <c r="E29" s="1037"/>
      <c r="F29" s="1037"/>
      <c r="G29" s="1037"/>
      <c r="H29" s="1037"/>
      <c r="I29" s="1037"/>
      <c r="J29" s="1037"/>
      <c r="K29" s="1037"/>
      <c r="L29" s="1037"/>
      <c r="M29" s="1037"/>
      <c r="N29" s="1037"/>
      <c r="O29" s="1037"/>
      <c r="P29" s="1037"/>
      <c r="Q29" s="1037"/>
      <c r="R29" s="1037"/>
      <c r="S29" s="1037"/>
      <c r="T29" s="1037"/>
      <c r="U29" s="1037"/>
      <c r="V29" s="1037"/>
      <c r="W29" s="1037"/>
      <c r="X29" s="1037"/>
    </row>
    <row r="30" spans="1:24" ht="14.25">
      <c r="A30" s="1041" t="s">
        <v>172</v>
      </c>
      <c r="B30" s="1042"/>
      <c r="C30" s="1042"/>
      <c r="D30" s="1042"/>
      <c r="E30" s="1042"/>
      <c r="F30" s="1042"/>
      <c r="G30" s="1042"/>
      <c r="H30" s="1042"/>
      <c r="I30" s="1042"/>
      <c r="J30" s="1042"/>
      <c r="K30" s="1042"/>
      <c r="L30" s="1042"/>
      <c r="M30" s="1042"/>
      <c r="N30" s="1042"/>
      <c r="O30" s="1042"/>
      <c r="P30" s="1042"/>
      <c r="Q30" s="1042"/>
      <c r="R30" s="1042"/>
      <c r="S30" s="1042"/>
      <c r="T30" s="1042"/>
      <c r="U30" s="1042"/>
      <c r="V30" s="1042"/>
      <c r="W30" s="1042"/>
      <c r="X30" s="1042"/>
    </row>
    <row r="31" spans="1:24" ht="98.25" customHeight="1">
      <c r="A31" s="220" t="s">
        <v>121</v>
      </c>
      <c r="B31" s="324">
        <f>ЗОЖ_п!F18</f>
        <v>0</v>
      </c>
      <c r="C31" s="324">
        <f>ЗОЖ_п!G18</f>
        <v>11</v>
      </c>
      <c r="D31" s="324">
        <f>ЗОЖ_п!H18</f>
        <v>8</v>
      </c>
      <c r="E31" s="324">
        <f>ЗОЖ_п!I18</f>
        <v>11</v>
      </c>
      <c r="F31" s="324">
        <f>ЗОЖ_п!J18</f>
        <v>6</v>
      </c>
      <c r="G31" s="324">
        <f>ЗОЖ_п!K18</f>
        <v>11</v>
      </c>
      <c r="H31" s="324">
        <f>ЗОЖ_п!L18</f>
        <v>6</v>
      </c>
      <c r="I31" s="324">
        <f>ЗОЖ_п!M18</f>
        <v>11</v>
      </c>
      <c r="J31" s="324">
        <f>ЗОЖ_п!N18</f>
        <v>6</v>
      </c>
      <c r="K31" s="324">
        <f>ЗОЖ_п!O18</f>
        <v>11</v>
      </c>
      <c r="L31" s="324">
        <f>ЗОЖ_п!P18</f>
        <v>6</v>
      </c>
      <c r="M31" s="221">
        <f>ЗОЖ_п!Q18</f>
        <v>11</v>
      </c>
      <c r="N31" s="221">
        <f>ЗОЖ_п!R18</f>
        <v>6</v>
      </c>
      <c r="O31" s="221">
        <f>ЗОЖ_п!S18</f>
        <v>12</v>
      </c>
      <c r="P31" s="221">
        <f>ЗОЖ_п!T18</f>
        <v>6</v>
      </c>
      <c r="Q31" s="221">
        <f>ЗОЖ_п!U18</f>
        <v>12</v>
      </c>
      <c r="R31" s="221">
        <f>ЗОЖ_п!V18</f>
        <v>6</v>
      </c>
      <c r="S31" s="221">
        <f>ЗОЖ_п!W18</f>
        <v>12</v>
      </c>
      <c r="T31" s="221">
        <f>ЗОЖ_п!X18</f>
        <v>0</v>
      </c>
      <c r="U31" s="221">
        <f>ЗОЖ_п!Y18</f>
        <v>12</v>
      </c>
      <c r="V31" s="221">
        <f>ЗОЖ_п!Z18</f>
        <v>0</v>
      </c>
      <c r="W31" s="221">
        <f>ЗОЖ_п!AA18</f>
        <v>13</v>
      </c>
      <c r="X31" s="221">
        <f>ЗОЖ_п!AB18</f>
        <v>0</v>
      </c>
    </row>
    <row r="32" spans="1:24" s="2" customFormat="1" ht="14.25">
      <c r="A32" s="580"/>
      <c r="B32" s="581"/>
      <c r="C32" s="581"/>
      <c r="D32" s="581"/>
      <c r="E32" s="581"/>
      <c r="F32" s="581"/>
      <c r="G32" s="581"/>
      <c r="H32" s="581"/>
      <c r="I32" s="581"/>
      <c r="J32" s="581"/>
      <c r="K32" s="581"/>
      <c r="L32" s="581"/>
      <c r="M32" s="581"/>
      <c r="N32" s="581"/>
      <c r="O32" s="582"/>
      <c r="P32" s="582"/>
      <c r="Q32" s="582"/>
      <c r="R32" s="582"/>
      <c r="S32" s="582"/>
      <c r="T32" s="582"/>
      <c r="U32" s="582"/>
      <c r="V32" s="582"/>
      <c r="W32" s="582"/>
      <c r="X32" s="582">
        <v>27</v>
      </c>
    </row>
    <row r="33" spans="1:24" ht="51" customHeight="1">
      <c r="A33" s="919" t="s">
        <v>68</v>
      </c>
      <c r="B33" s="936" t="s">
        <v>46</v>
      </c>
      <c r="C33" s="869" t="s">
        <v>48</v>
      </c>
      <c r="D33" s="869"/>
      <c r="E33" s="869" t="s">
        <v>795</v>
      </c>
      <c r="F33" s="869"/>
      <c r="G33" s="869" t="s">
        <v>49</v>
      </c>
      <c r="H33" s="869"/>
      <c r="I33" s="869" t="s">
        <v>50</v>
      </c>
      <c r="J33" s="869"/>
      <c r="K33" s="869" t="s">
        <v>51</v>
      </c>
      <c r="L33" s="869"/>
      <c r="M33" s="583"/>
      <c r="N33" s="583"/>
      <c r="O33" s="584"/>
      <c r="P33" s="584"/>
      <c r="Q33" s="584"/>
      <c r="R33" s="584"/>
      <c r="S33" s="584"/>
      <c r="T33" s="584"/>
      <c r="U33" s="584"/>
      <c r="V33" s="584"/>
      <c r="W33" s="584"/>
      <c r="X33" s="584"/>
    </row>
    <row r="34" spans="1:24" ht="14.25">
      <c r="A34" s="919"/>
      <c r="B34" s="937"/>
      <c r="C34" s="162" t="s">
        <v>6</v>
      </c>
      <c r="D34" s="162" t="s">
        <v>7</v>
      </c>
      <c r="E34" s="162" t="s">
        <v>6</v>
      </c>
      <c r="F34" s="162" t="s">
        <v>7</v>
      </c>
      <c r="G34" s="162" t="s">
        <v>6</v>
      </c>
      <c r="H34" s="162" t="s">
        <v>7</v>
      </c>
      <c r="I34" s="162" t="s">
        <v>6</v>
      </c>
      <c r="J34" s="162" t="s">
        <v>7</v>
      </c>
      <c r="K34" s="162" t="s">
        <v>6</v>
      </c>
      <c r="L34" s="162" t="s">
        <v>47</v>
      </c>
      <c r="M34" s="583"/>
      <c r="N34" s="583"/>
      <c r="O34" s="584"/>
      <c r="P34" s="584"/>
      <c r="Q34" s="584"/>
      <c r="R34" s="584"/>
      <c r="S34" s="584"/>
      <c r="T34" s="584"/>
      <c r="U34" s="584"/>
      <c r="V34" s="584"/>
      <c r="W34" s="584"/>
      <c r="X34" s="584"/>
    </row>
    <row r="35" spans="1:24" ht="14.25">
      <c r="A35" s="919"/>
      <c r="B35" s="168">
        <v>2015</v>
      </c>
      <c r="C35" s="169">
        <f>E35+G35+I35+K35</f>
        <v>2541.8</v>
      </c>
      <c r="D35" s="169">
        <f>F35+H35+J35+L35</f>
        <v>387.58500000000004</v>
      </c>
      <c r="E35" s="169">
        <f>ЗОЖ_пер!G527</f>
        <v>2541.8</v>
      </c>
      <c r="F35" s="169">
        <f>ЗОЖ_пер!H527</f>
        <v>387.58500000000004</v>
      </c>
      <c r="G35" s="169">
        <f>ЗОЖ_пер!I527</f>
        <v>0</v>
      </c>
      <c r="H35" s="169">
        <f>ЗОЖ_пер!J527</f>
        <v>0</v>
      </c>
      <c r="I35" s="169">
        <f>ЗОЖ_пер!K527</f>
        <v>0</v>
      </c>
      <c r="J35" s="169">
        <f>ЗОЖ_пер!L527</f>
        <v>0</v>
      </c>
      <c r="K35" s="169">
        <f>ЗОЖ_пер!M527</f>
        <v>0</v>
      </c>
      <c r="L35" s="169">
        <f>ЗОЖ_пер!N527</f>
        <v>0</v>
      </c>
      <c r="M35" s="583"/>
      <c r="N35" s="583"/>
      <c r="O35" s="584"/>
      <c r="P35" s="584"/>
      <c r="Q35" s="584"/>
      <c r="R35" s="584"/>
      <c r="S35" s="584"/>
      <c r="T35" s="584"/>
      <c r="U35" s="584"/>
      <c r="V35" s="584"/>
      <c r="W35" s="584"/>
      <c r="X35" s="584"/>
    </row>
    <row r="36" spans="1:24" ht="14.25">
      <c r="A36" s="919"/>
      <c r="B36" s="168">
        <v>2016</v>
      </c>
      <c r="C36" s="169">
        <f aca="true" t="shared" si="0" ref="C36:D45">E36+G36+I36+K36</f>
        <v>2521.9</v>
      </c>
      <c r="D36" s="169">
        <f t="shared" si="0"/>
        <v>371.5</v>
      </c>
      <c r="E36" s="169">
        <f>ЗОЖ_пер!G528</f>
        <v>2521.9</v>
      </c>
      <c r="F36" s="169">
        <f>ЗОЖ_пер!H528</f>
        <v>371.5</v>
      </c>
      <c r="G36" s="169">
        <f>ЗОЖ_пер!I528</f>
        <v>0</v>
      </c>
      <c r="H36" s="169">
        <f>ЗОЖ_пер!J528</f>
        <v>0</v>
      </c>
      <c r="I36" s="169">
        <f>ЗОЖ_пер!K528</f>
        <v>0</v>
      </c>
      <c r="J36" s="169">
        <f>ЗОЖ_пер!L528</f>
        <v>0</v>
      </c>
      <c r="K36" s="169">
        <f>ЗОЖ_пер!M528</f>
        <v>0</v>
      </c>
      <c r="L36" s="169">
        <f>ЗОЖ_пер!N528</f>
        <v>0</v>
      </c>
      <c r="M36" s="583"/>
      <c r="N36" s="583"/>
      <c r="O36" s="584"/>
      <c r="P36" s="584"/>
      <c r="Q36" s="584"/>
      <c r="R36" s="584"/>
      <c r="S36" s="584"/>
      <c r="T36" s="584"/>
      <c r="U36" s="584"/>
      <c r="V36" s="584"/>
      <c r="W36" s="584"/>
      <c r="X36" s="584"/>
    </row>
    <row r="37" spans="1:24" ht="14.25">
      <c r="A37" s="919"/>
      <c r="B37" s="168">
        <v>2017</v>
      </c>
      <c r="C37" s="169">
        <f t="shared" si="0"/>
        <v>2522</v>
      </c>
      <c r="D37" s="169">
        <f t="shared" si="0"/>
        <v>358.5985</v>
      </c>
      <c r="E37" s="169">
        <f>ЗОЖ_пер!G529</f>
        <v>2522</v>
      </c>
      <c r="F37" s="169">
        <f>ЗОЖ_пер!H529</f>
        <v>358.5985</v>
      </c>
      <c r="G37" s="169">
        <f>ЗОЖ_пер!I529</f>
        <v>0</v>
      </c>
      <c r="H37" s="169">
        <f>ЗОЖ_пер!J529</f>
        <v>0</v>
      </c>
      <c r="I37" s="169">
        <f>ЗОЖ_пер!K529</f>
        <v>0</v>
      </c>
      <c r="J37" s="169">
        <f>ЗОЖ_пер!L529</f>
        <v>0</v>
      </c>
      <c r="K37" s="169">
        <f>ЗОЖ_пер!M529</f>
        <v>0</v>
      </c>
      <c r="L37" s="169">
        <f>ЗОЖ_пер!N529</f>
        <v>0</v>
      </c>
      <c r="M37" s="583"/>
      <c r="N37" s="583"/>
      <c r="O37" s="584"/>
      <c r="P37" s="584"/>
      <c r="Q37" s="584"/>
      <c r="R37" s="584"/>
      <c r="S37" s="584"/>
      <c r="T37" s="584"/>
      <c r="U37" s="584"/>
      <c r="V37" s="584"/>
      <c r="W37" s="584"/>
      <c r="X37" s="584"/>
    </row>
    <row r="38" spans="1:24" ht="14.25">
      <c r="A38" s="919"/>
      <c r="B38" s="168">
        <v>2018</v>
      </c>
      <c r="C38" s="169">
        <f t="shared" si="0"/>
        <v>2529.1</v>
      </c>
      <c r="D38" s="169">
        <f t="shared" si="0"/>
        <v>350.7</v>
      </c>
      <c r="E38" s="169">
        <f>ЗОЖ_пер!G530</f>
        <v>2529.1</v>
      </c>
      <c r="F38" s="169">
        <f>ЗОЖ_пер!H530</f>
        <v>350.7</v>
      </c>
      <c r="G38" s="169">
        <f>ЗОЖ_пер!I530</f>
        <v>0</v>
      </c>
      <c r="H38" s="169">
        <f>ЗОЖ_пер!J530</f>
        <v>0</v>
      </c>
      <c r="I38" s="169">
        <f>ЗОЖ_пер!K530</f>
        <v>0</v>
      </c>
      <c r="J38" s="169">
        <f>ЗОЖ_пер!L530</f>
        <v>0</v>
      </c>
      <c r="K38" s="169">
        <f>ЗОЖ_пер!M530</f>
        <v>0</v>
      </c>
      <c r="L38" s="169">
        <f>ЗОЖ_пер!N530</f>
        <v>0</v>
      </c>
      <c r="M38" s="583"/>
      <c r="N38" s="583"/>
      <c r="O38" s="584"/>
      <c r="P38" s="584"/>
      <c r="Q38" s="584"/>
      <c r="R38" s="584"/>
      <c r="S38" s="584"/>
      <c r="T38" s="584"/>
      <c r="U38" s="584"/>
      <c r="V38" s="584"/>
      <c r="W38" s="584"/>
      <c r="X38" s="584"/>
    </row>
    <row r="39" spans="1:24" ht="14.25">
      <c r="A39" s="919"/>
      <c r="B39" s="168">
        <v>2019</v>
      </c>
      <c r="C39" s="169">
        <f t="shared" si="0"/>
        <v>2274.1</v>
      </c>
      <c r="D39" s="169">
        <f t="shared" si="0"/>
        <v>327.1</v>
      </c>
      <c r="E39" s="169">
        <f>ЗОЖ_пер!G531</f>
        <v>2274.1</v>
      </c>
      <c r="F39" s="169">
        <f>ЗОЖ_пер!H531</f>
        <v>327.1</v>
      </c>
      <c r="G39" s="169">
        <f>ЗОЖ_пер!I531</f>
        <v>0</v>
      </c>
      <c r="H39" s="169">
        <f>ЗОЖ_пер!J531</f>
        <v>0</v>
      </c>
      <c r="I39" s="169">
        <f>ЗОЖ_пер!K531</f>
        <v>0</v>
      </c>
      <c r="J39" s="169">
        <f>ЗОЖ_пер!L531</f>
        <v>0</v>
      </c>
      <c r="K39" s="169">
        <f>ЗОЖ_пер!M531</f>
        <v>0</v>
      </c>
      <c r="L39" s="169">
        <f>ЗОЖ_пер!N531</f>
        <v>0</v>
      </c>
      <c r="M39" s="583"/>
      <c r="N39" s="583"/>
      <c r="O39" s="584"/>
      <c r="P39" s="584"/>
      <c r="Q39" s="584"/>
      <c r="R39" s="584"/>
      <c r="S39" s="584"/>
      <c r="T39" s="584"/>
      <c r="U39" s="584"/>
      <c r="V39" s="584"/>
      <c r="W39" s="584"/>
      <c r="X39" s="584"/>
    </row>
    <row r="40" spans="1:24" ht="14.25">
      <c r="A40" s="919"/>
      <c r="B40" s="162">
        <v>2020</v>
      </c>
      <c r="C40" s="165">
        <f t="shared" si="0"/>
        <v>2354.8</v>
      </c>
      <c r="D40" s="165">
        <f t="shared" si="0"/>
        <v>345.4</v>
      </c>
      <c r="E40" s="165">
        <f>ЗОЖ_пер!G532</f>
        <v>2354.8</v>
      </c>
      <c r="F40" s="165">
        <f>ЗОЖ_пер!H532</f>
        <v>345.4</v>
      </c>
      <c r="G40" s="165">
        <f>ЗОЖ_пер!I532</f>
        <v>0</v>
      </c>
      <c r="H40" s="165">
        <f>ЗОЖ_пер!J532</f>
        <v>0</v>
      </c>
      <c r="I40" s="165">
        <f>ЗОЖ_пер!K532</f>
        <v>0</v>
      </c>
      <c r="J40" s="165">
        <f>ЗОЖ_пер!L532</f>
        <v>0</v>
      </c>
      <c r="K40" s="165">
        <f>ЗОЖ_пер!M532</f>
        <v>0</v>
      </c>
      <c r="L40" s="165">
        <f>ЗОЖ_пер!N532</f>
        <v>0</v>
      </c>
      <c r="M40" s="583"/>
      <c r="N40" s="583"/>
      <c r="O40" s="584"/>
      <c r="P40" s="584"/>
      <c r="Q40" s="584"/>
      <c r="R40" s="584"/>
      <c r="S40" s="584"/>
      <c r="T40" s="584"/>
      <c r="U40" s="584"/>
      <c r="V40" s="584"/>
      <c r="W40" s="584"/>
      <c r="X40" s="584"/>
    </row>
    <row r="41" spans="1:24" ht="14.25">
      <c r="A41" s="919"/>
      <c r="B41" s="162">
        <v>2021</v>
      </c>
      <c r="C41" s="165">
        <f t="shared" si="0"/>
        <v>2337.7</v>
      </c>
      <c r="D41" s="165">
        <f t="shared" si="0"/>
        <v>367.575</v>
      </c>
      <c r="E41" s="165">
        <f>ЗОЖ_пер!G533</f>
        <v>2337.7</v>
      </c>
      <c r="F41" s="165">
        <f>ЗОЖ_пер!H533</f>
        <v>367.575</v>
      </c>
      <c r="G41" s="165">
        <f>ЗОЖ_пер!I533</f>
        <v>0</v>
      </c>
      <c r="H41" s="165">
        <f>ЗОЖ_пер!J533</f>
        <v>0</v>
      </c>
      <c r="I41" s="165">
        <f>ЗОЖ_пер!K533</f>
        <v>0</v>
      </c>
      <c r="J41" s="165">
        <f>ЗОЖ_пер!L533</f>
        <v>0</v>
      </c>
      <c r="K41" s="165">
        <f>ЗОЖ_пер!M533</f>
        <v>0</v>
      </c>
      <c r="L41" s="165">
        <f>ЗОЖ_пер!N533</f>
        <v>0</v>
      </c>
      <c r="M41" s="583"/>
      <c r="N41" s="583"/>
      <c r="O41" s="584"/>
      <c r="P41" s="584"/>
      <c r="Q41" s="584"/>
      <c r="R41" s="584"/>
      <c r="S41" s="584"/>
      <c r="T41" s="584"/>
      <c r="U41" s="584"/>
      <c r="V41" s="584"/>
      <c r="W41" s="584"/>
      <c r="X41" s="584"/>
    </row>
    <row r="42" spans="1:24" ht="14.25">
      <c r="A42" s="919"/>
      <c r="B42" s="162">
        <v>2022</v>
      </c>
      <c r="C42" s="165">
        <f t="shared" si="0"/>
        <v>2337.7</v>
      </c>
      <c r="D42" s="165">
        <f t="shared" si="0"/>
        <v>367.6</v>
      </c>
      <c r="E42" s="165">
        <f>ЗОЖ_пер!G534</f>
        <v>2337.7</v>
      </c>
      <c r="F42" s="165">
        <f>ЗОЖ_пер!H534</f>
        <v>367.6</v>
      </c>
      <c r="G42" s="165">
        <f>ЗОЖ_пер!I534</f>
        <v>0</v>
      </c>
      <c r="H42" s="165">
        <f>ЗОЖ_пер!J534</f>
        <v>0</v>
      </c>
      <c r="I42" s="165">
        <f>ЗОЖ_пер!K534</f>
        <v>0</v>
      </c>
      <c r="J42" s="165">
        <f>ЗОЖ_пер!L534</f>
        <v>0</v>
      </c>
      <c r="K42" s="165">
        <f>ЗОЖ_пер!M534</f>
        <v>0</v>
      </c>
      <c r="L42" s="165">
        <f>ЗОЖ_пер!N534</f>
        <v>0</v>
      </c>
      <c r="M42" s="583"/>
      <c r="N42" s="583"/>
      <c r="O42" s="584"/>
      <c r="P42" s="584"/>
      <c r="Q42" s="584"/>
      <c r="R42" s="584"/>
      <c r="S42" s="584"/>
      <c r="T42" s="584"/>
      <c r="U42" s="584"/>
      <c r="V42" s="584"/>
      <c r="W42" s="584"/>
      <c r="X42" s="584"/>
    </row>
    <row r="43" spans="1:24" ht="14.25">
      <c r="A43" s="919"/>
      <c r="B43" s="162">
        <v>2023</v>
      </c>
      <c r="C43" s="165">
        <f t="shared" si="0"/>
        <v>2337.7</v>
      </c>
      <c r="D43" s="165">
        <f t="shared" si="0"/>
        <v>0</v>
      </c>
      <c r="E43" s="165">
        <f>ЗОЖ_пер!G535</f>
        <v>2337.7</v>
      </c>
      <c r="F43" s="165">
        <f>ЗОЖ_пер!H535</f>
        <v>0</v>
      </c>
      <c r="G43" s="165">
        <f>ЗОЖ_пер!I535</f>
        <v>0</v>
      </c>
      <c r="H43" s="165">
        <f>ЗОЖ_пер!J535</f>
        <v>0</v>
      </c>
      <c r="I43" s="165">
        <f>ЗОЖ_пер!K535</f>
        <v>0</v>
      </c>
      <c r="J43" s="165">
        <f>ЗОЖ_пер!L535</f>
        <v>0</v>
      </c>
      <c r="K43" s="165">
        <f>ЗОЖ_пер!M535</f>
        <v>0</v>
      </c>
      <c r="L43" s="165">
        <f>ЗОЖ_пер!N535</f>
        <v>0</v>
      </c>
      <c r="M43" s="583"/>
      <c r="N43" s="583"/>
      <c r="O43" s="584"/>
      <c r="P43" s="584"/>
      <c r="Q43" s="584"/>
      <c r="R43" s="584"/>
      <c r="S43" s="584"/>
      <c r="T43" s="584"/>
      <c r="U43" s="584"/>
      <c r="V43" s="584"/>
      <c r="W43" s="584"/>
      <c r="X43" s="584"/>
    </row>
    <row r="44" spans="1:24" ht="14.25">
      <c r="A44" s="919"/>
      <c r="B44" s="162">
        <v>2024</v>
      </c>
      <c r="C44" s="165">
        <f t="shared" si="0"/>
        <v>2337.7</v>
      </c>
      <c r="D44" s="165">
        <f t="shared" si="0"/>
        <v>0</v>
      </c>
      <c r="E44" s="165">
        <f>ЗОЖ_пер!G536</f>
        <v>2337.7</v>
      </c>
      <c r="F44" s="165">
        <f>ЗОЖ_пер!H536</f>
        <v>0</v>
      </c>
      <c r="G44" s="165">
        <f>ЗОЖ_пер!I536</f>
        <v>0</v>
      </c>
      <c r="H44" s="165">
        <f>ЗОЖ_пер!J536</f>
        <v>0</v>
      </c>
      <c r="I44" s="165">
        <f>ЗОЖ_пер!K536</f>
        <v>0</v>
      </c>
      <c r="J44" s="165">
        <f>ЗОЖ_пер!L536</f>
        <v>0</v>
      </c>
      <c r="K44" s="165">
        <f>ЗОЖ_пер!M536</f>
        <v>0</v>
      </c>
      <c r="L44" s="165">
        <f>ЗОЖ_пер!N536</f>
        <v>0</v>
      </c>
      <c r="M44" s="583"/>
      <c r="N44" s="583"/>
      <c r="O44" s="584"/>
      <c r="P44" s="584"/>
      <c r="Q44" s="584"/>
      <c r="R44" s="584"/>
      <c r="S44" s="584"/>
      <c r="T44" s="584"/>
      <c r="U44" s="584"/>
      <c r="V44" s="584"/>
      <c r="W44" s="584"/>
      <c r="X44" s="584"/>
    </row>
    <row r="45" spans="1:24" ht="14.25">
      <c r="A45" s="919"/>
      <c r="B45" s="162">
        <v>2025</v>
      </c>
      <c r="C45" s="165">
        <f t="shared" si="0"/>
        <v>2337.7</v>
      </c>
      <c r="D45" s="165">
        <f t="shared" si="0"/>
        <v>0</v>
      </c>
      <c r="E45" s="165">
        <f>ЗОЖ_пер!G537</f>
        <v>2337.7</v>
      </c>
      <c r="F45" s="165">
        <f>ЗОЖ_пер!H537</f>
        <v>0</v>
      </c>
      <c r="G45" s="165">
        <f>ЗОЖ_пер!I537</f>
        <v>0</v>
      </c>
      <c r="H45" s="165">
        <f>ЗОЖ_пер!J537</f>
        <v>0</v>
      </c>
      <c r="I45" s="165">
        <f>ЗОЖ_пер!K537</f>
        <v>0</v>
      </c>
      <c r="J45" s="165">
        <f>ЗОЖ_пер!L537</f>
        <v>0</v>
      </c>
      <c r="K45" s="165">
        <f>ЗОЖ_пер!M537</f>
        <v>0</v>
      </c>
      <c r="L45" s="165">
        <f>ЗОЖ_пер!N537</f>
        <v>0</v>
      </c>
      <c r="M45" s="583"/>
      <c r="N45" s="583"/>
      <c r="O45" s="584"/>
      <c r="P45" s="584"/>
      <c r="Q45" s="584"/>
      <c r="R45" s="584"/>
      <c r="S45" s="584"/>
      <c r="T45" s="584"/>
      <c r="U45" s="584"/>
      <c r="V45" s="584"/>
      <c r="W45" s="584"/>
      <c r="X45" s="584"/>
    </row>
    <row r="46" spans="1:24" s="4" customFormat="1" ht="14.25">
      <c r="A46" s="1035"/>
      <c r="B46" s="311" t="s">
        <v>52</v>
      </c>
      <c r="C46" s="585">
        <f>SUM(C35:C45)</f>
        <v>26432.200000000004</v>
      </c>
      <c r="D46" s="585">
        <f aca="true" t="shared" si="1" ref="D46:L46">SUM(D35:D45)</f>
        <v>2876.0585</v>
      </c>
      <c r="E46" s="585">
        <f t="shared" si="1"/>
        <v>26432.200000000004</v>
      </c>
      <c r="F46" s="585">
        <f t="shared" si="1"/>
        <v>2876.0585</v>
      </c>
      <c r="G46" s="585">
        <f t="shared" si="1"/>
        <v>0</v>
      </c>
      <c r="H46" s="585">
        <f t="shared" si="1"/>
        <v>0</v>
      </c>
      <c r="I46" s="585">
        <f t="shared" si="1"/>
        <v>0</v>
      </c>
      <c r="J46" s="585">
        <f t="shared" si="1"/>
        <v>0</v>
      </c>
      <c r="K46" s="585">
        <f t="shared" si="1"/>
        <v>0</v>
      </c>
      <c r="L46" s="585">
        <f t="shared" si="1"/>
        <v>0</v>
      </c>
      <c r="M46" s="586"/>
      <c r="N46" s="586"/>
      <c r="O46" s="587"/>
      <c r="P46" s="587"/>
      <c r="Q46" s="587"/>
      <c r="R46" s="587"/>
      <c r="S46" s="587"/>
      <c r="T46" s="587"/>
      <c r="U46" s="587"/>
      <c r="V46" s="587"/>
      <c r="W46" s="587"/>
      <c r="X46" s="587"/>
    </row>
    <row r="47" spans="1:24" s="76" customFormat="1" ht="24.75" customHeight="1">
      <c r="A47" s="1030" t="s">
        <v>553</v>
      </c>
      <c r="B47" s="1031"/>
      <c r="C47" s="1032"/>
      <c r="D47" s="1030" t="s">
        <v>545</v>
      </c>
      <c r="E47" s="1031"/>
      <c r="F47" s="1031"/>
      <c r="G47" s="1031"/>
      <c r="H47" s="1031"/>
      <c r="I47" s="1031"/>
      <c r="J47" s="1031"/>
      <c r="K47" s="1031"/>
      <c r="L47" s="1031"/>
      <c r="M47" s="1031"/>
      <c r="N47" s="1031"/>
      <c r="O47" s="1031"/>
      <c r="P47" s="1031"/>
      <c r="Q47" s="1031"/>
      <c r="R47" s="1031"/>
      <c r="S47" s="1031"/>
      <c r="T47" s="1031"/>
      <c r="U47" s="1031"/>
      <c r="V47" s="1031"/>
      <c r="W47" s="1031"/>
      <c r="X47" s="1032"/>
    </row>
    <row r="48" spans="1:24" ht="50.25" customHeight="1">
      <c r="A48" s="887" t="s">
        <v>708</v>
      </c>
      <c r="B48" s="888"/>
      <c r="C48" s="889"/>
      <c r="D48" s="884" t="s">
        <v>1032</v>
      </c>
      <c r="E48" s="884"/>
      <c r="F48" s="884"/>
      <c r="G48" s="884"/>
      <c r="H48" s="884"/>
      <c r="I48" s="884"/>
      <c r="J48" s="884"/>
      <c r="K48" s="884"/>
      <c r="L48" s="884"/>
      <c r="M48" s="884"/>
      <c r="N48" s="884"/>
      <c r="O48" s="884"/>
      <c r="P48" s="884"/>
      <c r="Q48" s="884"/>
      <c r="R48" s="884"/>
      <c r="S48" s="884"/>
      <c r="T48" s="884"/>
      <c r="U48" s="884"/>
      <c r="V48" s="884"/>
      <c r="W48" s="884"/>
      <c r="X48" s="884"/>
    </row>
    <row r="49" spans="1:24" ht="15" customHeight="1">
      <c r="A49" s="887" t="s">
        <v>70</v>
      </c>
      <c r="B49" s="888"/>
      <c r="C49" s="888"/>
      <c r="D49" s="888"/>
      <c r="E49" s="888"/>
      <c r="F49" s="888"/>
      <c r="G49" s="888"/>
      <c r="H49" s="888"/>
      <c r="I49" s="888"/>
      <c r="J49" s="888"/>
      <c r="K49" s="888"/>
      <c r="L49" s="888"/>
      <c r="M49" s="888"/>
      <c r="N49" s="888"/>
      <c r="O49" s="888"/>
      <c r="P49" s="888"/>
      <c r="Q49" s="888"/>
      <c r="R49" s="888"/>
      <c r="S49" s="888"/>
      <c r="T49" s="888"/>
      <c r="U49" s="888"/>
      <c r="V49" s="888"/>
      <c r="W49" s="888"/>
      <c r="X49" s="889"/>
    </row>
    <row r="50" spans="1:24" ht="14.25">
      <c r="A50" s="887" t="s">
        <v>71</v>
      </c>
      <c r="B50" s="888"/>
      <c r="C50" s="889"/>
      <c r="D50" s="884" t="s">
        <v>362</v>
      </c>
      <c r="E50" s="884"/>
      <c r="F50" s="884"/>
      <c r="G50" s="884"/>
      <c r="H50" s="884"/>
      <c r="I50" s="884"/>
      <c r="J50" s="884"/>
      <c r="K50" s="884"/>
      <c r="L50" s="884"/>
      <c r="M50" s="884"/>
      <c r="N50" s="884"/>
      <c r="O50" s="884"/>
      <c r="P50" s="884"/>
      <c r="Q50" s="884"/>
      <c r="R50" s="884"/>
      <c r="S50" s="884"/>
      <c r="T50" s="884"/>
      <c r="U50" s="884"/>
      <c r="V50" s="884"/>
      <c r="W50" s="884"/>
      <c r="X50" s="884"/>
    </row>
    <row r="51" spans="1:24" ht="15" customHeight="1">
      <c r="A51" s="1044" t="s">
        <v>122</v>
      </c>
      <c r="B51" s="1045"/>
      <c r="C51" s="1046"/>
      <c r="D51" s="884" t="s">
        <v>362</v>
      </c>
      <c r="E51" s="884"/>
      <c r="F51" s="884"/>
      <c r="G51" s="884"/>
      <c r="H51" s="884"/>
      <c r="I51" s="884"/>
      <c r="J51" s="884"/>
      <c r="K51" s="884"/>
      <c r="L51" s="884"/>
      <c r="M51" s="884"/>
      <c r="N51" s="884"/>
      <c r="O51" s="884"/>
      <c r="P51" s="884"/>
      <c r="Q51" s="884"/>
      <c r="R51" s="884"/>
      <c r="S51" s="884"/>
      <c r="T51" s="884"/>
      <c r="U51" s="884"/>
      <c r="V51" s="884"/>
      <c r="W51" s="884"/>
      <c r="X51" s="884"/>
    </row>
    <row r="52" spans="1:24" ht="15" customHeight="1">
      <c r="A52" s="1047"/>
      <c r="B52" s="1048"/>
      <c r="C52" s="1049"/>
      <c r="D52" s="884" t="s">
        <v>363</v>
      </c>
      <c r="E52" s="884"/>
      <c r="F52" s="884"/>
      <c r="G52" s="884"/>
      <c r="H52" s="884"/>
      <c r="I52" s="884"/>
      <c r="J52" s="884"/>
      <c r="K52" s="884"/>
      <c r="L52" s="884"/>
      <c r="M52" s="884"/>
      <c r="N52" s="884"/>
      <c r="O52" s="884"/>
      <c r="P52" s="884"/>
      <c r="Q52" s="884"/>
      <c r="R52" s="884"/>
      <c r="S52" s="884"/>
      <c r="T52" s="884"/>
      <c r="U52" s="884"/>
      <c r="V52" s="884"/>
      <c r="W52" s="884"/>
      <c r="X52" s="884"/>
    </row>
    <row r="53" spans="1:24" ht="15" customHeight="1">
      <c r="A53" s="1047"/>
      <c r="B53" s="1048"/>
      <c r="C53" s="1049"/>
      <c r="D53" s="884" t="s">
        <v>368</v>
      </c>
      <c r="E53" s="884"/>
      <c r="F53" s="884"/>
      <c r="G53" s="884"/>
      <c r="H53" s="884"/>
      <c r="I53" s="884"/>
      <c r="J53" s="884"/>
      <c r="K53" s="884"/>
      <c r="L53" s="884"/>
      <c r="M53" s="884"/>
      <c r="N53" s="884"/>
      <c r="O53" s="884"/>
      <c r="P53" s="884"/>
      <c r="Q53" s="884"/>
      <c r="R53" s="884"/>
      <c r="S53" s="884"/>
      <c r="T53" s="884"/>
      <c r="U53" s="884"/>
      <c r="V53" s="884"/>
      <c r="W53" s="884"/>
      <c r="X53" s="884"/>
    </row>
    <row r="54" spans="1:24" ht="15" customHeight="1">
      <c r="A54" s="1047"/>
      <c r="B54" s="1048"/>
      <c r="C54" s="1049"/>
      <c r="D54" s="884" t="s">
        <v>364</v>
      </c>
      <c r="E54" s="884"/>
      <c r="F54" s="884"/>
      <c r="G54" s="884"/>
      <c r="H54" s="884"/>
      <c r="I54" s="884"/>
      <c r="J54" s="884"/>
      <c r="K54" s="884"/>
      <c r="L54" s="884"/>
      <c r="M54" s="884"/>
      <c r="N54" s="884"/>
      <c r="O54" s="884"/>
      <c r="P54" s="884"/>
      <c r="Q54" s="884"/>
      <c r="R54" s="884"/>
      <c r="S54" s="884"/>
      <c r="T54" s="884"/>
      <c r="U54" s="884"/>
      <c r="V54" s="884"/>
      <c r="W54" s="884"/>
      <c r="X54" s="884"/>
    </row>
    <row r="55" spans="1:24" ht="15" customHeight="1">
      <c r="A55" s="1047"/>
      <c r="B55" s="1048"/>
      <c r="C55" s="1049"/>
      <c r="D55" s="884" t="s">
        <v>365</v>
      </c>
      <c r="E55" s="884"/>
      <c r="F55" s="884"/>
      <c r="G55" s="884"/>
      <c r="H55" s="884"/>
      <c r="I55" s="884"/>
      <c r="J55" s="884"/>
      <c r="K55" s="884"/>
      <c r="L55" s="884"/>
      <c r="M55" s="884"/>
      <c r="N55" s="884"/>
      <c r="O55" s="884"/>
      <c r="P55" s="884"/>
      <c r="Q55" s="884"/>
      <c r="R55" s="884"/>
      <c r="S55" s="884"/>
      <c r="T55" s="884"/>
      <c r="U55" s="884"/>
      <c r="V55" s="884"/>
      <c r="W55" s="884"/>
      <c r="X55" s="884"/>
    </row>
    <row r="56" spans="1:24" ht="15" customHeight="1">
      <c r="A56" s="1047"/>
      <c r="B56" s="1048"/>
      <c r="C56" s="1049"/>
      <c r="D56" s="884" t="s">
        <v>367</v>
      </c>
      <c r="E56" s="884"/>
      <c r="F56" s="884"/>
      <c r="G56" s="884"/>
      <c r="H56" s="884"/>
      <c r="I56" s="884"/>
      <c r="J56" s="884"/>
      <c r="K56" s="884"/>
      <c r="L56" s="884"/>
      <c r="M56" s="884"/>
      <c r="N56" s="884"/>
      <c r="O56" s="884"/>
      <c r="P56" s="884"/>
      <c r="Q56" s="884"/>
      <c r="R56" s="884"/>
      <c r="S56" s="884"/>
      <c r="T56" s="884"/>
      <c r="U56" s="884"/>
      <c r="V56" s="884"/>
      <c r="W56" s="884"/>
      <c r="X56" s="884"/>
    </row>
    <row r="57" spans="1:24" ht="15" customHeight="1">
      <c r="A57" s="1047"/>
      <c r="B57" s="1048"/>
      <c r="C57" s="1049"/>
      <c r="D57" s="884" t="s">
        <v>366</v>
      </c>
      <c r="E57" s="884"/>
      <c r="F57" s="884"/>
      <c r="G57" s="884"/>
      <c r="H57" s="884"/>
      <c r="I57" s="884"/>
      <c r="J57" s="884"/>
      <c r="K57" s="884"/>
      <c r="L57" s="884"/>
      <c r="M57" s="884"/>
      <c r="N57" s="884"/>
      <c r="O57" s="884"/>
      <c r="P57" s="884"/>
      <c r="Q57" s="884"/>
      <c r="R57" s="884"/>
      <c r="S57" s="884"/>
      <c r="T57" s="884"/>
      <c r="U57" s="884"/>
      <c r="V57" s="884"/>
      <c r="W57" s="884"/>
      <c r="X57" s="884"/>
    </row>
    <row r="58" spans="1:24" ht="15" customHeight="1">
      <c r="A58" s="1050"/>
      <c r="B58" s="1051"/>
      <c r="C58" s="1052"/>
      <c r="D58" s="884" t="s">
        <v>118</v>
      </c>
      <c r="E58" s="884"/>
      <c r="F58" s="884"/>
      <c r="G58" s="884"/>
      <c r="H58" s="884"/>
      <c r="I58" s="884"/>
      <c r="J58" s="884"/>
      <c r="K58" s="884"/>
      <c r="L58" s="884"/>
      <c r="M58" s="884"/>
      <c r="N58" s="884"/>
      <c r="O58" s="884"/>
      <c r="P58" s="884"/>
      <c r="Q58" s="884"/>
      <c r="R58" s="884"/>
      <c r="S58" s="884"/>
      <c r="T58" s="884"/>
      <c r="U58" s="884"/>
      <c r="V58" s="884"/>
      <c r="W58" s="884"/>
      <c r="X58" s="884"/>
    </row>
    <row r="59" ht="5.25" customHeight="1"/>
    <row r="60" spans="1:24" ht="14.25">
      <c r="A60" s="956" t="s">
        <v>311</v>
      </c>
      <c r="B60" s="956"/>
      <c r="C60" s="956"/>
      <c r="D60" s="956"/>
      <c r="E60" s="956"/>
      <c r="F60" s="956"/>
      <c r="G60" s="956"/>
      <c r="H60" s="956"/>
      <c r="I60" s="956"/>
      <c r="J60" s="956"/>
      <c r="K60" s="956"/>
      <c r="L60" s="956"/>
      <c r="M60" s="956"/>
      <c r="N60" s="956"/>
      <c r="O60" s="956"/>
      <c r="P60" s="956"/>
      <c r="Q60" s="956"/>
      <c r="R60" s="956"/>
      <c r="S60" s="956"/>
      <c r="T60" s="956"/>
      <c r="U60" s="956"/>
      <c r="V60" s="956"/>
      <c r="W60" s="956"/>
      <c r="X60" s="956"/>
    </row>
    <row r="61" ht="6" customHeight="1">
      <c r="A61" s="588"/>
    </row>
    <row r="62" spans="1:24" ht="29.25" customHeight="1">
      <c r="A62" s="827" t="s">
        <v>841</v>
      </c>
      <c r="B62" s="827"/>
      <c r="C62" s="827"/>
      <c r="D62" s="827"/>
      <c r="E62" s="827"/>
      <c r="F62" s="827"/>
      <c r="G62" s="827"/>
      <c r="H62" s="827"/>
      <c r="I62" s="827"/>
      <c r="J62" s="827"/>
      <c r="K62" s="827"/>
      <c r="L62" s="827"/>
      <c r="M62" s="827"/>
      <c r="N62" s="827"/>
      <c r="O62" s="827"/>
      <c r="P62" s="827"/>
      <c r="Q62" s="827"/>
      <c r="R62" s="827"/>
      <c r="S62" s="827"/>
      <c r="T62" s="827"/>
      <c r="U62" s="827"/>
      <c r="V62" s="827"/>
      <c r="W62" s="827"/>
      <c r="X62" s="827"/>
    </row>
    <row r="63" spans="1:24" ht="14.25">
      <c r="A63" s="827" t="s">
        <v>776</v>
      </c>
      <c r="B63" s="827"/>
      <c r="C63" s="827"/>
      <c r="D63" s="827"/>
      <c r="E63" s="827"/>
      <c r="F63" s="827"/>
      <c r="G63" s="827"/>
      <c r="H63" s="827"/>
      <c r="I63" s="827"/>
      <c r="J63" s="827"/>
      <c r="K63" s="827"/>
      <c r="L63" s="827"/>
      <c r="M63" s="827"/>
      <c r="N63" s="827"/>
      <c r="O63" s="827"/>
      <c r="P63" s="827"/>
      <c r="Q63" s="827"/>
      <c r="R63" s="827"/>
      <c r="S63" s="827"/>
      <c r="T63" s="827"/>
      <c r="U63" s="827"/>
      <c r="V63" s="827"/>
      <c r="W63" s="827"/>
      <c r="X63" s="827"/>
    </row>
    <row r="64" spans="1:24" ht="47.25" customHeight="1">
      <c r="A64" s="827" t="s">
        <v>842</v>
      </c>
      <c r="B64" s="827"/>
      <c r="C64" s="827"/>
      <c r="D64" s="827"/>
      <c r="E64" s="827"/>
      <c r="F64" s="827"/>
      <c r="G64" s="827"/>
      <c r="H64" s="827"/>
      <c r="I64" s="827"/>
      <c r="J64" s="827"/>
      <c r="K64" s="827"/>
      <c r="L64" s="827"/>
      <c r="M64" s="827"/>
      <c r="N64" s="827"/>
      <c r="O64" s="827"/>
      <c r="P64" s="827"/>
      <c r="Q64" s="827"/>
      <c r="R64" s="827"/>
      <c r="S64" s="827"/>
      <c r="T64" s="827"/>
      <c r="U64" s="827"/>
      <c r="V64" s="827"/>
      <c r="W64" s="827"/>
      <c r="X64" s="827"/>
    </row>
    <row r="65" spans="1:24" ht="46.5" customHeight="1">
      <c r="A65" s="827" t="s">
        <v>1073</v>
      </c>
      <c r="B65" s="827"/>
      <c r="C65" s="827"/>
      <c r="D65" s="827"/>
      <c r="E65" s="827"/>
      <c r="F65" s="827"/>
      <c r="G65" s="827"/>
      <c r="H65" s="827"/>
      <c r="I65" s="827"/>
      <c r="J65" s="827"/>
      <c r="K65" s="827"/>
      <c r="L65" s="827"/>
      <c r="M65" s="827"/>
      <c r="N65" s="827"/>
      <c r="O65" s="827"/>
      <c r="P65" s="827"/>
      <c r="Q65" s="827"/>
      <c r="R65" s="827"/>
      <c r="S65" s="827"/>
      <c r="T65" s="827"/>
      <c r="U65" s="827"/>
      <c r="V65" s="827"/>
      <c r="W65" s="827"/>
      <c r="X65" s="827"/>
    </row>
    <row r="66" spans="1:24" ht="43.5" customHeight="1">
      <c r="A66" s="827" t="s">
        <v>481</v>
      </c>
      <c r="B66" s="827"/>
      <c r="C66" s="827"/>
      <c r="D66" s="827"/>
      <c r="E66" s="827"/>
      <c r="F66" s="827"/>
      <c r="G66" s="827"/>
      <c r="H66" s="827"/>
      <c r="I66" s="827"/>
      <c r="J66" s="827"/>
      <c r="K66" s="827"/>
      <c r="L66" s="827"/>
      <c r="M66" s="827"/>
      <c r="N66" s="827"/>
      <c r="O66" s="827"/>
      <c r="P66" s="827"/>
      <c r="Q66" s="827"/>
      <c r="R66" s="827"/>
      <c r="S66" s="827"/>
      <c r="T66" s="827"/>
      <c r="U66" s="827"/>
      <c r="V66" s="827"/>
      <c r="W66" s="827"/>
      <c r="X66" s="827"/>
    </row>
    <row r="67" spans="1:24" ht="14.25">
      <c r="A67" s="827" t="s">
        <v>482</v>
      </c>
      <c r="B67" s="827"/>
      <c r="C67" s="827"/>
      <c r="D67" s="827"/>
      <c r="E67" s="827"/>
      <c r="F67" s="827"/>
      <c r="G67" s="827"/>
      <c r="H67" s="827"/>
      <c r="I67" s="827"/>
      <c r="J67" s="827"/>
      <c r="K67" s="827"/>
      <c r="L67" s="827"/>
      <c r="M67" s="827"/>
      <c r="N67" s="827"/>
      <c r="O67" s="827"/>
      <c r="P67" s="827"/>
      <c r="Q67" s="827"/>
      <c r="R67" s="827"/>
      <c r="S67" s="827"/>
      <c r="T67" s="827"/>
      <c r="U67" s="827"/>
      <c r="V67" s="827"/>
      <c r="W67" s="827"/>
      <c r="X67" s="827"/>
    </row>
    <row r="68" spans="1:24" ht="14.25">
      <c r="A68" s="1043" t="s">
        <v>816</v>
      </c>
      <c r="B68" s="1043"/>
      <c r="C68" s="1043"/>
      <c r="D68" s="1043"/>
      <c r="E68" s="1043"/>
      <c r="F68" s="1043"/>
      <c r="G68" s="1043"/>
      <c r="H68" s="1043"/>
      <c r="I68" s="1043"/>
      <c r="J68" s="1043"/>
      <c r="K68" s="1043"/>
      <c r="L68" s="1043"/>
      <c r="M68" s="1043"/>
      <c r="N68" s="1043"/>
      <c r="O68" s="1043"/>
      <c r="P68" s="1043"/>
      <c r="Q68" s="1043"/>
      <c r="R68" s="1043"/>
      <c r="S68" s="1043"/>
      <c r="T68" s="1043"/>
      <c r="U68" s="1043"/>
      <c r="V68" s="1043"/>
      <c r="W68" s="1043"/>
      <c r="X68" s="1043"/>
    </row>
    <row r="69" spans="1:24" ht="30" customHeight="1">
      <c r="A69" s="835" t="s">
        <v>843</v>
      </c>
      <c r="B69" s="835"/>
      <c r="C69" s="835"/>
      <c r="D69" s="835"/>
      <c r="E69" s="835"/>
      <c r="F69" s="835"/>
      <c r="G69" s="835"/>
      <c r="H69" s="835"/>
      <c r="I69" s="835"/>
      <c r="J69" s="835"/>
      <c r="K69" s="835"/>
      <c r="L69" s="835"/>
      <c r="M69" s="835"/>
      <c r="N69" s="835"/>
      <c r="O69" s="835"/>
      <c r="P69" s="835"/>
      <c r="Q69" s="835"/>
      <c r="R69" s="835"/>
      <c r="S69" s="835"/>
      <c r="T69" s="835"/>
      <c r="U69" s="835"/>
      <c r="V69" s="835"/>
      <c r="W69" s="835"/>
      <c r="X69" s="835"/>
    </row>
    <row r="70" spans="1:24" ht="14.25">
      <c r="A70" s="1054" t="s">
        <v>816</v>
      </c>
      <c r="B70" s="1054"/>
      <c r="C70" s="1054"/>
      <c r="D70" s="1054"/>
      <c r="E70" s="1054"/>
      <c r="F70" s="1054"/>
      <c r="G70" s="1054"/>
      <c r="H70" s="1054"/>
      <c r="I70" s="1054"/>
      <c r="J70" s="1054"/>
      <c r="K70" s="1054"/>
      <c r="L70" s="1054"/>
      <c r="M70" s="1054"/>
      <c r="N70" s="1054"/>
      <c r="O70" s="1054"/>
      <c r="P70" s="1054"/>
      <c r="Q70" s="1054"/>
      <c r="R70" s="1054"/>
      <c r="S70" s="1054"/>
      <c r="T70" s="1054"/>
      <c r="U70" s="1054"/>
      <c r="V70" s="1054"/>
      <c r="W70" s="1054"/>
      <c r="X70" s="1054"/>
    </row>
    <row r="71" spans="1:5" ht="21.75" customHeight="1">
      <c r="A71" s="1054" t="s">
        <v>593</v>
      </c>
      <c r="B71" s="1054"/>
      <c r="C71" s="1054"/>
      <c r="D71" s="1054"/>
      <c r="E71" s="1054"/>
    </row>
    <row r="72" spans="1:18" ht="15" customHeight="1">
      <c r="A72" s="1055" t="s">
        <v>587</v>
      </c>
      <c r="B72" s="1055"/>
      <c r="C72" s="1055"/>
      <c r="D72" s="1055"/>
      <c r="E72" s="1055"/>
      <c r="F72" s="1055"/>
      <c r="G72" s="1055"/>
      <c r="H72" s="1055" t="s">
        <v>588</v>
      </c>
      <c r="I72" s="1055"/>
      <c r="J72" s="1055"/>
      <c r="K72" s="1055"/>
      <c r="L72" s="1055"/>
      <c r="M72" s="1055"/>
      <c r="N72" s="1055"/>
      <c r="O72" s="1055"/>
      <c r="P72" s="1055"/>
      <c r="Q72" s="1055"/>
      <c r="R72" s="1055"/>
    </row>
    <row r="73" spans="1:18" ht="31.5" customHeight="1">
      <c r="A73" s="779" t="s">
        <v>589</v>
      </c>
      <c r="B73" s="779"/>
      <c r="C73" s="779"/>
      <c r="D73" s="779"/>
      <c r="E73" s="779"/>
      <c r="F73" s="779"/>
      <c r="G73" s="779"/>
      <c r="H73" s="768" t="s">
        <v>603</v>
      </c>
      <c r="I73" s="768"/>
      <c r="J73" s="768"/>
      <c r="K73" s="768"/>
      <c r="L73" s="768"/>
      <c r="M73" s="768"/>
      <c r="N73" s="768"/>
      <c r="O73" s="768"/>
      <c r="P73" s="768"/>
      <c r="Q73" s="768"/>
      <c r="R73" s="768"/>
    </row>
    <row r="74" spans="1:18" ht="15" customHeight="1">
      <c r="A74" s="779" t="s">
        <v>590</v>
      </c>
      <c r="B74" s="779"/>
      <c r="C74" s="779"/>
      <c r="D74" s="779"/>
      <c r="E74" s="779"/>
      <c r="F74" s="779"/>
      <c r="G74" s="779"/>
      <c r="H74" s="768" t="s">
        <v>591</v>
      </c>
      <c r="I74" s="768"/>
      <c r="J74" s="768"/>
      <c r="K74" s="768"/>
      <c r="L74" s="768"/>
      <c r="M74" s="768"/>
      <c r="N74" s="768"/>
      <c r="O74" s="768"/>
      <c r="P74" s="768"/>
      <c r="Q74" s="768"/>
      <c r="R74" s="768"/>
    </row>
    <row r="75" spans="1:18" ht="35.25" customHeight="1">
      <c r="A75" s="779"/>
      <c r="B75" s="779"/>
      <c r="C75" s="779"/>
      <c r="D75" s="779"/>
      <c r="E75" s="779"/>
      <c r="F75" s="779"/>
      <c r="G75" s="779"/>
      <c r="H75" s="768" t="s">
        <v>592</v>
      </c>
      <c r="I75" s="768"/>
      <c r="J75" s="768"/>
      <c r="K75" s="768"/>
      <c r="L75" s="768"/>
      <c r="M75" s="768"/>
      <c r="N75" s="768"/>
      <c r="O75" s="768"/>
      <c r="P75" s="768"/>
      <c r="Q75" s="768"/>
      <c r="R75" s="768"/>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S18:T18"/>
    <mergeCell ref="D51:X51"/>
    <mergeCell ref="D52:X52"/>
    <mergeCell ref="A70:X70"/>
    <mergeCell ref="A50:C50"/>
    <mergeCell ref="B9:X9"/>
    <mergeCell ref="B10:X10"/>
    <mergeCell ref="B11:X11"/>
    <mergeCell ref="B12:X12"/>
    <mergeCell ref="A20:X20"/>
    <mergeCell ref="A21:X21"/>
    <mergeCell ref="K18:L18"/>
    <mergeCell ref="W18:X18"/>
    <mergeCell ref="I18:J18"/>
    <mergeCell ref="C18:D18"/>
    <mergeCell ref="A67:X67"/>
    <mergeCell ref="A68:X68"/>
    <mergeCell ref="D57:X57"/>
    <mergeCell ref="D58:X58"/>
    <mergeCell ref="A66:X66"/>
    <mergeCell ref="A63:X63"/>
    <mergeCell ref="A51:C58"/>
    <mergeCell ref="A65:X65"/>
    <mergeCell ref="I33:J33"/>
    <mergeCell ref="A62:X62"/>
    <mergeCell ref="D56:X56"/>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A1">
      <selection activeCell="A1" sqref="A1:AB16384"/>
    </sheetView>
  </sheetViews>
  <sheetFormatPr defaultColWidth="9.140625" defaultRowHeight="15"/>
  <cols>
    <col min="1" max="1" width="7.140625" style="366" customWidth="1"/>
    <col min="2" max="2" width="19.8515625" style="366" customWidth="1"/>
    <col min="3" max="3" width="26.421875" style="366" customWidth="1"/>
    <col min="4" max="4" width="13.8515625" style="367" customWidth="1"/>
    <col min="5" max="5" width="9.7109375" style="367" customWidth="1"/>
    <col min="6" max="6" width="11.28125" style="18" customWidth="1"/>
    <col min="7" max="18" width="7.00390625" style="18" customWidth="1"/>
    <col min="19" max="28" width="7.00390625" style="7" customWidth="1"/>
  </cols>
  <sheetData>
    <row r="1" ht="14.25">
      <c r="AB1" s="7">
        <v>28</v>
      </c>
    </row>
    <row r="2" spans="1:28" ht="14.25">
      <c r="A2" s="1074" t="s">
        <v>498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row>
    <row r="3" spans="1:28" ht="14.25">
      <c r="A3" s="1073" t="s">
        <v>844</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row>
    <row r="4" spans="1:28" ht="15" customHeight="1">
      <c r="A4" s="1070" t="s">
        <v>569</v>
      </c>
      <c r="B4" s="1070" t="s">
        <v>509</v>
      </c>
      <c r="C4" s="1070" t="s">
        <v>511</v>
      </c>
      <c r="D4" s="1070" t="s">
        <v>456</v>
      </c>
      <c r="E4" s="1070" t="s">
        <v>73</v>
      </c>
      <c r="F4" s="1061" t="s">
        <v>74</v>
      </c>
      <c r="G4" s="1075" t="s">
        <v>75</v>
      </c>
      <c r="H4" s="1075"/>
      <c r="I4" s="1075"/>
      <c r="J4" s="1075"/>
      <c r="K4" s="1075"/>
      <c r="L4" s="1075"/>
      <c r="M4" s="1075"/>
      <c r="N4" s="1075"/>
      <c r="O4" s="1075"/>
      <c r="P4" s="1075"/>
      <c r="Q4" s="1075"/>
      <c r="R4" s="1075"/>
      <c r="S4" s="1075"/>
      <c r="T4" s="1075"/>
      <c r="U4" s="1075"/>
      <c r="V4" s="1075"/>
      <c r="W4" s="1075"/>
      <c r="X4" s="1075"/>
      <c r="Y4" s="1075"/>
      <c r="Z4" s="1075"/>
      <c r="AA4" s="1075"/>
      <c r="AB4" s="1075"/>
    </row>
    <row r="5" spans="1:28" ht="14.25">
      <c r="A5" s="1071"/>
      <c r="B5" s="1071"/>
      <c r="C5" s="1071"/>
      <c r="D5" s="1071"/>
      <c r="E5" s="1071"/>
      <c r="F5" s="1062"/>
      <c r="G5" s="1056" t="s">
        <v>9</v>
      </c>
      <c r="H5" s="1057"/>
      <c r="I5" s="1056" t="s">
        <v>10</v>
      </c>
      <c r="J5" s="1057"/>
      <c r="K5" s="1056" t="s">
        <v>11</v>
      </c>
      <c r="L5" s="1057"/>
      <c r="M5" s="1056" t="s">
        <v>19</v>
      </c>
      <c r="N5" s="1057"/>
      <c r="O5" s="1056" t="s">
        <v>27</v>
      </c>
      <c r="P5" s="1057"/>
      <c r="Q5" s="1056" t="s">
        <v>28</v>
      </c>
      <c r="R5" s="1057"/>
      <c r="S5" s="1056" t="s">
        <v>524</v>
      </c>
      <c r="T5" s="1057"/>
      <c r="U5" s="1056" t="s">
        <v>525</v>
      </c>
      <c r="V5" s="1057"/>
      <c r="W5" s="1056" t="s">
        <v>526</v>
      </c>
      <c r="X5" s="1057"/>
      <c r="Y5" s="1056" t="s">
        <v>527</v>
      </c>
      <c r="Z5" s="1057"/>
      <c r="AA5" s="1056" t="s">
        <v>539</v>
      </c>
      <c r="AB5" s="1057"/>
    </row>
    <row r="6" spans="1:28" ht="65.25" customHeight="1">
      <c r="A6" s="1072"/>
      <c r="B6" s="1072"/>
      <c r="C6" s="1072"/>
      <c r="D6" s="1072"/>
      <c r="E6" s="1072"/>
      <c r="F6" s="1063"/>
      <c r="G6" s="590" t="s">
        <v>33</v>
      </c>
      <c r="H6" s="590" t="s">
        <v>34</v>
      </c>
      <c r="I6" s="590" t="s">
        <v>33</v>
      </c>
      <c r="J6" s="590" t="s">
        <v>34</v>
      </c>
      <c r="K6" s="590" t="s">
        <v>33</v>
      </c>
      <c r="L6" s="590" t="s">
        <v>34</v>
      </c>
      <c r="M6" s="590" t="s">
        <v>33</v>
      </c>
      <c r="N6" s="590" t="s">
        <v>34</v>
      </c>
      <c r="O6" s="590" t="s">
        <v>33</v>
      </c>
      <c r="P6" s="590" t="s">
        <v>34</v>
      </c>
      <c r="Q6" s="590" t="s">
        <v>33</v>
      </c>
      <c r="R6" s="590" t="s">
        <v>34</v>
      </c>
      <c r="S6" s="590" t="s">
        <v>33</v>
      </c>
      <c r="T6" s="590" t="s">
        <v>34</v>
      </c>
      <c r="U6" s="590" t="s">
        <v>33</v>
      </c>
      <c r="V6" s="590" t="s">
        <v>34</v>
      </c>
      <c r="W6" s="590" t="s">
        <v>33</v>
      </c>
      <c r="X6" s="590" t="s">
        <v>34</v>
      </c>
      <c r="Y6" s="590" t="s">
        <v>33</v>
      </c>
      <c r="Z6" s="590" t="s">
        <v>34</v>
      </c>
      <c r="AA6" s="590" t="s">
        <v>33</v>
      </c>
      <c r="AB6" s="590" t="s">
        <v>34</v>
      </c>
    </row>
    <row r="7" spans="1:28" ht="14.25">
      <c r="A7" s="592">
        <v>1</v>
      </c>
      <c r="B7" s="592">
        <v>2</v>
      </c>
      <c r="C7" s="592">
        <v>3</v>
      </c>
      <c r="D7" s="592">
        <v>4</v>
      </c>
      <c r="E7" s="590">
        <v>5</v>
      </c>
      <c r="F7" s="589">
        <v>6</v>
      </c>
      <c r="G7" s="589">
        <v>7</v>
      </c>
      <c r="H7" s="589">
        <v>8</v>
      </c>
      <c r="I7" s="589">
        <v>9</v>
      </c>
      <c r="J7" s="589">
        <v>10</v>
      </c>
      <c r="K7" s="589">
        <v>11</v>
      </c>
      <c r="L7" s="589">
        <v>12</v>
      </c>
      <c r="M7" s="589">
        <v>13</v>
      </c>
      <c r="N7" s="589">
        <v>14</v>
      </c>
      <c r="O7" s="589">
        <v>15</v>
      </c>
      <c r="P7" s="589">
        <v>16</v>
      </c>
      <c r="Q7" s="589">
        <v>17</v>
      </c>
      <c r="R7" s="593">
        <v>18</v>
      </c>
      <c r="S7" s="593">
        <v>19</v>
      </c>
      <c r="T7" s="593">
        <v>20</v>
      </c>
      <c r="U7" s="593">
        <v>21</v>
      </c>
      <c r="V7" s="593">
        <v>22</v>
      </c>
      <c r="W7" s="593">
        <v>23</v>
      </c>
      <c r="X7" s="593">
        <v>24</v>
      </c>
      <c r="Y7" s="593">
        <v>25</v>
      </c>
      <c r="Z7" s="593">
        <v>26</v>
      </c>
      <c r="AA7" s="593">
        <v>27</v>
      </c>
      <c r="AB7" s="593">
        <v>28</v>
      </c>
    </row>
    <row r="8" spans="1:28" ht="36.75" customHeight="1">
      <c r="A8" s="594" t="s">
        <v>152</v>
      </c>
      <c r="B8" s="595" t="s">
        <v>455</v>
      </c>
      <c r="C8" s="596" t="s">
        <v>119</v>
      </c>
      <c r="D8" s="597" t="s">
        <v>491</v>
      </c>
      <c r="E8" s="597" t="s">
        <v>124</v>
      </c>
      <c r="F8" s="168">
        <v>0</v>
      </c>
      <c r="G8" s="168">
        <v>4240</v>
      </c>
      <c r="H8" s="168">
        <v>3214</v>
      </c>
      <c r="I8" s="168">
        <v>5000</v>
      </c>
      <c r="J8" s="168">
        <v>3743</v>
      </c>
      <c r="K8" s="168">
        <v>6000</v>
      </c>
      <c r="L8" s="168">
        <v>4500</v>
      </c>
      <c r="M8" s="492">
        <f aca="true" t="shared" si="0" ref="M8:R8">M9+M27</f>
        <v>6100</v>
      </c>
      <c r="N8" s="492">
        <f t="shared" si="0"/>
        <v>4635</v>
      </c>
      <c r="O8" s="492">
        <f t="shared" si="0"/>
        <v>6300</v>
      </c>
      <c r="P8" s="492">
        <f t="shared" si="0"/>
        <v>4750</v>
      </c>
      <c r="Q8" s="163">
        <f t="shared" si="0"/>
        <v>6600</v>
      </c>
      <c r="R8" s="163">
        <f t="shared" si="0"/>
        <v>5540</v>
      </c>
      <c r="S8" s="163">
        <f>S9+S27</f>
        <v>6800</v>
      </c>
      <c r="T8" s="163">
        <f>T9+T27</f>
        <v>5560</v>
      </c>
      <c r="U8" s="163">
        <f>U9+U27</f>
        <v>7100</v>
      </c>
      <c r="V8" s="163">
        <f>V9+V27</f>
        <v>5580</v>
      </c>
      <c r="W8" s="163">
        <f>W9+W27</f>
        <v>7500</v>
      </c>
      <c r="X8" s="163"/>
      <c r="Y8" s="163">
        <f>Y9+Y27</f>
        <v>7900</v>
      </c>
      <c r="Z8" s="163"/>
      <c r="AA8" s="163">
        <f>AA9+AA27</f>
        <v>8200</v>
      </c>
      <c r="AB8" s="163"/>
    </row>
    <row r="9" spans="1:28" ht="61.5" customHeight="1">
      <c r="A9" s="598" t="s">
        <v>111</v>
      </c>
      <c r="B9" s="595" t="s">
        <v>125</v>
      </c>
      <c r="C9" s="598" t="s">
        <v>126</v>
      </c>
      <c r="D9" s="598" t="s">
        <v>491</v>
      </c>
      <c r="E9" s="598" t="s">
        <v>124</v>
      </c>
      <c r="F9" s="168">
        <v>0</v>
      </c>
      <c r="G9" s="168">
        <v>2240</v>
      </c>
      <c r="H9" s="168">
        <v>1630</v>
      </c>
      <c r="I9" s="168">
        <v>2800</v>
      </c>
      <c r="J9" s="168">
        <v>2036</v>
      </c>
      <c r="K9" s="168">
        <v>3000</v>
      </c>
      <c r="L9" s="168">
        <v>2700</v>
      </c>
      <c r="M9" s="168">
        <v>3600</v>
      </c>
      <c r="N9" s="168">
        <v>3100</v>
      </c>
      <c r="O9" s="168">
        <v>3600</v>
      </c>
      <c r="P9" s="168">
        <v>3200</v>
      </c>
      <c r="Q9" s="162">
        <v>3700</v>
      </c>
      <c r="R9" s="162">
        <v>3200</v>
      </c>
      <c r="S9" s="163">
        <v>3800</v>
      </c>
      <c r="T9" s="163">
        <v>3210</v>
      </c>
      <c r="U9" s="163">
        <v>3900</v>
      </c>
      <c r="V9" s="163">
        <v>3220</v>
      </c>
      <c r="W9" s="163">
        <v>4000</v>
      </c>
      <c r="X9" s="163"/>
      <c r="Y9" s="163">
        <v>4100</v>
      </c>
      <c r="Z9" s="163"/>
      <c r="AA9" s="163">
        <v>4200</v>
      </c>
      <c r="AB9" s="163"/>
    </row>
    <row r="10" spans="1:28" s="4" customFormat="1" ht="12.75" customHeight="1">
      <c r="A10" s="1064" t="s">
        <v>78</v>
      </c>
      <c r="B10" s="1067" t="s">
        <v>127</v>
      </c>
      <c r="C10" s="1064" t="s">
        <v>128</v>
      </c>
      <c r="D10" s="1064" t="s">
        <v>491</v>
      </c>
      <c r="E10" s="599" t="s">
        <v>8</v>
      </c>
      <c r="F10" s="600">
        <v>0</v>
      </c>
      <c r="G10" s="600">
        <f>SUM(G11:G17)</f>
        <v>22</v>
      </c>
      <c r="H10" s="600">
        <f aca="true" t="shared" si="1" ref="H10:AB10">SUM(H11:H17)</f>
        <v>22</v>
      </c>
      <c r="I10" s="600">
        <f t="shared" si="1"/>
        <v>22</v>
      </c>
      <c r="J10" s="600">
        <f t="shared" si="1"/>
        <v>13</v>
      </c>
      <c r="K10" s="600">
        <f t="shared" si="1"/>
        <v>22</v>
      </c>
      <c r="L10" s="600">
        <f t="shared" si="1"/>
        <v>14</v>
      </c>
      <c r="M10" s="600">
        <f t="shared" si="1"/>
        <v>22</v>
      </c>
      <c r="N10" s="600">
        <f t="shared" si="1"/>
        <v>11</v>
      </c>
      <c r="O10" s="600">
        <f t="shared" si="1"/>
        <v>22</v>
      </c>
      <c r="P10" s="600">
        <f t="shared" si="1"/>
        <v>11</v>
      </c>
      <c r="Q10" s="314">
        <f>SUM(Q11:Q17)</f>
        <v>23</v>
      </c>
      <c r="R10" s="314">
        <f>SUM(R11:R17)</f>
        <v>11</v>
      </c>
      <c r="S10" s="314">
        <f>SUM(S11:S17)</f>
        <v>24</v>
      </c>
      <c r="T10" s="314">
        <f t="shared" si="1"/>
        <v>11</v>
      </c>
      <c r="U10" s="314">
        <f t="shared" si="1"/>
        <v>25</v>
      </c>
      <c r="V10" s="314">
        <f t="shared" si="1"/>
        <v>11</v>
      </c>
      <c r="W10" s="314">
        <f t="shared" si="1"/>
        <v>25</v>
      </c>
      <c r="X10" s="314">
        <f t="shared" si="1"/>
        <v>0</v>
      </c>
      <c r="Y10" s="314">
        <f t="shared" si="1"/>
        <v>25</v>
      </c>
      <c r="Z10" s="314">
        <f t="shared" si="1"/>
        <v>0</v>
      </c>
      <c r="AA10" s="314">
        <f t="shared" si="1"/>
        <v>26</v>
      </c>
      <c r="AB10" s="314">
        <f t="shared" si="1"/>
        <v>0</v>
      </c>
    </row>
    <row r="11" spans="1:28" ht="14.25">
      <c r="A11" s="1065"/>
      <c r="B11" s="1068"/>
      <c r="C11" s="1065"/>
      <c r="D11" s="1065"/>
      <c r="E11" s="598" t="s">
        <v>24</v>
      </c>
      <c r="F11" s="168">
        <v>0</v>
      </c>
      <c r="G11" s="168">
        <v>3</v>
      </c>
      <c r="H11" s="168">
        <v>3</v>
      </c>
      <c r="I11" s="168">
        <v>3</v>
      </c>
      <c r="J11" s="168">
        <v>3</v>
      </c>
      <c r="K11" s="168">
        <v>3</v>
      </c>
      <c r="L11" s="168">
        <v>3</v>
      </c>
      <c r="M11" s="168">
        <v>3</v>
      </c>
      <c r="N11" s="168">
        <v>0</v>
      </c>
      <c r="O11" s="168">
        <v>3</v>
      </c>
      <c r="P11" s="168">
        <v>0</v>
      </c>
      <c r="Q11" s="162">
        <v>4</v>
      </c>
      <c r="R11" s="162">
        <v>0</v>
      </c>
      <c r="S11" s="163">
        <v>5</v>
      </c>
      <c r="T11" s="601">
        <v>0</v>
      </c>
      <c r="U11" s="601">
        <v>6</v>
      </c>
      <c r="V11" s="601">
        <v>0</v>
      </c>
      <c r="W11" s="601">
        <v>6</v>
      </c>
      <c r="X11" s="601"/>
      <c r="Y11" s="601">
        <v>6</v>
      </c>
      <c r="Z11" s="601"/>
      <c r="AA11" s="601">
        <v>7</v>
      </c>
      <c r="AB11" s="601"/>
    </row>
    <row r="12" spans="1:28" ht="14.25">
      <c r="A12" s="1065"/>
      <c r="B12" s="1068"/>
      <c r="C12" s="1065"/>
      <c r="D12" s="1065"/>
      <c r="E12" s="598" t="s">
        <v>23</v>
      </c>
      <c r="F12" s="168">
        <v>0</v>
      </c>
      <c r="G12" s="168">
        <v>4</v>
      </c>
      <c r="H12" s="168">
        <v>4</v>
      </c>
      <c r="I12" s="168">
        <v>4</v>
      </c>
      <c r="J12" s="168">
        <v>0</v>
      </c>
      <c r="K12" s="168">
        <v>4</v>
      </c>
      <c r="L12" s="168">
        <v>0</v>
      </c>
      <c r="M12" s="168">
        <v>4</v>
      </c>
      <c r="N12" s="168">
        <v>0</v>
      </c>
      <c r="O12" s="168">
        <v>4</v>
      </c>
      <c r="P12" s="168">
        <v>0</v>
      </c>
      <c r="Q12" s="162">
        <v>4</v>
      </c>
      <c r="R12" s="162">
        <v>0</v>
      </c>
      <c r="S12" s="601">
        <v>4</v>
      </c>
      <c r="T12" s="601">
        <v>0</v>
      </c>
      <c r="U12" s="601">
        <v>4</v>
      </c>
      <c r="V12" s="601">
        <v>0</v>
      </c>
      <c r="W12" s="601">
        <v>4</v>
      </c>
      <c r="X12" s="601"/>
      <c r="Y12" s="601">
        <v>4</v>
      </c>
      <c r="Z12" s="601"/>
      <c r="AA12" s="601">
        <v>4</v>
      </c>
      <c r="AB12" s="601"/>
    </row>
    <row r="13" spans="1:28" ht="14.25">
      <c r="A13" s="1065"/>
      <c r="B13" s="1068"/>
      <c r="C13" s="1065"/>
      <c r="D13" s="1065"/>
      <c r="E13" s="598" t="s">
        <v>129</v>
      </c>
      <c r="F13" s="168">
        <v>0</v>
      </c>
      <c r="G13" s="168">
        <v>4</v>
      </c>
      <c r="H13" s="168">
        <v>4</v>
      </c>
      <c r="I13" s="168">
        <v>4</v>
      </c>
      <c r="J13" s="168">
        <v>0</v>
      </c>
      <c r="K13" s="168">
        <v>4</v>
      </c>
      <c r="L13" s="168">
        <v>0</v>
      </c>
      <c r="M13" s="168">
        <v>4</v>
      </c>
      <c r="N13" s="168">
        <v>0</v>
      </c>
      <c r="O13" s="168">
        <v>4</v>
      </c>
      <c r="P13" s="168">
        <v>0</v>
      </c>
      <c r="Q13" s="162">
        <v>4</v>
      </c>
      <c r="R13" s="162">
        <v>0</v>
      </c>
      <c r="S13" s="601">
        <v>4</v>
      </c>
      <c r="T13" s="601">
        <v>0</v>
      </c>
      <c r="U13" s="601">
        <v>4</v>
      </c>
      <c r="V13" s="601">
        <v>0</v>
      </c>
      <c r="W13" s="601">
        <v>4</v>
      </c>
      <c r="X13" s="601"/>
      <c r="Y13" s="601">
        <v>4</v>
      </c>
      <c r="Z13" s="601"/>
      <c r="AA13" s="601">
        <v>4</v>
      </c>
      <c r="AB13" s="601"/>
    </row>
    <row r="14" spans="1:28" ht="14.25">
      <c r="A14" s="1065"/>
      <c r="B14" s="1068"/>
      <c r="C14" s="1065"/>
      <c r="D14" s="1065"/>
      <c r="E14" s="598" t="s">
        <v>130</v>
      </c>
      <c r="F14" s="168">
        <v>0</v>
      </c>
      <c r="G14" s="168">
        <v>3</v>
      </c>
      <c r="H14" s="168">
        <v>3</v>
      </c>
      <c r="I14" s="168">
        <v>3</v>
      </c>
      <c r="J14" s="168">
        <v>3</v>
      </c>
      <c r="K14" s="168">
        <v>3</v>
      </c>
      <c r="L14" s="168">
        <v>3</v>
      </c>
      <c r="M14" s="168">
        <v>3</v>
      </c>
      <c r="N14" s="168">
        <v>3</v>
      </c>
      <c r="O14" s="168">
        <v>3</v>
      </c>
      <c r="P14" s="168">
        <v>3</v>
      </c>
      <c r="Q14" s="162">
        <v>3</v>
      </c>
      <c r="R14" s="162">
        <v>3</v>
      </c>
      <c r="S14" s="601">
        <v>3</v>
      </c>
      <c r="T14" s="601">
        <v>3</v>
      </c>
      <c r="U14" s="601">
        <v>3</v>
      </c>
      <c r="V14" s="601">
        <v>3</v>
      </c>
      <c r="W14" s="601">
        <v>3</v>
      </c>
      <c r="X14" s="601"/>
      <c r="Y14" s="601">
        <v>3</v>
      </c>
      <c r="Z14" s="601"/>
      <c r="AA14" s="601">
        <v>3</v>
      </c>
      <c r="AB14" s="601"/>
    </row>
    <row r="15" spans="1:28" ht="14.25">
      <c r="A15" s="1065"/>
      <c r="B15" s="1068"/>
      <c r="C15" s="1065"/>
      <c r="D15" s="1065"/>
      <c r="E15" s="598" t="s">
        <v>131</v>
      </c>
      <c r="F15" s="168">
        <v>0</v>
      </c>
      <c r="G15" s="168">
        <v>3</v>
      </c>
      <c r="H15" s="168">
        <v>3</v>
      </c>
      <c r="I15" s="168">
        <v>3</v>
      </c>
      <c r="J15" s="168">
        <v>3</v>
      </c>
      <c r="K15" s="168">
        <v>3</v>
      </c>
      <c r="L15" s="168">
        <v>3</v>
      </c>
      <c r="M15" s="168">
        <v>3</v>
      </c>
      <c r="N15" s="168">
        <v>3</v>
      </c>
      <c r="O15" s="168">
        <v>3</v>
      </c>
      <c r="P15" s="168">
        <v>3</v>
      </c>
      <c r="Q15" s="162">
        <v>3</v>
      </c>
      <c r="R15" s="162">
        <v>3</v>
      </c>
      <c r="S15" s="601">
        <v>3</v>
      </c>
      <c r="T15" s="601">
        <v>3</v>
      </c>
      <c r="U15" s="601">
        <v>3</v>
      </c>
      <c r="V15" s="601">
        <v>3</v>
      </c>
      <c r="W15" s="601">
        <v>3</v>
      </c>
      <c r="X15" s="601"/>
      <c r="Y15" s="601">
        <v>3</v>
      </c>
      <c r="Z15" s="601"/>
      <c r="AA15" s="601">
        <v>3</v>
      </c>
      <c r="AB15" s="601"/>
    </row>
    <row r="16" spans="1:28" ht="14.25" customHeight="1">
      <c r="A16" s="1065"/>
      <c r="B16" s="1068"/>
      <c r="C16" s="1065"/>
      <c r="D16" s="1065"/>
      <c r="E16" s="598" t="s">
        <v>132</v>
      </c>
      <c r="F16" s="168">
        <v>0</v>
      </c>
      <c r="G16" s="168">
        <v>2</v>
      </c>
      <c r="H16" s="168">
        <v>2</v>
      </c>
      <c r="I16" s="168">
        <v>2</v>
      </c>
      <c r="J16" s="168">
        <v>2</v>
      </c>
      <c r="K16" s="168">
        <v>2</v>
      </c>
      <c r="L16" s="168">
        <v>2</v>
      </c>
      <c r="M16" s="168">
        <v>2</v>
      </c>
      <c r="N16" s="168">
        <v>2</v>
      </c>
      <c r="O16" s="168">
        <v>2</v>
      </c>
      <c r="P16" s="168">
        <v>2</v>
      </c>
      <c r="Q16" s="162">
        <v>2</v>
      </c>
      <c r="R16" s="162">
        <v>2</v>
      </c>
      <c r="S16" s="601">
        <v>2</v>
      </c>
      <c r="T16" s="601">
        <v>2</v>
      </c>
      <c r="U16" s="601">
        <v>2</v>
      </c>
      <c r="V16" s="601">
        <v>2</v>
      </c>
      <c r="W16" s="601">
        <v>2</v>
      </c>
      <c r="X16" s="601"/>
      <c r="Y16" s="601">
        <v>2</v>
      </c>
      <c r="Z16" s="601"/>
      <c r="AA16" s="601">
        <v>2</v>
      </c>
      <c r="AB16" s="601"/>
    </row>
    <row r="17" spans="1:28" ht="14.25">
      <c r="A17" s="1066"/>
      <c r="B17" s="1069"/>
      <c r="C17" s="1066"/>
      <c r="D17" s="1066"/>
      <c r="E17" s="598" t="s">
        <v>133</v>
      </c>
      <c r="F17" s="168">
        <v>0</v>
      </c>
      <c r="G17" s="168">
        <v>3</v>
      </c>
      <c r="H17" s="168">
        <v>3</v>
      </c>
      <c r="I17" s="168">
        <v>3</v>
      </c>
      <c r="J17" s="168">
        <v>2</v>
      </c>
      <c r="K17" s="168">
        <v>3</v>
      </c>
      <c r="L17" s="168">
        <v>3</v>
      </c>
      <c r="M17" s="168">
        <v>3</v>
      </c>
      <c r="N17" s="168">
        <v>3</v>
      </c>
      <c r="O17" s="168">
        <v>3</v>
      </c>
      <c r="P17" s="168">
        <v>3</v>
      </c>
      <c r="Q17" s="162">
        <v>3</v>
      </c>
      <c r="R17" s="162">
        <v>3</v>
      </c>
      <c r="S17" s="163">
        <v>3</v>
      </c>
      <c r="T17" s="163">
        <v>3</v>
      </c>
      <c r="U17" s="163">
        <v>3</v>
      </c>
      <c r="V17" s="163">
        <v>3</v>
      </c>
      <c r="W17" s="163">
        <v>3</v>
      </c>
      <c r="X17" s="163"/>
      <c r="Y17" s="163">
        <v>3</v>
      </c>
      <c r="Z17" s="163"/>
      <c r="AA17" s="163">
        <v>3</v>
      </c>
      <c r="AB17" s="163"/>
    </row>
    <row r="18" spans="1:28" ht="14.25">
      <c r="A18" s="1064" t="s">
        <v>79</v>
      </c>
      <c r="B18" s="1067" t="s">
        <v>134</v>
      </c>
      <c r="C18" s="1064" t="s">
        <v>121</v>
      </c>
      <c r="D18" s="1064" t="s">
        <v>491</v>
      </c>
      <c r="E18" s="599" t="s">
        <v>8</v>
      </c>
      <c r="F18" s="600">
        <f>SUM(F19:F26)</f>
        <v>0</v>
      </c>
      <c r="G18" s="600">
        <f aca="true" t="shared" si="2" ref="G18:AB18">SUM(G19:G26)</f>
        <v>11</v>
      </c>
      <c r="H18" s="600">
        <f t="shared" si="2"/>
        <v>8</v>
      </c>
      <c r="I18" s="600">
        <f t="shared" si="2"/>
        <v>11</v>
      </c>
      <c r="J18" s="600">
        <f t="shared" si="2"/>
        <v>6</v>
      </c>
      <c r="K18" s="600">
        <f t="shared" si="2"/>
        <v>11</v>
      </c>
      <c r="L18" s="600">
        <f t="shared" si="2"/>
        <v>6</v>
      </c>
      <c r="M18" s="600">
        <f t="shared" si="2"/>
        <v>11</v>
      </c>
      <c r="N18" s="600">
        <f t="shared" si="2"/>
        <v>6</v>
      </c>
      <c r="O18" s="600">
        <f t="shared" si="2"/>
        <v>11</v>
      </c>
      <c r="P18" s="600">
        <f t="shared" si="2"/>
        <v>6</v>
      </c>
      <c r="Q18" s="314">
        <f t="shared" si="2"/>
        <v>11</v>
      </c>
      <c r="R18" s="314">
        <f t="shared" si="2"/>
        <v>6</v>
      </c>
      <c r="S18" s="314">
        <f t="shared" si="2"/>
        <v>12</v>
      </c>
      <c r="T18" s="314">
        <f t="shared" si="2"/>
        <v>6</v>
      </c>
      <c r="U18" s="314">
        <f t="shared" si="2"/>
        <v>12</v>
      </c>
      <c r="V18" s="314">
        <f t="shared" si="2"/>
        <v>6</v>
      </c>
      <c r="W18" s="314">
        <f t="shared" si="2"/>
        <v>12</v>
      </c>
      <c r="X18" s="314">
        <f t="shared" si="2"/>
        <v>0</v>
      </c>
      <c r="Y18" s="314">
        <f t="shared" si="2"/>
        <v>12</v>
      </c>
      <c r="Z18" s="314">
        <f t="shared" si="2"/>
        <v>0</v>
      </c>
      <c r="AA18" s="314">
        <f t="shared" si="2"/>
        <v>13</v>
      </c>
      <c r="AB18" s="314">
        <f t="shared" si="2"/>
        <v>0</v>
      </c>
    </row>
    <row r="19" spans="1:28" ht="15" customHeight="1">
      <c r="A19" s="1065"/>
      <c r="B19" s="1068"/>
      <c r="C19" s="1065"/>
      <c r="D19" s="1065"/>
      <c r="E19" s="598" t="s">
        <v>24</v>
      </c>
      <c r="F19" s="168">
        <v>0</v>
      </c>
      <c r="G19" s="168">
        <v>2</v>
      </c>
      <c r="H19" s="168">
        <v>1</v>
      </c>
      <c r="I19" s="168">
        <v>2</v>
      </c>
      <c r="J19" s="168">
        <v>1</v>
      </c>
      <c r="K19" s="168">
        <v>2</v>
      </c>
      <c r="L19" s="168">
        <v>1</v>
      </c>
      <c r="M19" s="168">
        <v>2</v>
      </c>
      <c r="N19" s="168">
        <v>1</v>
      </c>
      <c r="O19" s="168">
        <v>2</v>
      </c>
      <c r="P19" s="168">
        <v>1</v>
      </c>
      <c r="Q19" s="162">
        <v>2</v>
      </c>
      <c r="R19" s="162">
        <v>1</v>
      </c>
      <c r="S19" s="163">
        <v>3</v>
      </c>
      <c r="T19" s="163">
        <v>1</v>
      </c>
      <c r="U19" s="163">
        <v>3</v>
      </c>
      <c r="V19" s="163">
        <v>1</v>
      </c>
      <c r="W19" s="163">
        <v>3</v>
      </c>
      <c r="X19" s="163"/>
      <c r="Y19" s="163">
        <v>3</v>
      </c>
      <c r="Z19" s="163"/>
      <c r="AA19" s="163">
        <v>4</v>
      </c>
      <c r="AB19" s="163"/>
    </row>
    <row r="20" spans="1:28" ht="14.25">
      <c r="A20" s="1065"/>
      <c r="B20" s="1068"/>
      <c r="C20" s="1065"/>
      <c r="D20" s="1065"/>
      <c r="E20" s="598" t="s">
        <v>23</v>
      </c>
      <c r="F20" s="168">
        <v>0</v>
      </c>
      <c r="G20" s="168">
        <v>2</v>
      </c>
      <c r="H20" s="168">
        <v>1</v>
      </c>
      <c r="I20" s="168">
        <v>2</v>
      </c>
      <c r="J20" s="168">
        <v>0</v>
      </c>
      <c r="K20" s="168">
        <v>2</v>
      </c>
      <c r="L20" s="168">
        <v>0</v>
      </c>
      <c r="M20" s="168">
        <v>2</v>
      </c>
      <c r="N20" s="168">
        <v>0</v>
      </c>
      <c r="O20" s="168">
        <v>2</v>
      </c>
      <c r="P20" s="168">
        <v>0</v>
      </c>
      <c r="Q20" s="162">
        <v>2</v>
      </c>
      <c r="R20" s="162">
        <v>0</v>
      </c>
      <c r="S20" s="601">
        <v>2</v>
      </c>
      <c r="T20" s="601">
        <v>0</v>
      </c>
      <c r="U20" s="601">
        <v>2</v>
      </c>
      <c r="V20" s="601">
        <v>0</v>
      </c>
      <c r="W20" s="601">
        <v>2</v>
      </c>
      <c r="X20" s="601"/>
      <c r="Y20" s="601">
        <v>2</v>
      </c>
      <c r="Z20" s="601"/>
      <c r="AA20" s="601">
        <v>2</v>
      </c>
      <c r="AB20" s="601"/>
    </row>
    <row r="21" spans="1:28" ht="14.25">
      <c r="A21" s="1065"/>
      <c r="B21" s="1068"/>
      <c r="C21" s="1065"/>
      <c r="D21" s="1065"/>
      <c r="E21" s="598" t="s">
        <v>129</v>
      </c>
      <c r="F21" s="168">
        <v>0</v>
      </c>
      <c r="G21" s="168">
        <v>1</v>
      </c>
      <c r="H21" s="168">
        <v>1</v>
      </c>
      <c r="I21" s="168">
        <v>1</v>
      </c>
      <c r="J21" s="168">
        <v>0</v>
      </c>
      <c r="K21" s="168">
        <v>1</v>
      </c>
      <c r="L21" s="168">
        <v>0</v>
      </c>
      <c r="M21" s="168">
        <v>1</v>
      </c>
      <c r="N21" s="168">
        <v>0</v>
      </c>
      <c r="O21" s="168">
        <v>1</v>
      </c>
      <c r="P21" s="168">
        <v>0</v>
      </c>
      <c r="Q21" s="162">
        <v>1</v>
      </c>
      <c r="R21" s="162">
        <v>0</v>
      </c>
      <c r="S21" s="601">
        <v>1</v>
      </c>
      <c r="T21" s="601">
        <v>0</v>
      </c>
      <c r="U21" s="601">
        <v>1</v>
      </c>
      <c r="V21" s="601">
        <v>0</v>
      </c>
      <c r="W21" s="601">
        <v>1</v>
      </c>
      <c r="X21" s="601"/>
      <c r="Y21" s="601">
        <v>1</v>
      </c>
      <c r="Z21" s="601"/>
      <c r="AA21" s="601">
        <v>1</v>
      </c>
      <c r="AB21" s="601"/>
    </row>
    <row r="22" spans="1:28" ht="14.25">
      <c r="A22" s="1065"/>
      <c r="B22" s="1068"/>
      <c r="C22" s="1065"/>
      <c r="D22" s="1065"/>
      <c r="E22" s="598" t="s">
        <v>130</v>
      </c>
      <c r="F22" s="168">
        <v>0</v>
      </c>
      <c r="G22" s="168">
        <v>1</v>
      </c>
      <c r="H22" s="168">
        <v>1</v>
      </c>
      <c r="I22" s="168">
        <v>1</v>
      </c>
      <c r="J22" s="168">
        <v>1</v>
      </c>
      <c r="K22" s="168">
        <v>1</v>
      </c>
      <c r="L22" s="168">
        <v>1</v>
      </c>
      <c r="M22" s="168">
        <v>1</v>
      </c>
      <c r="N22" s="168">
        <v>1</v>
      </c>
      <c r="O22" s="168">
        <v>1</v>
      </c>
      <c r="P22" s="168">
        <v>1</v>
      </c>
      <c r="Q22" s="162">
        <v>1</v>
      </c>
      <c r="R22" s="162">
        <v>1</v>
      </c>
      <c r="S22" s="601">
        <v>1</v>
      </c>
      <c r="T22" s="601">
        <v>1</v>
      </c>
      <c r="U22" s="601">
        <v>1</v>
      </c>
      <c r="V22" s="601">
        <v>1</v>
      </c>
      <c r="W22" s="601">
        <v>1</v>
      </c>
      <c r="X22" s="601"/>
      <c r="Y22" s="601">
        <v>1</v>
      </c>
      <c r="Z22" s="601"/>
      <c r="AA22" s="601">
        <v>1</v>
      </c>
      <c r="AB22" s="601"/>
    </row>
    <row r="23" spans="1:28" ht="14.25">
      <c r="A23" s="1065"/>
      <c r="B23" s="1068"/>
      <c r="C23" s="1065"/>
      <c r="D23" s="1065"/>
      <c r="E23" s="598" t="s">
        <v>131</v>
      </c>
      <c r="F23" s="168">
        <v>0</v>
      </c>
      <c r="G23" s="168">
        <v>1</v>
      </c>
      <c r="H23" s="168">
        <v>1</v>
      </c>
      <c r="I23" s="168">
        <v>1</v>
      </c>
      <c r="J23" s="168">
        <v>1</v>
      </c>
      <c r="K23" s="168">
        <v>1</v>
      </c>
      <c r="L23" s="168">
        <v>1</v>
      </c>
      <c r="M23" s="168">
        <v>1</v>
      </c>
      <c r="N23" s="168">
        <v>1</v>
      </c>
      <c r="O23" s="168">
        <v>1</v>
      </c>
      <c r="P23" s="168">
        <v>1</v>
      </c>
      <c r="Q23" s="162">
        <v>1</v>
      </c>
      <c r="R23" s="162">
        <v>1</v>
      </c>
      <c r="S23" s="601">
        <v>1</v>
      </c>
      <c r="T23" s="601">
        <v>1</v>
      </c>
      <c r="U23" s="601">
        <v>1</v>
      </c>
      <c r="V23" s="601">
        <v>1</v>
      </c>
      <c r="W23" s="601">
        <v>1</v>
      </c>
      <c r="X23" s="601"/>
      <c r="Y23" s="601">
        <v>1</v>
      </c>
      <c r="Z23" s="601"/>
      <c r="AA23" s="601">
        <v>1</v>
      </c>
      <c r="AB23" s="601"/>
    </row>
    <row r="24" spans="1:28" ht="14.25">
      <c r="A24" s="1065"/>
      <c r="B24" s="1068"/>
      <c r="C24" s="1065"/>
      <c r="D24" s="1065"/>
      <c r="E24" s="598" t="s">
        <v>132</v>
      </c>
      <c r="F24" s="168">
        <v>0</v>
      </c>
      <c r="G24" s="168">
        <v>1</v>
      </c>
      <c r="H24" s="168">
        <v>1</v>
      </c>
      <c r="I24" s="168">
        <v>1</v>
      </c>
      <c r="J24" s="168">
        <v>1</v>
      </c>
      <c r="K24" s="168">
        <v>1</v>
      </c>
      <c r="L24" s="168">
        <v>1</v>
      </c>
      <c r="M24" s="168">
        <v>1</v>
      </c>
      <c r="N24" s="168">
        <v>1</v>
      </c>
      <c r="O24" s="168">
        <v>1</v>
      </c>
      <c r="P24" s="168">
        <v>1</v>
      </c>
      <c r="Q24" s="162">
        <v>1</v>
      </c>
      <c r="R24" s="162">
        <v>1</v>
      </c>
      <c r="S24" s="601">
        <v>1</v>
      </c>
      <c r="T24" s="601">
        <v>1</v>
      </c>
      <c r="U24" s="601">
        <v>1</v>
      </c>
      <c r="V24" s="601">
        <v>1</v>
      </c>
      <c r="W24" s="601">
        <v>1</v>
      </c>
      <c r="X24" s="601"/>
      <c r="Y24" s="601">
        <v>1</v>
      </c>
      <c r="Z24" s="601"/>
      <c r="AA24" s="601">
        <v>1</v>
      </c>
      <c r="AB24" s="601"/>
    </row>
    <row r="25" spans="1:28" ht="14.25">
      <c r="A25" s="1065"/>
      <c r="B25" s="1068"/>
      <c r="C25" s="1065"/>
      <c r="D25" s="1065"/>
      <c r="E25" s="598" t="s">
        <v>133</v>
      </c>
      <c r="F25" s="168">
        <v>0</v>
      </c>
      <c r="G25" s="168">
        <v>1</v>
      </c>
      <c r="H25" s="168">
        <v>1</v>
      </c>
      <c r="I25" s="168">
        <v>1</v>
      </c>
      <c r="J25" s="168">
        <v>1</v>
      </c>
      <c r="K25" s="168">
        <v>1</v>
      </c>
      <c r="L25" s="168">
        <v>1</v>
      </c>
      <c r="M25" s="168">
        <v>1</v>
      </c>
      <c r="N25" s="168">
        <v>1</v>
      </c>
      <c r="O25" s="168">
        <v>1</v>
      </c>
      <c r="P25" s="168">
        <v>1</v>
      </c>
      <c r="Q25" s="162">
        <v>1</v>
      </c>
      <c r="R25" s="162">
        <v>1</v>
      </c>
      <c r="S25" s="601">
        <v>1</v>
      </c>
      <c r="T25" s="601">
        <v>1</v>
      </c>
      <c r="U25" s="601">
        <v>1</v>
      </c>
      <c r="V25" s="601">
        <v>1</v>
      </c>
      <c r="W25" s="601">
        <v>1</v>
      </c>
      <c r="X25" s="601"/>
      <c r="Y25" s="601">
        <v>1</v>
      </c>
      <c r="Z25" s="601"/>
      <c r="AA25" s="601">
        <v>1</v>
      </c>
      <c r="AB25" s="601"/>
    </row>
    <row r="26" spans="1:28" ht="14.25">
      <c r="A26" s="1066"/>
      <c r="B26" s="1069"/>
      <c r="C26" s="1066"/>
      <c r="D26" s="1066"/>
      <c r="E26" s="598" t="s">
        <v>136</v>
      </c>
      <c r="F26" s="168">
        <v>0</v>
      </c>
      <c r="G26" s="168">
        <v>2</v>
      </c>
      <c r="H26" s="168">
        <v>1</v>
      </c>
      <c r="I26" s="168">
        <v>2</v>
      </c>
      <c r="J26" s="168">
        <v>1</v>
      </c>
      <c r="K26" s="168">
        <v>2</v>
      </c>
      <c r="L26" s="168">
        <v>1</v>
      </c>
      <c r="M26" s="168">
        <v>2</v>
      </c>
      <c r="N26" s="168">
        <v>1</v>
      </c>
      <c r="O26" s="168">
        <v>2</v>
      </c>
      <c r="P26" s="168">
        <v>1</v>
      </c>
      <c r="Q26" s="162">
        <v>2</v>
      </c>
      <c r="R26" s="162">
        <v>1</v>
      </c>
      <c r="S26" s="601">
        <v>2</v>
      </c>
      <c r="T26" s="601">
        <v>1</v>
      </c>
      <c r="U26" s="601">
        <v>2</v>
      </c>
      <c r="V26" s="601">
        <v>1</v>
      </c>
      <c r="W26" s="601">
        <v>2</v>
      </c>
      <c r="X26" s="601"/>
      <c r="Y26" s="601">
        <v>2</v>
      </c>
      <c r="Z26" s="601"/>
      <c r="AA26" s="601">
        <v>2</v>
      </c>
      <c r="AB26" s="601"/>
    </row>
    <row r="27" spans="1:28" ht="74.25" customHeight="1">
      <c r="A27" s="598" t="s">
        <v>86</v>
      </c>
      <c r="B27" s="595" t="s">
        <v>135</v>
      </c>
      <c r="C27" s="598" t="s">
        <v>606</v>
      </c>
      <c r="D27" s="598" t="s">
        <v>491</v>
      </c>
      <c r="E27" s="598" t="s">
        <v>124</v>
      </c>
      <c r="F27" s="798" t="s">
        <v>607</v>
      </c>
      <c r="G27" s="799"/>
      <c r="H27" s="799"/>
      <c r="I27" s="799"/>
      <c r="J27" s="799"/>
      <c r="K27" s="799"/>
      <c r="L27" s="800"/>
      <c r="M27" s="168">
        <v>2500</v>
      </c>
      <c r="N27" s="168">
        <v>1535</v>
      </c>
      <c r="O27" s="168">
        <v>2700</v>
      </c>
      <c r="P27" s="168">
        <v>1550</v>
      </c>
      <c r="Q27" s="162">
        <v>2900</v>
      </c>
      <c r="R27" s="162">
        <v>2340</v>
      </c>
      <c r="S27" s="162">
        <v>3000</v>
      </c>
      <c r="T27" s="162">
        <v>2350</v>
      </c>
      <c r="U27" s="163">
        <v>3200</v>
      </c>
      <c r="V27" s="162">
        <v>2360</v>
      </c>
      <c r="W27" s="163">
        <v>3500</v>
      </c>
      <c r="X27" s="163"/>
      <c r="Y27" s="163">
        <v>3800</v>
      </c>
      <c r="Z27" s="163"/>
      <c r="AA27" s="163">
        <v>4000</v>
      </c>
      <c r="AB27" s="601"/>
    </row>
    <row r="28" spans="1:28" ht="14.25">
      <c r="A28" s="602" t="s">
        <v>179</v>
      </c>
      <c r="B28" s="201"/>
      <c r="C28" s="603"/>
      <c r="D28" s="604"/>
      <c r="E28" s="604"/>
      <c r="F28" s="201"/>
      <c r="G28" s="201"/>
      <c r="H28" s="201"/>
      <c r="I28" s="201"/>
      <c r="J28" s="201"/>
      <c r="K28" s="201"/>
      <c r="L28" s="201"/>
      <c r="M28" s="201"/>
      <c r="N28" s="201"/>
      <c r="O28" s="201"/>
      <c r="P28" s="201"/>
      <c r="Q28" s="201"/>
      <c r="R28" s="201"/>
      <c r="S28" s="400"/>
      <c r="T28" s="400"/>
      <c r="U28" s="400"/>
      <c r="V28" s="400"/>
      <c r="W28" s="400"/>
      <c r="X28" s="400"/>
      <c r="Y28" s="400"/>
      <c r="Z28" s="400"/>
      <c r="AA28" s="400"/>
      <c r="AB28" s="400"/>
    </row>
    <row r="29" spans="1:2" ht="9" customHeight="1">
      <c r="A29" s="588"/>
      <c r="B29" s="18"/>
    </row>
    <row r="30" spans="1:10" ht="15" customHeight="1">
      <c r="A30" s="605" t="s">
        <v>24</v>
      </c>
      <c r="B30" s="1058" t="s">
        <v>362</v>
      </c>
      <c r="C30" s="1059"/>
      <c r="D30" s="1059"/>
      <c r="E30" s="1059"/>
      <c r="F30" s="1059"/>
      <c r="G30" s="1059"/>
      <c r="H30" s="1059"/>
      <c r="I30" s="1059"/>
      <c r="J30" s="1060"/>
    </row>
    <row r="31" spans="1:10" ht="15" customHeight="1">
      <c r="A31" s="36" t="s">
        <v>23</v>
      </c>
      <c r="B31" s="1058" t="s">
        <v>118</v>
      </c>
      <c r="C31" s="1059"/>
      <c r="D31" s="1059"/>
      <c r="E31" s="1059"/>
      <c r="F31" s="1059"/>
      <c r="G31" s="1059"/>
      <c r="H31" s="1059"/>
      <c r="I31" s="1059"/>
      <c r="J31" s="1060"/>
    </row>
    <row r="32" spans="1:10" ht="15" customHeight="1">
      <c r="A32" s="36" t="s">
        <v>129</v>
      </c>
      <c r="B32" s="1058" t="s">
        <v>363</v>
      </c>
      <c r="C32" s="1059"/>
      <c r="D32" s="1059"/>
      <c r="E32" s="1059"/>
      <c r="F32" s="1059"/>
      <c r="G32" s="1059"/>
      <c r="H32" s="1059"/>
      <c r="I32" s="1059"/>
      <c r="J32" s="1060"/>
    </row>
    <row r="33" spans="1:10" ht="15" customHeight="1">
      <c r="A33" s="36" t="s">
        <v>130</v>
      </c>
      <c r="B33" s="1058" t="s">
        <v>364</v>
      </c>
      <c r="C33" s="1059"/>
      <c r="D33" s="1059"/>
      <c r="E33" s="1059"/>
      <c r="F33" s="1059"/>
      <c r="G33" s="1059"/>
      <c r="H33" s="1059"/>
      <c r="I33" s="1059"/>
      <c r="J33" s="1060"/>
    </row>
    <row r="34" spans="1:10" ht="15" customHeight="1">
      <c r="A34" s="36" t="s">
        <v>131</v>
      </c>
      <c r="B34" s="1058" t="s">
        <v>365</v>
      </c>
      <c r="C34" s="1059"/>
      <c r="D34" s="1059"/>
      <c r="E34" s="1059"/>
      <c r="F34" s="1059"/>
      <c r="G34" s="1059"/>
      <c r="H34" s="1059"/>
      <c r="I34" s="1059"/>
      <c r="J34" s="1060"/>
    </row>
    <row r="35" spans="1:10" ht="15" customHeight="1">
      <c r="A35" s="36" t="s">
        <v>132</v>
      </c>
      <c r="B35" s="1058" t="s">
        <v>366</v>
      </c>
      <c r="C35" s="1059"/>
      <c r="D35" s="1059"/>
      <c r="E35" s="1059"/>
      <c r="F35" s="1059"/>
      <c r="G35" s="1059"/>
      <c r="H35" s="1059"/>
      <c r="I35" s="1059"/>
      <c r="J35" s="1060"/>
    </row>
    <row r="36" spans="1:10" ht="15" customHeight="1">
      <c r="A36" s="36" t="s">
        <v>133</v>
      </c>
      <c r="B36" s="1058" t="s">
        <v>367</v>
      </c>
      <c r="C36" s="1059"/>
      <c r="D36" s="1059"/>
      <c r="E36" s="1059"/>
      <c r="F36" s="1059"/>
      <c r="G36" s="1059"/>
      <c r="H36" s="1059"/>
      <c r="I36" s="1059"/>
      <c r="J36" s="1060"/>
    </row>
    <row r="37" spans="1:10" ht="15" customHeight="1">
      <c r="A37" s="36" t="s">
        <v>136</v>
      </c>
      <c r="B37" s="1058" t="s">
        <v>368</v>
      </c>
      <c r="C37" s="1059"/>
      <c r="D37" s="1059"/>
      <c r="E37" s="1059"/>
      <c r="F37" s="1059"/>
      <c r="G37" s="1059"/>
      <c r="H37" s="1059"/>
      <c r="I37" s="1059"/>
      <c r="J37" s="1060"/>
    </row>
    <row r="38" spans="1:2" ht="14.25">
      <c r="A38" s="588"/>
      <c r="B38" s="18"/>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F4:F6"/>
    <mergeCell ref="G5:H5"/>
    <mergeCell ref="I5:J5"/>
    <mergeCell ref="K5:L5"/>
    <mergeCell ref="M5:N5"/>
    <mergeCell ref="A10:A17"/>
    <mergeCell ref="B10:B17"/>
    <mergeCell ref="C10:C17"/>
    <mergeCell ref="D10:D17"/>
    <mergeCell ref="E4:E6"/>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A1:AI28"/>
  <sheetViews>
    <sheetView view="pageBreakPreview" zoomScale="85" zoomScaleSheetLayoutView="85" zoomScalePageLayoutView="0" workbookViewId="0" topLeftCell="A1">
      <selection activeCell="A1" sqref="A1:AI16384"/>
    </sheetView>
  </sheetViews>
  <sheetFormatPr defaultColWidth="9.140625" defaultRowHeight="15"/>
  <cols>
    <col min="1" max="1" width="3.57421875" style="7" bestFit="1" customWidth="1"/>
    <col min="2" max="2" width="43.140625" style="7" customWidth="1"/>
    <col min="3" max="13" width="6.7109375" style="7" bestFit="1" customWidth="1"/>
    <col min="14" max="24" width="4.421875" style="7" bestFit="1" customWidth="1"/>
    <col min="25" max="26" width="6.8515625" style="7" bestFit="1" customWidth="1"/>
    <col min="27" max="28" width="5.7109375" style="7" bestFit="1" customWidth="1"/>
    <col min="29" max="35" width="6.8515625" style="7" bestFit="1" customWidth="1"/>
  </cols>
  <sheetData>
    <row r="1" ht="14.25">
      <c r="AI1" s="7">
        <v>29</v>
      </c>
    </row>
    <row r="2" spans="1:35" ht="14.25">
      <c r="A2" s="1077" t="s">
        <v>356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row>
    <row r="3" spans="1:35" ht="31.5" customHeight="1">
      <c r="A3" s="1078" t="s">
        <v>905</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row>
    <row r="4" spans="1:35" ht="15" customHeight="1">
      <c r="A4" s="1078" t="s">
        <v>369</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row>
    <row r="5" spans="1:35" ht="30" customHeight="1">
      <c r="A5" s="1079" t="s">
        <v>1074</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row>
    <row r="6" spans="1:35" ht="14.25">
      <c r="A6" s="960" t="s">
        <v>542</v>
      </c>
      <c r="B6" s="960"/>
      <c r="C6" s="960"/>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400"/>
      <c r="AF6" s="400"/>
      <c r="AG6" s="400"/>
      <c r="AH6" s="400"/>
      <c r="AI6" s="400"/>
    </row>
    <row r="7" spans="1:35" ht="14.25">
      <c r="A7" s="201"/>
      <c r="B7" s="201"/>
      <c r="C7" s="401"/>
      <c r="D7" s="401"/>
      <c r="E7" s="401"/>
      <c r="F7" s="401"/>
      <c r="G7" s="401"/>
      <c r="H7" s="401"/>
      <c r="I7" s="401"/>
      <c r="J7" s="401"/>
      <c r="K7" s="401"/>
      <c r="L7" s="401"/>
      <c r="M7" s="401"/>
      <c r="N7" s="201"/>
      <c r="O7" s="201"/>
      <c r="P7" s="201"/>
      <c r="Q7" s="201"/>
      <c r="R7" s="201"/>
      <c r="S7" s="201"/>
      <c r="T7" s="201"/>
      <c r="U7" s="201"/>
      <c r="V7" s="201"/>
      <c r="W7" s="201"/>
      <c r="X7" s="201"/>
      <c r="Y7" s="201"/>
      <c r="Z7" s="201"/>
      <c r="AA7" s="201"/>
      <c r="AB7" s="201"/>
      <c r="AC7" s="201"/>
      <c r="AD7" s="201"/>
      <c r="AE7" s="400"/>
      <c r="AF7" s="400"/>
      <c r="AG7" s="1076" t="s">
        <v>96</v>
      </c>
      <c r="AH7" s="1076"/>
      <c r="AI7" s="1076"/>
    </row>
    <row r="8" spans="1:35" ht="15" thickBot="1">
      <c r="A8" s="977" t="s">
        <v>95</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row>
    <row r="9" spans="1:35" ht="14.25">
      <c r="A9" s="403" t="s">
        <v>569</v>
      </c>
      <c r="B9" s="963" t="s">
        <v>98</v>
      </c>
      <c r="C9" s="964" t="s">
        <v>99</v>
      </c>
      <c r="D9" s="965"/>
      <c r="E9" s="965"/>
      <c r="F9" s="965"/>
      <c r="G9" s="965"/>
      <c r="H9" s="965"/>
      <c r="I9" s="965"/>
      <c r="J9" s="965"/>
      <c r="K9" s="965"/>
      <c r="L9" s="965"/>
      <c r="M9" s="966"/>
      <c r="N9" s="970" t="s">
        <v>100</v>
      </c>
      <c r="O9" s="971"/>
      <c r="P9" s="971"/>
      <c r="Q9" s="971"/>
      <c r="R9" s="971"/>
      <c r="S9" s="971"/>
      <c r="T9" s="971"/>
      <c r="U9" s="971"/>
      <c r="V9" s="971"/>
      <c r="W9" s="971"/>
      <c r="X9" s="963"/>
      <c r="Y9" s="973" t="s">
        <v>101</v>
      </c>
      <c r="Z9" s="971"/>
      <c r="AA9" s="971"/>
      <c r="AB9" s="971"/>
      <c r="AC9" s="971"/>
      <c r="AD9" s="971"/>
      <c r="AE9" s="971"/>
      <c r="AF9" s="971"/>
      <c r="AG9" s="971"/>
      <c r="AH9" s="971"/>
      <c r="AI9" s="974"/>
    </row>
    <row r="10" spans="1:35" ht="15" thickBot="1">
      <c r="A10" s="408" t="s">
        <v>97</v>
      </c>
      <c r="B10" s="781"/>
      <c r="C10" s="967"/>
      <c r="D10" s="968"/>
      <c r="E10" s="968"/>
      <c r="F10" s="968"/>
      <c r="G10" s="968"/>
      <c r="H10" s="968"/>
      <c r="I10" s="968"/>
      <c r="J10" s="968"/>
      <c r="K10" s="968"/>
      <c r="L10" s="968"/>
      <c r="M10" s="969"/>
      <c r="N10" s="782"/>
      <c r="O10" s="785"/>
      <c r="P10" s="785"/>
      <c r="Q10" s="785"/>
      <c r="R10" s="785"/>
      <c r="S10" s="785"/>
      <c r="T10" s="785"/>
      <c r="U10" s="785"/>
      <c r="V10" s="785"/>
      <c r="W10" s="785"/>
      <c r="X10" s="781"/>
      <c r="Y10" s="975"/>
      <c r="Z10" s="785"/>
      <c r="AA10" s="785"/>
      <c r="AB10" s="785"/>
      <c r="AC10" s="785"/>
      <c r="AD10" s="785"/>
      <c r="AE10" s="785"/>
      <c r="AF10" s="785"/>
      <c r="AG10" s="785"/>
      <c r="AH10" s="785"/>
      <c r="AI10" s="976"/>
    </row>
    <row r="11" spans="1:35" ht="15" thickBot="1">
      <c r="A11" s="411"/>
      <c r="B11" s="412"/>
      <c r="C11" s="413">
        <v>2015</v>
      </c>
      <c r="D11" s="414">
        <v>2016</v>
      </c>
      <c r="E11" s="414">
        <v>2017</v>
      </c>
      <c r="F11" s="414">
        <v>2018</v>
      </c>
      <c r="G11" s="414">
        <v>2019</v>
      </c>
      <c r="H11" s="414">
        <v>2020</v>
      </c>
      <c r="I11" s="414">
        <v>2021</v>
      </c>
      <c r="J11" s="414">
        <v>2022</v>
      </c>
      <c r="K11" s="414">
        <v>2023</v>
      </c>
      <c r="L11" s="414">
        <v>2024</v>
      </c>
      <c r="M11" s="415">
        <v>2025</v>
      </c>
      <c r="N11" s="416">
        <v>2015</v>
      </c>
      <c r="O11" s="417">
        <v>2016</v>
      </c>
      <c r="P11" s="417">
        <v>2017</v>
      </c>
      <c r="Q11" s="417">
        <v>2018</v>
      </c>
      <c r="R11" s="417">
        <v>2019</v>
      </c>
      <c r="S11" s="417">
        <v>2020</v>
      </c>
      <c r="T11" s="417">
        <v>2021</v>
      </c>
      <c r="U11" s="417">
        <v>2022</v>
      </c>
      <c r="V11" s="417">
        <v>2023</v>
      </c>
      <c r="W11" s="417">
        <v>2024</v>
      </c>
      <c r="X11" s="418">
        <v>2025</v>
      </c>
      <c r="Y11" s="419">
        <v>2015</v>
      </c>
      <c r="Z11" s="417">
        <v>2016</v>
      </c>
      <c r="AA11" s="417">
        <v>2017</v>
      </c>
      <c r="AB11" s="417">
        <v>2018</v>
      </c>
      <c r="AC11" s="417">
        <v>2019</v>
      </c>
      <c r="AD11" s="417">
        <v>2020</v>
      </c>
      <c r="AE11" s="417">
        <v>2021</v>
      </c>
      <c r="AF11" s="417">
        <v>2022</v>
      </c>
      <c r="AG11" s="417">
        <v>2023</v>
      </c>
      <c r="AH11" s="417">
        <v>2024</v>
      </c>
      <c r="AI11" s="420">
        <v>2025</v>
      </c>
    </row>
    <row r="12" spans="1:35" ht="14.25">
      <c r="A12" s="323">
        <v>1</v>
      </c>
      <c r="B12" s="323">
        <v>2</v>
      </c>
      <c r="C12" s="972">
        <v>3</v>
      </c>
      <c r="D12" s="972"/>
      <c r="E12" s="972"/>
      <c r="F12" s="972"/>
      <c r="G12" s="972"/>
      <c r="H12" s="972"/>
      <c r="I12" s="972"/>
      <c r="J12" s="972"/>
      <c r="K12" s="972"/>
      <c r="L12" s="972"/>
      <c r="M12" s="972"/>
      <c r="N12" s="786">
        <v>4</v>
      </c>
      <c r="O12" s="786"/>
      <c r="P12" s="786"/>
      <c r="Q12" s="786"/>
      <c r="R12" s="786"/>
      <c r="S12" s="786"/>
      <c r="T12" s="786"/>
      <c r="U12" s="786"/>
      <c r="V12" s="786"/>
      <c r="W12" s="786"/>
      <c r="X12" s="786"/>
      <c r="Y12" s="786">
        <v>5</v>
      </c>
      <c r="Z12" s="786"/>
      <c r="AA12" s="786"/>
      <c r="AB12" s="786"/>
      <c r="AC12" s="786"/>
      <c r="AD12" s="786"/>
      <c r="AE12" s="786"/>
      <c r="AF12" s="786"/>
      <c r="AG12" s="786"/>
      <c r="AH12" s="786"/>
      <c r="AI12" s="786"/>
    </row>
    <row r="13" spans="1:35" ht="15" thickBot="1">
      <c r="A13" s="421"/>
      <c r="B13" s="785" t="s">
        <v>846</v>
      </c>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5"/>
    </row>
    <row r="14" spans="1:35" ht="40.5">
      <c r="A14" s="606"/>
      <c r="B14" s="607" t="s">
        <v>138</v>
      </c>
      <c r="C14" s="608"/>
      <c r="D14" s="609"/>
      <c r="E14" s="609"/>
      <c r="F14" s="609"/>
      <c r="G14" s="609"/>
      <c r="H14" s="609"/>
      <c r="I14" s="609"/>
      <c r="J14" s="609"/>
      <c r="K14" s="609"/>
      <c r="L14" s="609"/>
      <c r="M14" s="610"/>
      <c r="N14" s="609"/>
      <c r="O14" s="609"/>
      <c r="P14" s="609"/>
      <c r="Q14" s="609"/>
      <c r="R14" s="609"/>
      <c r="S14" s="609"/>
      <c r="T14" s="609"/>
      <c r="U14" s="609"/>
      <c r="V14" s="609"/>
      <c r="W14" s="609"/>
      <c r="X14" s="609"/>
      <c r="Y14" s="608"/>
      <c r="Z14" s="609"/>
      <c r="AA14" s="609"/>
      <c r="AB14" s="609"/>
      <c r="AC14" s="609"/>
      <c r="AD14" s="609"/>
      <c r="AE14" s="609"/>
      <c r="AF14" s="609"/>
      <c r="AG14" s="609"/>
      <c r="AH14" s="609"/>
      <c r="AI14" s="610"/>
    </row>
    <row r="15" spans="1:35" ht="20.25">
      <c r="A15" s="611" t="s">
        <v>663</v>
      </c>
      <c r="B15" s="612" t="s">
        <v>674</v>
      </c>
      <c r="C15" s="613">
        <f>ЗОЖ_пер!E53</f>
        <v>120</v>
      </c>
      <c r="D15" s="614">
        <f>ЗОЖ_пер!E60</f>
        <v>120</v>
      </c>
      <c r="E15" s="615">
        <f>ЗОЖ_пер!E67</f>
        <v>120</v>
      </c>
      <c r="F15" s="614">
        <f>ЗОЖ_пер!E74</f>
        <v>120</v>
      </c>
      <c r="G15" s="614">
        <f>ЗОЖ_пер!E82</f>
        <v>85.6</v>
      </c>
      <c r="H15" s="616">
        <f>ЗОЖ_пер!E89</f>
        <v>100.5</v>
      </c>
      <c r="I15" s="616">
        <f>ЗОЖ_пер!E96</f>
        <v>100.5</v>
      </c>
      <c r="J15" s="616">
        <f>ЗОЖ_пер!E103</f>
        <v>100.5</v>
      </c>
      <c r="K15" s="616">
        <f>ЗОЖ_пер!E110</f>
        <v>100.5</v>
      </c>
      <c r="L15" s="616">
        <f>ЗОЖ_пер!E117</f>
        <v>100.5</v>
      </c>
      <c r="M15" s="617">
        <f>ЗОЖ_пер!E124</f>
        <v>100.5</v>
      </c>
      <c r="N15" s="189">
        <v>6</v>
      </c>
      <c r="O15" s="190">
        <v>6</v>
      </c>
      <c r="P15" s="189">
        <v>6</v>
      </c>
      <c r="Q15" s="190">
        <v>6</v>
      </c>
      <c r="R15" s="189">
        <v>6</v>
      </c>
      <c r="S15" s="181">
        <v>6</v>
      </c>
      <c r="T15" s="180">
        <v>6</v>
      </c>
      <c r="U15" s="181">
        <v>6</v>
      </c>
      <c r="V15" s="180">
        <v>6</v>
      </c>
      <c r="W15" s="181">
        <v>6</v>
      </c>
      <c r="X15" s="182">
        <v>6</v>
      </c>
      <c r="Y15" s="187">
        <f>C15/N15</f>
        <v>20</v>
      </c>
      <c r="Z15" s="188">
        <f aca="true" t="shared" si="0" ref="Z15:AI15">D15/O15</f>
        <v>20</v>
      </c>
      <c r="AA15" s="188">
        <f t="shared" si="0"/>
        <v>20</v>
      </c>
      <c r="AB15" s="188">
        <f t="shared" si="0"/>
        <v>20</v>
      </c>
      <c r="AC15" s="188">
        <f t="shared" si="0"/>
        <v>14.266666666666666</v>
      </c>
      <c r="AD15" s="183">
        <f t="shared" si="0"/>
        <v>16.75</v>
      </c>
      <c r="AE15" s="183">
        <f t="shared" si="0"/>
        <v>16.75</v>
      </c>
      <c r="AF15" s="183">
        <f t="shared" si="0"/>
        <v>16.75</v>
      </c>
      <c r="AG15" s="183">
        <f t="shared" si="0"/>
        <v>16.75</v>
      </c>
      <c r="AH15" s="183">
        <f t="shared" si="0"/>
        <v>16.75</v>
      </c>
      <c r="AI15" s="184">
        <f t="shared" si="0"/>
        <v>16.75</v>
      </c>
    </row>
    <row r="16" spans="1:35" ht="20.25">
      <c r="A16" s="618" t="s">
        <v>664</v>
      </c>
      <c r="B16" s="619" t="s">
        <v>675</v>
      </c>
      <c r="C16" s="187">
        <f>ЗОЖ_пер!E139</f>
        <v>120</v>
      </c>
      <c r="D16" s="188">
        <f>ЗОЖ_пер!E146</f>
        <v>120</v>
      </c>
      <c r="E16" s="188">
        <f>ЗОЖ_пер!E153</f>
        <v>120</v>
      </c>
      <c r="F16" s="188">
        <f>ЗОЖ_пер!E160</f>
        <v>125</v>
      </c>
      <c r="G16" s="188">
        <f>ЗОЖ_пер!E167</f>
        <v>100.9</v>
      </c>
      <c r="H16" s="183">
        <f>ЗОЖ_пер!E174</f>
        <v>114.6</v>
      </c>
      <c r="I16" s="183">
        <f>ЗОЖ_пер!E182</f>
        <v>114.6</v>
      </c>
      <c r="J16" s="183">
        <f>ЗОЖ_пер!E189</f>
        <v>114.6</v>
      </c>
      <c r="K16" s="430">
        <f>ЗОЖ_пер!E196</f>
        <v>114.6</v>
      </c>
      <c r="L16" s="183">
        <f>ЗОЖ_пер!E203</f>
        <v>114.6</v>
      </c>
      <c r="M16" s="184">
        <f>ЗОЖ_пер!E210</f>
        <v>114.6</v>
      </c>
      <c r="N16" s="431">
        <v>6</v>
      </c>
      <c r="O16" s="324">
        <v>6</v>
      </c>
      <c r="P16" s="431">
        <v>6</v>
      </c>
      <c r="Q16" s="324">
        <v>6</v>
      </c>
      <c r="R16" s="431">
        <v>6</v>
      </c>
      <c r="S16" s="221">
        <v>6</v>
      </c>
      <c r="T16" s="620">
        <v>6</v>
      </c>
      <c r="U16" s="221">
        <v>6</v>
      </c>
      <c r="V16" s="620">
        <v>6</v>
      </c>
      <c r="W16" s="221">
        <v>6</v>
      </c>
      <c r="X16" s="621">
        <v>6</v>
      </c>
      <c r="Y16" s="187">
        <f>C16/N16</f>
        <v>20</v>
      </c>
      <c r="Z16" s="188">
        <f aca="true" t="shared" si="1" ref="Z16:AI18">D16/O16</f>
        <v>20</v>
      </c>
      <c r="AA16" s="188">
        <f t="shared" si="1"/>
        <v>20</v>
      </c>
      <c r="AB16" s="188">
        <f t="shared" si="1"/>
        <v>20.833333333333332</v>
      </c>
      <c r="AC16" s="188">
        <f t="shared" si="1"/>
        <v>16.816666666666666</v>
      </c>
      <c r="AD16" s="183">
        <f t="shared" si="1"/>
        <v>19.099999999999998</v>
      </c>
      <c r="AE16" s="183">
        <f t="shared" si="1"/>
        <v>19.099999999999998</v>
      </c>
      <c r="AF16" s="183">
        <f t="shared" si="1"/>
        <v>19.099999999999998</v>
      </c>
      <c r="AG16" s="183">
        <f t="shared" si="1"/>
        <v>19.099999999999998</v>
      </c>
      <c r="AH16" s="183">
        <f t="shared" si="1"/>
        <v>19.099999999999998</v>
      </c>
      <c r="AI16" s="184">
        <f t="shared" si="1"/>
        <v>19.099999999999998</v>
      </c>
    </row>
    <row r="17" spans="1:35" ht="20.25">
      <c r="A17" s="618" t="s">
        <v>665</v>
      </c>
      <c r="B17" s="619" t="s">
        <v>676</v>
      </c>
      <c r="C17" s="436">
        <f>ЗОЖ_пер!E223</f>
        <v>115</v>
      </c>
      <c r="D17" s="437">
        <f>ЗОЖ_пер!E230</f>
        <v>100</v>
      </c>
      <c r="E17" s="437">
        <f>ЗОЖ_пер!E236</f>
        <v>100</v>
      </c>
      <c r="F17" s="437">
        <f>ЗОЖ_пер!E242</f>
        <v>105</v>
      </c>
      <c r="G17" s="437">
        <f>ЗОЖ_пер!E248</f>
        <v>82.8</v>
      </c>
      <c r="H17" s="438">
        <f>ЗОЖ_пер!E254</f>
        <v>100</v>
      </c>
      <c r="I17" s="438">
        <f>ЗОЖ_пер!E260</f>
        <v>95</v>
      </c>
      <c r="J17" s="438">
        <f>ЗОЖ_пер!E266</f>
        <v>95</v>
      </c>
      <c r="K17" s="438">
        <f>ЗОЖ_пер!E273</f>
        <v>95</v>
      </c>
      <c r="L17" s="438">
        <f>ЗОЖ_пер!E279</f>
        <v>95</v>
      </c>
      <c r="M17" s="439">
        <f>ЗОЖ_пер!E285</f>
        <v>95</v>
      </c>
      <c r="N17" s="431">
        <v>5</v>
      </c>
      <c r="O17" s="324">
        <v>5</v>
      </c>
      <c r="P17" s="431">
        <v>5</v>
      </c>
      <c r="Q17" s="324">
        <v>5</v>
      </c>
      <c r="R17" s="431">
        <v>5</v>
      </c>
      <c r="S17" s="221">
        <v>5</v>
      </c>
      <c r="T17" s="620">
        <v>5</v>
      </c>
      <c r="U17" s="221">
        <v>5</v>
      </c>
      <c r="V17" s="620">
        <v>5</v>
      </c>
      <c r="W17" s="221">
        <v>5</v>
      </c>
      <c r="X17" s="621">
        <v>5</v>
      </c>
      <c r="Y17" s="187">
        <f>C17/N17</f>
        <v>23</v>
      </c>
      <c r="Z17" s="188">
        <f t="shared" si="1"/>
        <v>20</v>
      </c>
      <c r="AA17" s="188">
        <f t="shared" si="1"/>
        <v>20</v>
      </c>
      <c r="AB17" s="188">
        <f t="shared" si="1"/>
        <v>21</v>
      </c>
      <c r="AC17" s="188">
        <f t="shared" si="1"/>
        <v>16.56</v>
      </c>
      <c r="AD17" s="183">
        <f t="shared" si="1"/>
        <v>20</v>
      </c>
      <c r="AE17" s="183">
        <f t="shared" si="1"/>
        <v>19</v>
      </c>
      <c r="AF17" s="183">
        <f t="shared" si="1"/>
        <v>19</v>
      </c>
      <c r="AG17" s="183">
        <f t="shared" si="1"/>
        <v>19</v>
      </c>
      <c r="AH17" s="183">
        <f t="shared" si="1"/>
        <v>19</v>
      </c>
      <c r="AI17" s="184">
        <f t="shared" si="1"/>
        <v>19</v>
      </c>
    </row>
    <row r="18" spans="1:35" ht="20.25">
      <c r="A18" s="618" t="s">
        <v>666</v>
      </c>
      <c r="B18" s="619" t="s">
        <v>845</v>
      </c>
      <c r="C18" s="622">
        <f>ЗОЖ_пер!E297</f>
        <v>105</v>
      </c>
      <c r="D18" s="623">
        <f>ЗОЖ_пер!E303</f>
        <v>100</v>
      </c>
      <c r="E18" s="623">
        <f>ЗОЖ_пер!E309</f>
        <v>100</v>
      </c>
      <c r="F18" s="623">
        <f>ЗОЖ_пер!E315</f>
        <v>97.1</v>
      </c>
      <c r="G18" s="623">
        <f>ЗОЖ_пер!E322</f>
        <v>79.6</v>
      </c>
      <c r="H18" s="409">
        <f>ЗОЖ_пер!E328</f>
        <v>94.6</v>
      </c>
      <c r="I18" s="409">
        <f>ЗОЖ_пер!E334</f>
        <v>82.5</v>
      </c>
      <c r="J18" s="409">
        <f>ЗОЖ_пер!E340</f>
        <v>82.5</v>
      </c>
      <c r="K18" s="409">
        <f>ЗОЖ_пер!E346</f>
        <v>82.5</v>
      </c>
      <c r="L18" s="409">
        <f>ЗОЖ_пер!E352</f>
        <v>94.6</v>
      </c>
      <c r="M18" s="410">
        <f>ЗОЖ_пер!E358</f>
        <v>94.6</v>
      </c>
      <c r="N18" s="624">
        <v>5</v>
      </c>
      <c r="O18" s="625">
        <v>5</v>
      </c>
      <c r="P18" s="624">
        <v>5</v>
      </c>
      <c r="Q18" s="625">
        <v>5</v>
      </c>
      <c r="R18" s="624">
        <v>5</v>
      </c>
      <c r="S18" s="321">
        <v>5</v>
      </c>
      <c r="T18" s="320">
        <v>5</v>
      </c>
      <c r="U18" s="321">
        <v>5</v>
      </c>
      <c r="V18" s="320">
        <v>5</v>
      </c>
      <c r="W18" s="321">
        <v>5</v>
      </c>
      <c r="X18" s="327">
        <v>5</v>
      </c>
      <c r="Y18" s="187">
        <f>C18/N18</f>
        <v>21</v>
      </c>
      <c r="Z18" s="188">
        <f t="shared" si="1"/>
        <v>20</v>
      </c>
      <c r="AA18" s="188">
        <f t="shared" si="1"/>
        <v>20</v>
      </c>
      <c r="AB18" s="188">
        <f t="shared" si="1"/>
        <v>19.419999999999998</v>
      </c>
      <c r="AC18" s="188">
        <f t="shared" si="1"/>
        <v>15.919999999999998</v>
      </c>
      <c r="AD18" s="183">
        <f t="shared" si="1"/>
        <v>18.919999999999998</v>
      </c>
      <c r="AE18" s="183">
        <f t="shared" si="1"/>
        <v>16.5</v>
      </c>
      <c r="AF18" s="183">
        <f t="shared" si="1"/>
        <v>16.5</v>
      </c>
      <c r="AG18" s="183">
        <f t="shared" si="1"/>
        <v>16.5</v>
      </c>
      <c r="AH18" s="183">
        <f t="shared" si="1"/>
        <v>18.919999999999998</v>
      </c>
      <c r="AI18" s="184">
        <f t="shared" si="1"/>
        <v>18.919999999999998</v>
      </c>
    </row>
    <row r="19" spans="1:35" ht="30">
      <c r="A19" s="618"/>
      <c r="B19" s="619" t="s">
        <v>667</v>
      </c>
      <c r="C19" s="626"/>
      <c r="D19" s="627"/>
      <c r="E19" s="627"/>
      <c r="F19" s="627"/>
      <c r="G19" s="627"/>
      <c r="H19" s="627"/>
      <c r="I19" s="627"/>
      <c r="J19" s="627"/>
      <c r="K19" s="627"/>
      <c r="L19" s="627"/>
      <c r="M19" s="628"/>
      <c r="N19" s="621"/>
      <c r="O19" s="621"/>
      <c r="P19" s="621"/>
      <c r="Q19" s="621"/>
      <c r="R19" s="621"/>
      <c r="S19" s="621"/>
      <c r="T19" s="621"/>
      <c r="U19" s="621"/>
      <c r="V19" s="621"/>
      <c r="W19" s="621"/>
      <c r="X19" s="621"/>
      <c r="Y19" s="626"/>
      <c r="Z19" s="629"/>
      <c r="AA19" s="629"/>
      <c r="AB19" s="629"/>
      <c r="AC19" s="629"/>
      <c r="AD19" s="629"/>
      <c r="AE19" s="629"/>
      <c r="AF19" s="629"/>
      <c r="AG19" s="629"/>
      <c r="AH19" s="629"/>
      <c r="AI19" s="630"/>
    </row>
    <row r="20" spans="1:35" ht="30">
      <c r="A20" s="618" t="s">
        <v>668</v>
      </c>
      <c r="B20" s="619" t="s">
        <v>677</v>
      </c>
      <c r="C20" s="187">
        <v>72</v>
      </c>
      <c r="D20" s="188">
        <v>72</v>
      </c>
      <c r="E20" s="188">
        <v>72</v>
      </c>
      <c r="F20" s="188">
        <v>72</v>
      </c>
      <c r="G20" s="188">
        <v>72</v>
      </c>
      <c r="H20" s="183">
        <v>72</v>
      </c>
      <c r="I20" s="183">
        <v>72</v>
      </c>
      <c r="J20" s="183">
        <v>72</v>
      </c>
      <c r="K20" s="183">
        <v>72</v>
      </c>
      <c r="L20" s="183">
        <v>72</v>
      </c>
      <c r="M20" s="184">
        <v>72</v>
      </c>
      <c r="N20" s="631">
        <v>2</v>
      </c>
      <c r="O20" s="632">
        <v>2</v>
      </c>
      <c r="P20" s="631">
        <v>2</v>
      </c>
      <c r="Q20" s="632">
        <v>2</v>
      </c>
      <c r="R20" s="631">
        <v>2</v>
      </c>
      <c r="S20" s="323">
        <v>2</v>
      </c>
      <c r="T20" s="322">
        <v>2</v>
      </c>
      <c r="U20" s="323">
        <v>2</v>
      </c>
      <c r="V20" s="322">
        <v>2</v>
      </c>
      <c r="W20" s="323">
        <v>2</v>
      </c>
      <c r="X20" s="330">
        <v>2</v>
      </c>
      <c r="Y20" s="187">
        <f>C20/N20</f>
        <v>36</v>
      </c>
      <c r="Z20" s="188">
        <f aca="true" t="shared" si="2" ref="Z20:AI20">D20/O20</f>
        <v>36</v>
      </c>
      <c r="AA20" s="188">
        <f t="shared" si="2"/>
        <v>36</v>
      </c>
      <c r="AB20" s="188">
        <f t="shared" si="2"/>
        <v>36</v>
      </c>
      <c r="AC20" s="188">
        <f t="shared" si="2"/>
        <v>36</v>
      </c>
      <c r="AD20" s="183">
        <f t="shared" si="2"/>
        <v>36</v>
      </c>
      <c r="AE20" s="183">
        <f t="shared" si="2"/>
        <v>36</v>
      </c>
      <c r="AF20" s="183">
        <f t="shared" si="2"/>
        <v>36</v>
      </c>
      <c r="AG20" s="183">
        <f t="shared" si="2"/>
        <v>36</v>
      </c>
      <c r="AH20" s="183">
        <f t="shared" si="2"/>
        <v>36</v>
      </c>
      <c r="AI20" s="184">
        <f t="shared" si="2"/>
        <v>36</v>
      </c>
    </row>
    <row r="21" spans="1:35" ht="51">
      <c r="A21" s="618" t="s">
        <v>669</v>
      </c>
      <c r="B21" s="619" t="s">
        <v>678</v>
      </c>
      <c r="C21" s="187">
        <f>ЗОЖ_пер!E402</f>
        <v>1500</v>
      </c>
      <c r="D21" s="188">
        <f>ЗОЖ_пер!E403</f>
        <v>1500</v>
      </c>
      <c r="E21" s="188">
        <f>ЗОЖ_пер!E404</f>
        <v>1500</v>
      </c>
      <c r="F21" s="188">
        <f>ЗОЖ_пер!E405</f>
        <v>1500</v>
      </c>
      <c r="G21" s="188">
        <f>ЗОЖ_пер!E406</f>
        <v>1500</v>
      </c>
      <c r="H21" s="183">
        <f>ЗОЖ_пер!E407</f>
        <v>1500</v>
      </c>
      <c r="I21" s="183">
        <f>ЗОЖ_пер!E408</f>
        <v>1500</v>
      </c>
      <c r="J21" s="183">
        <f>ЗОЖ_пер!E409</f>
        <v>1500</v>
      </c>
      <c r="K21" s="183">
        <f>ЗОЖ_пер!E410</f>
        <v>1500</v>
      </c>
      <c r="L21" s="183">
        <f>ЗОЖ_пер!E411</f>
        <v>1500</v>
      </c>
      <c r="M21" s="184">
        <f>ЗОЖ_пер!E412</f>
        <v>1500</v>
      </c>
      <c r="N21" s="431">
        <v>1</v>
      </c>
      <c r="O21" s="324">
        <v>1</v>
      </c>
      <c r="P21" s="431">
        <v>1</v>
      </c>
      <c r="Q21" s="324">
        <v>1</v>
      </c>
      <c r="R21" s="431">
        <v>1</v>
      </c>
      <c r="S21" s="221">
        <v>1</v>
      </c>
      <c r="T21" s="620">
        <v>1</v>
      </c>
      <c r="U21" s="221">
        <v>1</v>
      </c>
      <c r="V21" s="620">
        <v>1</v>
      </c>
      <c r="W21" s="221">
        <v>1</v>
      </c>
      <c r="X21" s="621">
        <v>1</v>
      </c>
      <c r="Y21" s="187">
        <f>C21/N21</f>
        <v>1500</v>
      </c>
      <c r="Z21" s="188">
        <f aca="true" t="shared" si="3" ref="Z21:AI21">D21/O21</f>
        <v>1500</v>
      </c>
      <c r="AA21" s="188">
        <f t="shared" si="3"/>
        <v>1500</v>
      </c>
      <c r="AB21" s="188">
        <f t="shared" si="3"/>
        <v>1500</v>
      </c>
      <c r="AC21" s="188">
        <f t="shared" si="3"/>
        <v>1500</v>
      </c>
      <c r="AD21" s="183">
        <f t="shared" si="3"/>
        <v>1500</v>
      </c>
      <c r="AE21" s="183">
        <f t="shared" si="3"/>
        <v>1500</v>
      </c>
      <c r="AF21" s="183">
        <f t="shared" si="3"/>
        <v>1500</v>
      </c>
      <c r="AG21" s="183">
        <f t="shared" si="3"/>
        <v>1500</v>
      </c>
      <c r="AH21" s="183">
        <f t="shared" si="3"/>
        <v>1500</v>
      </c>
      <c r="AI21" s="184">
        <f t="shared" si="3"/>
        <v>1500</v>
      </c>
    </row>
    <row r="22" spans="1:35" ht="30">
      <c r="A22" s="618" t="s">
        <v>670</v>
      </c>
      <c r="B22" s="619" t="s">
        <v>681</v>
      </c>
      <c r="C22" s="187">
        <f>ЗОЖ_пер!E415</f>
        <v>159.8</v>
      </c>
      <c r="D22" s="188"/>
      <c r="E22" s="188"/>
      <c r="F22" s="188"/>
      <c r="G22" s="188"/>
      <c r="H22" s="183"/>
      <c r="I22" s="183"/>
      <c r="J22" s="183"/>
      <c r="K22" s="183"/>
      <c r="L22" s="183"/>
      <c r="M22" s="184"/>
      <c r="N22" s="431">
        <v>1</v>
      </c>
      <c r="O22" s="324"/>
      <c r="P22" s="324"/>
      <c r="Q22" s="324"/>
      <c r="R22" s="324"/>
      <c r="S22" s="221"/>
      <c r="T22" s="221"/>
      <c r="U22" s="221"/>
      <c r="V22" s="221"/>
      <c r="W22" s="221"/>
      <c r="X22" s="432"/>
      <c r="Y22" s="187">
        <f>C22/N22</f>
        <v>159.8</v>
      </c>
      <c r="Z22" s="188"/>
      <c r="AA22" s="188"/>
      <c r="AB22" s="188"/>
      <c r="AC22" s="188"/>
      <c r="AD22" s="183"/>
      <c r="AE22" s="183"/>
      <c r="AF22" s="183"/>
      <c r="AG22" s="183"/>
      <c r="AH22" s="183"/>
      <c r="AI22" s="184"/>
    </row>
    <row r="23" spans="1:35" ht="30">
      <c r="A23" s="618" t="s">
        <v>671</v>
      </c>
      <c r="B23" s="619" t="s">
        <v>679</v>
      </c>
      <c r="C23" s="436">
        <f>ЗОЖ_пер!E424</f>
        <v>350</v>
      </c>
      <c r="D23" s="437">
        <f>ЗОЖ_пер!E432</f>
        <v>350</v>
      </c>
      <c r="E23" s="437">
        <f>ЗОЖ_пер!E440</f>
        <v>350</v>
      </c>
      <c r="F23" s="437">
        <f>ЗОЖ_пер!E448</f>
        <v>350</v>
      </c>
      <c r="G23" s="437">
        <f>ЗОЖ_пер!E457</f>
        <v>193.20000000000002</v>
      </c>
      <c r="H23" s="438">
        <f>ЗОЖ_пер!E465</f>
        <v>213.1</v>
      </c>
      <c r="I23" s="165">
        <f>ЗОЖ_пер!E473</f>
        <v>213.1</v>
      </c>
      <c r="J23" s="165">
        <f>ЗОЖ_пер!E481</f>
        <v>213.1</v>
      </c>
      <c r="K23" s="165">
        <f>ЗОЖ_пер!E489</f>
        <v>213.1</v>
      </c>
      <c r="L23" s="165">
        <f>ЗОЖ_пер!E497</f>
        <v>201</v>
      </c>
      <c r="M23" s="633">
        <f>ЗОЖ_пер!E505</f>
        <v>201</v>
      </c>
      <c r="N23" s="304">
        <v>7</v>
      </c>
      <c r="O23" s="168">
        <v>7</v>
      </c>
      <c r="P23" s="304">
        <v>7</v>
      </c>
      <c r="Q23" s="168">
        <v>7</v>
      </c>
      <c r="R23" s="304">
        <v>7</v>
      </c>
      <c r="S23" s="162">
        <v>7</v>
      </c>
      <c r="T23" s="328">
        <v>7</v>
      </c>
      <c r="U23" s="162">
        <v>7</v>
      </c>
      <c r="V23" s="328">
        <v>7</v>
      </c>
      <c r="W23" s="162">
        <v>7</v>
      </c>
      <c r="X23" s="378">
        <v>7</v>
      </c>
      <c r="Y23" s="187">
        <f>C23/N23</f>
        <v>50</v>
      </c>
      <c r="Z23" s="188">
        <f aca="true" t="shared" si="4" ref="Z23:AI23">D23/O23</f>
        <v>50</v>
      </c>
      <c r="AA23" s="188">
        <f t="shared" si="4"/>
        <v>50</v>
      </c>
      <c r="AB23" s="188">
        <f t="shared" si="4"/>
        <v>50</v>
      </c>
      <c r="AC23" s="188">
        <f t="shared" si="4"/>
        <v>27.6</v>
      </c>
      <c r="AD23" s="183">
        <f t="shared" si="4"/>
        <v>30.442857142857143</v>
      </c>
      <c r="AE23" s="183">
        <f t="shared" si="4"/>
        <v>30.442857142857143</v>
      </c>
      <c r="AF23" s="183">
        <f t="shared" si="4"/>
        <v>30.442857142857143</v>
      </c>
      <c r="AG23" s="183">
        <f t="shared" si="4"/>
        <v>30.442857142857143</v>
      </c>
      <c r="AH23" s="183">
        <f t="shared" si="4"/>
        <v>28.714285714285715</v>
      </c>
      <c r="AI23" s="184">
        <f t="shared" si="4"/>
        <v>28.714285714285715</v>
      </c>
    </row>
    <row r="24" spans="1:35" ht="40.5">
      <c r="A24" s="618" t="s">
        <v>672</v>
      </c>
      <c r="B24" s="619" t="s">
        <v>1037</v>
      </c>
      <c r="C24" s="187"/>
      <c r="D24" s="188">
        <f>ЗОЖ_пер!E515</f>
        <v>159.9</v>
      </c>
      <c r="E24" s="188">
        <f>ЗОЖ_пер!E516</f>
        <v>160</v>
      </c>
      <c r="F24" s="188">
        <f>ЗОЖ_пер!E517</f>
        <v>160</v>
      </c>
      <c r="G24" s="188"/>
      <c r="H24" s="183"/>
      <c r="I24" s="165"/>
      <c r="J24" s="165"/>
      <c r="K24" s="165"/>
      <c r="L24" s="165"/>
      <c r="M24" s="633"/>
      <c r="N24" s="304"/>
      <c r="O24" s="168">
        <v>1</v>
      </c>
      <c r="P24" s="168">
        <v>1</v>
      </c>
      <c r="Q24" s="168">
        <v>1</v>
      </c>
      <c r="R24" s="168"/>
      <c r="S24" s="162"/>
      <c r="T24" s="162"/>
      <c r="U24" s="162"/>
      <c r="V24" s="162"/>
      <c r="W24" s="162"/>
      <c r="X24" s="377"/>
      <c r="Y24" s="187"/>
      <c r="Z24" s="188">
        <f>D24/O24</f>
        <v>159.9</v>
      </c>
      <c r="AA24" s="188">
        <f>E24/P24</f>
        <v>160</v>
      </c>
      <c r="AB24" s="188">
        <f>F24/Q24</f>
        <v>160</v>
      </c>
      <c r="AC24" s="188"/>
      <c r="AD24" s="183"/>
      <c r="AE24" s="183"/>
      <c r="AF24" s="183"/>
      <c r="AG24" s="183"/>
      <c r="AH24" s="183"/>
      <c r="AI24" s="184"/>
    </row>
    <row r="25" spans="1:35" ht="41.25" thickBot="1">
      <c r="A25" s="634" t="s">
        <v>673</v>
      </c>
      <c r="B25" s="635" t="s">
        <v>680</v>
      </c>
      <c r="C25" s="441"/>
      <c r="D25" s="442"/>
      <c r="E25" s="442"/>
      <c r="F25" s="442"/>
      <c r="G25" s="442">
        <f>ЗОЖ_пер!E519</f>
        <v>160</v>
      </c>
      <c r="H25" s="443">
        <f>ЗОЖ_пер!E520</f>
        <v>160</v>
      </c>
      <c r="I25" s="524">
        <f>ЗОЖ_пер!E521</f>
        <v>160</v>
      </c>
      <c r="J25" s="524">
        <f>ЗОЖ_пер!E522</f>
        <v>160</v>
      </c>
      <c r="K25" s="524">
        <f>ЗОЖ_пер!E523</f>
        <v>160</v>
      </c>
      <c r="L25" s="524">
        <f>ЗОЖ_пер!E524</f>
        <v>160</v>
      </c>
      <c r="M25" s="636">
        <f>ЗОЖ_пер!E525</f>
        <v>160</v>
      </c>
      <c r="N25" s="637"/>
      <c r="O25" s="191"/>
      <c r="P25" s="191"/>
      <c r="Q25" s="191"/>
      <c r="R25" s="191">
        <v>1</v>
      </c>
      <c r="S25" s="185">
        <v>1</v>
      </c>
      <c r="T25" s="185">
        <v>1</v>
      </c>
      <c r="U25" s="185">
        <v>1</v>
      </c>
      <c r="V25" s="185">
        <v>1</v>
      </c>
      <c r="W25" s="185">
        <v>1</v>
      </c>
      <c r="X25" s="186">
        <v>1</v>
      </c>
      <c r="Y25" s="441"/>
      <c r="Z25" s="442"/>
      <c r="AA25" s="442"/>
      <c r="AB25" s="442"/>
      <c r="AC25" s="442">
        <f aca="true" t="shared" si="5" ref="AC25:AI25">G25/R25</f>
        <v>160</v>
      </c>
      <c r="AD25" s="443">
        <f t="shared" si="5"/>
        <v>160</v>
      </c>
      <c r="AE25" s="443">
        <f t="shared" si="5"/>
        <v>160</v>
      </c>
      <c r="AF25" s="443">
        <f t="shared" si="5"/>
        <v>160</v>
      </c>
      <c r="AG25" s="443">
        <f t="shared" si="5"/>
        <v>160</v>
      </c>
      <c r="AH25" s="443">
        <f t="shared" si="5"/>
        <v>160</v>
      </c>
      <c r="AI25" s="444">
        <f t="shared" si="5"/>
        <v>160</v>
      </c>
    </row>
    <row r="26" spans="1:35" ht="14.25">
      <c r="A26" s="400"/>
      <c r="B26" s="400"/>
      <c r="C26" s="638">
        <f>SUM(C15:C25)</f>
        <v>2541.8</v>
      </c>
      <c r="D26" s="638">
        <f aca="true" t="shared" si="6" ref="D26:M26">SUM(D15:D25)</f>
        <v>2521.9</v>
      </c>
      <c r="E26" s="638">
        <f t="shared" si="6"/>
        <v>2522</v>
      </c>
      <c r="F26" s="638">
        <f t="shared" si="6"/>
        <v>2529.1</v>
      </c>
      <c r="G26" s="638">
        <f t="shared" si="6"/>
        <v>2274.1</v>
      </c>
      <c r="H26" s="639">
        <f t="shared" si="6"/>
        <v>2354.8</v>
      </c>
      <c r="I26" s="639">
        <f t="shared" si="6"/>
        <v>2337.7</v>
      </c>
      <c r="J26" s="639">
        <f t="shared" si="6"/>
        <v>2337.7</v>
      </c>
      <c r="K26" s="639">
        <f t="shared" si="6"/>
        <v>2337.7</v>
      </c>
      <c r="L26" s="639">
        <f t="shared" si="6"/>
        <v>2337.7</v>
      </c>
      <c r="M26" s="639">
        <f t="shared" si="6"/>
        <v>2337.7</v>
      </c>
      <c r="N26" s="400"/>
      <c r="O26" s="400"/>
      <c r="P26" s="400"/>
      <c r="Q26" s="400"/>
      <c r="R26" s="400"/>
      <c r="S26" s="400"/>
      <c r="T26" s="400"/>
      <c r="U26" s="400"/>
      <c r="V26" s="400"/>
      <c r="W26" s="400"/>
      <c r="X26" s="400"/>
      <c r="Y26" s="400"/>
      <c r="Z26" s="400"/>
      <c r="AA26" s="400"/>
      <c r="AB26" s="400"/>
      <c r="AC26" s="400"/>
      <c r="AD26" s="400"/>
      <c r="AE26" s="400"/>
      <c r="AF26" s="400"/>
      <c r="AG26" s="400"/>
      <c r="AH26" s="400"/>
      <c r="AI26" s="400"/>
    </row>
    <row r="27" spans="1:35" ht="14.25">
      <c r="A27" s="400"/>
      <c r="B27" s="400"/>
      <c r="C27" s="638">
        <f>ЗОЖ_пасп!C35</f>
        <v>2541.8</v>
      </c>
      <c r="D27" s="638">
        <f>ЗОЖ_пасп!C36</f>
        <v>2521.9</v>
      </c>
      <c r="E27" s="638">
        <f>ЗОЖ_пасп!C37</f>
        <v>2522</v>
      </c>
      <c r="F27" s="638">
        <f>ЗОЖ_пасп!C38</f>
        <v>2529.1</v>
      </c>
      <c r="G27" s="638">
        <f>ЗОЖ_пасп!C39</f>
        <v>2274.1</v>
      </c>
      <c r="H27" s="639">
        <f>ЗОЖ_пасп!C40</f>
        <v>2354.8</v>
      </c>
      <c r="I27" s="639">
        <f>ЗОЖ_пасп!C41</f>
        <v>2337.7</v>
      </c>
      <c r="J27" s="639">
        <f>ЗОЖ_пасп!C42</f>
        <v>2337.7</v>
      </c>
      <c r="K27" s="639">
        <f>ЗОЖ_пасп!C43</f>
        <v>2337.7</v>
      </c>
      <c r="L27" s="639">
        <f>ЗОЖ_пасп!C44</f>
        <v>2337.7</v>
      </c>
      <c r="M27" s="639">
        <f>ЗОЖ_пасп!C45</f>
        <v>2337.7</v>
      </c>
      <c r="N27" s="400"/>
      <c r="O27" s="400"/>
      <c r="P27" s="400"/>
      <c r="Q27" s="400"/>
      <c r="R27" s="400"/>
      <c r="S27" s="400"/>
      <c r="T27" s="400"/>
      <c r="U27" s="400"/>
      <c r="V27" s="400"/>
      <c r="W27" s="400"/>
      <c r="X27" s="400"/>
      <c r="Y27" s="400"/>
      <c r="Z27" s="400"/>
      <c r="AA27" s="400"/>
      <c r="AB27" s="400"/>
      <c r="AC27" s="400"/>
      <c r="AD27" s="400"/>
      <c r="AE27" s="400"/>
      <c r="AF27" s="400"/>
      <c r="AG27" s="400"/>
      <c r="AH27" s="400"/>
      <c r="AI27" s="400"/>
    </row>
    <row r="28" spans="1:35" ht="14.25">
      <c r="A28" s="400"/>
      <c r="B28" s="400"/>
      <c r="C28" s="640">
        <f>C26-C27</f>
        <v>0</v>
      </c>
      <c r="D28" s="640">
        <f aca="true" t="shared" si="7" ref="D28:M28">D26-D27</f>
        <v>0</v>
      </c>
      <c r="E28" s="640">
        <f t="shared" si="7"/>
        <v>0</v>
      </c>
      <c r="F28" s="640">
        <f t="shared" si="7"/>
        <v>0</v>
      </c>
      <c r="G28" s="640">
        <f t="shared" si="7"/>
        <v>0</v>
      </c>
      <c r="H28" s="641">
        <f t="shared" si="7"/>
        <v>0</v>
      </c>
      <c r="I28" s="641">
        <f t="shared" si="7"/>
        <v>0</v>
      </c>
      <c r="J28" s="641">
        <f t="shared" si="7"/>
        <v>0</v>
      </c>
      <c r="K28" s="641">
        <f t="shared" si="7"/>
        <v>0</v>
      </c>
      <c r="L28" s="641">
        <f t="shared" si="7"/>
        <v>0</v>
      </c>
      <c r="M28" s="641">
        <f t="shared" si="7"/>
        <v>0</v>
      </c>
      <c r="N28" s="400"/>
      <c r="O28" s="400"/>
      <c r="P28" s="400"/>
      <c r="Q28" s="400"/>
      <c r="R28" s="400"/>
      <c r="S28" s="400"/>
      <c r="T28" s="400"/>
      <c r="U28" s="400"/>
      <c r="V28" s="400"/>
      <c r="W28" s="400"/>
      <c r="X28" s="400"/>
      <c r="Y28" s="400"/>
      <c r="Z28" s="400"/>
      <c r="AA28" s="400"/>
      <c r="AB28" s="400"/>
      <c r="AC28" s="400"/>
      <c r="AD28" s="400"/>
      <c r="AE28" s="400"/>
      <c r="AF28" s="400"/>
      <c r="AG28" s="400"/>
      <c r="AH28" s="400"/>
      <c r="AI28" s="400"/>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P569"/>
  <sheetViews>
    <sheetView view="pageBreakPreview" zoomScaleNormal="93" zoomScaleSheetLayoutView="100" zoomScalePageLayoutView="0" workbookViewId="0" topLeftCell="A1">
      <selection activeCell="A1" sqref="A1:O16384"/>
    </sheetView>
  </sheetViews>
  <sheetFormatPr defaultColWidth="9.140625" defaultRowHeight="15"/>
  <cols>
    <col min="1" max="1" width="7.140625" style="642" customWidth="1"/>
    <col min="2" max="2" width="15.57421875" style="18" customWidth="1"/>
    <col min="3" max="3" width="9.140625" style="18" customWidth="1"/>
    <col min="4" max="4" width="8.00390625" style="18" customWidth="1"/>
    <col min="5" max="6" width="9.28125" style="643" customWidth="1"/>
    <col min="7" max="8" width="9.28125" style="644" customWidth="1"/>
    <col min="9" max="14" width="9.28125" style="368" customWidth="1"/>
    <col min="15" max="15" width="14.140625" style="18" customWidth="1"/>
  </cols>
  <sheetData>
    <row r="1" ht="14.25">
      <c r="O1" s="18">
        <v>30</v>
      </c>
    </row>
    <row r="2" spans="1:16" ht="21" customHeight="1">
      <c r="A2" s="1104" t="s">
        <v>847</v>
      </c>
      <c r="B2" s="1104"/>
      <c r="C2" s="1104"/>
      <c r="D2" s="1104"/>
      <c r="E2" s="1104"/>
      <c r="F2" s="1104"/>
      <c r="G2" s="1104"/>
      <c r="H2" s="1104"/>
      <c r="I2" s="1104"/>
      <c r="J2" s="1104"/>
      <c r="K2" s="1104"/>
      <c r="L2" s="1104"/>
      <c r="M2" s="1104"/>
      <c r="N2" s="1104"/>
      <c r="O2" s="1104"/>
      <c r="P2" s="170"/>
    </row>
    <row r="3" spans="1:16" ht="15" customHeight="1">
      <c r="A3" s="1094" t="s">
        <v>569</v>
      </c>
      <c r="B3" s="1095" t="s">
        <v>17</v>
      </c>
      <c r="C3" s="824" t="s">
        <v>104</v>
      </c>
      <c r="D3" s="824" t="s">
        <v>0</v>
      </c>
      <c r="E3" s="1103" t="s">
        <v>1</v>
      </c>
      <c r="F3" s="1103"/>
      <c r="G3" s="824" t="s">
        <v>2</v>
      </c>
      <c r="H3" s="824"/>
      <c r="I3" s="824"/>
      <c r="J3" s="824"/>
      <c r="K3" s="824"/>
      <c r="L3" s="824"/>
      <c r="M3" s="824"/>
      <c r="N3" s="824"/>
      <c r="O3" s="647"/>
      <c r="P3" s="170"/>
    </row>
    <row r="4" spans="1:16" ht="28.5" customHeight="1">
      <c r="A4" s="1094"/>
      <c r="B4" s="1100"/>
      <c r="C4" s="824"/>
      <c r="D4" s="824"/>
      <c r="E4" s="1103"/>
      <c r="F4" s="1103"/>
      <c r="G4" s="1103" t="s">
        <v>105</v>
      </c>
      <c r="H4" s="1103"/>
      <c r="I4" s="824" t="s">
        <v>3</v>
      </c>
      <c r="J4" s="824"/>
      <c r="K4" s="824" t="s">
        <v>4</v>
      </c>
      <c r="L4" s="824"/>
      <c r="M4" s="824" t="s">
        <v>5</v>
      </c>
      <c r="N4" s="824"/>
      <c r="O4" s="1095" t="s">
        <v>137</v>
      </c>
      <c r="P4" s="170"/>
    </row>
    <row r="5" spans="1:16" ht="61.5" customHeight="1">
      <c r="A5" s="1094"/>
      <c r="B5" s="1096"/>
      <c r="C5" s="824"/>
      <c r="D5" s="824"/>
      <c r="E5" s="646" t="s">
        <v>6</v>
      </c>
      <c r="F5" s="649" t="s">
        <v>7</v>
      </c>
      <c r="G5" s="646" t="s">
        <v>6</v>
      </c>
      <c r="H5" s="646" t="s">
        <v>7</v>
      </c>
      <c r="I5" s="333" t="s">
        <v>6</v>
      </c>
      <c r="J5" s="333" t="s">
        <v>7</v>
      </c>
      <c r="K5" s="333" t="s">
        <v>6</v>
      </c>
      <c r="L5" s="333" t="s">
        <v>7</v>
      </c>
      <c r="M5" s="333" t="s">
        <v>6</v>
      </c>
      <c r="N5" s="333" t="s">
        <v>47</v>
      </c>
      <c r="O5" s="1096"/>
      <c r="P5" s="170"/>
    </row>
    <row r="6" spans="1:16" ht="14.25">
      <c r="A6" s="645">
        <v>1</v>
      </c>
      <c r="B6" s="333">
        <v>2</v>
      </c>
      <c r="C6" s="333">
        <v>3</v>
      </c>
      <c r="D6" s="333">
        <v>4</v>
      </c>
      <c r="E6" s="646">
        <v>5</v>
      </c>
      <c r="F6" s="646">
        <v>6</v>
      </c>
      <c r="G6" s="646">
        <v>7</v>
      </c>
      <c r="H6" s="646">
        <v>8</v>
      </c>
      <c r="I6" s="333">
        <v>9</v>
      </c>
      <c r="J6" s="333">
        <v>10</v>
      </c>
      <c r="K6" s="333">
        <v>11</v>
      </c>
      <c r="L6" s="333">
        <v>12</v>
      </c>
      <c r="M6" s="333">
        <v>13</v>
      </c>
      <c r="N6" s="333">
        <v>14</v>
      </c>
      <c r="O6" s="333">
        <v>15</v>
      </c>
      <c r="P6" s="170"/>
    </row>
    <row r="7" spans="1:16" ht="15.75" customHeight="1">
      <c r="A7" s="1105" t="s">
        <v>455</v>
      </c>
      <c r="B7" s="1105"/>
      <c r="C7" s="1105"/>
      <c r="D7" s="1105"/>
      <c r="E7" s="1105"/>
      <c r="F7" s="1105"/>
      <c r="G7" s="1105"/>
      <c r="H7" s="1105"/>
      <c r="I7" s="1105"/>
      <c r="J7" s="1105"/>
      <c r="K7" s="1105"/>
      <c r="L7" s="1105"/>
      <c r="M7" s="1105"/>
      <c r="N7" s="1105"/>
      <c r="O7" s="1105"/>
      <c r="P7" s="170"/>
    </row>
    <row r="8" spans="1:16" ht="14.25">
      <c r="A8" s="1109"/>
      <c r="B8" s="1095" t="s">
        <v>1005</v>
      </c>
      <c r="C8" s="1095"/>
      <c r="D8" s="650" t="s">
        <v>8</v>
      </c>
      <c r="E8" s="196">
        <f>SUM(E9:E19)</f>
        <v>4532.9</v>
      </c>
      <c r="F8" s="196">
        <f aca="true" t="shared" si="0" ref="F8:N8">SUM(F9:F19)</f>
        <v>1143.6</v>
      </c>
      <c r="G8" s="196">
        <f t="shared" si="0"/>
        <v>4532.9</v>
      </c>
      <c r="H8" s="196">
        <f t="shared" si="0"/>
        <v>1143.6</v>
      </c>
      <c r="I8" s="196">
        <f t="shared" si="0"/>
        <v>0</v>
      </c>
      <c r="J8" s="196">
        <f t="shared" si="0"/>
        <v>0</v>
      </c>
      <c r="K8" s="196">
        <f t="shared" si="0"/>
        <v>0</v>
      </c>
      <c r="L8" s="196">
        <f t="shared" si="0"/>
        <v>0</v>
      </c>
      <c r="M8" s="196">
        <f t="shared" si="0"/>
        <v>0</v>
      </c>
      <c r="N8" s="196">
        <f t="shared" si="0"/>
        <v>0</v>
      </c>
      <c r="O8" s="1095" t="s">
        <v>1008</v>
      </c>
      <c r="P8" s="170"/>
    </row>
    <row r="9" spans="1:16" ht="14.25">
      <c r="A9" s="1110"/>
      <c r="B9" s="1100"/>
      <c r="C9" s="1100"/>
      <c r="D9" s="651">
        <v>2015</v>
      </c>
      <c r="E9" s="197">
        <f>G9+I9+K9+M9</f>
        <v>460</v>
      </c>
      <c r="F9" s="197">
        <f>H9+J9+L9+N9</f>
        <v>173.70000000000002</v>
      </c>
      <c r="G9" s="197">
        <f>G34</f>
        <v>460</v>
      </c>
      <c r="H9" s="197">
        <f aca="true" t="shared" si="1" ref="H9:N9">H34</f>
        <v>173.70000000000002</v>
      </c>
      <c r="I9" s="197">
        <f t="shared" si="1"/>
        <v>0</v>
      </c>
      <c r="J9" s="197">
        <f t="shared" si="1"/>
        <v>0</v>
      </c>
      <c r="K9" s="197">
        <f t="shared" si="1"/>
        <v>0</v>
      </c>
      <c r="L9" s="197">
        <f t="shared" si="1"/>
        <v>0</v>
      </c>
      <c r="M9" s="197">
        <f t="shared" si="1"/>
        <v>0</v>
      </c>
      <c r="N9" s="197">
        <f t="shared" si="1"/>
        <v>0</v>
      </c>
      <c r="O9" s="1100"/>
      <c r="P9" s="170"/>
    </row>
    <row r="10" spans="1:16" ht="14.25">
      <c r="A10" s="1110"/>
      <c r="B10" s="1100"/>
      <c r="C10" s="1100"/>
      <c r="D10" s="651">
        <v>2016</v>
      </c>
      <c r="E10" s="197">
        <f aca="true" t="shared" si="2" ref="E10:E19">G10+I10+K10+M10</f>
        <v>440</v>
      </c>
      <c r="F10" s="197">
        <f aca="true" t="shared" si="3" ref="F10:F19">H10+J10+L10+N10</f>
        <v>126.6</v>
      </c>
      <c r="G10" s="197">
        <f aca="true" t="shared" si="4" ref="G10:N19">G35</f>
        <v>440</v>
      </c>
      <c r="H10" s="197">
        <f t="shared" si="4"/>
        <v>126.6</v>
      </c>
      <c r="I10" s="197">
        <f t="shared" si="4"/>
        <v>0</v>
      </c>
      <c r="J10" s="197">
        <f t="shared" si="4"/>
        <v>0</v>
      </c>
      <c r="K10" s="197">
        <f t="shared" si="4"/>
        <v>0</v>
      </c>
      <c r="L10" s="197">
        <f t="shared" si="4"/>
        <v>0</v>
      </c>
      <c r="M10" s="197">
        <f t="shared" si="4"/>
        <v>0</v>
      </c>
      <c r="N10" s="197">
        <f t="shared" si="4"/>
        <v>0</v>
      </c>
      <c r="O10" s="1100"/>
      <c r="P10" s="170"/>
    </row>
    <row r="11" spans="1:16" ht="14.25">
      <c r="A11" s="1110"/>
      <c r="B11" s="1100"/>
      <c r="C11" s="1100"/>
      <c r="D11" s="651">
        <v>2017</v>
      </c>
      <c r="E11" s="197">
        <f t="shared" si="2"/>
        <v>440</v>
      </c>
      <c r="F11" s="197">
        <f t="shared" si="3"/>
        <v>136.8</v>
      </c>
      <c r="G11" s="197">
        <f t="shared" si="4"/>
        <v>440</v>
      </c>
      <c r="H11" s="197">
        <f t="shared" si="4"/>
        <v>136.8</v>
      </c>
      <c r="I11" s="197">
        <f t="shared" si="4"/>
        <v>0</v>
      </c>
      <c r="J11" s="197">
        <f t="shared" si="4"/>
        <v>0</v>
      </c>
      <c r="K11" s="197">
        <f t="shared" si="4"/>
        <v>0</v>
      </c>
      <c r="L11" s="197">
        <f t="shared" si="4"/>
        <v>0</v>
      </c>
      <c r="M11" s="197">
        <f t="shared" si="4"/>
        <v>0</v>
      </c>
      <c r="N11" s="197">
        <f t="shared" si="4"/>
        <v>0</v>
      </c>
      <c r="O11" s="1100"/>
      <c r="P11" s="170"/>
    </row>
    <row r="12" spans="1:16" ht="14.25">
      <c r="A12" s="1110"/>
      <c r="B12" s="1100"/>
      <c r="C12" s="1100"/>
      <c r="D12" s="651">
        <v>2018</v>
      </c>
      <c r="E12" s="197">
        <f t="shared" si="2"/>
        <v>447.1</v>
      </c>
      <c r="F12" s="197">
        <f t="shared" si="3"/>
        <v>139.6</v>
      </c>
      <c r="G12" s="197">
        <f t="shared" si="4"/>
        <v>447.1</v>
      </c>
      <c r="H12" s="197">
        <f t="shared" si="4"/>
        <v>139.6</v>
      </c>
      <c r="I12" s="197">
        <f t="shared" si="4"/>
        <v>0</v>
      </c>
      <c r="J12" s="197">
        <f t="shared" si="4"/>
        <v>0</v>
      </c>
      <c r="K12" s="197">
        <f t="shared" si="4"/>
        <v>0</v>
      </c>
      <c r="L12" s="197">
        <f t="shared" si="4"/>
        <v>0</v>
      </c>
      <c r="M12" s="197">
        <f t="shared" si="4"/>
        <v>0</v>
      </c>
      <c r="N12" s="197">
        <f t="shared" si="4"/>
        <v>0</v>
      </c>
      <c r="O12" s="1100"/>
      <c r="P12" s="170"/>
    </row>
    <row r="13" spans="1:16" ht="14.25">
      <c r="A13" s="1110"/>
      <c r="B13" s="1100"/>
      <c r="C13" s="1100"/>
      <c r="D13" s="651">
        <v>2019</v>
      </c>
      <c r="E13" s="197">
        <f t="shared" si="2"/>
        <v>348.9</v>
      </c>
      <c r="F13" s="197">
        <f t="shared" si="3"/>
        <v>128.9</v>
      </c>
      <c r="G13" s="197">
        <f t="shared" si="4"/>
        <v>348.9</v>
      </c>
      <c r="H13" s="197">
        <f t="shared" si="4"/>
        <v>128.9</v>
      </c>
      <c r="I13" s="197">
        <f t="shared" si="4"/>
        <v>0</v>
      </c>
      <c r="J13" s="197">
        <f t="shared" si="4"/>
        <v>0</v>
      </c>
      <c r="K13" s="197">
        <f t="shared" si="4"/>
        <v>0</v>
      </c>
      <c r="L13" s="197">
        <f t="shared" si="4"/>
        <v>0</v>
      </c>
      <c r="M13" s="197">
        <f t="shared" si="4"/>
        <v>0</v>
      </c>
      <c r="N13" s="197">
        <f t="shared" si="4"/>
        <v>0</v>
      </c>
      <c r="O13" s="1100"/>
      <c r="P13" s="170"/>
    </row>
    <row r="14" spans="1:16" ht="14.25">
      <c r="A14" s="1110"/>
      <c r="B14" s="1100"/>
      <c r="C14" s="1100"/>
      <c r="D14" s="333">
        <v>2020</v>
      </c>
      <c r="E14" s="192">
        <f t="shared" si="2"/>
        <v>409.70000000000005</v>
      </c>
      <c r="F14" s="192">
        <f t="shared" si="3"/>
        <v>135</v>
      </c>
      <c r="G14" s="192">
        <f t="shared" si="4"/>
        <v>409.70000000000005</v>
      </c>
      <c r="H14" s="192">
        <f t="shared" si="4"/>
        <v>135</v>
      </c>
      <c r="I14" s="192">
        <f t="shared" si="4"/>
        <v>0</v>
      </c>
      <c r="J14" s="192">
        <f t="shared" si="4"/>
        <v>0</v>
      </c>
      <c r="K14" s="192">
        <f t="shared" si="4"/>
        <v>0</v>
      </c>
      <c r="L14" s="192">
        <f t="shared" si="4"/>
        <v>0</v>
      </c>
      <c r="M14" s="192">
        <f t="shared" si="4"/>
        <v>0</v>
      </c>
      <c r="N14" s="192">
        <f t="shared" si="4"/>
        <v>0</v>
      </c>
      <c r="O14" s="1100"/>
      <c r="P14" s="170"/>
    </row>
    <row r="15" spans="1:16" ht="14.25">
      <c r="A15" s="1110"/>
      <c r="B15" s="1100"/>
      <c r="C15" s="1100"/>
      <c r="D15" s="333">
        <v>2021</v>
      </c>
      <c r="E15" s="192">
        <f t="shared" si="2"/>
        <v>392.6</v>
      </c>
      <c r="F15" s="192">
        <f t="shared" si="3"/>
        <v>151.5</v>
      </c>
      <c r="G15" s="192">
        <f t="shared" si="4"/>
        <v>392.6</v>
      </c>
      <c r="H15" s="192">
        <f t="shared" si="4"/>
        <v>151.5</v>
      </c>
      <c r="I15" s="192">
        <f t="shared" si="4"/>
        <v>0</v>
      </c>
      <c r="J15" s="192">
        <f t="shared" si="4"/>
        <v>0</v>
      </c>
      <c r="K15" s="192">
        <f t="shared" si="4"/>
        <v>0</v>
      </c>
      <c r="L15" s="192">
        <f t="shared" si="4"/>
        <v>0</v>
      </c>
      <c r="M15" s="192">
        <f t="shared" si="4"/>
        <v>0</v>
      </c>
      <c r="N15" s="192">
        <f t="shared" si="4"/>
        <v>0</v>
      </c>
      <c r="O15" s="1100"/>
      <c r="P15" s="170"/>
    </row>
    <row r="16" spans="1:16" ht="14.25">
      <c r="A16" s="1110"/>
      <c r="B16" s="1100"/>
      <c r="C16" s="1100"/>
      <c r="D16" s="333">
        <v>2022</v>
      </c>
      <c r="E16" s="192">
        <f t="shared" si="2"/>
        <v>392.6</v>
      </c>
      <c r="F16" s="192">
        <f t="shared" si="3"/>
        <v>151.5</v>
      </c>
      <c r="G16" s="192">
        <f t="shared" si="4"/>
        <v>392.6</v>
      </c>
      <c r="H16" s="192">
        <f t="shared" si="4"/>
        <v>151.5</v>
      </c>
      <c r="I16" s="192">
        <f t="shared" si="4"/>
        <v>0</v>
      </c>
      <c r="J16" s="192">
        <f t="shared" si="4"/>
        <v>0</v>
      </c>
      <c r="K16" s="192">
        <f t="shared" si="4"/>
        <v>0</v>
      </c>
      <c r="L16" s="192">
        <f t="shared" si="4"/>
        <v>0</v>
      </c>
      <c r="M16" s="192">
        <f t="shared" si="4"/>
        <v>0</v>
      </c>
      <c r="N16" s="192">
        <f t="shared" si="4"/>
        <v>0</v>
      </c>
      <c r="O16" s="1100"/>
      <c r="P16" s="170"/>
    </row>
    <row r="17" spans="1:16" ht="14.25">
      <c r="A17" s="1110"/>
      <c r="B17" s="1100"/>
      <c r="C17" s="1100"/>
      <c r="D17" s="333">
        <v>2023</v>
      </c>
      <c r="E17" s="192">
        <f t="shared" si="2"/>
        <v>392.6</v>
      </c>
      <c r="F17" s="192">
        <f t="shared" si="3"/>
        <v>0</v>
      </c>
      <c r="G17" s="192">
        <f t="shared" si="4"/>
        <v>392.6</v>
      </c>
      <c r="H17" s="192">
        <f t="shared" si="4"/>
        <v>0</v>
      </c>
      <c r="I17" s="192">
        <f t="shared" si="4"/>
        <v>0</v>
      </c>
      <c r="J17" s="192">
        <f t="shared" si="4"/>
        <v>0</v>
      </c>
      <c r="K17" s="192">
        <f t="shared" si="4"/>
        <v>0</v>
      </c>
      <c r="L17" s="192">
        <f t="shared" si="4"/>
        <v>0</v>
      </c>
      <c r="M17" s="192">
        <f t="shared" si="4"/>
        <v>0</v>
      </c>
      <c r="N17" s="192">
        <f t="shared" si="4"/>
        <v>0</v>
      </c>
      <c r="O17" s="1100"/>
      <c r="P17" s="170"/>
    </row>
    <row r="18" spans="1:16" ht="14.25">
      <c r="A18" s="1110"/>
      <c r="B18" s="1100"/>
      <c r="C18" s="1100"/>
      <c r="D18" s="333">
        <v>2024</v>
      </c>
      <c r="E18" s="192">
        <f t="shared" si="2"/>
        <v>404.70000000000005</v>
      </c>
      <c r="F18" s="192">
        <f t="shared" si="3"/>
        <v>0</v>
      </c>
      <c r="G18" s="192">
        <f t="shared" si="4"/>
        <v>404.70000000000005</v>
      </c>
      <c r="H18" s="192">
        <f t="shared" si="4"/>
        <v>0</v>
      </c>
      <c r="I18" s="192">
        <f t="shared" si="4"/>
        <v>0</v>
      </c>
      <c r="J18" s="192">
        <f t="shared" si="4"/>
        <v>0</v>
      </c>
      <c r="K18" s="192">
        <f t="shared" si="4"/>
        <v>0</v>
      </c>
      <c r="L18" s="192">
        <f t="shared" si="4"/>
        <v>0</v>
      </c>
      <c r="M18" s="192">
        <f t="shared" si="4"/>
        <v>0</v>
      </c>
      <c r="N18" s="192">
        <f t="shared" si="4"/>
        <v>0</v>
      </c>
      <c r="O18" s="1100"/>
      <c r="P18" s="170"/>
    </row>
    <row r="19" spans="1:16" ht="14.25">
      <c r="A19" s="1111"/>
      <c r="B19" s="1096"/>
      <c r="C19" s="1096"/>
      <c r="D19" s="333">
        <v>2025</v>
      </c>
      <c r="E19" s="192">
        <f t="shared" si="2"/>
        <v>404.70000000000005</v>
      </c>
      <c r="F19" s="192">
        <f t="shared" si="3"/>
        <v>0</v>
      </c>
      <c r="G19" s="192">
        <f t="shared" si="4"/>
        <v>404.70000000000005</v>
      </c>
      <c r="H19" s="192">
        <f t="shared" si="4"/>
        <v>0</v>
      </c>
      <c r="I19" s="192">
        <f t="shared" si="4"/>
        <v>0</v>
      </c>
      <c r="J19" s="192">
        <f t="shared" si="4"/>
        <v>0</v>
      </c>
      <c r="K19" s="192">
        <f t="shared" si="4"/>
        <v>0</v>
      </c>
      <c r="L19" s="192">
        <f t="shared" si="4"/>
        <v>0</v>
      </c>
      <c r="M19" s="192">
        <f t="shared" si="4"/>
        <v>0</v>
      </c>
      <c r="N19" s="192">
        <f t="shared" si="4"/>
        <v>0</v>
      </c>
      <c r="O19" s="1096"/>
      <c r="P19" s="170"/>
    </row>
    <row r="20" spans="1:16" ht="14.25">
      <c r="A20" s="1109"/>
      <c r="B20" s="1095" t="s">
        <v>1006</v>
      </c>
      <c r="C20" s="1095"/>
      <c r="D20" s="650" t="s">
        <v>8</v>
      </c>
      <c r="E20" s="196">
        <f>SUM(E21:E31)</f>
        <v>21899.300000000003</v>
      </c>
      <c r="F20" s="196">
        <f aca="true" t="shared" si="5" ref="F20:N20">SUM(F21:F31)</f>
        <v>1732.4585</v>
      </c>
      <c r="G20" s="196">
        <f t="shared" si="5"/>
        <v>21899.300000000003</v>
      </c>
      <c r="H20" s="196">
        <f t="shared" si="5"/>
        <v>1732.4585</v>
      </c>
      <c r="I20" s="196">
        <f t="shared" si="5"/>
        <v>0</v>
      </c>
      <c r="J20" s="196">
        <f t="shared" si="5"/>
        <v>0</v>
      </c>
      <c r="K20" s="196">
        <f t="shared" si="5"/>
        <v>0</v>
      </c>
      <c r="L20" s="196">
        <f t="shared" si="5"/>
        <v>0</v>
      </c>
      <c r="M20" s="196">
        <f t="shared" si="5"/>
        <v>0</v>
      </c>
      <c r="N20" s="196">
        <f t="shared" si="5"/>
        <v>0</v>
      </c>
      <c r="O20" s="1095" t="s">
        <v>1013</v>
      </c>
      <c r="P20" s="170"/>
    </row>
    <row r="21" spans="1:16" ht="14.25">
      <c r="A21" s="1110"/>
      <c r="B21" s="1100"/>
      <c r="C21" s="1100"/>
      <c r="D21" s="651">
        <v>2015</v>
      </c>
      <c r="E21" s="197">
        <f>G21+I21+K21+M21</f>
        <v>2081.8</v>
      </c>
      <c r="F21" s="197">
        <f>H21+J21+L21+N21</f>
        <v>213.88500000000002</v>
      </c>
      <c r="G21" s="197">
        <f>G367</f>
        <v>2081.8</v>
      </c>
      <c r="H21" s="197">
        <f aca="true" t="shared" si="6" ref="H21:N21">H367</f>
        <v>213.88500000000002</v>
      </c>
      <c r="I21" s="197">
        <f t="shared" si="6"/>
        <v>0</v>
      </c>
      <c r="J21" s="197">
        <f t="shared" si="6"/>
        <v>0</v>
      </c>
      <c r="K21" s="197">
        <f t="shared" si="6"/>
        <v>0</v>
      </c>
      <c r="L21" s="197">
        <f t="shared" si="6"/>
        <v>0</v>
      </c>
      <c r="M21" s="197">
        <f t="shared" si="6"/>
        <v>0</v>
      </c>
      <c r="N21" s="197">
        <f t="shared" si="6"/>
        <v>0</v>
      </c>
      <c r="O21" s="1100"/>
      <c r="P21" s="170"/>
    </row>
    <row r="22" spans="1:16" ht="14.25">
      <c r="A22" s="1110"/>
      <c r="B22" s="1100"/>
      <c r="C22" s="1100"/>
      <c r="D22" s="651">
        <v>2016</v>
      </c>
      <c r="E22" s="197">
        <f aca="true" t="shared" si="7" ref="E22:E31">G22+I22+K22+M22</f>
        <v>2081.9</v>
      </c>
      <c r="F22" s="197">
        <f aca="true" t="shared" si="8" ref="F22:F31">H22+J22+L22+N22</f>
        <v>244.9</v>
      </c>
      <c r="G22" s="197">
        <f aca="true" t="shared" si="9" ref="G22:N31">G368</f>
        <v>2081.9</v>
      </c>
      <c r="H22" s="197">
        <f t="shared" si="9"/>
        <v>244.9</v>
      </c>
      <c r="I22" s="197">
        <f t="shared" si="9"/>
        <v>0</v>
      </c>
      <c r="J22" s="197">
        <f t="shared" si="9"/>
        <v>0</v>
      </c>
      <c r="K22" s="197">
        <f t="shared" si="9"/>
        <v>0</v>
      </c>
      <c r="L22" s="197">
        <f t="shared" si="9"/>
        <v>0</v>
      </c>
      <c r="M22" s="197">
        <f t="shared" si="9"/>
        <v>0</v>
      </c>
      <c r="N22" s="197">
        <f t="shared" si="9"/>
        <v>0</v>
      </c>
      <c r="O22" s="1100"/>
      <c r="P22" s="170"/>
    </row>
    <row r="23" spans="1:16" ht="14.25">
      <c r="A23" s="1110"/>
      <c r="B23" s="1100"/>
      <c r="C23" s="1100"/>
      <c r="D23" s="651">
        <v>2017</v>
      </c>
      <c r="E23" s="197">
        <f t="shared" si="7"/>
        <v>2082</v>
      </c>
      <c r="F23" s="197">
        <f t="shared" si="8"/>
        <v>221.7985</v>
      </c>
      <c r="G23" s="197">
        <f t="shared" si="9"/>
        <v>2082</v>
      </c>
      <c r="H23" s="197">
        <f t="shared" si="9"/>
        <v>221.7985</v>
      </c>
      <c r="I23" s="197">
        <f t="shared" si="9"/>
        <v>0</v>
      </c>
      <c r="J23" s="197">
        <f t="shared" si="9"/>
        <v>0</v>
      </c>
      <c r="K23" s="197">
        <f t="shared" si="9"/>
        <v>0</v>
      </c>
      <c r="L23" s="197">
        <f t="shared" si="9"/>
        <v>0</v>
      </c>
      <c r="M23" s="197">
        <f t="shared" si="9"/>
        <v>0</v>
      </c>
      <c r="N23" s="197">
        <f t="shared" si="9"/>
        <v>0</v>
      </c>
      <c r="O23" s="1100"/>
      <c r="P23" s="170"/>
    </row>
    <row r="24" spans="1:16" ht="14.25">
      <c r="A24" s="1110"/>
      <c r="B24" s="1100"/>
      <c r="C24" s="1100"/>
      <c r="D24" s="651">
        <v>2018</v>
      </c>
      <c r="E24" s="197">
        <f t="shared" si="7"/>
        <v>2082</v>
      </c>
      <c r="F24" s="197">
        <f t="shared" si="8"/>
        <v>211.1</v>
      </c>
      <c r="G24" s="197">
        <f t="shared" si="9"/>
        <v>2082</v>
      </c>
      <c r="H24" s="197">
        <f t="shared" si="9"/>
        <v>211.1</v>
      </c>
      <c r="I24" s="197">
        <f t="shared" si="9"/>
        <v>0</v>
      </c>
      <c r="J24" s="197">
        <f t="shared" si="9"/>
        <v>0</v>
      </c>
      <c r="K24" s="197">
        <f t="shared" si="9"/>
        <v>0</v>
      </c>
      <c r="L24" s="197">
        <f t="shared" si="9"/>
        <v>0</v>
      </c>
      <c r="M24" s="197">
        <f t="shared" si="9"/>
        <v>0</v>
      </c>
      <c r="N24" s="197">
        <f t="shared" si="9"/>
        <v>0</v>
      </c>
      <c r="O24" s="1100"/>
      <c r="P24" s="170"/>
    </row>
    <row r="25" spans="1:16" ht="14.25">
      <c r="A25" s="1110"/>
      <c r="B25" s="1100"/>
      <c r="C25" s="1100"/>
      <c r="D25" s="651">
        <v>2019</v>
      </c>
      <c r="E25" s="197">
        <f t="shared" si="7"/>
        <v>1925.2</v>
      </c>
      <c r="F25" s="197">
        <f t="shared" si="8"/>
        <v>198.2</v>
      </c>
      <c r="G25" s="197">
        <f t="shared" si="9"/>
        <v>1925.2</v>
      </c>
      <c r="H25" s="197">
        <f t="shared" si="9"/>
        <v>198.2</v>
      </c>
      <c r="I25" s="197">
        <f t="shared" si="9"/>
        <v>0</v>
      </c>
      <c r="J25" s="197">
        <f t="shared" si="9"/>
        <v>0</v>
      </c>
      <c r="K25" s="197">
        <f t="shared" si="9"/>
        <v>0</v>
      </c>
      <c r="L25" s="197">
        <f t="shared" si="9"/>
        <v>0</v>
      </c>
      <c r="M25" s="197">
        <f t="shared" si="9"/>
        <v>0</v>
      </c>
      <c r="N25" s="197">
        <f t="shared" si="9"/>
        <v>0</v>
      </c>
      <c r="O25" s="1100"/>
      <c r="P25" s="170"/>
    </row>
    <row r="26" spans="1:16" ht="14.25">
      <c r="A26" s="1110"/>
      <c r="B26" s="1100"/>
      <c r="C26" s="1100"/>
      <c r="D26" s="333">
        <v>2020</v>
      </c>
      <c r="E26" s="192">
        <f t="shared" si="7"/>
        <v>1945.1</v>
      </c>
      <c r="F26" s="192">
        <f t="shared" si="8"/>
        <v>210.4</v>
      </c>
      <c r="G26" s="192">
        <f t="shared" si="9"/>
        <v>1945.1</v>
      </c>
      <c r="H26" s="192">
        <f t="shared" si="9"/>
        <v>210.4</v>
      </c>
      <c r="I26" s="192">
        <f t="shared" si="9"/>
        <v>0</v>
      </c>
      <c r="J26" s="192">
        <f t="shared" si="9"/>
        <v>0</v>
      </c>
      <c r="K26" s="192">
        <f t="shared" si="9"/>
        <v>0</v>
      </c>
      <c r="L26" s="192">
        <f t="shared" si="9"/>
        <v>0</v>
      </c>
      <c r="M26" s="192">
        <f t="shared" si="9"/>
        <v>0</v>
      </c>
      <c r="N26" s="192">
        <f t="shared" si="9"/>
        <v>0</v>
      </c>
      <c r="O26" s="1100"/>
      <c r="P26" s="170"/>
    </row>
    <row r="27" spans="1:16" ht="14.25">
      <c r="A27" s="1110"/>
      <c r="B27" s="1100"/>
      <c r="C27" s="1100"/>
      <c r="D27" s="333">
        <v>2021</v>
      </c>
      <c r="E27" s="192">
        <f t="shared" si="7"/>
        <v>1945.1</v>
      </c>
      <c r="F27" s="192">
        <f t="shared" si="8"/>
        <v>216.075</v>
      </c>
      <c r="G27" s="192">
        <f t="shared" si="9"/>
        <v>1945.1</v>
      </c>
      <c r="H27" s="192">
        <f t="shared" si="9"/>
        <v>216.075</v>
      </c>
      <c r="I27" s="192">
        <f t="shared" si="9"/>
        <v>0</v>
      </c>
      <c r="J27" s="192">
        <f t="shared" si="9"/>
        <v>0</v>
      </c>
      <c r="K27" s="192">
        <f t="shared" si="9"/>
        <v>0</v>
      </c>
      <c r="L27" s="192">
        <f t="shared" si="9"/>
        <v>0</v>
      </c>
      <c r="M27" s="192">
        <f t="shared" si="9"/>
        <v>0</v>
      </c>
      <c r="N27" s="192">
        <f t="shared" si="9"/>
        <v>0</v>
      </c>
      <c r="O27" s="1100"/>
      <c r="P27" s="170"/>
    </row>
    <row r="28" spans="1:16" ht="14.25">
      <c r="A28" s="1110"/>
      <c r="B28" s="1100"/>
      <c r="C28" s="1100"/>
      <c r="D28" s="333">
        <v>2022</v>
      </c>
      <c r="E28" s="192">
        <f t="shared" si="7"/>
        <v>1945.1</v>
      </c>
      <c r="F28" s="192">
        <f t="shared" si="8"/>
        <v>216.1</v>
      </c>
      <c r="G28" s="192">
        <f t="shared" si="9"/>
        <v>1945.1</v>
      </c>
      <c r="H28" s="192">
        <f t="shared" si="9"/>
        <v>216.1</v>
      </c>
      <c r="I28" s="192">
        <f t="shared" si="9"/>
        <v>0</v>
      </c>
      <c r="J28" s="192">
        <f t="shared" si="9"/>
        <v>0</v>
      </c>
      <c r="K28" s="192">
        <f t="shared" si="9"/>
        <v>0</v>
      </c>
      <c r="L28" s="192">
        <f t="shared" si="9"/>
        <v>0</v>
      </c>
      <c r="M28" s="192">
        <f t="shared" si="9"/>
        <v>0</v>
      </c>
      <c r="N28" s="192">
        <f t="shared" si="9"/>
        <v>0</v>
      </c>
      <c r="O28" s="1100"/>
      <c r="P28" s="170"/>
    </row>
    <row r="29" spans="1:16" ht="14.25">
      <c r="A29" s="1110"/>
      <c r="B29" s="1100"/>
      <c r="C29" s="1100"/>
      <c r="D29" s="333">
        <v>2023</v>
      </c>
      <c r="E29" s="192">
        <f t="shared" si="7"/>
        <v>1945.1</v>
      </c>
      <c r="F29" s="192">
        <f t="shared" si="8"/>
        <v>0</v>
      </c>
      <c r="G29" s="192">
        <f t="shared" si="9"/>
        <v>1945.1</v>
      </c>
      <c r="H29" s="192">
        <f t="shared" si="9"/>
        <v>0</v>
      </c>
      <c r="I29" s="192">
        <f t="shared" si="9"/>
        <v>0</v>
      </c>
      <c r="J29" s="192">
        <f t="shared" si="9"/>
        <v>0</v>
      </c>
      <c r="K29" s="192">
        <f t="shared" si="9"/>
        <v>0</v>
      </c>
      <c r="L29" s="192">
        <f t="shared" si="9"/>
        <v>0</v>
      </c>
      <c r="M29" s="192">
        <f t="shared" si="9"/>
        <v>0</v>
      </c>
      <c r="N29" s="192">
        <f t="shared" si="9"/>
        <v>0</v>
      </c>
      <c r="O29" s="1100"/>
      <c r="P29" s="170"/>
    </row>
    <row r="30" spans="1:16" ht="14.25">
      <c r="A30" s="1110"/>
      <c r="B30" s="1100"/>
      <c r="C30" s="1100"/>
      <c r="D30" s="333">
        <v>2024</v>
      </c>
      <c r="E30" s="192">
        <f t="shared" si="7"/>
        <v>1933</v>
      </c>
      <c r="F30" s="192">
        <f t="shared" si="8"/>
        <v>0</v>
      </c>
      <c r="G30" s="192">
        <f t="shared" si="9"/>
        <v>1933</v>
      </c>
      <c r="H30" s="192">
        <f t="shared" si="9"/>
        <v>0</v>
      </c>
      <c r="I30" s="192">
        <f t="shared" si="9"/>
        <v>0</v>
      </c>
      <c r="J30" s="192">
        <f t="shared" si="9"/>
        <v>0</v>
      </c>
      <c r="K30" s="192">
        <f t="shared" si="9"/>
        <v>0</v>
      </c>
      <c r="L30" s="192">
        <f t="shared" si="9"/>
        <v>0</v>
      </c>
      <c r="M30" s="192">
        <f t="shared" si="9"/>
        <v>0</v>
      </c>
      <c r="N30" s="192">
        <f t="shared" si="9"/>
        <v>0</v>
      </c>
      <c r="O30" s="1100"/>
      <c r="P30" s="170"/>
    </row>
    <row r="31" spans="1:16" ht="14.25">
      <c r="A31" s="1111"/>
      <c r="B31" s="1096"/>
      <c r="C31" s="1096"/>
      <c r="D31" s="333">
        <v>2025</v>
      </c>
      <c r="E31" s="192">
        <f t="shared" si="7"/>
        <v>1933</v>
      </c>
      <c r="F31" s="192">
        <f t="shared" si="8"/>
        <v>0</v>
      </c>
      <c r="G31" s="192">
        <f t="shared" si="9"/>
        <v>1933</v>
      </c>
      <c r="H31" s="192">
        <f t="shared" si="9"/>
        <v>0</v>
      </c>
      <c r="I31" s="192">
        <f t="shared" si="9"/>
        <v>0</v>
      </c>
      <c r="J31" s="192">
        <f t="shared" si="9"/>
        <v>0</v>
      </c>
      <c r="K31" s="192">
        <f t="shared" si="9"/>
        <v>0</v>
      </c>
      <c r="L31" s="192">
        <f t="shared" si="9"/>
        <v>0</v>
      </c>
      <c r="M31" s="192">
        <f t="shared" si="9"/>
        <v>0</v>
      </c>
      <c r="N31" s="192">
        <f t="shared" si="9"/>
        <v>0</v>
      </c>
      <c r="O31" s="1096"/>
      <c r="P31" s="170"/>
    </row>
    <row r="32" spans="1:16" s="155" customFormat="1" ht="15" customHeight="1">
      <c r="A32" s="652" t="s">
        <v>152</v>
      </c>
      <c r="B32" s="1112" t="s">
        <v>994</v>
      </c>
      <c r="C32" s="1112"/>
      <c r="D32" s="1112"/>
      <c r="E32" s="1112"/>
      <c r="F32" s="1112"/>
      <c r="G32" s="1112"/>
      <c r="H32" s="1112"/>
      <c r="I32" s="1112"/>
      <c r="J32" s="1112"/>
      <c r="K32" s="1112"/>
      <c r="L32" s="1112"/>
      <c r="M32" s="1112"/>
      <c r="N32" s="1112"/>
      <c r="O32" s="1112"/>
      <c r="P32" s="193"/>
    </row>
    <row r="33" spans="1:16" s="156" customFormat="1" ht="15" customHeight="1">
      <c r="A33" s="1113" t="s">
        <v>111</v>
      </c>
      <c r="B33" s="824" t="s">
        <v>1007</v>
      </c>
      <c r="C33" s="824"/>
      <c r="D33" s="650" t="s">
        <v>8</v>
      </c>
      <c r="E33" s="196">
        <f>SUM(E34:E44)</f>
        <v>4532.9</v>
      </c>
      <c r="F33" s="196">
        <f aca="true" t="shared" si="10" ref="F33:N33">SUM(F34:F44)</f>
        <v>1143.6</v>
      </c>
      <c r="G33" s="196">
        <f t="shared" si="10"/>
        <v>4532.9</v>
      </c>
      <c r="H33" s="196">
        <f t="shared" si="10"/>
        <v>1143.6</v>
      </c>
      <c r="I33" s="196">
        <f t="shared" si="10"/>
        <v>0</v>
      </c>
      <c r="J33" s="196">
        <f t="shared" si="10"/>
        <v>0</v>
      </c>
      <c r="K33" s="196">
        <f t="shared" si="10"/>
        <v>0</v>
      </c>
      <c r="L33" s="196">
        <f t="shared" si="10"/>
        <v>0</v>
      </c>
      <c r="M33" s="196">
        <f t="shared" si="10"/>
        <v>0</v>
      </c>
      <c r="N33" s="196">
        <f t="shared" si="10"/>
        <v>0</v>
      </c>
      <c r="O33" s="824" t="s">
        <v>1008</v>
      </c>
      <c r="P33" s="194"/>
    </row>
    <row r="34" spans="1:16" s="156" customFormat="1" ht="14.25">
      <c r="A34" s="1113"/>
      <c r="B34" s="824"/>
      <c r="C34" s="824"/>
      <c r="D34" s="651">
        <v>2015</v>
      </c>
      <c r="E34" s="197">
        <f>G34+I34+K34+M34</f>
        <v>460</v>
      </c>
      <c r="F34" s="197">
        <f>H34+J34+L34+N34</f>
        <v>173.70000000000002</v>
      </c>
      <c r="G34" s="197">
        <f>G53+G139+G223+G297</f>
        <v>460</v>
      </c>
      <c r="H34" s="197">
        <f aca="true" t="shared" si="11" ref="H34:N34">H53+H139+H223+H297</f>
        <v>173.70000000000002</v>
      </c>
      <c r="I34" s="197">
        <f t="shared" si="11"/>
        <v>0</v>
      </c>
      <c r="J34" s="197">
        <f t="shared" si="11"/>
        <v>0</v>
      </c>
      <c r="K34" s="197">
        <f t="shared" si="11"/>
        <v>0</v>
      </c>
      <c r="L34" s="197">
        <f t="shared" si="11"/>
        <v>0</v>
      </c>
      <c r="M34" s="197">
        <f t="shared" si="11"/>
        <v>0</v>
      </c>
      <c r="N34" s="197">
        <f t="shared" si="11"/>
        <v>0</v>
      </c>
      <c r="O34" s="824"/>
      <c r="P34" s="194"/>
    </row>
    <row r="35" spans="1:16" s="156" customFormat="1" ht="14.25">
      <c r="A35" s="1113"/>
      <c r="B35" s="824"/>
      <c r="C35" s="824"/>
      <c r="D35" s="651">
        <v>2016</v>
      </c>
      <c r="E35" s="197">
        <f aca="true" t="shared" si="12" ref="E35:E44">G35+I35+K35+M35</f>
        <v>440</v>
      </c>
      <c r="F35" s="197">
        <f aca="true" t="shared" si="13" ref="F35:F44">H35+J35+L35+N35</f>
        <v>126.6</v>
      </c>
      <c r="G35" s="197">
        <f>G60+G146+G230+G303</f>
        <v>440</v>
      </c>
      <c r="H35" s="197">
        <f aca="true" t="shared" si="14" ref="H35:N35">H60+H146+H230+H303</f>
        <v>126.6</v>
      </c>
      <c r="I35" s="197">
        <f t="shared" si="14"/>
        <v>0</v>
      </c>
      <c r="J35" s="197">
        <f t="shared" si="14"/>
        <v>0</v>
      </c>
      <c r="K35" s="197">
        <f t="shared" si="14"/>
        <v>0</v>
      </c>
      <c r="L35" s="197">
        <f t="shared" si="14"/>
        <v>0</v>
      </c>
      <c r="M35" s="197">
        <f t="shared" si="14"/>
        <v>0</v>
      </c>
      <c r="N35" s="197">
        <f t="shared" si="14"/>
        <v>0</v>
      </c>
      <c r="O35" s="824"/>
      <c r="P35" s="194"/>
    </row>
    <row r="36" spans="1:16" s="156" customFormat="1" ht="14.25">
      <c r="A36" s="1113"/>
      <c r="B36" s="824"/>
      <c r="C36" s="824"/>
      <c r="D36" s="651">
        <v>2017</v>
      </c>
      <c r="E36" s="197">
        <f t="shared" si="12"/>
        <v>440</v>
      </c>
      <c r="F36" s="197">
        <f t="shared" si="13"/>
        <v>136.8</v>
      </c>
      <c r="G36" s="197">
        <f>G67+G153+G236+G309</f>
        <v>440</v>
      </c>
      <c r="H36" s="197">
        <f aca="true" t="shared" si="15" ref="H36:N36">H67+H153+H236+H309</f>
        <v>136.8</v>
      </c>
      <c r="I36" s="197">
        <f t="shared" si="15"/>
        <v>0</v>
      </c>
      <c r="J36" s="197">
        <f t="shared" si="15"/>
        <v>0</v>
      </c>
      <c r="K36" s="197">
        <f t="shared" si="15"/>
        <v>0</v>
      </c>
      <c r="L36" s="197">
        <f t="shared" si="15"/>
        <v>0</v>
      </c>
      <c r="M36" s="197">
        <f t="shared" si="15"/>
        <v>0</v>
      </c>
      <c r="N36" s="197">
        <f t="shared" si="15"/>
        <v>0</v>
      </c>
      <c r="O36" s="824"/>
      <c r="P36" s="194"/>
    </row>
    <row r="37" spans="1:16" s="156" customFormat="1" ht="14.25">
      <c r="A37" s="1113"/>
      <c r="B37" s="824"/>
      <c r="C37" s="824"/>
      <c r="D37" s="651">
        <v>2018</v>
      </c>
      <c r="E37" s="197">
        <f t="shared" si="12"/>
        <v>447.1</v>
      </c>
      <c r="F37" s="197">
        <f t="shared" si="13"/>
        <v>139.6</v>
      </c>
      <c r="G37" s="197">
        <f>G74+G160+G242+G315</f>
        <v>447.1</v>
      </c>
      <c r="H37" s="197">
        <f aca="true" t="shared" si="16" ref="H37:N37">H74+H160+H242+H315</f>
        <v>139.6</v>
      </c>
      <c r="I37" s="197">
        <f t="shared" si="16"/>
        <v>0</v>
      </c>
      <c r="J37" s="197">
        <f t="shared" si="16"/>
        <v>0</v>
      </c>
      <c r="K37" s="197">
        <f t="shared" si="16"/>
        <v>0</v>
      </c>
      <c r="L37" s="197">
        <f t="shared" si="16"/>
        <v>0</v>
      </c>
      <c r="M37" s="197">
        <f t="shared" si="16"/>
        <v>0</v>
      </c>
      <c r="N37" s="197">
        <f t="shared" si="16"/>
        <v>0</v>
      </c>
      <c r="O37" s="824"/>
      <c r="P37" s="194"/>
    </row>
    <row r="38" spans="1:16" s="156" customFormat="1" ht="14.25">
      <c r="A38" s="1113"/>
      <c r="B38" s="824"/>
      <c r="C38" s="824"/>
      <c r="D38" s="651">
        <v>2019</v>
      </c>
      <c r="E38" s="197">
        <f t="shared" si="12"/>
        <v>348.9</v>
      </c>
      <c r="F38" s="197">
        <f t="shared" si="13"/>
        <v>128.9</v>
      </c>
      <c r="G38" s="197">
        <f>G82+G167+G248+G322</f>
        <v>348.9</v>
      </c>
      <c r="H38" s="197">
        <f aca="true" t="shared" si="17" ref="H38:N38">H82+H167+H248+H322</f>
        <v>128.9</v>
      </c>
      <c r="I38" s="197">
        <f t="shared" si="17"/>
        <v>0</v>
      </c>
      <c r="J38" s="197">
        <f t="shared" si="17"/>
        <v>0</v>
      </c>
      <c r="K38" s="197">
        <f t="shared" si="17"/>
        <v>0</v>
      </c>
      <c r="L38" s="197">
        <f t="shared" si="17"/>
        <v>0</v>
      </c>
      <c r="M38" s="197">
        <f t="shared" si="17"/>
        <v>0</v>
      </c>
      <c r="N38" s="197">
        <f t="shared" si="17"/>
        <v>0</v>
      </c>
      <c r="O38" s="824"/>
      <c r="P38" s="194"/>
    </row>
    <row r="39" spans="1:16" s="156" customFormat="1" ht="14.25">
      <c r="A39" s="1113"/>
      <c r="B39" s="824"/>
      <c r="C39" s="824"/>
      <c r="D39" s="333">
        <v>2020</v>
      </c>
      <c r="E39" s="192">
        <f t="shared" si="12"/>
        <v>409.70000000000005</v>
      </c>
      <c r="F39" s="192">
        <f t="shared" si="13"/>
        <v>135</v>
      </c>
      <c r="G39" s="192">
        <f>G89+G174+G254+G328</f>
        <v>409.70000000000005</v>
      </c>
      <c r="H39" s="192">
        <f aca="true" t="shared" si="18" ref="H39:N39">H89+H174+H254+H328</f>
        <v>135</v>
      </c>
      <c r="I39" s="192">
        <f t="shared" si="18"/>
        <v>0</v>
      </c>
      <c r="J39" s="192">
        <f t="shared" si="18"/>
        <v>0</v>
      </c>
      <c r="K39" s="192">
        <f t="shared" si="18"/>
        <v>0</v>
      </c>
      <c r="L39" s="192">
        <f t="shared" si="18"/>
        <v>0</v>
      </c>
      <c r="M39" s="192">
        <f t="shared" si="18"/>
        <v>0</v>
      </c>
      <c r="N39" s="192">
        <f t="shared" si="18"/>
        <v>0</v>
      </c>
      <c r="O39" s="824"/>
      <c r="P39" s="194"/>
    </row>
    <row r="40" spans="1:16" s="156" customFormat="1" ht="14.25">
      <c r="A40" s="1113"/>
      <c r="B40" s="824"/>
      <c r="C40" s="824"/>
      <c r="D40" s="333">
        <v>2021</v>
      </c>
      <c r="E40" s="192">
        <f t="shared" si="12"/>
        <v>392.6</v>
      </c>
      <c r="F40" s="192">
        <f t="shared" si="13"/>
        <v>151.5</v>
      </c>
      <c r="G40" s="192">
        <f>G96+G182+G260+G334</f>
        <v>392.6</v>
      </c>
      <c r="H40" s="192">
        <f aca="true" t="shared" si="19" ref="H40:N40">H96+H182+H260+H334</f>
        <v>151.5</v>
      </c>
      <c r="I40" s="192">
        <f t="shared" si="19"/>
        <v>0</v>
      </c>
      <c r="J40" s="192">
        <f t="shared" si="19"/>
        <v>0</v>
      </c>
      <c r="K40" s="192">
        <f t="shared" si="19"/>
        <v>0</v>
      </c>
      <c r="L40" s="192">
        <f t="shared" si="19"/>
        <v>0</v>
      </c>
      <c r="M40" s="192">
        <f t="shared" si="19"/>
        <v>0</v>
      </c>
      <c r="N40" s="192">
        <f t="shared" si="19"/>
        <v>0</v>
      </c>
      <c r="O40" s="824"/>
      <c r="P40" s="194"/>
    </row>
    <row r="41" spans="1:16" s="156" customFormat="1" ht="14.25">
      <c r="A41" s="1113"/>
      <c r="B41" s="824"/>
      <c r="C41" s="824"/>
      <c r="D41" s="333">
        <v>2022</v>
      </c>
      <c r="E41" s="192">
        <f t="shared" si="12"/>
        <v>392.6</v>
      </c>
      <c r="F41" s="192">
        <f t="shared" si="13"/>
        <v>151.5</v>
      </c>
      <c r="G41" s="192">
        <f>G103+G189+G266+G340</f>
        <v>392.6</v>
      </c>
      <c r="H41" s="192">
        <f aca="true" t="shared" si="20" ref="H41:N41">H103+H189+H266+H340</f>
        <v>151.5</v>
      </c>
      <c r="I41" s="192">
        <f t="shared" si="20"/>
        <v>0</v>
      </c>
      <c r="J41" s="192">
        <f t="shared" si="20"/>
        <v>0</v>
      </c>
      <c r="K41" s="192">
        <f t="shared" si="20"/>
        <v>0</v>
      </c>
      <c r="L41" s="192">
        <f t="shared" si="20"/>
        <v>0</v>
      </c>
      <c r="M41" s="192">
        <f t="shared" si="20"/>
        <v>0</v>
      </c>
      <c r="N41" s="192">
        <f t="shared" si="20"/>
        <v>0</v>
      </c>
      <c r="O41" s="824"/>
      <c r="P41" s="194"/>
    </row>
    <row r="42" spans="1:16" s="156" customFormat="1" ht="14.25">
      <c r="A42" s="1113"/>
      <c r="B42" s="824"/>
      <c r="C42" s="824"/>
      <c r="D42" s="333">
        <v>2023</v>
      </c>
      <c r="E42" s="192">
        <f t="shared" si="12"/>
        <v>392.6</v>
      </c>
      <c r="F42" s="192">
        <f t="shared" si="13"/>
        <v>0</v>
      </c>
      <c r="G42" s="192">
        <f>G110+G196+G273+G346</f>
        <v>392.6</v>
      </c>
      <c r="H42" s="192">
        <f aca="true" t="shared" si="21" ref="H42:N42">H110+H196+H273+H346</f>
        <v>0</v>
      </c>
      <c r="I42" s="192">
        <f t="shared" si="21"/>
        <v>0</v>
      </c>
      <c r="J42" s="192">
        <f t="shared" si="21"/>
        <v>0</v>
      </c>
      <c r="K42" s="192">
        <f t="shared" si="21"/>
        <v>0</v>
      </c>
      <c r="L42" s="192">
        <f t="shared" si="21"/>
        <v>0</v>
      </c>
      <c r="M42" s="192">
        <f t="shared" si="21"/>
        <v>0</v>
      </c>
      <c r="N42" s="192">
        <f t="shared" si="21"/>
        <v>0</v>
      </c>
      <c r="O42" s="824"/>
      <c r="P42" s="194"/>
    </row>
    <row r="43" spans="1:16" s="156" customFormat="1" ht="14.25">
      <c r="A43" s="1113"/>
      <c r="B43" s="824"/>
      <c r="C43" s="824"/>
      <c r="D43" s="333">
        <v>2024</v>
      </c>
      <c r="E43" s="192">
        <f t="shared" si="12"/>
        <v>404.70000000000005</v>
      </c>
      <c r="F43" s="192">
        <f t="shared" si="13"/>
        <v>0</v>
      </c>
      <c r="G43" s="192">
        <f>G117+G203+G279+G352</f>
        <v>404.70000000000005</v>
      </c>
      <c r="H43" s="192">
        <f aca="true" t="shared" si="22" ref="H43:N43">H117+H203+H279+H352</f>
        <v>0</v>
      </c>
      <c r="I43" s="192">
        <f t="shared" si="22"/>
        <v>0</v>
      </c>
      <c r="J43" s="192">
        <f t="shared" si="22"/>
        <v>0</v>
      </c>
      <c r="K43" s="192">
        <f t="shared" si="22"/>
        <v>0</v>
      </c>
      <c r="L43" s="192">
        <f t="shared" si="22"/>
        <v>0</v>
      </c>
      <c r="M43" s="192">
        <f t="shared" si="22"/>
        <v>0</v>
      </c>
      <c r="N43" s="192">
        <f t="shared" si="22"/>
        <v>0</v>
      </c>
      <c r="O43" s="824"/>
      <c r="P43" s="194"/>
    </row>
    <row r="44" spans="1:16" s="156" customFormat="1" ht="14.25">
      <c r="A44" s="1113"/>
      <c r="B44" s="824"/>
      <c r="C44" s="824"/>
      <c r="D44" s="333">
        <v>2025</v>
      </c>
      <c r="E44" s="192">
        <f t="shared" si="12"/>
        <v>404.70000000000005</v>
      </c>
      <c r="F44" s="192">
        <f t="shared" si="13"/>
        <v>0</v>
      </c>
      <c r="G44" s="192">
        <f>G124+G210+G285+G358</f>
        <v>404.70000000000005</v>
      </c>
      <c r="H44" s="192">
        <f aca="true" t="shared" si="23" ref="H44:N44">H124+H210+H285+H358</f>
        <v>0</v>
      </c>
      <c r="I44" s="192">
        <f t="shared" si="23"/>
        <v>0</v>
      </c>
      <c r="J44" s="192">
        <f t="shared" si="23"/>
        <v>0</v>
      </c>
      <c r="K44" s="192">
        <f t="shared" si="23"/>
        <v>0</v>
      </c>
      <c r="L44" s="192">
        <f t="shared" si="23"/>
        <v>0</v>
      </c>
      <c r="M44" s="192">
        <f t="shared" si="23"/>
        <v>0</v>
      </c>
      <c r="N44" s="192">
        <f t="shared" si="23"/>
        <v>0</v>
      </c>
      <c r="O44" s="824"/>
      <c r="P44" s="194"/>
    </row>
    <row r="45" spans="1:16" s="156" customFormat="1" ht="14.25">
      <c r="A45" s="1088">
        <v>31</v>
      </c>
      <c r="B45" s="1089"/>
      <c r="C45" s="1089"/>
      <c r="D45" s="1089"/>
      <c r="E45" s="1089"/>
      <c r="F45" s="1089"/>
      <c r="G45" s="1089"/>
      <c r="H45" s="1089"/>
      <c r="I45" s="1089"/>
      <c r="J45" s="1089"/>
      <c r="K45" s="1089"/>
      <c r="L45" s="1089"/>
      <c r="M45" s="1089"/>
      <c r="N45" s="1089"/>
      <c r="O45" s="1090"/>
      <c r="P45" s="194"/>
    </row>
    <row r="46" spans="1:16" s="5" customFormat="1" ht="15" customHeight="1">
      <c r="A46" s="1097" t="s">
        <v>78</v>
      </c>
      <c r="B46" s="1095" t="s">
        <v>139</v>
      </c>
      <c r="C46" s="1102"/>
      <c r="D46" s="824" t="s">
        <v>22</v>
      </c>
      <c r="E46" s="196">
        <f>SUM(E47:E52)</f>
        <v>1168.6</v>
      </c>
      <c r="F46" s="196">
        <f aca="true" t="shared" si="24" ref="F46:N46">SUM(F47:F52)</f>
        <v>225.3</v>
      </c>
      <c r="G46" s="196">
        <f t="shared" si="24"/>
        <v>1168.6</v>
      </c>
      <c r="H46" s="196">
        <f t="shared" si="24"/>
        <v>225.3</v>
      </c>
      <c r="I46" s="196">
        <f t="shared" si="24"/>
        <v>0</v>
      </c>
      <c r="J46" s="196">
        <f t="shared" si="24"/>
        <v>0</v>
      </c>
      <c r="K46" s="196">
        <f t="shared" si="24"/>
        <v>0</v>
      </c>
      <c r="L46" s="196">
        <f t="shared" si="24"/>
        <v>0</v>
      </c>
      <c r="M46" s="196">
        <f t="shared" si="24"/>
        <v>0</v>
      </c>
      <c r="N46" s="196">
        <f t="shared" si="24"/>
        <v>0</v>
      </c>
      <c r="O46" s="650"/>
      <c r="P46" s="176"/>
    </row>
    <row r="47" spans="1:16" ht="14.25">
      <c r="A47" s="1098"/>
      <c r="B47" s="1100"/>
      <c r="C47" s="1102"/>
      <c r="D47" s="824"/>
      <c r="E47" s="192">
        <f>G47+I47+K47+M47</f>
        <v>220</v>
      </c>
      <c r="F47" s="192">
        <f>H47+J47+L47+N47</f>
        <v>0</v>
      </c>
      <c r="G47" s="192">
        <f aca="true" t="shared" si="25" ref="G47:H52">G54+G61+G68+G75+G83+G90+G97+G104+G111+G118+G125</f>
        <v>220</v>
      </c>
      <c r="H47" s="192">
        <f t="shared" si="25"/>
        <v>0</v>
      </c>
      <c r="I47" s="192">
        <f aca="true" t="shared" si="26" ref="I47:N47">I54+I61+I68+I75+I83+I90+I97+I104+I111+I118+I125</f>
        <v>0</v>
      </c>
      <c r="J47" s="192">
        <f t="shared" si="26"/>
        <v>0</v>
      </c>
      <c r="K47" s="192">
        <f t="shared" si="26"/>
        <v>0</v>
      </c>
      <c r="L47" s="192">
        <f t="shared" si="26"/>
        <v>0</v>
      </c>
      <c r="M47" s="192">
        <f t="shared" si="26"/>
        <v>0</v>
      </c>
      <c r="N47" s="192">
        <f t="shared" si="26"/>
        <v>0</v>
      </c>
      <c r="O47" s="333" t="s">
        <v>129</v>
      </c>
      <c r="P47" s="170"/>
    </row>
    <row r="48" spans="1:16" ht="14.25">
      <c r="A48" s="1098"/>
      <c r="B48" s="1100"/>
      <c r="C48" s="1102"/>
      <c r="D48" s="824"/>
      <c r="E48" s="192">
        <f aca="true" t="shared" si="27" ref="E48:F52">G48+I48+K48+M48</f>
        <v>150.7</v>
      </c>
      <c r="F48" s="192">
        <f t="shared" si="27"/>
        <v>74.60000000000001</v>
      </c>
      <c r="G48" s="192">
        <f t="shared" si="25"/>
        <v>150.7</v>
      </c>
      <c r="H48" s="192">
        <f t="shared" si="25"/>
        <v>74.60000000000001</v>
      </c>
      <c r="I48" s="192">
        <f aca="true" t="shared" si="28" ref="I48:N48">I55+I62+I69+I76+I84+I91+I98+I105+I112+I119+I126</f>
        <v>0</v>
      </c>
      <c r="J48" s="192">
        <f t="shared" si="28"/>
        <v>0</v>
      </c>
      <c r="K48" s="192">
        <f t="shared" si="28"/>
        <v>0</v>
      </c>
      <c r="L48" s="192">
        <f t="shared" si="28"/>
        <v>0</v>
      </c>
      <c r="M48" s="192">
        <f t="shared" si="28"/>
        <v>0</v>
      </c>
      <c r="N48" s="192">
        <f t="shared" si="28"/>
        <v>0</v>
      </c>
      <c r="O48" s="333" t="s">
        <v>130</v>
      </c>
      <c r="P48" s="170"/>
    </row>
    <row r="49" spans="1:16" ht="14.25">
      <c r="A49" s="1098"/>
      <c r="B49" s="1100"/>
      <c r="C49" s="1102"/>
      <c r="D49" s="824"/>
      <c r="E49" s="192">
        <f t="shared" si="27"/>
        <v>207.9</v>
      </c>
      <c r="F49" s="192">
        <f t="shared" si="27"/>
        <v>80.7</v>
      </c>
      <c r="G49" s="192">
        <f t="shared" si="25"/>
        <v>207.9</v>
      </c>
      <c r="H49" s="192">
        <f t="shared" si="25"/>
        <v>80.7</v>
      </c>
      <c r="I49" s="192">
        <f aca="true" t="shared" si="29" ref="I49:N49">I56+I63+I70+I77+I85+I92+I99+I106+I113+I120+I127</f>
        <v>0</v>
      </c>
      <c r="J49" s="192">
        <f t="shared" si="29"/>
        <v>0</v>
      </c>
      <c r="K49" s="192">
        <f t="shared" si="29"/>
        <v>0</v>
      </c>
      <c r="L49" s="192">
        <f t="shared" si="29"/>
        <v>0</v>
      </c>
      <c r="M49" s="192">
        <f t="shared" si="29"/>
        <v>0</v>
      </c>
      <c r="N49" s="192">
        <f t="shared" si="29"/>
        <v>0</v>
      </c>
      <c r="O49" s="333" t="s">
        <v>131</v>
      </c>
      <c r="P49" s="170"/>
    </row>
    <row r="50" spans="1:16" ht="14.25">
      <c r="A50" s="1098"/>
      <c r="B50" s="1100"/>
      <c r="C50" s="1102"/>
      <c r="D50" s="824"/>
      <c r="E50" s="192">
        <f t="shared" si="27"/>
        <v>150</v>
      </c>
      <c r="F50" s="192">
        <f t="shared" si="27"/>
        <v>70</v>
      </c>
      <c r="G50" s="192">
        <f t="shared" si="25"/>
        <v>150</v>
      </c>
      <c r="H50" s="192">
        <f t="shared" si="25"/>
        <v>70</v>
      </c>
      <c r="I50" s="192">
        <f aca="true" t="shared" si="30" ref="I50:N50">I57+I64+I71+I78+I86+I93+I100+I107+I114+I121+I128</f>
        <v>0</v>
      </c>
      <c r="J50" s="192">
        <f t="shared" si="30"/>
        <v>0</v>
      </c>
      <c r="K50" s="192">
        <f t="shared" si="30"/>
        <v>0</v>
      </c>
      <c r="L50" s="192">
        <f t="shared" si="30"/>
        <v>0</v>
      </c>
      <c r="M50" s="192">
        <f t="shared" si="30"/>
        <v>0</v>
      </c>
      <c r="N50" s="192">
        <f t="shared" si="30"/>
        <v>0</v>
      </c>
      <c r="O50" s="333" t="s">
        <v>133</v>
      </c>
      <c r="P50" s="170"/>
    </row>
    <row r="51" spans="1:16" ht="14.25">
      <c r="A51" s="1098"/>
      <c r="B51" s="1100"/>
      <c r="C51" s="1102"/>
      <c r="D51" s="824"/>
      <c r="E51" s="192">
        <f t="shared" si="27"/>
        <v>220</v>
      </c>
      <c r="F51" s="192">
        <f t="shared" si="27"/>
        <v>0</v>
      </c>
      <c r="G51" s="192">
        <f t="shared" si="25"/>
        <v>220</v>
      </c>
      <c r="H51" s="192">
        <f t="shared" si="25"/>
        <v>0</v>
      </c>
      <c r="I51" s="192">
        <f aca="true" t="shared" si="31" ref="I51:N51">I58+I65+I72+I79+I87+I94+I101+I108+I115+I122+I129</f>
        <v>0</v>
      </c>
      <c r="J51" s="192">
        <f t="shared" si="31"/>
        <v>0</v>
      </c>
      <c r="K51" s="192">
        <f t="shared" si="31"/>
        <v>0</v>
      </c>
      <c r="L51" s="192">
        <f t="shared" si="31"/>
        <v>0</v>
      </c>
      <c r="M51" s="192">
        <f t="shared" si="31"/>
        <v>0</v>
      </c>
      <c r="N51" s="192">
        <f t="shared" si="31"/>
        <v>0</v>
      </c>
      <c r="O51" s="333" t="s">
        <v>23</v>
      </c>
      <c r="P51" s="170"/>
    </row>
    <row r="52" spans="1:16" ht="14.25">
      <c r="A52" s="1098"/>
      <c r="B52" s="1100"/>
      <c r="C52" s="1102"/>
      <c r="D52" s="824"/>
      <c r="E52" s="192">
        <f t="shared" si="27"/>
        <v>220</v>
      </c>
      <c r="F52" s="192">
        <f t="shared" si="27"/>
        <v>0</v>
      </c>
      <c r="G52" s="192">
        <f t="shared" si="25"/>
        <v>220</v>
      </c>
      <c r="H52" s="192">
        <f t="shared" si="25"/>
        <v>0</v>
      </c>
      <c r="I52" s="192">
        <f aca="true" t="shared" si="32" ref="I52:N52">I59+I66+I73+I80+I88+I95+I102+I109+I116+I123+I130</f>
        <v>0</v>
      </c>
      <c r="J52" s="192">
        <f t="shared" si="32"/>
        <v>0</v>
      </c>
      <c r="K52" s="192">
        <f t="shared" si="32"/>
        <v>0</v>
      </c>
      <c r="L52" s="192">
        <f t="shared" si="32"/>
        <v>0</v>
      </c>
      <c r="M52" s="192">
        <f t="shared" si="32"/>
        <v>0</v>
      </c>
      <c r="N52" s="192">
        <f t="shared" si="32"/>
        <v>0</v>
      </c>
      <c r="O52" s="333" t="s">
        <v>478</v>
      </c>
      <c r="P52" s="170"/>
    </row>
    <row r="53" spans="1:16" ht="14.25">
      <c r="A53" s="1098"/>
      <c r="B53" s="1100"/>
      <c r="C53" s="1095"/>
      <c r="D53" s="1091">
        <v>2015</v>
      </c>
      <c r="E53" s="654">
        <f>SUM(E54:E59)</f>
        <v>120</v>
      </c>
      <c r="F53" s="654">
        <f aca="true" t="shared" si="33" ref="F53:M53">SUM(F54:F59)</f>
        <v>31.1</v>
      </c>
      <c r="G53" s="654">
        <f t="shared" si="33"/>
        <v>120</v>
      </c>
      <c r="H53" s="654">
        <f t="shared" si="33"/>
        <v>31.1</v>
      </c>
      <c r="I53" s="654">
        <f t="shared" si="33"/>
        <v>0</v>
      </c>
      <c r="J53" s="654">
        <f t="shared" si="33"/>
        <v>0</v>
      </c>
      <c r="K53" s="654">
        <f t="shared" si="33"/>
        <v>0</v>
      </c>
      <c r="L53" s="654">
        <f t="shared" si="33"/>
        <v>0</v>
      </c>
      <c r="M53" s="654">
        <f t="shared" si="33"/>
        <v>0</v>
      </c>
      <c r="N53" s="654">
        <f>SUM(N54:N59)</f>
        <v>0</v>
      </c>
      <c r="O53" s="655"/>
      <c r="P53" s="170"/>
    </row>
    <row r="54" spans="1:16" ht="14.25">
      <c r="A54" s="1098"/>
      <c r="B54" s="1100"/>
      <c r="C54" s="1100"/>
      <c r="D54" s="1091"/>
      <c r="E54" s="197">
        <f>G54+I54+K54+M54</f>
        <v>20</v>
      </c>
      <c r="F54" s="197">
        <f>H54+J54+L54+N54</f>
        <v>0</v>
      </c>
      <c r="G54" s="197">
        <v>20</v>
      </c>
      <c r="H54" s="197">
        <v>0</v>
      </c>
      <c r="I54" s="197"/>
      <c r="J54" s="197"/>
      <c r="K54" s="197"/>
      <c r="L54" s="197"/>
      <c r="M54" s="197"/>
      <c r="N54" s="197"/>
      <c r="O54" s="333" t="s">
        <v>129</v>
      </c>
      <c r="P54" s="170"/>
    </row>
    <row r="55" spans="1:16" ht="14.25">
      <c r="A55" s="1098"/>
      <c r="B55" s="1100"/>
      <c r="C55" s="1100"/>
      <c r="D55" s="1091"/>
      <c r="E55" s="197">
        <f aca="true" t="shared" si="34" ref="E55:F59">G55+I55+K55+M55</f>
        <v>20</v>
      </c>
      <c r="F55" s="197">
        <f t="shared" si="34"/>
        <v>9.8</v>
      </c>
      <c r="G55" s="197">
        <v>20</v>
      </c>
      <c r="H55" s="197">
        <v>9.8</v>
      </c>
      <c r="I55" s="197"/>
      <c r="J55" s="197"/>
      <c r="K55" s="197"/>
      <c r="L55" s="197"/>
      <c r="M55" s="197"/>
      <c r="N55" s="197"/>
      <c r="O55" s="333" t="s">
        <v>130</v>
      </c>
      <c r="P55" s="170"/>
    </row>
    <row r="56" spans="1:16" ht="14.25">
      <c r="A56" s="1098"/>
      <c r="B56" s="1100"/>
      <c r="C56" s="1100"/>
      <c r="D56" s="1091"/>
      <c r="E56" s="197">
        <f t="shared" si="34"/>
        <v>20</v>
      </c>
      <c r="F56" s="197">
        <f t="shared" si="34"/>
        <v>11.3</v>
      </c>
      <c r="G56" s="197">
        <v>20</v>
      </c>
      <c r="H56" s="197">
        <v>11.3</v>
      </c>
      <c r="I56" s="197"/>
      <c r="J56" s="197"/>
      <c r="K56" s="197"/>
      <c r="L56" s="197"/>
      <c r="M56" s="197"/>
      <c r="N56" s="197"/>
      <c r="O56" s="333" t="s">
        <v>131</v>
      </c>
      <c r="P56" s="170"/>
    </row>
    <row r="57" spans="1:16" ht="14.25">
      <c r="A57" s="1098"/>
      <c r="B57" s="1100"/>
      <c r="C57" s="1100"/>
      <c r="D57" s="1091"/>
      <c r="E57" s="197">
        <f t="shared" si="34"/>
        <v>20</v>
      </c>
      <c r="F57" s="197">
        <f t="shared" si="34"/>
        <v>10</v>
      </c>
      <c r="G57" s="197">
        <v>20</v>
      </c>
      <c r="H57" s="197">
        <v>10</v>
      </c>
      <c r="I57" s="197"/>
      <c r="J57" s="197"/>
      <c r="K57" s="197"/>
      <c r="L57" s="197"/>
      <c r="M57" s="197"/>
      <c r="N57" s="197"/>
      <c r="O57" s="333" t="s">
        <v>133</v>
      </c>
      <c r="P57" s="170"/>
    </row>
    <row r="58" spans="1:16" ht="14.25">
      <c r="A58" s="1098"/>
      <c r="B58" s="1100"/>
      <c r="C58" s="1100"/>
      <c r="D58" s="1091"/>
      <c r="E58" s="197">
        <f t="shared" si="34"/>
        <v>20</v>
      </c>
      <c r="F58" s="197">
        <f t="shared" si="34"/>
        <v>0</v>
      </c>
      <c r="G58" s="197">
        <v>20</v>
      </c>
      <c r="H58" s="197">
        <v>0</v>
      </c>
      <c r="I58" s="197"/>
      <c r="J58" s="197"/>
      <c r="K58" s="197"/>
      <c r="L58" s="197"/>
      <c r="M58" s="197"/>
      <c r="N58" s="197"/>
      <c r="O58" s="333" t="s">
        <v>23</v>
      </c>
      <c r="P58" s="170"/>
    </row>
    <row r="59" spans="1:16" ht="14.25">
      <c r="A59" s="1098"/>
      <c r="B59" s="1100"/>
      <c r="C59" s="1096"/>
      <c r="D59" s="1091"/>
      <c r="E59" s="197">
        <f t="shared" si="34"/>
        <v>20</v>
      </c>
      <c r="F59" s="197">
        <f t="shared" si="34"/>
        <v>0</v>
      </c>
      <c r="G59" s="197">
        <v>20</v>
      </c>
      <c r="H59" s="197">
        <v>0</v>
      </c>
      <c r="I59" s="197"/>
      <c r="J59" s="197"/>
      <c r="K59" s="197"/>
      <c r="L59" s="197"/>
      <c r="M59" s="197"/>
      <c r="N59" s="197"/>
      <c r="O59" s="333" t="s">
        <v>478</v>
      </c>
      <c r="P59" s="170"/>
    </row>
    <row r="60" spans="1:16" ht="14.25">
      <c r="A60" s="1098"/>
      <c r="B60" s="1100"/>
      <c r="C60" s="1095" t="s">
        <v>140</v>
      </c>
      <c r="D60" s="1091">
        <v>2016</v>
      </c>
      <c r="E60" s="654">
        <f>SUM(E61:E66)</f>
        <v>120</v>
      </c>
      <c r="F60" s="654">
        <f aca="true" t="shared" si="35" ref="F60:N60">SUM(F61:F66)</f>
        <v>16.6</v>
      </c>
      <c r="G60" s="654">
        <f t="shared" si="35"/>
        <v>120</v>
      </c>
      <c r="H60" s="654">
        <f t="shared" si="35"/>
        <v>16.6</v>
      </c>
      <c r="I60" s="654">
        <f t="shared" si="35"/>
        <v>0</v>
      </c>
      <c r="J60" s="654">
        <f t="shared" si="35"/>
        <v>0</v>
      </c>
      <c r="K60" s="654">
        <f t="shared" si="35"/>
        <v>0</v>
      </c>
      <c r="L60" s="654">
        <f t="shared" si="35"/>
        <v>0</v>
      </c>
      <c r="M60" s="654">
        <f t="shared" si="35"/>
        <v>0</v>
      </c>
      <c r="N60" s="654">
        <f t="shared" si="35"/>
        <v>0</v>
      </c>
      <c r="O60" s="655"/>
      <c r="P60" s="170"/>
    </row>
    <row r="61" spans="1:16" ht="14.25">
      <c r="A61" s="1098"/>
      <c r="B61" s="1100"/>
      <c r="C61" s="1100"/>
      <c r="D61" s="1091"/>
      <c r="E61" s="197">
        <f>G61+I61+K61+M61</f>
        <v>20</v>
      </c>
      <c r="F61" s="197">
        <f>H61+J61+L61+N61</f>
        <v>0</v>
      </c>
      <c r="G61" s="197">
        <v>20</v>
      </c>
      <c r="H61" s="197">
        <v>0</v>
      </c>
      <c r="I61" s="197"/>
      <c r="J61" s="197"/>
      <c r="K61" s="197"/>
      <c r="L61" s="197"/>
      <c r="M61" s="197"/>
      <c r="N61" s="197"/>
      <c r="O61" s="333" t="s">
        <v>129</v>
      </c>
      <c r="P61" s="170"/>
    </row>
    <row r="62" spans="1:16" ht="14.25">
      <c r="A62" s="1098"/>
      <c r="B62" s="1100"/>
      <c r="C62" s="1100"/>
      <c r="D62" s="1091"/>
      <c r="E62" s="197">
        <f aca="true" t="shared" si="36" ref="E62:F66">G62+I62+K62+M62</f>
        <v>20</v>
      </c>
      <c r="F62" s="197">
        <f t="shared" si="36"/>
        <v>6.9</v>
      </c>
      <c r="G62" s="197">
        <v>20</v>
      </c>
      <c r="H62" s="197">
        <v>6.9</v>
      </c>
      <c r="I62" s="197"/>
      <c r="J62" s="197"/>
      <c r="K62" s="197"/>
      <c r="L62" s="197"/>
      <c r="M62" s="197"/>
      <c r="N62" s="197"/>
      <c r="O62" s="333" t="s">
        <v>130</v>
      </c>
      <c r="P62" s="170"/>
    </row>
    <row r="63" spans="1:16" ht="14.25">
      <c r="A63" s="1098"/>
      <c r="B63" s="1100"/>
      <c r="C63" s="1100"/>
      <c r="D63" s="1091"/>
      <c r="E63" s="197">
        <f t="shared" si="36"/>
        <v>20</v>
      </c>
      <c r="F63" s="197">
        <f t="shared" si="36"/>
        <v>9.7</v>
      </c>
      <c r="G63" s="197">
        <v>20</v>
      </c>
      <c r="H63" s="197">
        <v>9.7</v>
      </c>
      <c r="I63" s="197"/>
      <c r="J63" s="197"/>
      <c r="K63" s="197"/>
      <c r="L63" s="197"/>
      <c r="M63" s="197"/>
      <c r="N63" s="197"/>
      <c r="O63" s="333" t="s">
        <v>131</v>
      </c>
      <c r="P63" s="170"/>
    </row>
    <row r="64" spans="1:16" ht="14.25">
      <c r="A64" s="1098"/>
      <c r="B64" s="1100"/>
      <c r="C64" s="1100"/>
      <c r="D64" s="1091"/>
      <c r="E64" s="197">
        <f t="shared" si="36"/>
        <v>20</v>
      </c>
      <c r="F64" s="197">
        <f t="shared" si="36"/>
        <v>0</v>
      </c>
      <c r="G64" s="197">
        <v>20</v>
      </c>
      <c r="H64" s="197">
        <v>0</v>
      </c>
      <c r="I64" s="197"/>
      <c r="J64" s="197"/>
      <c r="K64" s="197"/>
      <c r="L64" s="197"/>
      <c r="M64" s="197"/>
      <c r="N64" s="197"/>
      <c r="O64" s="333" t="s">
        <v>133</v>
      </c>
      <c r="P64" s="170"/>
    </row>
    <row r="65" spans="1:16" ht="14.25">
      <c r="A65" s="1098"/>
      <c r="B65" s="1100"/>
      <c r="C65" s="1100"/>
      <c r="D65" s="1091"/>
      <c r="E65" s="197">
        <f t="shared" si="36"/>
        <v>20</v>
      </c>
      <c r="F65" s="197">
        <f t="shared" si="36"/>
        <v>0</v>
      </c>
      <c r="G65" s="197">
        <v>20</v>
      </c>
      <c r="H65" s="197">
        <v>0</v>
      </c>
      <c r="I65" s="197"/>
      <c r="J65" s="197"/>
      <c r="K65" s="197"/>
      <c r="L65" s="197"/>
      <c r="M65" s="197"/>
      <c r="N65" s="197"/>
      <c r="O65" s="333" t="s">
        <v>23</v>
      </c>
      <c r="P65" s="170"/>
    </row>
    <row r="66" spans="1:16" ht="14.25">
      <c r="A66" s="1098"/>
      <c r="B66" s="1100"/>
      <c r="C66" s="1100"/>
      <c r="D66" s="1091"/>
      <c r="E66" s="197">
        <f>G66+I66+K66+M66</f>
        <v>20</v>
      </c>
      <c r="F66" s="197">
        <f t="shared" si="36"/>
        <v>0</v>
      </c>
      <c r="G66" s="197">
        <v>20</v>
      </c>
      <c r="H66" s="197">
        <v>0</v>
      </c>
      <c r="I66" s="197"/>
      <c r="J66" s="197"/>
      <c r="K66" s="197"/>
      <c r="L66" s="197"/>
      <c r="M66" s="197"/>
      <c r="N66" s="197"/>
      <c r="O66" s="333" t="s">
        <v>478</v>
      </c>
      <c r="P66" s="170"/>
    </row>
    <row r="67" spans="1:16" ht="14.25">
      <c r="A67" s="1098"/>
      <c r="B67" s="1100"/>
      <c r="C67" s="1100"/>
      <c r="D67" s="1091">
        <v>2017</v>
      </c>
      <c r="E67" s="654">
        <f>SUM(E68:E73)</f>
        <v>120</v>
      </c>
      <c r="F67" s="654">
        <f aca="true" t="shared" si="37" ref="F67:N67">SUM(F68:F73)</f>
        <v>27.9</v>
      </c>
      <c r="G67" s="654">
        <f t="shared" si="37"/>
        <v>120</v>
      </c>
      <c r="H67" s="654">
        <f t="shared" si="37"/>
        <v>27.9</v>
      </c>
      <c r="I67" s="654">
        <f t="shared" si="37"/>
        <v>0</v>
      </c>
      <c r="J67" s="654">
        <f t="shared" si="37"/>
        <v>0</v>
      </c>
      <c r="K67" s="654">
        <f t="shared" si="37"/>
        <v>0</v>
      </c>
      <c r="L67" s="654">
        <f t="shared" si="37"/>
        <v>0</v>
      </c>
      <c r="M67" s="654">
        <f t="shared" si="37"/>
        <v>0</v>
      </c>
      <c r="N67" s="654">
        <f t="shared" si="37"/>
        <v>0</v>
      </c>
      <c r="O67" s="655"/>
      <c r="P67" s="170"/>
    </row>
    <row r="68" spans="1:16" ht="14.25">
      <c r="A68" s="1098"/>
      <c r="B68" s="1100"/>
      <c r="C68" s="1100"/>
      <c r="D68" s="1091"/>
      <c r="E68" s="197">
        <f>G68+I68+K68+M68</f>
        <v>20</v>
      </c>
      <c r="F68" s="197">
        <f>H68+J68+L68+N68</f>
        <v>0</v>
      </c>
      <c r="G68" s="197">
        <v>20</v>
      </c>
      <c r="H68" s="197">
        <v>0</v>
      </c>
      <c r="I68" s="197"/>
      <c r="J68" s="197"/>
      <c r="K68" s="197"/>
      <c r="L68" s="197"/>
      <c r="M68" s="197"/>
      <c r="N68" s="197"/>
      <c r="O68" s="333" t="s">
        <v>129</v>
      </c>
      <c r="P68" s="170"/>
    </row>
    <row r="69" spans="1:16" ht="14.25">
      <c r="A69" s="1098"/>
      <c r="B69" s="1100"/>
      <c r="C69" s="1100"/>
      <c r="D69" s="1091"/>
      <c r="E69" s="197">
        <f aca="true" t="shared" si="38" ref="E69:F73">G69+I69+K69+M69</f>
        <v>20</v>
      </c>
      <c r="F69" s="197">
        <f t="shared" si="38"/>
        <v>8.9</v>
      </c>
      <c r="G69" s="197">
        <v>20</v>
      </c>
      <c r="H69" s="197">
        <v>8.9</v>
      </c>
      <c r="I69" s="197"/>
      <c r="J69" s="197"/>
      <c r="K69" s="197"/>
      <c r="L69" s="197"/>
      <c r="M69" s="197"/>
      <c r="N69" s="197"/>
      <c r="O69" s="333" t="s">
        <v>130</v>
      </c>
      <c r="P69" s="170"/>
    </row>
    <row r="70" spans="1:16" ht="14.25">
      <c r="A70" s="1098"/>
      <c r="B70" s="1100"/>
      <c r="C70" s="1100"/>
      <c r="D70" s="1091"/>
      <c r="E70" s="197">
        <f t="shared" si="38"/>
        <v>20</v>
      </c>
      <c r="F70" s="197">
        <f t="shared" si="38"/>
        <v>9</v>
      </c>
      <c r="G70" s="197">
        <v>20</v>
      </c>
      <c r="H70" s="197">
        <v>9</v>
      </c>
      <c r="I70" s="197"/>
      <c r="J70" s="197"/>
      <c r="K70" s="197"/>
      <c r="L70" s="197"/>
      <c r="M70" s="197"/>
      <c r="N70" s="197"/>
      <c r="O70" s="333" t="s">
        <v>131</v>
      </c>
      <c r="P70" s="170"/>
    </row>
    <row r="71" spans="1:16" ht="14.25">
      <c r="A71" s="1098"/>
      <c r="B71" s="1100"/>
      <c r="C71" s="1100"/>
      <c r="D71" s="1091"/>
      <c r="E71" s="197">
        <f t="shared" si="38"/>
        <v>20</v>
      </c>
      <c r="F71" s="197">
        <f t="shared" si="38"/>
        <v>10</v>
      </c>
      <c r="G71" s="197">
        <v>20</v>
      </c>
      <c r="H71" s="197">
        <v>10</v>
      </c>
      <c r="I71" s="197"/>
      <c r="J71" s="197"/>
      <c r="K71" s="197"/>
      <c r="L71" s="197"/>
      <c r="M71" s="197"/>
      <c r="N71" s="197"/>
      <c r="O71" s="333" t="s">
        <v>133</v>
      </c>
      <c r="P71" s="170"/>
    </row>
    <row r="72" spans="1:16" ht="14.25">
      <c r="A72" s="1098"/>
      <c r="B72" s="1100"/>
      <c r="C72" s="1100"/>
      <c r="D72" s="1091"/>
      <c r="E72" s="197">
        <f t="shared" si="38"/>
        <v>20</v>
      </c>
      <c r="F72" s="197">
        <f t="shared" si="38"/>
        <v>0</v>
      </c>
      <c r="G72" s="197">
        <v>20</v>
      </c>
      <c r="H72" s="197">
        <v>0</v>
      </c>
      <c r="I72" s="197"/>
      <c r="J72" s="197"/>
      <c r="K72" s="197"/>
      <c r="L72" s="197"/>
      <c r="M72" s="197"/>
      <c r="N72" s="197"/>
      <c r="O72" s="333" t="s">
        <v>23</v>
      </c>
      <c r="P72" s="170"/>
    </row>
    <row r="73" spans="1:16" ht="14.25">
      <c r="A73" s="1098"/>
      <c r="B73" s="1100"/>
      <c r="C73" s="1100"/>
      <c r="D73" s="1091"/>
      <c r="E73" s="197">
        <f t="shared" si="38"/>
        <v>20</v>
      </c>
      <c r="F73" s="197">
        <f t="shared" si="38"/>
        <v>0</v>
      </c>
      <c r="G73" s="197">
        <v>20</v>
      </c>
      <c r="H73" s="197">
        <v>0</v>
      </c>
      <c r="I73" s="197"/>
      <c r="J73" s="197"/>
      <c r="K73" s="197"/>
      <c r="L73" s="197"/>
      <c r="M73" s="197"/>
      <c r="N73" s="197"/>
      <c r="O73" s="333" t="s">
        <v>478</v>
      </c>
      <c r="P73" s="170"/>
    </row>
    <row r="74" spans="1:16" ht="14.25">
      <c r="A74" s="1098"/>
      <c r="B74" s="1100"/>
      <c r="C74" s="1100"/>
      <c r="D74" s="1091">
        <v>2018</v>
      </c>
      <c r="E74" s="654">
        <f>SUM(E75:E80)</f>
        <v>120</v>
      </c>
      <c r="F74" s="654">
        <f aca="true" t="shared" si="39" ref="F74:M74">SUM(F75:F80)</f>
        <v>29.3</v>
      </c>
      <c r="G74" s="654">
        <f t="shared" si="39"/>
        <v>120</v>
      </c>
      <c r="H74" s="654">
        <f t="shared" si="39"/>
        <v>29.3</v>
      </c>
      <c r="I74" s="654">
        <f t="shared" si="39"/>
        <v>0</v>
      </c>
      <c r="J74" s="654">
        <f t="shared" si="39"/>
        <v>0</v>
      </c>
      <c r="K74" s="654">
        <f t="shared" si="39"/>
        <v>0</v>
      </c>
      <c r="L74" s="654">
        <f t="shared" si="39"/>
        <v>0</v>
      </c>
      <c r="M74" s="654">
        <f t="shared" si="39"/>
        <v>0</v>
      </c>
      <c r="N74" s="654">
        <f>SUM(N75:N80)</f>
        <v>0</v>
      </c>
      <c r="O74" s="655"/>
      <c r="P74" s="170"/>
    </row>
    <row r="75" spans="1:16" ht="14.25">
      <c r="A75" s="1098"/>
      <c r="B75" s="1100"/>
      <c r="C75" s="1100"/>
      <c r="D75" s="1091"/>
      <c r="E75" s="197">
        <f>G75+I75+K75+M75</f>
        <v>20</v>
      </c>
      <c r="F75" s="197">
        <f>H75+J75+L75+N75</f>
        <v>0</v>
      </c>
      <c r="G75" s="197">
        <v>20</v>
      </c>
      <c r="H75" s="197">
        <v>0</v>
      </c>
      <c r="I75" s="197"/>
      <c r="J75" s="197"/>
      <c r="K75" s="197"/>
      <c r="L75" s="197"/>
      <c r="M75" s="197"/>
      <c r="N75" s="197"/>
      <c r="O75" s="333" t="s">
        <v>129</v>
      </c>
      <c r="P75" s="170"/>
    </row>
    <row r="76" spans="1:16" ht="14.25">
      <c r="A76" s="1098"/>
      <c r="B76" s="1100"/>
      <c r="C76" s="1100"/>
      <c r="D76" s="1091"/>
      <c r="E76" s="197">
        <f aca="true" t="shared" si="40" ref="E76:F80">G76+I76+K76+M76</f>
        <v>20</v>
      </c>
      <c r="F76" s="197">
        <f t="shared" si="40"/>
        <v>9.8</v>
      </c>
      <c r="G76" s="197">
        <v>20</v>
      </c>
      <c r="H76" s="179">
        <v>9.8</v>
      </c>
      <c r="I76" s="197"/>
      <c r="J76" s="197"/>
      <c r="K76" s="197"/>
      <c r="L76" s="197"/>
      <c r="M76" s="197"/>
      <c r="N76" s="197"/>
      <c r="O76" s="333" t="s">
        <v>130</v>
      </c>
      <c r="P76" s="170"/>
    </row>
    <row r="77" spans="1:16" ht="14.25">
      <c r="A77" s="1098"/>
      <c r="B77" s="1100"/>
      <c r="C77" s="1100"/>
      <c r="D77" s="1091"/>
      <c r="E77" s="197">
        <f t="shared" si="40"/>
        <v>20</v>
      </c>
      <c r="F77" s="197">
        <f t="shared" si="40"/>
        <v>9.5</v>
      </c>
      <c r="G77" s="197">
        <v>20</v>
      </c>
      <c r="H77" s="179">
        <v>9.5</v>
      </c>
      <c r="I77" s="197"/>
      <c r="J77" s="197"/>
      <c r="K77" s="197"/>
      <c r="L77" s="197"/>
      <c r="M77" s="197"/>
      <c r="N77" s="197"/>
      <c r="O77" s="333" t="s">
        <v>131</v>
      </c>
      <c r="P77" s="170"/>
    </row>
    <row r="78" spans="1:16" ht="14.25">
      <c r="A78" s="1098"/>
      <c r="B78" s="1100"/>
      <c r="C78" s="1100"/>
      <c r="D78" s="1091"/>
      <c r="E78" s="197">
        <f t="shared" si="40"/>
        <v>20</v>
      </c>
      <c r="F78" s="197">
        <f t="shared" si="40"/>
        <v>10</v>
      </c>
      <c r="G78" s="197">
        <v>20</v>
      </c>
      <c r="H78" s="197">
        <v>10</v>
      </c>
      <c r="I78" s="197"/>
      <c r="J78" s="197"/>
      <c r="K78" s="197"/>
      <c r="L78" s="197"/>
      <c r="M78" s="197"/>
      <c r="N78" s="197"/>
      <c r="O78" s="333" t="s">
        <v>133</v>
      </c>
      <c r="P78" s="170"/>
    </row>
    <row r="79" spans="1:16" ht="14.25">
      <c r="A79" s="1098"/>
      <c r="B79" s="1100"/>
      <c r="C79" s="1100"/>
      <c r="D79" s="1091"/>
      <c r="E79" s="197">
        <f t="shared" si="40"/>
        <v>20</v>
      </c>
      <c r="F79" s="197">
        <f t="shared" si="40"/>
        <v>0</v>
      </c>
      <c r="G79" s="197">
        <v>20</v>
      </c>
      <c r="H79" s="197">
        <v>0</v>
      </c>
      <c r="I79" s="197"/>
      <c r="J79" s="197"/>
      <c r="K79" s="197"/>
      <c r="L79" s="197"/>
      <c r="M79" s="197"/>
      <c r="N79" s="197"/>
      <c r="O79" s="333" t="s">
        <v>23</v>
      </c>
      <c r="P79" s="170"/>
    </row>
    <row r="80" spans="1:16" ht="14.25">
      <c r="A80" s="1098"/>
      <c r="B80" s="1100"/>
      <c r="C80" s="1100"/>
      <c r="D80" s="1091"/>
      <c r="E80" s="197">
        <f t="shared" si="40"/>
        <v>20</v>
      </c>
      <c r="F80" s="197">
        <f t="shared" si="40"/>
        <v>0</v>
      </c>
      <c r="G80" s="197">
        <v>20</v>
      </c>
      <c r="H80" s="197">
        <v>0</v>
      </c>
      <c r="I80" s="197"/>
      <c r="J80" s="197"/>
      <c r="K80" s="197"/>
      <c r="L80" s="197"/>
      <c r="M80" s="197"/>
      <c r="N80" s="197"/>
      <c r="O80" s="333" t="s">
        <v>478</v>
      </c>
      <c r="P80" s="170"/>
    </row>
    <row r="81" spans="1:16" ht="14.25">
      <c r="A81" s="1098"/>
      <c r="B81" s="1100"/>
      <c r="C81" s="1100"/>
      <c r="D81" s="1080">
        <v>32</v>
      </c>
      <c r="E81" s="1081"/>
      <c r="F81" s="1081"/>
      <c r="G81" s="1081"/>
      <c r="H81" s="1081"/>
      <c r="I81" s="1081"/>
      <c r="J81" s="1081"/>
      <c r="K81" s="1081"/>
      <c r="L81" s="1081"/>
      <c r="M81" s="1081"/>
      <c r="N81" s="1081"/>
      <c r="O81" s="1082"/>
      <c r="P81" s="170"/>
    </row>
    <row r="82" spans="1:16" ht="14.25">
      <c r="A82" s="1098"/>
      <c r="B82" s="1100"/>
      <c r="C82" s="1100"/>
      <c r="D82" s="1091">
        <v>2019</v>
      </c>
      <c r="E82" s="654">
        <f>SUM(E83:E88)</f>
        <v>85.6</v>
      </c>
      <c r="F82" s="654">
        <f aca="true" t="shared" si="41" ref="F82:N82">SUM(F83:F88)</f>
        <v>25.6</v>
      </c>
      <c r="G82" s="654">
        <f t="shared" si="41"/>
        <v>85.6</v>
      </c>
      <c r="H82" s="654">
        <f t="shared" si="41"/>
        <v>25.6</v>
      </c>
      <c r="I82" s="654">
        <f t="shared" si="41"/>
        <v>0</v>
      </c>
      <c r="J82" s="654">
        <f t="shared" si="41"/>
        <v>0</v>
      </c>
      <c r="K82" s="654">
        <f t="shared" si="41"/>
        <v>0</v>
      </c>
      <c r="L82" s="654">
        <f t="shared" si="41"/>
        <v>0</v>
      </c>
      <c r="M82" s="654">
        <f t="shared" si="41"/>
        <v>0</v>
      </c>
      <c r="N82" s="654">
        <f t="shared" si="41"/>
        <v>0</v>
      </c>
      <c r="O82" s="655"/>
      <c r="P82" s="170"/>
    </row>
    <row r="83" spans="1:16" ht="14.25">
      <c r="A83" s="1098"/>
      <c r="B83" s="1100"/>
      <c r="C83" s="1100"/>
      <c r="D83" s="1091"/>
      <c r="E83" s="197">
        <f>G83+I83+K83+M83</f>
        <v>20</v>
      </c>
      <c r="F83" s="197">
        <f>H83+J83+L83+N83</f>
        <v>0</v>
      </c>
      <c r="G83" s="197">
        <v>20</v>
      </c>
      <c r="H83" s="197">
        <v>0</v>
      </c>
      <c r="I83" s="197"/>
      <c r="J83" s="197"/>
      <c r="K83" s="197"/>
      <c r="L83" s="197"/>
      <c r="M83" s="197"/>
      <c r="N83" s="197"/>
      <c r="O83" s="333" t="s">
        <v>129</v>
      </c>
      <c r="P83" s="170"/>
    </row>
    <row r="84" spans="1:16" ht="14.25">
      <c r="A84" s="1098"/>
      <c r="B84" s="1100"/>
      <c r="C84" s="1100"/>
      <c r="D84" s="1091"/>
      <c r="E84" s="197">
        <f aca="true" t="shared" si="42" ref="E84:F88">G84+I84+K84+M84</f>
        <v>7.7</v>
      </c>
      <c r="F84" s="197">
        <f t="shared" si="42"/>
        <v>7.7</v>
      </c>
      <c r="G84" s="179">
        <v>7.7</v>
      </c>
      <c r="H84" s="179">
        <v>7.7</v>
      </c>
      <c r="I84" s="197"/>
      <c r="J84" s="197"/>
      <c r="K84" s="197"/>
      <c r="L84" s="197"/>
      <c r="M84" s="197"/>
      <c r="N84" s="197"/>
      <c r="O84" s="333" t="s">
        <v>130</v>
      </c>
      <c r="P84" s="170"/>
    </row>
    <row r="85" spans="1:16" ht="14.25">
      <c r="A85" s="1098"/>
      <c r="B85" s="1100"/>
      <c r="C85" s="1100"/>
      <c r="D85" s="1091"/>
      <c r="E85" s="197">
        <f t="shared" si="42"/>
        <v>7.9</v>
      </c>
      <c r="F85" s="197">
        <f t="shared" si="42"/>
        <v>7.9</v>
      </c>
      <c r="G85" s="179">
        <v>7.9</v>
      </c>
      <c r="H85" s="179">
        <v>7.9</v>
      </c>
      <c r="I85" s="197"/>
      <c r="J85" s="197"/>
      <c r="K85" s="197"/>
      <c r="L85" s="197"/>
      <c r="M85" s="197"/>
      <c r="N85" s="197"/>
      <c r="O85" s="333" t="s">
        <v>131</v>
      </c>
      <c r="P85" s="170"/>
    </row>
    <row r="86" spans="1:16" ht="14.25">
      <c r="A86" s="1098"/>
      <c r="B86" s="1100"/>
      <c r="C86" s="1100"/>
      <c r="D86" s="1091"/>
      <c r="E86" s="197">
        <f t="shared" si="42"/>
        <v>10</v>
      </c>
      <c r="F86" s="197">
        <f t="shared" si="42"/>
        <v>10</v>
      </c>
      <c r="G86" s="179">
        <v>10</v>
      </c>
      <c r="H86" s="179">
        <v>10</v>
      </c>
      <c r="I86" s="197"/>
      <c r="J86" s="197"/>
      <c r="K86" s="197"/>
      <c r="L86" s="197"/>
      <c r="M86" s="197"/>
      <c r="N86" s="197"/>
      <c r="O86" s="333" t="s">
        <v>133</v>
      </c>
      <c r="P86" s="170"/>
    </row>
    <row r="87" spans="1:16" ht="14.25">
      <c r="A87" s="1098"/>
      <c r="B87" s="1100"/>
      <c r="C87" s="1100"/>
      <c r="D87" s="1091"/>
      <c r="E87" s="197">
        <f t="shared" si="42"/>
        <v>20</v>
      </c>
      <c r="F87" s="197">
        <f t="shared" si="42"/>
        <v>0</v>
      </c>
      <c r="G87" s="197">
        <v>20</v>
      </c>
      <c r="H87" s="197">
        <v>0</v>
      </c>
      <c r="I87" s="197"/>
      <c r="J87" s="197"/>
      <c r="K87" s="197"/>
      <c r="L87" s="197"/>
      <c r="M87" s="197"/>
      <c r="N87" s="197"/>
      <c r="O87" s="333" t="s">
        <v>23</v>
      </c>
      <c r="P87" s="170"/>
    </row>
    <row r="88" spans="1:16" ht="14.25">
      <c r="A88" s="1098"/>
      <c r="B88" s="1100"/>
      <c r="C88" s="1100"/>
      <c r="D88" s="1091"/>
      <c r="E88" s="197">
        <f t="shared" si="42"/>
        <v>20</v>
      </c>
      <c r="F88" s="197">
        <f t="shared" si="42"/>
        <v>0</v>
      </c>
      <c r="G88" s="197">
        <v>20</v>
      </c>
      <c r="H88" s="197">
        <v>0</v>
      </c>
      <c r="I88" s="197"/>
      <c r="J88" s="197"/>
      <c r="K88" s="197"/>
      <c r="L88" s="197"/>
      <c r="M88" s="197"/>
      <c r="N88" s="197"/>
      <c r="O88" s="333" t="s">
        <v>478</v>
      </c>
      <c r="P88" s="170"/>
    </row>
    <row r="89" spans="1:16" ht="14.25">
      <c r="A89" s="1098"/>
      <c r="B89" s="1100"/>
      <c r="C89" s="1100"/>
      <c r="D89" s="824">
        <v>2020</v>
      </c>
      <c r="E89" s="656">
        <f>SUM(E90:E95)</f>
        <v>100.5</v>
      </c>
      <c r="F89" s="656">
        <f aca="true" t="shared" si="43" ref="F89:N89">SUM(F90:F95)</f>
        <v>28</v>
      </c>
      <c r="G89" s="656">
        <f t="shared" si="43"/>
        <v>100.5</v>
      </c>
      <c r="H89" s="656">
        <f t="shared" si="43"/>
        <v>28</v>
      </c>
      <c r="I89" s="656">
        <f t="shared" si="43"/>
        <v>0</v>
      </c>
      <c r="J89" s="656">
        <f t="shared" si="43"/>
        <v>0</v>
      </c>
      <c r="K89" s="656">
        <f t="shared" si="43"/>
        <v>0</v>
      </c>
      <c r="L89" s="656">
        <f t="shared" si="43"/>
        <v>0</v>
      </c>
      <c r="M89" s="656">
        <f t="shared" si="43"/>
        <v>0</v>
      </c>
      <c r="N89" s="656">
        <f t="shared" si="43"/>
        <v>0</v>
      </c>
      <c r="O89" s="655"/>
      <c r="P89" s="170"/>
    </row>
    <row r="90" spans="1:16" ht="14.25">
      <c r="A90" s="1098"/>
      <c r="B90" s="1100"/>
      <c r="C90" s="1100"/>
      <c r="D90" s="824"/>
      <c r="E90" s="192">
        <f>G90+I90+K90+M90</f>
        <v>20</v>
      </c>
      <c r="F90" s="192">
        <f>H90+J90+L90+N90</f>
        <v>0</v>
      </c>
      <c r="G90" s="192">
        <v>20</v>
      </c>
      <c r="H90" s="192">
        <v>0</v>
      </c>
      <c r="I90" s="192"/>
      <c r="J90" s="192"/>
      <c r="K90" s="192"/>
      <c r="L90" s="192"/>
      <c r="M90" s="192"/>
      <c r="N90" s="192"/>
      <c r="O90" s="333" t="s">
        <v>129</v>
      </c>
      <c r="P90" s="170"/>
    </row>
    <row r="91" spans="1:16" ht="14.25">
      <c r="A91" s="1098"/>
      <c r="B91" s="1100"/>
      <c r="C91" s="1100"/>
      <c r="D91" s="824"/>
      <c r="E91" s="192">
        <f aca="true" t="shared" si="44" ref="E91:F95">G91+I91+K91+M91</f>
        <v>10.5</v>
      </c>
      <c r="F91" s="192">
        <f t="shared" si="44"/>
        <v>10.5</v>
      </c>
      <c r="G91" s="174">
        <v>10.5</v>
      </c>
      <c r="H91" s="174">
        <v>10.5</v>
      </c>
      <c r="I91" s="192"/>
      <c r="J91" s="192"/>
      <c r="K91" s="192"/>
      <c r="L91" s="192"/>
      <c r="M91" s="192"/>
      <c r="N91" s="192"/>
      <c r="O91" s="333" t="s">
        <v>130</v>
      </c>
      <c r="P91" s="170"/>
    </row>
    <row r="92" spans="1:16" ht="14.25">
      <c r="A92" s="1098"/>
      <c r="B92" s="1100"/>
      <c r="C92" s="1100"/>
      <c r="D92" s="824"/>
      <c r="E92" s="192">
        <f t="shared" si="44"/>
        <v>20</v>
      </c>
      <c r="F92" s="192">
        <f t="shared" si="44"/>
        <v>7.5</v>
      </c>
      <c r="G92" s="174">
        <v>20</v>
      </c>
      <c r="H92" s="174">
        <v>7.5</v>
      </c>
      <c r="I92" s="192"/>
      <c r="J92" s="192"/>
      <c r="K92" s="192"/>
      <c r="L92" s="192"/>
      <c r="M92" s="192"/>
      <c r="N92" s="192"/>
      <c r="O92" s="333" t="s">
        <v>131</v>
      </c>
      <c r="P92" s="170"/>
    </row>
    <row r="93" spans="1:16" ht="14.25">
      <c r="A93" s="1098"/>
      <c r="B93" s="1100"/>
      <c r="C93" s="1100"/>
      <c r="D93" s="824"/>
      <c r="E93" s="192">
        <f t="shared" si="44"/>
        <v>10</v>
      </c>
      <c r="F93" s="192">
        <f t="shared" si="44"/>
        <v>10</v>
      </c>
      <c r="G93" s="174">
        <v>10</v>
      </c>
      <c r="H93" s="174">
        <v>10</v>
      </c>
      <c r="I93" s="192"/>
      <c r="J93" s="192"/>
      <c r="K93" s="192"/>
      <c r="L93" s="192"/>
      <c r="M93" s="192"/>
      <c r="N93" s="192"/>
      <c r="O93" s="333" t="s">
        <v>133</v>
      </c>
      <c r="P93" s="170"/>
    </row>
    <row r="94" spans="1:16" ht="14.25">
      <c r="A94" s="1098"/>
      <c r="B94" s="1100"/>
      <c r="C94" s="1100"/>
      <c r="D94" s="824"/>
      <c r="E94" s="192">
        <f t="shared" si="44"/>
        <v>20</v>
      </c>
      <c r="F94" s="192">
        <f t="shared" si="44"/>
        <v>0</v>
      </c>
      <c r="G94" s="192">
        <v>20</v>
      </c>
      <c r="H94" s="192">
        <v>0</v>
      </c>
      <c r="I94" s="192"/>
      <c r="J94" s="192"/>
      <c r="K94" s="192"/>
      <c r="L94" s="192"/>
      <c r="M94" s="192"/>
      <c r="N94" s="192"/>
      <c r="O94" s="333" t="s">
        <v>23</v>
      </c>
      <c r="P94" s="170"/>
    </row>
    <row r="95" spans="1:16" ht="14.25">
      <c r="A95" s="1098"/>
      <c r="B95" s="1100"/>
      <c r="C95" s="1100"/>
      <c r="D95" s="824"/>
      <c r="E95" s="192">
        <f t="shared" si="44"/>
        <v>20</v>
      </c>
      <c r="F95" s="192">
        <f t="shared" si="44"/>
        <v>0</v>
      </c>
      <c r="G95" s="192">
        <v>20</v>
      </c>
      <c r="H95" s="192">
        <v>0</v>
      </c>
      <c r="I95" s="192"/>
      <c r="J95" s="192"/>
      <c r="K95" s="192"/>
      <c r="L95" s="192"/>
      <c r="M95" s="192"/>
      <c r="N95" s="192"/>
      <c r="O95" s="333" t="s">
        <v>478</v>
      </c>
      <c r="P95" s="170"/>
    </row>
    <row r="96" spans="1:16" ht="14.25">
      <c r="A96" s="1098"/>
      <c r="B96" s="1100"/>
      <c r="C96" s="1100"/>
      <c r="D96" s="824">
        <v>2021</v>
      </c>
      <c r="E96" s="656">
        <f>SUM(E97:E102)</f>
        <v>100.5</v>
      </c>
      <c r="F96" s="656">
        <f aca="true" t="shared" si="45" ref="F96:N96">SUM(F97:F102)</f>
        <v>33.4</v>
      </c>
      <c r="G96" s="656">
        <f t="shared" si="45"/>
        <v>100.5</v>
      </c>
      <c r="H96" s="656">
        <f t="shared" si="45"/>
        <v>33.4</v>
      </c>
      <c r="I96" s="656">
        <f t="shared" si="45"/>
        <v>0</v>
      </c>
      <c r="J96" s="656">
        <f t="shared" si="45"/>
        <v>0</v>
      </c>
      <c r="K96" s="656">
        <f t="shared" si="45"/>
        <v>0</v>
      </c>
      <c r="L96" s="656">
        <f t="shared" si="45"/>
        <v>0</v>
      </c>
      <c r="M96" s="656">
        <f t="shared" si="45"/>
        <v>0</v>
      </c>
      <c r="N96" s="656">
        <f t="shared" si="45"/>
        <v>0</v>
      </c>
      <c r="O96" s="655"/>
      <c r="P96" s="170"/>
    </row>
    <row r="97" spans="1:16" ht="14.25">
      <c r="A97" s="1098"/>
      <c r="B97" s="1100"/>
      <c r="C97" s="1100"/>
      <c r="D97" s="824"/>
      <c r="E97" s="192">
        <f aca="true" t="shared" si="46" ref="E97:F102">G97+I97+K97+M97</f>
        <v>20</v>
      </c>
      <c r="F97" s="192">
        <f t="shared" si="46"/>
        <v>0</v>
      </c>
      <c r="G97" s="192">
        <v>20</v>
      </c>
      <c r="H97" s="192">
        <v>0</v>
      </c>
      <c r="I97" s="192"/>
      <c r="J97" s="192"/>
      <c r="K97" s="192"/>
      <c r="L97" s="192"/>
      <c r="M97" s="192"/>
      <c r="N97" s="192"/>
      <c r="O97" s="333" t="s">
        <v>129</v>
      </c>
      <c r="P97" s="170"/>
    </row>
    <row r="98" spans="1:16" ht="14.25">
      <c r="A98" s="1098"/>
      <c r="B98" s="1100"/>
      <c r="C98" s="1100"/>
      <c r="D98" s="824"/>
      <c r="E98" s="192">
        <f t="shared" si="46"/>
        <v>10.5</v>
      </c>
      <c r="F98" s="192">
        <f t="shared" si="46"/>
        <v>10.5</v>
      </c>
      <c r="G98" s="174">
        <v>10.5</v>
      </c>
      <c r="H98" s="174">
        <v>10.5</v>
      </c>
      <c r="I98" s="192"/>
      <c r="J98" s="192"/>
      <c r="K98" s="192"/>
      <c r="L98" s="192"/>
      <c r="M98" s="192"/>
      <c r="N98" s="192"/>
      <c r="O98" s="333" t="s">
        <v>130</v>
      </c>
      <c r="P98" s="170"/>
    </row>
    <row r="99" spans="1:16" ht="14.25">
      <c r="A99" s="1098"/>
      <c r="B99" s="1100"/>
      <c r="C99" s="1100"/>
      <c r="D99" s="824"/>
      <c r="E99" s="192">
        <f t="shared" si="46"/>
        <v>20</v>
      </c>
      <c r="F99" s="192">
        <f t="shared" si="46"/>
        <v>12.9</v>
      </c>
      <c r="G99" s="174">
        <v>20</v>
      </c>
      <c r="H99" s="174">
        <v>12.9</v>
      </c>
      <c r="I99" s="192"/>
      <c r="J99" s="192"/>
      <c r="K99" s="192"/>
      <c r="L99" s="192"/>
      <c r="M99" s="192"/>
      <c r="N99" s="192"/>
      <c r="O99" s="333" t="s">
        <v>131</v>
      </c>
      <c r="P99" s="170"/>
    </row>
    <row r="100" spans="1:16" ht="14.25">
      <c r="A100" s="1098"/>
      <c r="B100" s="1100"/>
      <c r="C100" s="1100"/>
      <c r="D100" s="824"/>
      <c r="E100" s="192">
        <f t="shared" si="46"/>
        <v>10</v>
      </c>
      <c r="F100" s="192">
        <f t="shared" si="46"/>
        <v>10</v>
      </c>
      <c r="G100" s="174">
        <v>10</v>
      </c>
      <c r="H100" s="174">
        <v>10</v>
      </c>
      <c r="I100" s="192"/>
      <c r="J100" s="192"/>
      <c r="K100" s="192"/>
      <c r="L100" s="192"/>
      <c r="M100" s="192"/>
      <c r="N100" s="192"/>
      <c r="O100" s="333" t="s">
        <v>133</v>
      </c>
      <c r="P100" s="170"/>
    </row>
    <row r="101" spans="1:16" ht="14.25">
      <c r="A101" s="1098"/>
      <c r="B101" s="1100"/>
      <c r="C101" s="1100"/>
      <c r="D101" s="824"/>
      <c r="E101" s="192">
        <f t="shared" si="46"/>
        <v>20</v>
      </c>
      <c r="F101" s="192">
        <f t="shared" si="46"/>
        <v>0</v>
      </c>
      <c r="G101" s="192">
        <v>20</v>
      </c>
      <c r="H101" s="192">
        <v>0</v>
      </c>
      <c r="I101" s="192"/>
      <c r="J101" s="192"/>
      <c r="K101" s="192"/>
      <c r="L101" s="192"/>
      <c r="M101" s="192"/>
      <c r="N101" s="192"/>
      <c r="O101" s="333" t="s">
        <v>23</v>
      </c>
      <c r="P101" s="170"/>
    </row>
    <row r="102" spans="1:16" ht="14.25">
      <c r="A102" s="1098"/>
      <c r="B102" s="1100"/>
      <c r="C102" s="1100"/>
      <c r="D102" s="824"/>
      <c r="E102" s="192">
        <f t="shared" si="46"/>
        <v>20</v>
      </c>
      <c r="F102" s="192">
        <f t="shared" si="46"/>
        <v>0</v>
      </c>
      <c r="G102" s="192">
        <v>20</v>
      </c>
      <c r="H102" s="192">
        <v>0</v>
      </c>
      <c r="I102" s="192"/>
      <c r="J102" s="192"/>
      <c r="K102" s="192"/>
      <c r="L102" s="192"/>
      <c r="M102" s="192"/>
      <c r="N102" s="192"/>
      <c r="O102" s="333" t="s">
        <v>478</v>
      </c>
      <c r="P102" s="170"/>
    </row>
    <row r="103" spans="1:16" ht="14.25">
      <c r="A103" s="1098"/>
      <c r="B103" s="1100"/>
      <c r="C103" s="1100"/>
      <c r="D103" s="824">
        <v>2022</v>
      </c>
      <c r="E103" s="656">
        <f>SUM(E104:E109)</f>
        <v>100.5</v>
      </c>
      <c r="F103" s="656">
        <f aca="true" t="shared" si="47" ref="F103:N103">SUM(F104:F109)</f>
        <v>33.4</v>
      </c>
      <c r="G103" s="656">
        <f t="shared" si="47"/>
        <v>100.5</v>
      </c>
      <c r="H103" s="656">
        <f t="shared" si="47"/>
        <v>33.4</v>
      </c>
      <c r="I103" s="656">
        <f t="shared" si="47"/>
        <v>0</v>
      </c>
      <c r="J103" s="656">
        <f t="shared" si="47"/>
        <v>0</v>
      </c>
      <c r="K103" s="656">
        <f t="shared" si="47"/>
        <v>0</v>
      </c>
      <c r="L103" s="656">
        <f t="shared" si="47"/>
        <v>0</v>
      </c>
      <c r="M103" s="656">
        <f t="shared" si="47"/>
        <v>0</v>
      </c>
      <c r="N103" s="656">
        <f t="shared" si="47"/>
        <v>0</v>
      </c>
      <c r="O103" s="655"/>
      <c r="P103" s="170"/>
    </row>
    <row r="104" spans="1:16" ht="14.25">
      <c r="A104" s="1098"/>
      <c r="B104" s="1100"/>
      <c r="C104" s="1100"/>
      <c r="D104" s="824"/>
      <c r="E104" s="192">
        <f aca="true" t="shared" si="48" ref="E104:F109">G104+I104+K104+M104</f>
        <v>20</v>
      </c>
      <c r="F104" s="192">
        <f t="shared" si="48"/>
        <v>0</v>
      </c>
      <c r="G104" s="192">
        <v>20</v>
      </c>
      <c r="H104" s="192">
        <v>0</v>
      </c>
      <c r="I104" s="192"/>
      <c r="J104" s="192"/>
      <c r="K104" s="192"/>
      <c r="L104" s="192"/>
      <c r="M104" s="192"/>
      <c r="N104" s="192"/>
      <c r="O104" s="333" t="s">
        <v>129</v>
      </c>
      <c r="P104" s="170"/>
    </row>
    <row r="105" spans="1:16" ht="14.25">
      <c r="A105" s="1098"/>
      <c r="B105" s="1100"/>
      <c r="C105" s="1100"/>
      <c r="D105" s="824"/>
      <c r="E105" s="192">
        <f t="shared" si="48"/>
        <v>10.5</v>
      </c>
      <c r="F105" s="192">
        <f t="shared" si="48"/>
        <v>10.5</v>
      </c>
      <c r="G105" s="174">
        <v>10.5</v>
      </c>
      <c r="H105" s="174">
        <v>10.5</v>
      </c>
      <c r="I105" s="192"/>
      <c r="J105" s="192"/>
      <c r="K105" s="192"/>
      <c r="L105" s="192"/>
      <c r="M105" s="192"/>
      <c r="N105" s="192"/>
      <c r="O105" s="333" t="s">
        <v>130</v>
      </c>
      <c r="P105" s="170"/>
    </row>
    <row r="106" spans="1:16" ht="14.25">
      <c r="A106" s="1098"/>
      <c r="B106" s="1100"/>
      <c r="C106" s="1100"/>
      <c r="D106" s="824"/>
      <c r="E106" s="192">
        <f t="shared" si="48"/>
        <v>20</v>
      </c>
      <c r="F106" s="192">
        <f t="shared" si="48"/>
        <v>12.9</v>
      </c>
      <c r="G106" s="174">
        <v>20</v>
      </c>
      <c r="H106" s="174">
        <v>12.9</v>
      </c>
      <c r="I106" s="192"/>
      <c r="J106" s="192"/>
      <c r="K106" s="192"/>
      <c r="L106" s="192"/>
      <c r="M106" s="192"/>
      <c r="N106" s="192"/>
      <c r="O106" s="333" t="s">
        <v>131</v>
      </c>
      <c r="P106" s="170"/>
    </row>
    <row r="107" spans="1:16" ht="14.25">
      <c r="A107" s="1098"/>
      <c r="B107" s="1100"/>
      <c r="C107" s="1100"/>
      <c r="D107" s="824"/>
      <c r="E107" s="192">
        <f t="shared" si="48"/>
        <v>10</v>
      </c>
      <c r="F107" s="192">
        <f t="shared" si="48"/>
        <v>10</v>
      </c>
      <c r="G107" s="192">
        <v>10</v>
      </c>
      <c r="H107" s="174">
        <v>10</v>
      </c>
      <c r="I107" s="192"/>
      <c r="J107" s="192"/>
      <c r="K107" s="192"/>
      <c r="L107" s="192"/>
      <c r="M107" s="192"/>
      <c r="N107" s="192"/>
      <c r="O107" s="333" t="s">
        <v>133</v>
      </c>
      <c r="P107" s="170"/>
    </row>
    <row r="108" spans="1:16" ht="14.25">
      <c r="A108" s="1098"/>
      <c r="B108" s="1100"/>
      <c r="C108" s="1100"/>
      <c r="D108" s="824"/>
      <c r="E108" s="192">
        <f t="shared" si="48"/>
        <v>20</v>
      </c>
      <c r="F108" s="192">
        <f t="shared" si="48"/>
        <v>0</v>
      </c>
      <c r="G108" s="192">
        <v>20</v>
      </c>
      <c r="H108" s="192">
        <v>0</v>
      </c>
      <c r="I108" s="192"/>
      <c r="J108" s="192"/>
      <c r="K108" s="192"/>
      <c r="L108" s="192"/>
      <c r="M108" s="192"/>
      <c r="N108" s="192"/>
      <c r="O108" s="333" t="s">
        <v>23</v>
      </c>
      <c r="P108" s="170"/>
    </row>
    <row r="109" spans="1:16" ht="14.25">
      <c r="A109" s="1098"/>
      <c r="B109" s="1100"/>
      <c r="C109" s="1100"/>
      <c r="D109" s="824"/>
      <c r="E109" s="192">
        <f t="shared" si="48"/>
        <v>20</v>
      </c>
      <c r="F109" s="192">
        <f t="shared" si="48"/>
        <v>0</v>
      </c>
      <c r="G109" s="192">
        <v>20</v>
      </c>
      <c r="H109" s="192">
        <v>0</v>
      </c>
      <c r="I109" s="192"/>
      <c r="J109" s="192"/>
      <c r="K109" s="192"/>
      <c r="L109" s="192"/>
      <c r="M109" s="192"/>
      <c r="N109" s="192"/>
      <c r="O109" s="333" t="s">
        <v>478</v>
      </c>
      <c r="P109" s="170"/>
    </row>
    <row r="110" spans="1:16" ht="14.25">
      <c r="A110" s="1098"/>
      <c r="B110" s="1100"/>
      <c r="C110" s="1100"/>
      <c r="D110" s="824">
        <v>2023</v>
      </c>
      <c r="E110" s="656">
        <f>SUM(E111:E116)</f>
        <v>100.5</v>
      </c>
      <c r="F110" s="656">
        <f aca="true" t="shared" si="49" ref="F110:N110">SUM(F111:F116)</f>
        <v>0</v>
      </c>
      <c r="G110" s="656">
        <f t="shared" si="49"/>
        <v>100.5</v>
      </c>
      <c r="H110" s="656">
        <f t="shared" si="49"/>
        <v>0</v>
      </c>
      <c r="I110" s="656">
        <f t="shared" si="49"/>
        <v>0</v>
      </c>
      <c r="J110" s="656">
        <f t="shared" si="49"/>
        <v>0</v>
      </c>
      <c r="K110" s="656">
        <f t="shared" si="49"/>
        <v>0</v>
      </c>
      <c r="L110" s="656">
        <f t="shared" si="49"/>
        <v>0</v>
      </c>
      <c r="M110" s="656">
        <f t="shared" si="49"/>
        <v>0</v>
      </c>
      <c r="N110" s="656">
        <f t="shared" si="49"/>
        <v>0</v>
      </c>
      <c r="O110" s="655"/>
      <c r="P110" s="170"/>
    </row>
    <row r="111" spans="1:16" ht="14.25">
      <c r="A111" s="1098"/>
      <c r="B111" s="1100"/>
      <c r="C111" s="1100"/>
      <c r="D111" s="824"/>
      <c r="E111" s="192">
        <f aca="true" t="shared" si="50" ref="E111:F116">G111+I111+K111+M111</f>
        <v>20</v>
      </c>
      <c r="F111" s="192">
        <f t="shared" si="50"/>
        <v>0</v>
      </c>
      <c r="G111" s="192">
        <v>20</v>
      </c>
      <c r="H111" s="192">
        <v>0</v>
      </c>
      <c r="I111" s="192"/>
      <c r="J111" s="192"/>
      <c r="K111" s="192"/>
      <c r="L111" s="192"/>
      <c r="M111" s="192"/>
      <c r="N111" s="192"/>
      <c r="O111" s="333" t="s">
        <v>129</v>
      </c>
      <c r="P111" s="170"/>
    </row>
    <row r="112" spans="1:16" ht="14.25">
      <c r="A112" s="1098"/>
      <c r="B112" s="1100"/>
      <c r="C112" s="1100"/>
      <c r="D112" s="824"/>
      <c r="E112" s="192">
        <f t="shared" si="50"/>
        <v>10.5</v>
      </c>
      <c r="F112" s="192">
        <f t="shared" si="50"/>
        <v>0</v>
      </c>
      <c r="G112" s="174">
        <v>10.5</v>
      </c>
      <c r="H112" s="192">
        <v>0</v>
      </c>
      <c r="I112" s="192"/>
      <c r="J112" s="192"/>
      <c r="K112" s="192"/>
      <c r="L112" s="192"/>
      <c r="M112" s="192"/>
      <c r="N112" s="192"/>
      <c r="O112" s="333" t="s">
        <v>130</v>
      </c>
      <c r="P112" s="170"/>
    </row>
    <row r="113" spans="1:16" ht="14.25">
      <c r="A113" s="1098"/>
      <c r="B113" s="1100"/>
      <c r="C113" s="1100"/>
      <c r="D113" s="824"/>
      <c r="E113" s="192">
        <f t="shared" si="50"/>
        <v>20</v>
      </c>
      <c r="F113" s="192">
        <f t="shared" si="50"/>
        <v>0</v>
      </c>
      <c r="G113" s="174">
        <v>20</v>
      </c>
      <c r="H113" s="192">
        <v>0</v>
      </c>
      <c r="I113" s="192"/>
      <c r="J113" s="192"/>
      <c r="K113" s="192"/>
      <c r="L113" s="192"/>
      <c r="M113" s="192"/>
      <c r="N113" s="192"/>
      <c r="O113" s="333" t="s">
        <v>131</v>
      </c>
      <c r="P113" s="170"/>
    </row>
    <row r="114" spans="1:16" ht="14.25">
      <c r="A114" s="1098"/>
      <c r="B114" s="1100"/>
      <c r="C114" s="1100"/>
      <c r="D114" s="824"/>
      <c r="E114" s="192">
        <f t="shared" si="50"/>
        <v>10</v>
      </c>
      <c r="F114" s="192">
        <f t="shared" si="50"/>
        <v>0</v>
      </c>
      <c r="G114" s="192">
        <v>10</v>
      </c>
      <c r="H114" s="192">
        <v>0</v>
      </c>
      <c r="I114" s="192"/>
      <c r="J114" s="192"/>
      <c r="K114" s="192"/>
      <c r="L114" s="192"/>
      <c r="M114" s="192"/>
      <c r="N114" s="192"/>
      <c r="O114" s="333" t="s">
        <v>133</v>
      </c>
      <c r="P114" s="170"/>
    </row>
    <row r="115" spans="1:16" ht="14.25">
      <c r="A115" s="1098"/>
      <c r="B115" s="1100"/>
      <c r="C115" s="1100"/>
      <c r="D115" s="824"/>
      <c r="E115" s="192">
        <f t="shared" si="50"/>
        <v>20</v>
      </c>
      <c r="F115" s="192">
        <f t="shared" si="50"/>
        <v>0</v>
      </c>
      <c r="G115" s="192">
        <v>20</v>
      </c>
      <c r="H115" s="192">
        <v>0</v>
      </c>
      <c r="I115" s="192"/>
      <c r="J115" s="192"/>
      <c r="K115" s="192"/>
      <c r="L115" s="192"/>
      <c r="M115" s="192"/>
      <c r="N115" s="192"/>
      <c r="O115" s="333" t="s">
        <v>23</v>
      </c>
      <c r="P115" s="170"/>
    </row>
    <row r="116" spans="1:16" ht="14.25">
      <c r="A116" s="1098"/>
      <c r="B116" s="1100"/>
      <c r="C116" s="1100"/>
      <c r="D116" s="824"/>
      <c r="E116" s="192">
        <f t="shared" si="50"/>
        <v>20</v>
      </c>
      <c r="F116" s="192">
        <f t="shared" si="50"/>
        <v>0</v>
      </c>
      <c r="G116" s="192">
        <v>20</v>
      </c>
      <c r="H116" s="192">
        <v>0</v>
      </c>
      <c r="I116" s="192"/>
      <c r="J116" s="192"/>
      <c r="K116" s="192"/>
      <c r="L116" s="192"/>
      <c r="M116" s="192"/>
      <c r="N116" s="192"/>
      <c r="O116" s="333" t="s">
        <v>478</v>
      </c>
      <c r="P116" s="170"/>
    </row>
    <row r="117" spans="1:16" ht="14.25">
      <c r="A117" s="1098"/>
      <c r="B117" s="1100"/>
      <c r="C117" s="1100"/>
      <c r="D117" s="824">
        <v>2024</v>
      </c>
      <c r="E117" s="656">
        <f>SUM(E118:E123)</f>
        <v>100.5</v>
      </c>
      <c r="F117" s="656">
        <f aca="true" t="shared" si="51" ref="F117:N117">SUM(F118:F123)</f>
        <v>0</v>
      </c>
      <c r="G117" s="656">
        <f t="shared" si="51"/>
        <v>100.5</v>
      </c>
      <c r="H117" s="656">
        <f t="shared" si="51"/>
        <v>0</v>
      </c>
      <c r="I117" s="656">
        <f t="shared" si="51"/>
        <v>0</v>
      </c>
      <c r="J117" s="656">
        <f t="shared" si="51"/>
        <v>0</v>
      </c>
      <c r="K117" s="656">
        <f t="shared" si="51"/>
        <v>0</v>
      </c>
      <c r="L117" s="656">
        <f t="shared" si="51"/>
        <v>0</v>
      </c>
      <c r="M117" s="656">
        <f t="shared" si="51"/>
        <v>0</v>
      </c>
      <c r="N117" s="656">
        <f t="shared" si="51"/>
        <v>0</v>
      </c>
      <c r="O117" s="655"/>
      <c r="P117" s="170"/>
    </row>
    <row r="118" spans="1:16" ht="14.25">
      <c r="A118" s="1098"/>
      <c r="B118" s="1100"/>
      <c r="C118" s="1100"/>
      <c r="D118" s="824"/>
      <c r="E118" s="192">
        <f aca="true" t="shared" si="52" ref="E118:F123">G118+I118+K118+M118</f>
        <v>20</v>
      </c>
      <c r="F118" s="192">
        <f t="shared" si="52"/>
        <v>0</v>
      </c>
      <c r="G118" s="192">
        <v>20</v>
      </c>
      <c r="H118" s="192">
        <v>0</v>
      </c>
      <c r="I118" s="192"/>
      <c r="J118" s="192"/>
      <c r="K118" s="192"/>
      <c r="L118" s="192"/>
      <c r="M118" s="192"/>
      <c r="N118" s="192"/>
      <c r="O118" s="333" t="s">
        <v>129</v>
      </c>
      <c r="P118" s="170"/>
    </row>
    <row r="119" spans="1:16" ht="14.25">
      <c r="A119" s="1098"/>
      <c r="B119" s="1100"/>
      <c r="C119" s="1100"/>
      <c r="D119" s="824"/>
      <c r="E119" s="192">
        <f t="shared" si="52"/>
        <v>10.5</v>
      </c>
      <c r="F119" s="192">
        <f t="shared" si="52"/>
        <v>0</v>
      </c>
      <c r="G119" s="174">
        <v>10.5</v>
      </c>
      <c r="H119" s="192">
        <v>0</v>
      </c>
      <c r="I119" s="192"/>
      <c r="J119" s="192"/>
      <c r="K119" s="192"/>
      <c r="L119" s="192"/>
      <c r="M119" s="192"/>
      <c r="N119" s="192"/>
      <c r="O119" s="333" t="s">
        <v>130</v>
      </c>
      <c r="P119" s="170"/>
    </row>
    <row r="120" spans="1:16" ht="14.25">
      <c r="A120" s="1098"/>
      <c r="B120" s="1100"/>
      <c r="C120" s="1100"/>
      <c r="D120" s="824"/>
      <c r="E120" s="192">
        <f t="shared" si="52"/>
        <v>20</v>
      </c>
      <c r="F120" s="192">
        <f t="shared" si="52"/>
        <v>0</v>
      </c>
      <c r="G120" s="174">
        <v>20</v>
      </c>
      <c r="H120" s="192">
        <v>0</v>
      </c>
      <c r="I120" s="192"/>
      <c r="J120" s="192"/>
      <c r="K120" s="192"/>
      <c r="L120" s="192"/>
      <c r="M120" s="192"/>
      <c r="N120" s="192"/>
      <c r="O120" s="333" t="s">
        <v>131</v>
      </c>
      <c r="P120" s="170"/>
    </row>
    <row r="121" spans="1:16" ht="14.25">
      <c r="A121" s="1098"/>
      <c r="B121" s="1100"/>
      <c r="C121" s="1100"/>
      <c r="D121" s="824"/>
      <c r="E121" s="192">
        <f t="shared" si="52"/>
        <v>10</v>
      </c>
      <c r="F121" s="192">
        <f t="shared" si="52"/>
        <v>0</v>
      </c>
      <c r="G121" s="192">
        <v>10</v>
      </c>
      <c r="H121" s="192">
        <v>0</v>
      </c>
      <c r="I121" s="192"/>
      <c r="J121" s="192"/>
      <c r="K121" s="192"/>
      <c r="L121" s="192"/>
      <c r="M121" s="192"/>
      <c r="N121" s="192"/>
      <c r="O121" s="333" t="s">
        <v>133</v>
      </c>
      <c r="P121" s="170"/>
    </row>
    <row r="122" spans="1:16" ht="14.25">
      <c r="A122" s="1098"/>
      <c r="B122" s="1100"/>
      <c r="C122" s="1100"/>
      <c r="D122" s="824"/>
      <c r="E122" s="192">
        <f t="shared" si="52"/>
        <v>20</v>
      </c>
      <c r="F122" s="192">
        <f t="shared" si="52"/>
        <v>0</v>
      </c>
      <c r="G122" s="192">
        <v>20</v>
      </c>
      <c r="H122" s="192">
        <v>0</v>
      </c>
      <c r="I122" s="192"/>
      <c r="J122" s="192"/>
      <c r="K122" s="192"/>
      <c r="L122" s="192"/>
      <c r="M122" s="192"/>
      <c r="N122" s="192"/>
      <c r="O122" s="333" t="s">
        <v>23</v>
      </c>
      <c r="P122" s="170"/>
    </row>
    <row r="123" spans="1:16" ht="14.25">
      <c r="A123" s="1098"/>
      <c r="B123" s="1100"/>
      <c r="C123" s="1100"/>
      <c r="D123" s="824"/>
      <c r="E123" s="192">
        <f t="shared" si="52"/>
        <v>20</v>
      </c>
      <c r="F123" s="192">
        <f t="shared" si="52"/>
        <v>0</v>
      </c>
      <c r="G123" s="192">
        <v>20</v>
      </c>
      <c r="H123" s="192">
        <v>0</v>
      </c>
      <c r="I123" s="192"/>
      <c r="J123" s="192"/>
      <c r="K123" s="192"/>
      <c r="L123" s="192"/>
      <c r="M123" s="192"/>
      <c r="N123" s="192"/>
      <c r="O123" s="333" t="s">
        <v>478</v>
      </c>
      <c r="P123" s="170"/>
    </row>
    <row r="124" spans="1:16" ht="14.25">
      <c r="A124" s="1098"/>
      <c r="B124" s="1100"/>
      <c r="C124" s="1100"/>
      <c r="D124" s="824">
        <v>2025</v>
      </c>
      <c r="E124" s="656">
        <f>SUM(E125:E130)</f>
        <v>100.5</v>
      </c>
      <c r="F124" s="656">
        <f aca="true" t="shared" si="53" ref="F124:N124">SUM(F125:F130)</f>
        <v>0</v>
      </c>
      <c r="G124" s="656">
        <f t="shared" si="53"/>
        <v>100.5</v>
      </c>
      <c r="H124" s="656">
        <f t="shared" si="53"/>
        <v>0</v>
      </c>
      <c r="I124" s="656">
        <f t="shared" si="53"/>
        <v>0</v>
      </c>
      <c r="J124" s="656">
        <f t="shared" si="53"/>
        <v>0</v>
      </c>
      <c r="K124" s="656">
        <f t="shared" si="53"/>
        <v>0</v>
      </c>
      <c r="L124" s="656">
        <f t="shared" si="53"/>
        <v>0</v>
      </c>
      <c r="M124" s="656">
        <f t="shared" si="53"/>
        <v>0</v>
      </c>
      <c r="N124" s="656">
        <f t="shared" si="53"/>
        <v>0</v>
      </c>
      <c r="O124" s="655"/>
      <c r="P124" s="170"/>
    </row>
    <row r="125" spans="1:16" ht="14.25">
      <c r="A125" s="1098"/>
      <c r="B125" s="1100"/>
      <c r="C125" s="1100"/>
      <c r="D125" s="824"/>
      <c r="E125" s="192">
        <f aca="true" t="shared" si="54" ref="E125:F130">G125+I125+K125+M125</f>
        <v>20</v>
      </c>
      <c r="F125" s="192">
        <f t="shared" si="54"/>
        <v>0</v>
      </c>
      <c r="G125" s="192">
        <v>20</v>
      </c>
      <c r="H125" s="192">
        <v>0</v>
      </c>
      <c r="I125" s="192"/>
      <c r="J125" s="192"/>
      <c r="K125" s="192"/>
      <c r="L125" s="192"/>
      <c r="M125" s="192"/>
      <c r="N125" s="192"/>
      <c r="O125" s="333" t="s">
        <v>129</v>
      </c>
      <c r="P125" s="170"/>
    </row>
    <row r="126" spans="1:16" ht="14.25">
      <c r="A126" s="1098"/>
      <c r="B126" s="1100"/>
      <c r="C126" s="1100"/>
      <c r="D126" s="824"/>
      <c r="E126" s="192">
        <f t="shared" si="54"/>
        <v>10.5</v>
      </c>
      <c r="F126" s="192">
        <f t="shared" si="54"/>
        <v>0</v>
      </c>
      <c r="G126" s="174">
        <v>10.5</v>
      </c>
      <c r="H126" s="192">
        <v>0</v>
      </c>
      <c r="I126" s="192"/>
      <c r="J126" s="192"/>
      <c r="K126" s="192"/>
      <c r="L126" s="192"/>
      <c r="M126" s="192"/>
      <c r="N126" s="192"/>
      <c r="O126" s="333" t="s">
        <v>130</v>
      </c>
      <c r="P126" s="170"/>
    </row>
    <row r="127" spans="1:16" ht="14.25">
      <c r="A127" s="1098"/>
      <c r="B127" s="1100"/>
      <c r="C127" s="1100"/>
      <c r="D127" s="824"/>
      <c r="E127" s="192">
        <f t="shared" si="54"/>
        <v>20</v>
      </c>
      <c r="F127" s="192">
        <f t="shared" si="54"/>
        <v>0</v>
      </c>
      <c r="G127" s="174">
        <v>20</v>
      </c>
      <c r="H127" s="192">
        <v>0</v>
      </c>
      <c r="I127" s="192"/>
      <c r="J127" s="192"/>
      <c r="K127" s="192"/>
      <c r="L127" s="192"/>
      <c r="M127" s="192"/>
      <c r="N127" s="192"/>
      <c r="O127" s="333" t="s">
        <v>131</v>
      </c>
      <c r="P127" s="170"/>
    </row>
    <row r="128" spans="1:16" ht="14.25">
      <c r="A128" s="1098"/>
      <c r="B128" s="1100"/>
      <c r="C128" s="1100"/>
      <c r="D128" s="824"/>
      <c r="E128" s="192">
        <f t="shared" si="54"/>
        <v>10</v>
      </c>
      <c r="F128" s="192">
        <f t="shared" si="54"/>
        <v>0</v>
      </c>
      <c r="G128" s="192">
        <v>10</v>
      </c>
      <c r="H128" s="192">
        <v>0</v>
      </c>
      <c r="I128" s="192"/>
      <c r="J128" s="192"/>
      <c r="K128" s="192"/>
      <c r="L128" s="192"/>
      <c r="M128" s="192"/>
      <c r="N128" s="192"/>
      <c r="O128" s="333" t="s">
        <v>133</v>
      </c>
      <c r="P128" s="170"/>
    </row>
    <row r="129" spans="1:16" ht="14.25">
      <c r="A129" s="1098"/>
      <c r="B129" s="1100"/>
      <c r="C129" s="1100"/>
      <c r="D129" s="824"/>
      <c r="E129" s="192">
        <f t="shared" si="54"/>
        <v>20</v>
      </c>
      <c r="F129" s="192">
        <f t="shared" si="54"/>
        <v>0</v>
      </c>
      <c r="G129" s="192">
        <v>20</v>
      </c>
      <c r="H129" s="192">
        <v>0</v>
      </c>
      <c r="I129" s="192"/>
      <c r="J129" s="192"/>
      <c r="K129" s="192"/>
      <c r="L129" s="192"/>
      <c r="M129" s="192"/>
      <c r="N129" s="192"/>
      <c r="O129" s="333" t="s">
        <v>23</v>
      </c>
      <c r="P129" s="170"/>
    </row>
    <row r="130" spans="1:16" ht="14.25">
      <c r="A130" s="1099"/>
      <c r="B130" s="1096"/>
      <c r="C130" s="1096"/>
      <c r="D130" s="824"/>
      <c r="E130" s="192">
        <f t="shared" si="54"/>
        <v>20</v>
      </c>
      <c r="F130" s="192">
        <f t="shared" si="54"/>
        <v>0</v>
      </c>
      <c r="G130" s="192">
        <v>20</v>
      </c>
      <c r="H130" s="192">
        <v>0</v>
      </c>
      <c r="I130" s="192"/>
      <c r="J130" s="192"/>
      <c r="K130" s="192"/>
      <c r="L130" s="192"/>
      <c r="M130" s="192"/>
      <c r="N130" s="192"/>
      <c r="O130" s="333" t="s">
        <v>478</v>
      </c>
      <c r="P130" s="170"/>
    </row>
    <row r="131" spans="1:16" ht="14.25">
      <c r="A131" s="653"/>
      <c r="B131" s="648"/>
      <c r="C131" s="1088">
        <v>33</v>
      </c>
      <c r="D131" s="1089"/>
      <c r="E131" s="1089"/>
      <c r="F131" s="1089"/>
      <c r="G131" s="1089"/>
      <c r="H131" s="1089"/>
      <c r="I131" s="1089"/>
      <c r="J131" s="1089"/>
      <c r="K131" s="1089"/>
      <c r="L131" s="1089"/>
      <c r="M131" s="1089"/>
      <c r="N131" s="1089"/>
      <c r="O131" s="1090"/>
      <c r="P131" s="170"/>
    </row>
    <row r="132" spans="1:16" s="4" customFormat="1" ht="15" customHeight="1">
      <c r="A132" s="1097" t="s">
        <v>616</v>
      </c>
      <c r="B132" s="1095" t="s">
        <v>141</v>
      </c>
      <c r="C132" s="1102"/>
      <c r="D132" s="824" t="s">
        <v>8</v>
      </c>
      <c r="E132" s="196">
        <f>SUM(E133:E138)</f>
        <v>1273.5</v>
      </c>
      <c r="F132" s="196">
        <f aca="true" t="shared" si="55" ref="F132:N132">SUM(F133:F138)</f>
        <v>360.7</v>
      </c>
      <c r="G132" s="196">
        <f t="shared" si="55"/>
        <v>1273.5</v>
      </c>
      <c r="H132" s="196">
        <f t="shared" si="55"/>
        <v>360.7</v>
      </c>
      <c r="I132" s="196">
        <f t="shared" si="55"/>
        <v>0</v>
      </c>
      <c r="J132" s="196">
        <f t="shared" si="55"/>
        <v>0</v>
      </c>
      <c r="K132" s="196">
        <f t="shared" si="55"/>
        <v>0</v>
      </c>
      <c r="L132" s="196">
        <f t="shared" si="55"/>
        <v>0</v>
      </c>
      <c r="M132" s="196">
        <f t="shared" si="55"/>
        <v>0</v>
      </c>
      <c r="N132" s="196">
        <f t="shared" si="55"/>
        <v>0</v>
      </c>
      <c r="O132" s="650"/>
      <c r="P132" s="160"/>
    </row>
    <row r="133" spans="1:16" ht="14.25">
      <c r="A133" s="1098"/>
      <c r="B133" s="1100"/>
      <c r="C133" s="1102"/>
      <c r="D133" s="824"/>
      <c r="E133" s="192">
        <f>G133+I133+K133+M133</f>
        <v>220</v>
      </c>
      <c r="F133" s="192">
        <f>H133+J133+L133+N133</f>
        <v>0</v>
      </c>
      <c r="G133" s="192">
        <f aca="true" t="shared" si="56" ref="G133:H138">G140+G147+G154+G161+G168+G175+G183+G190+G197+G204+G211</f>
        <v>220</v>
      </c>
      <c r="H133" s="192">
        <f t="shared" si="56"/>
        <v>0</v>
      </c>
      <c r="I133" s="192">
        <f aca="true" t="shared" si="57" ref="I133:N133">I140+I147+I154+I161+I168+I175+I183+I190+I197+I204+I211</f>
        <v>0</v>
      </c>
      <c r="J133" s="192">
        <f t="shared" si="57"/>
        <v>0</v>
      </c>
      <c r="K133" s="192">
        <f t="shared" si="57"/>
        <v>0</v>
      </c>
      <c r="L133" s="192">
        <f t="shared" si="57"/>
        <v>0</v>
      </c>
      <c r="M133" s="192">
        <f t="shared" si="57"/>
        <v>0</v>
      </c>
      <c r="N133" s="192">
        <f t="shared" si="57"/>
        <v>0</v>
      </c>
      <c r="O133" s="333" t="s">
        <v>129</v>
      </c>
      <c r="P133" s="170"/>
    </row>
    <row r="134" spans="1:16" ht="14.25">
      <c r="A134" s="1098"/>
      <c r="B134" s="1100"/>
      <c r="C134" s="1102"/>
      <c r="D134" s="824"/>
      <c r="E134" s="192">
        <f aca="true" t="shared" si="58" ref="E134:F138">G134+I134+K134+M134</f>
        <v>145.59999999999997</v>
      </c>
      <c r="F134" s="192">
        <f t="shared" si="58"/>
        <v>79.89999999999999</v>
      </c>
      <c r="G134" s="192">
        <f t="shared" si="56"/>
        <v>145.59999999999997</v>
      </c>
      <c r="H134" s="192">
        <f t="shared" si="56"/>
        <v>79.89999999999999</v>
      </c>
      <c r="I134" s="192">
        <f aca="true" t="shared" si="59" ref="I134:N134">I141+I148+I155+I162+I169+I176+I184+I191+I198+I205+I212</f>
        <v>0</v>
      </c>
      <c r="J134" s="192">
        <f t="shared" si="59"/>
        <v>0</v>
      </c>
      <c r="K134" s="192">
        <f t="shared" si="59"/>
        <v>0</v>
      </c>
      <c r="L134" s="192">
        <f t="shared" si="59"/>
        <v>0</v>
      </c>
      <c r="M134" s="192">
        <f t="shared" si="59"/>
        <v>0</v>
      </c>
      <c r="N134" s="192">
        <f t="shared" si="59"/>
        <v>0</v>
      </c>
      <c r="O134" s="333" t="s">
        <v>130</v>
      </c>
      <c r="P134" s="170"/>
    </row>
    <row r="135" spans="1:16" ht="14.25">
      <c r="A135" s="1098"/>
      <c r="B135" s="1100"/>
      <c r="C135" s="1102"/>
      <c r="D135" s="824"/>
      <c r="E135" s="192">
        <f t="shared" si="58"/>
        <v>207.9</v>
      </c>
      <c r="F135" s="192">
        <f t="shared" si="58"/>
        <v>80.8</v>
      </c>
      <c r="G135" s="192">
        <f t="shared" si="56"/>
        <v>207.9</v>
      </c>
      <c r="H135" s="192">
        <f t="shared" si="56"/>
        <v>80.8</v>
      </c>
      <c r="I135" s="192">
        <f aca="true" t="shared" si="60" ref="I135:N135">I142+I149+I156+I163+I170+I177+I185+I192+I199+I206+I213</f>
        <v>0</v>
      </c>
      <c r="J135" s="192">
        <f t="shared" si="60"/>
        <v>0</v>
      </c>
      <c r="K135" s="192">
        <f t="shared" si="60"/>
        <v>0</v>
      </c>
      <c r="L135" s="192">
        <f t="shared" si="60"/>
        <v>0</v>
      </c>
      <c r="M135" s="192">
        <f t="shared" si="60"/>
        <v>0</v>
      </c>
      <c r="N135" s="192">
        <f t="shared" si="60"/>
        <v>0</v>
      </c>
      <c r="O135" s="333" t="s">
        <v>131</v>
      </c>
      <c r="P135" s="170"/>
    </row>
    <row r="136" spans="1:16" ht="14.25">
      <c r="A136" s="1098"/>
      <c r="B136" s="1100"/>
      <c r="C136" s="1102"/>
      <c r="D136" s="824"/>
      <c r="E136" s="192">
        <f t="shared" si="58"/>
        <v>260</v>
      </c>
      <c r="F136" s="192">
        <f t="shared" si="58"/>
        <v>200</v>
      </c>
      <c r="G136" s="192">
        <f t="shared" si="56"/>
        <v>260</v>
      </c>
      <c r="H136" s="192">
        <f t="shared" si="56"/>
        <v>200</v>
      </c>
      <c r="I136" s="192">
        <f aca="true" t="shared" si="61" ref="I136:N136">I143+I150+I157+I164+I171+I178+I186+I193+I200+I207+I214</f>
        <v>0</v>
      </c>
      <c r="J136" s="192">
        <f t="shared" si="61"/>
        <v>0</v>
      </c>
      <c r="K136" s="192">
        <f t="shared" si="61"/>
        <v>0</v>
      </c>
      <c r="L136" s="192">
        <f t="shared" si="61"/>
        <v>0</v>
      </c>
      <c r="M136" s="192">
        <f t="shared" si="61"/>
        <v>0</v>
      </c>
      <c r="N136" s="192">
        <f t="shared" si="61"/>
        <v>0</v>
      </c>
      <c r="O136" s="333" t="s">
        <v>133</v>
      </c>
      <c r="P136" s="170"/>
    </row>
    <row r="137" spans="1:16" ht="14.25">
      <c r="A137" s="1098"/>
      <c r="B137" s="1100"/>
      <c r="C137" s="1102"/>
      <c r="D137" s="824"/>
      <c r="E137" s="192">
        <f t="shared" si="58"/>
        <v>220</v>
      </c>
      <c r="F137" s="192">
        <f t="shared" si="58"/>
        <v>0</v>
      </c>
      <c r="G137" s="192">
        <f t="shared" si="56"/>
        <v>220</v>
      </c>
      <c r="H137" s="192">
        <f t="shared" si="56"/>
        <v>0</v>
      </c>
      <c r="I137" s="192">
        <f aca="true" t="shared" si="62" ref="I137:N137">I144+I151+I158+I165+I172+I179+I187+I194+I201+I208+I215</f>
        <v>0</v>
      </c>
      <c r="J137" s="192">
        <f t="shared" si="62"/>
        <v>0</v>
      </c>
      <c r="K137" s="192">
        <f t="shared" si="62"/>
        <v>0</v>
      </c>
      <c r="L137" s="192">
        <f t="shared" si="62"/>
        <v>0</v>
      </c>
      <c r="M137" s="192">
        <f t="shared" si="62"/>
        <v>0</v>
      </c>
      <c r="N137" s="192">
        <f t="shared" si="62"/>
        <v>0</v>
      </c>
      <c r="O137" s="333" t="s">
        <v>23</v>
      </c>
      <c r="P137" s="170"/>
    </row>
    <row r="138" spans="1:16" ht="14.25">
      <c r="A138" s="1098"/>
      <c r="B138" s="1100"/>
      <c r="C138" s="1102"/>
      <c r="D138" s="824"/>
      <c r="E138" s="192">
        <f t="shared" si="58"/>
        <v>220</v>
      </c>
      <c r="F138" s="192">
        <f t="shared" si="58"/>
        <v>0</v>
      </c>
      <c r="G138" s="192">
        <f t="shared" si="56"/>
        <v>220</v>
      </c>
      <c r="H138" s="192">
        <f t="shared" si="56"/>
        <v>0</v>
      </c>
      <c r="I138" s="192">
        <f aca="true" t="shared" si="63" ref="I138:N138">I145+I152+I159+I166+I173+I180+I188+I195+I202+I209+I216</f>
        <v>0</v>
      </c>
      <c r="J138" s="192">
        <f t="shared" si="63"/>
        <v>0</v>
      </c>
      <c r="K138" s="192">
        <f t="shared" si="63"/>
        <v>0</v>
      </c>
      <c r="L138" s="192">
        <f t="shared" si="63"/>
        <v>0</v>
      </c>
      <c r="M138" s="192">
        <f t="shared" si="63"/>
        <v>0</v>
      </c>
      <c r="N138" s="192">
        <f t="shared" si="63"/>
        <v>0</v>
      </c>
      <c r="O138" s="333" t="s">
        <v>478</v>
      </c>
      <c r="P138" s="170"/>
    </row>
    <row r="139" spans="1:16" ht="14.25">
      <c r="A139" s="1098"/>
      <c r="B139" s="1100"/>
      <c r="C139" s="1095"/>
      <c r="D139" s="1091">
        <v>2015</v>
      </c>
      <c r="E139" s="654">
        <f>SUM(E140:E145)</f>
        <v>120</v>
      </c>
      <c r="F139" s="654">
        <f>SUM(F140:F145)</f>
        <v>51.3</v>
      </c>
      <c r="G139" s="654">
        <f>SUM(G140:G145)</f>
        <v>120</v>
      </c>
      <c r="H139" s="654">
        <f>SUM(H140:H145)</f>
        <v>51.3</v>
      </c>
      <c r="I139" s="654">
        <f aca="true" t="shared" si="64" ref="I139:N139">SUM(I140:I145)</f>
        <v>0</v>
      </c>
      <c r="J139" s="654">
        <f t="shared" si="64"/>
        <v>0</v>
      </c>
      <c r="K139" s="654">
        <f t="shared" si="64"/>
        <v>0</v>
      </c>
      <c r="L139" s="654">
        <f t="shared" si="64"/>
        <v>0</v>
      </c>
      <c r="M139" s="654">
        <f t="shared" si="64"/>
        <v>0</v>
      </c>
      <c r="N139" s="654">
        <f t="shared" si="64"/>
        <v>0</v>
      </c>
      <c r="O139" s="655"/>
      <c r="P139" s="170"/>
    </row>
    <row r="140" spans="1:16" ht="14.25">
      <c r="A140" s="1098"/>
      <c r="B140" s="1100"/>
      <c r="C140" s="1100"/>
      <c r="D140" s="1091"/>
      <c r="E140" s="197">
        <f>G140+I140+K140+M140</f>
        <v>20</v>
      </c>
      <c r="F140" s="197">
        <f>H140+J140+L140+N140</f>
        <v>0</v>
      </c>
      <c r="G140" s="197">
        <v>20</v>
      </c>
      <c r="H140" s="197">
        <v>0</v>
      </c>
      <c r="I140" s="197"/>
      <c r="J140" s="197"/>
      <c r="K140" s="197"/>
      <c r="L140" s="197"/>
      <c r="M140" s="197"/>
      <c r="N140" s="197"/>
      <c r="O140" s="333" t="s">
        <v>129</v>
      </c>
      <c r="P140" s="170"/>
    </row>
    <row r="141" spans="1:16" ht="14.25">
      <c r="A141" s="1098"/>
      <c r="B141" s="1100"/>
      <c r="C141" s="1100"/>
      <c r="D141" s="1091"/>
      <c r="E141" s="197">
        <f aca="true" t="shared" si="65" ref="E141:F145">G141+I141+K141+M141</f>
        <v>20</v>
      </c>
      <c r="F141" s="197">
        <f t="shared" si="65"/>
        <v>15</v>
      </c>
      <c r="G141" s="197">
        <v>20</v>
      </c>
      <c r="H141" s="197">
        <v>15</v>
      </c>
      <c r="I141" s="197"/>
      <c r="J141" s="197"/>
      <c r="K141" s="197"/>
      <c r="L141" s="197"/>
      <c r="M141" s="197"/>
      <c r="N141" s="197"/>
      <c r="O141" s="333" t="s">
        <v>130</v>
      </c>
      <c r="P141" s="170"/>
    </row>
    <row r="142" spans="1:16" ht="14.25">
      <c r="A142" s="1098"/>
      <c r="B142" s="1100"/>
      <c r="C142" s="1100"/>
      <c r="D142" s="1091"/>
      <c r="E142" s="197">
        <f t="shared" si="65"/>
        <v>20</v>
      </c>
      <c r="F142" s="197">
        <f t="shared" si="65"/>
        <v>11.3</v>
      </c>
      <c r="G142" s="197">
        <v>20</v>
      </c>
      <c r="H142" s="197">
        <v>11.3</v>
      </c>
      <c r="I142" s="197"/>
      <c r="J142" s="197"/>
      <c r="K142" s="197"/>
      <c r="L142" s="197"/>
      <c r="M142" s="197"/>
      <c r="N142" s="197"/>
      <c r="O142" s="333" t="s">
        <v>131</v>
      </c>
      <c r="P142" s="170"/>
    </row>
    <row r="143" spans="1:16" ht="14.25">
      <c r="A143" s="1098"/>
      <c r="B143" s="1100"/>
      <c r="C143" s="1100"/>
      <c r="D143" s="1091"/>
      <c r="E143" s="197">
        <f t="shared" si="65"/>
        <v>20</v>
      </c>
      <c r="F143" s="197">
        <f t="shared" si="65"/>
        <v>25</v>
      </c>
      <c r="G143" s="197">
        <v>20</v>
      </c>
      <c r="H143" s="197">
        <v>25</v>
      </c>
      <c r="I143" s="197"/>
      <c r="J143" s="197"/>
      <c r="K143" s="197"/>
      <c r="L143" s="197"/>
      <c r="M143" s="197"/>
      <c r="N143" s="197"/>
      <c r="O143" s="333" t="s">
        <v>133</v>
      </c>
      <c r="P143" s="170"/>
    </row>
    <row r="144" spans="1:16" ht="14.25">
      <c r="A144" s="1098"/>
      <c r="B144" s="1100"/>
      <c r="C144" s="1100"/>
      <c r="D144" s="1091"/>
      <c r="E144" s="197">
        <f t="shared" si="65"/>
        <v>20</v>
      </c>
      <c r="F144" s="197">
        <f t="shared" si="65"/>
        <v>0</v>
      </c>
      <c r="G144" s="197">
        <v>20</v>
      </c>
      <c r="H144" s="197">
        <v>0</v>
      </c>
      <c r="I144" s="197"/>
      <c r="J144" s="197"/>
      <c r="K144" s="197"/>
      <c r="L144" s="197"/>
      <c r="M144" s="197"/>
      <c r="N144" s="197"/>
      <c r="O144" s="333" t="s">
        <v>23</v>
      </c>
      <c r="P144" s="170"/>
    </row>
    <row r="145" spans="1:16" ht="14.25">
      <c r="A145" s="1098"/>
      <c r="B145" s="1100"/>
      <c r="C145" s="1096"/>
      <c r="D145" s="1091"/>
      <c r="E145" s="197">
        <f t="shared" si="65"/>
        <v>20</v>
      </c>
      <c r="F145" s="197">
        <f t="shared" si="65"/>
        <v>0</v>
      </c>
      <c r="G145" s="197">
        <v>20</v>
      </c>
      <c r="H145" s="197">
        <v>0</v>
      </c>
      <c r="I145" s="197"/>
      <c r="J145" s="197"/>
      <c r="K145" s="197"/>
      <c r="L145" s="197"/>
      <c r="M145" s="197"/>
      <c r="N145" s="197"/>
      <c r="O145" s="333" t="s">
        <v>478</v>
      </c>
      <c r="P145" s="170"/>
    </row>
    <row r="146" spans="1:16" ht="14.25">
      <c r="A146" s="1098"/>
      <c r="B146" s="1100"/>
      <c r="C146" s="1095" t="s">
        <v>140</v>
      </c>
      <c r="D146" s="1091">
        <v>2016</v>
      </c>
      <c r="E146" s="654">
        <f>SUM(E147:E152)</f>
        <v>120</v>
      </c>
      <c r="F146" s="654">
        <f aca="true" t="shared" si="66" ref="F146:N146">SUM(F147:F152)</f>
        <v>43.1</v>
      </c>
      <c r="G146" s="654">
        <f t="shared" si="66"/>
        <v>120</v>
      </c>
      <c r="H146" s="654">
        <f t="shared" si="66"/>
        <v>43.1</v>
      </c>
      <c r="I146" s="654">
        <f t="shared" si="66"/>
        <v>0</v>
      </c>
      <c r="J146" s="654">
        <f t="shared" si="66"/>
        <v>0</v>
      </c>
      <c r="K146" s="654">
        <f t="shared" si="66"/>
        <v>0</v>
      </c>
      <c r="L146" s="654">
        <f t="shared" si="66"/>
        <v>0</v>
      </c>
      <c r="M146" s="654">
        <f t="shared" si="66"/>
        <v>0</v>
      </c>
      <c r="N146" s="654">
        <f t="shared" si="66"/>
        <v>0</v>
      </c>
      <c r="O146" s="655"/>
      <c r="P146" s="170"/>
    </row>
    <row r="147" spans="1:16" ht="14.25">
      <c r="A147" s="1098"/>
      <c r="B147" s="1100"/>
      <c r="C147" s="1100"/>
      <c r="D147" s="1091"/>
      <c r="E147" s="197">
        <f>G147+I147+K147+M147</f>
        <v>20</v>
      </c>
      <c r="F147" s="197">
        <f>H147+J147+L147+N147</f>
        <v>0</v>
      </c>
      <c r="G147" s="197">
        <v>20</v>
      </c>
      <c r="H147" s="197">
        <v>0</v>
      </c>
      <c r="I147" s="197"/>
      <c r="J147" s="197"/>
      <c r="K147" s="197"/>
      <c r="L147" s="197"/>
      <c r="M147" s="197"/>
      <c r="N147" s="197"/>
      <c r="O147" s="333" t="s">
        <v>129</v>
      </c>
      <c r="P147" s="170"/>
    </row>
    <row r="148" spans="1:16" ht="14.25">
      <c r="A148" s="1098"/>
      <c r="B148" s="1100"/>
      <c r="C148" s="1100"/>
      <c r="D148" s="1091"/>
      <c r="E148" s="197">
        <f aca="true" t="shared" si="67" ref="E148:F152">G148+I148+K148+M148</f>
        <v>20</v>
      </c>
      <c r="F148" s="197">
        <f t="shared" si="67"/>
        <v>8.5</v>
      </c>
      <c r="G148" s="197">
        <v>20</v>
      </c>
      <c r="H148" s="197">
        <v>8.5</v>
      </c>
      <c r="I148" s="197"/>
      <c r="J148" s="197"/>
      <c r="K148" s="197"/>
      <c r="L148" s="197"/>
      <c r="M148" s="197"/>
      <c r="N148" s="197"/>
      <c r="O148" s="333" t="s">
        <v>130</v>
      </c>
      <c r="P148" s="170"/>
    </row>
    <row r="149" spans="1:16" ht="14.25">
      <c r="A149" s="1098"/>
      <c r="B149" s="1100"/>
      <c r="C149" s="1100"/>
      <c r="D149" s="1091"/>
      <c r="E149" s="197">
        <f t="shared" si="67"/>
        <v>20</v>
      </c>
      <c r="F149" s="197">
        <f t="shared" si="67"/>
        <v>9.6</v>
      </c>
      <c r="G149" s="197">
        <v>20</v>
      </c>
      <c r="H149" s="197">
        <v>9.6</v>
      </c>
      <c r="I149" s="197"/>
      <c r="J149" s="197"/>
      <c r="K149" s="197"/>
      <c r="L149" s="197"/>
      <c r="M149" s="197"/>
      <c r="N149" s="197"/>
      <c r="O149" s="333" t="s">
        <v>131</v>
      </c>
      <c r="P149" s="170"/>
    </row>
    <row r="150" spans="1:16" ht="14.25">
      <c r="A150" s="1098"/>
      <c r="B150" s="1100"/>
      <c r="C150" s="1100"/>
      <c r="D150" s="1091"/>
      <c r="E150" s="197">
        <f t="shared" si="67"/>
        <v>20</v>
      </c>
      <c r="F150" s="197">
        <f t="shared" si="67"/>
        <v>25</v>
      </c>
      <c r="G150" s="197">
        <v>20</v>
      </c>
      <c r="H150" s="197">
        <v>25</v>
      </c>
      <c r="I150" s="197"/>
      <c r="J150" s="197"/>
      <c r="K150" s="197"/>
      <c r="L150" s="197"/>
      <c r="M150" s="197"/>
      <c r="N150" s="197"/>
      <c r="O150" s="333" t="s">
        <v>133</v>
      </c>
      <c r="P150" s="170"/>
    </row>
    <row r="151" spans="1:16" ht="14.25">
      <c r="A151" s="1098"/>
      <c r="B151" s="1100"/>
      <c r="C151" s="1100"/>
      <c r="D151" s="1091"/>
      <c r="E151" s="197">
        <f t="shared" si="67"/>
        <v>20</v>
      </c>
      <c r="F151" s="197">
        <f t="shared" si="67"/>
        <v>0</v>
      </c>
      <c r="G151" s="197">
        <v>20</v>
      </c>
      <c r="H151" s="197">
        <v>0</v>
      </c>
      <c r="I151" s="197"/>
      <c r="J151" s="197"/>
      <c r="K151" s="197"/>
      <c r="L151" s="197"/>
      <c r="M151" s="197"/>
      <c r="N151" s="197"/>
      <c r="O151" s="333" t="s">
        <v>23</v>
      </c>
      <c r="P151" s="170"/>
    </row>
    <row r="152" spans="1:16" ht="14.25">
      <c r="A152" s="1098"/>
      <c r="B152" s="1100"/>
      <c r="C152" s="1100"/>
      <c r="D152" s="1091"/>
      <c r="E152" s="197">
        <f t="shared" si="67"/>
        <v>20</v>
      </c>
      <c r="F152" s="197">
        <f t="shared" si="67"/>
        <v>0</v>
      </c>
      <c r="G152" s="197">
        <v>20</v>
      </c>
      <c r="H152" s="197">
        <v>0</v>
      </c>
      <c r="I152" s="197"/>
      <c r="J152" s="197"/>
      <c r="K152" s="197"/>
      <c r="L152" s="197"/>
      <c r="M152" s="197"/>
      <c r="N152" s="197"/>
      <c r="O152" s="333" t="s">
        <v>478</v>
      </c>
      <c r="P152" s="170"/>
    </row>
    <row r="153" spans="1:16" ht="14.25">
      <c r="A153" s="1098"/>
      <c r="B153" s="1100"/>
      <c r="C153" s="1100"/>
      <c r="D153" s="1091">
        <v>2017</v>
      </c>
      <c r="E153" s="654">
        <f>SUM(E154:E159)</f>
        <v>120</v>
      </c>
      <c r="F153" s="654">
        <f aca="true" t="shared" si="68" ref="F153:N153">SUM(F154:F159)</f>
        <v>43.1</v>
      </c>
      <c r="G153" s="654">
        <f t="shared" si="68"/>
        <v>120</v>
      </c>
      <c r="H153" s="654">
        <f t="shared" si="68"/>
        <v>43.1</v>
      </c>
      <c r="I153" s="654">
        <f t="shared" si="68"/>
        <v>0</v>
      </c>
      <c r="J153" s="654">
        <f t="shared" si="68"/>
        <v>0</v>
      </c>
      <c r="K153" s="654">
        <f t="shared" si="68"/>
        <v>0</v>
      </c>
      <c r="L153" s="654">
        <f t="shared" si="68"/>
        <v>0</v>
      </c>
      <c r="M153" s="654">
        <f t="shared" si="68"/>
        <v>0</v>
      </c>
      <c r="N153" s="654">
        <f t="shared" si="68"/>
        <v>0</v>
      </c>
      <c r="O153" s="655"/>
      <c r="P153" s="170"/>
    </row>
    <row r="154" spans="1:16" ht="14.25">
      <c r="A154" s="1098"/>
      <c r="B154" s="1100"/>
      <c r="C154" s="1100"/>
      <c r="D154" s="1091"/>
      <c r="E154" s="197">
        <f>G154+I154+K154+M154</f>
        <v>20</v>
      </c>
      <c r="F154" s="197">
        <f>H154+J154+L154+N154</f>
        <v>0</v>
      </c>
      <c r="G154" s="197">
        <v>20</v>
      </c>
      <c r="H154" s="197">
        <v>0</v>
      </c>
      <c r="I154" s="197"/>
      <c r="J154" s="197"/>
      <c r="K154" s="197"/>
      <c r="L154" s="197"/>
      <c r="M154" s="197"/>
      <c r="N154" s="197"/>
      <c r="O154" s="333" t="s">
        <v>129</v>
      </c>
      <c r="P154" s="170"/>
    </row>
    <row r="155" spans="1:16" ht="14.25">
      <c r="A155" s="1098"/>
      <c r="B155" s="1100"/>
      <c r="C155" s="1100"/>
      <c r="D155" s="1091"/>
      <c r="E155" s="197">
        <f aca="true" t="shared" si="69" ref="E155:F159">G155+I155+K155+M155</f>
        <v>20</v>
      </c>
      <c r="F155" s="197">
        <f t="shared" si="69"/>
        <v>9.1</v>
      </c>
      <c r="G155" s="197">
        <v>20</v>
      </c>
      <c r="H155" s="197">
        <v>9.1</v>
      </c>
      <c r="I155" s="197"/>
      <c r="J155" s="197"/>
      <c r="K155" s="197"/>
      <c r="L155" s="197"/>
      <c r="M155" s="197"/>
      <c r="N155" s="197"/>
      <c r="O155" s="333" t="s">
        <v>130</v>
      </c>
      <c r="P155" s="170"/>
    </row>
    <row r="156" spans="1:16" ht="14.25">
      <c r="A156" s="1098"/>
      <c r="B156" s="1100"/>
      <c r="C156" s="1100"/>
      <c r="D156" s="1091"/>
      <c r="E156" s="197">
        <f t="shared" si="69"/>
        <v>20</v>
      </c>
      <c r="F156" s="197">
        <f t="shared" si="69"/>
        <v>9</v>
      </c>
      <c r="G156" s="197">
        <v>20</v>
      </c>
      <c r="H156" s="197">
        <v>9</v>
      </c>
      <c r="I156" s="197"/>
      <c r="J156" s="197"/>
      <c r="K156" s="197"/>
      <c r="L156" s="197"/>
      <c r="M156" s="197"/>
      <c r="N156" s="197"/>
      <c r="O156" s="333" t="s">
        <v>131</v>
      </c>
      <c r="P156" s="170"/>
    </row>
    <row r="157" spans="1:16" ht="14.25">
      <c r="A157" s="1098"/>
      <c r="B157" s="1100"/>
      <c r="C157" s="1100"/>
      <c r="D157" s="1091"/>
      <c r="E157" s="197">
        <f t="shared" si="69"/>
        <v>20</v>
      </c>
      <c r="F157" s="197">
        <f t="shared" si="69"/>
        <v>25</v>
      </c>
      <c r="G157" s="197">
        <v>20</v>
      </c>
      <c r="H157" s="197">
        <v>25</v>
      </c>
      <c r="I157" s="197"/>
      <c r="J157" s="197"/>
      <c r="K157" s="197"/>
      <c r="L157" s="197"/>
      <c r="M157" s="197"/>
      <c r="N157" s="197"/>
      <c r="O157" s="333" t="s">
        <v>133</v>
      </c>
      <c r="P157" s="170"/>
    </row>
    <row r="158" spans="1:16" ht="14.25">
      <c r="A158" s="1098"/>
      <c r="B158" s="1100"/>
      <c r="C158" s="1100"/>
      <c r="D158" s="1091"/>
      <c r="E158" s="197">
        <f t="shared" si="69"/>
        <v>20</v>
      </c>
      <c r="F158" s="197">
        <f t="shared" si="69"/>
        <v>0</v>
      </c>
      <c r="G158" s="197">
        <v>20</v>
      </c>
      <c r="H158" s="197">
        <v>0</v>
      </c>
      <c r="I158" s="197"/>
      <c r="J158" s="197"/>
      <c r="K158" s="197"/>
      <c r="L158" s="197"/>
      <c r="M158" s="197"/>
      <c r="N158" s="197"/>
      <c r="O158" s="333" t="s">
        <v>23</v>
      </c>
      <c r="P158" s="170"/>
    </row>
    <row r="159" spans="1:16" ht="14.25">
      <c r="A159" s="1098"/>
      <c r="B159" s="1100"/>
      <c r="C159" s="1100"/>
      <c r="D159" s="1091"/>
      <c r="E159" s="197">
        <f t="shared" si="69"/>
        <v>20</v>
      </c>
      <c r="F159" s="197">
        <f t="shared" si="69"/>
        <v>0</v>
      </c>
      <c r="G159" s="197">
        <v>20</v>
      </c>
      <c r="H159" s="197">
        <v>0</v>
      </c>
      <c r="I159" s="197"/>
      <c r="J159" s="197"/>
      <c r="K159" s="197"/>
      <c r="L159" s="197"/>
      <c r="M159" s="197"/>
      <c r="N159" s="197"/>
      <c r="O159" s="333" t="s">
        <v>478</v>
      </c>
      <c r="P159" s="170"/>
    </row>
    <row r="160" spans="1:16" ht="14.25">
      <c r="A160" s="1098"/>
      <c r="B160" s="1100"/>
      <c r="C160" s="1100"/>
      <c r="D160" s="1091">
        <v>2018</v>
      </c>
      <c r="E160" s="654">
        <f>SUM(E161:E166)</f>
        <v>125</v>
      </c>
      <c r="F160" s="654">
        <f aca="true" t="shared" si="70" ref="F160:N160">SUM(F161:F166)</f>
        <v>45</v>
      </c>
      <c r="G160" s="654">
        <f t="shared" si="70"/>
        <v>125</v>
      </c>
      <c r="H160" s="654">
        <f t="shared" si="70"/>
        <v>45</v>
      </c>
      <c r="I160" s="654">
        <f t="shared" si="70"/>
        <v>0</v>
      </c>
      <c r="J160" s="654">
        <f t="shared" si="70"/>
        <v>0</v>
      </c>
      <c r="K160" s="654">
        <f t="shared" si="70"/>
        <v>0</v>
      </c>
      <c r="L160" s="654">
        <f t="shared" si="70"/>
        <v>0</v>
      </c>
      <c r="M160" s="654">
        <f t="shared" si="70"/>
        <v>0</v>
      </c>
      <c r="N160" s="654">
        <f t="shared" si="70"/>
        <v>0</v>
      </c>
      <c r="O160" s="655"/>
      <c r="P160" s="170"/>
    </row>
    <row r="161" spans="1:16" ht="14.25">
      <c r="A161" s="1098"/>
      <c r="B161" s="1100"/>
      <c r="C161" s="1100"/>
      <c r="D161" s="1091"/>
      <c r="E161" s="197">
        <f>G161+I161+K161+M161</f>
        <v>20</v>
      </c>
      <c r="F161" s="197">
        <f>H161+J161+L161+N161</f>
        <v>0</v>
      </c>
      <c r="G161" s="197">
        <v>20</v>
      </c>
      <c r="H161" s="197">
        <v>0</v>
      </c>
      <c r="I161" s="197"/>
      <c r="J161" s="197"/>
      <c r="K161" s="197"/>
      <c r="L161" s="197"/>
      <c r="M161" s="197"/>
      <c r="N161" s="197"/>
      <c r="O161" s="333" t="s">
        <v>129</v>
      </c>
      <c r="P161" s="170"/>
    </row>
    <row r="162" spans="1:16" ht="14.25">
      <c r="A162" s="1098"/>
      <c r="B162" s="1100"/>
      <c r="C162" s="1100"/>
      <c r="D162" s="1091"/>
      <c r="E162" s="197">
        <f aca="true" t="shared" si="71" ref="E162:F166">G162+I162+K162+M162</f>
        <v>20</v>
      </c>
      <c r="F162" s="197">
        <f t="shared" si="71"/>
        <v>10.5</v>
      </c>
      <c r="G162" s="197">
        <v>20</v>
      </c>
      <c r="H162" s="179">
        <v>10.5</v>
      </c>
      <c r="I162" s="197"/>
      <c r="J162" s="197"/>
      <c r="K162" s="197"/>
      <c r="L162" s="197"/>
      <c r="M162" s="197"/>
      <c r="N162" s="197"/>
      <c r="O162" s="333" t="s">
        <v>130</v>
      </c>
      <c r="P162" s="170"/>
    </row>
    <row r="163" spans="1:16" ht="14.25">
      <c r="A163" s="1098"/>
      <c r="B163" s="1100"/>
      <c r="C163" s="1100"/>
      <c r="D163" s="1091"/>
      <c r="E163" s="197">
        <f t="shared" si="71"/>
        <v>20</v>
      </c>
      <c r="F163" s="197">
        <f t="shared" si="71"/>
        <v>9.5</v>
      </c>
      <c r="G163" s="197">
        <v>20</v>
      </c>
      <c r="H163" s="179">
        <v>9.5</v>
      </c>
      <c r="I163" s="197"/>
      <c r="J163" s="197"/>
      <c r="K163" s="197"/>
      <c r="L163" s="197"/>
      <c r="M163" s="197"/>
      <c r="N163" s="197"/>
      <c r="O163" s="333" t="s">
        <v>131</v>
      </c>
      <c r="P163" s="170"/>
    </row>
    <row r="164" spans="1:16" ht="14.25">
      <c r="A164" s="1098"/>
      <c r="B164" s="1100"/>
      <c r="C164" s="1100"/>
      <c r="D164" s="1091"/>
      <c r="E164" s="197">
        <f t="shared" si="71"/>
        <v>25</v>
      </c>
      <c r="F164" s="197">
        <f t="shared" si="71"/>
        <v>25</v>
      </c>
      <c r="G164" s="197">
        <v>25</v>
      </c>
      <c r="H164" s="197">
        <v>25</v>
      </c>
      <c r="I164" s="197"/>
      <c r="J164" s="197"/>
      <c r="K164" s="197"/>
      <c r="L164" s="197"/>
      <c r="M164" s="197"/>
      <c r="N164" s="197"/>
      <c r="O164" s="333" t="s">
        <v>133</v>
      </c>
      <c r="P164" s="170"/>
    </row>
    <row r="165" spans="1:16" ht="14.25">
      <c r="A165" s="1098"/>
      <c r="B165" s="1100"/>
      <c r="C165" s="1100"/>
      <c r="D165" s="1091"/>
      <c r="E165" s="197">
        <f t="shared" si="71"/>
        <v>20</v>
      </c>
      <c r="F165" s="197">
        <f t="shared" si="71"/>
        <v>0</v>
      </c>
      <c r="G165" s="197">
        <v>20</v>
      </c>
      <c r="H165" s="197">
        <v>0</v>
      </c>
      <c r="I165" s="197"/>
      <c r="J165" s="197"/>
      <c r="K165" s="197"/>
      <c r="L165" s="197"/>
      <c r="M165" s="197"/>
      <c r="N165" s="197"/>
      <c r="O165" s="333" t="s">
        <v>23</v>
      </c>
      <c r="P165" s="170"/>
    </row>
    <row r="166" spans="1:16" ht="14.25">
      <c r="A166" s="1098"/>
      <c r="B166" s="1100"/>
      <c r="C166" s="1100"/>
      <c r="D166" s="1091"/>
      <c r="E166" s="197">
        <f t="shared" si="71"/>
        <v>20</v>
      </c>
      <c r="F166" s="197">
        <f t="shared" si="71"/>
        <v>0</v>
      </c>
      <c r="G166" s="197">
        <v>20</v>
      </c>
      <c r="H166" s="197">
        <v>0</v>
      </c>
      <c r="I166" s="197"/>
      <c r="J166" s="197"/>
      <c r="K166" s="197"/>
      <c r="L166" s="197"/>
      <c r="M166" s="197"/>
      <c r="N166" s="197"/>
      <c r="O166" s="333" t="s">
        <v>478</v>
      </c>
      <c r="P166" s="170"/>
    </row>
    <row r="167" spans="1:16" ht="14.25">
      <c r="A167" s="1098"/>
      <c r="B167" s="1100"/>
      <c r="C167" s="1100"/>
      <c r="D167" s="1091">
        <v>2019</v>
      </c>
      <c r="E167" s="654">
        <f>SUM(E168:E173)</f>
        <v>100.9</v>
      </c>
      <c r="F167" s="654">
        <f aca="true" t="shared" si="72" ref="F167:N167">SUM(F168:F173)</f>
        <v>40.9</v>
      </c>
      <c r="G167" s="654">
        <f t="shared" si="72"/>
        <v>100.9</v>
      </c>
      <c r="H167" s="654">
        <f t="shared" si="72"/>
        <v>40.9</v>
      </c>
      <c r="I167" s="654">
        <f t="shared" si="72"/>
        <v>0</v>
      </c>
      <c r="J167" s="654">
        <f t="shared" si="72"/>
        <v>0</v>
      </c>
      <c r="K167" s="654">
        <f t="shared" si="72"/>
        <v>0</v>
      </c>
      <c r="L167" s="654">
        <f t="shared" si="72"/>
        <v>0</v>
      </c>
      <c r="M167" s="654">
        <f t="shared" si="72"/>
        <v>0</v>
      </c>
      <c r="N167" s="654">
        <f t="shared" si="72"/>
        <v>0</v>
      </c>
      <c r="O167" s="655"/>
      <c r="P167" s="170"/>
    </row>
    <row r="168" spans="1:16" ht="14.25">
      <c r="A168" s="1098"/>
      <c r="B168" s="1100"/>
      <c r="C168" s="1100"/>
      <c r="D168" s="1091"/>
      <c r="E168" s="197">
        <f>G168+I168+K168+M168</f>
        <v>20</v>
      </c>
      <c r="F168" s="197">
        <f>H168+J168+L168+N168</f>
        <v>0</v>
      </c>
      <c r="G168" s="197">
        <v>20</v>
      </c>
      <c r="H168" s="197">
        <v>0</v>
      </c>
      <c r="I168" s="197"/>
      <c r="J168" s="197"/>
      <c r="K168" s="197"/>
      <c r="L168" s="197"/>
      <c r="M168" s="197"/>
      <c r="N168" s="197"/>
      <c r="O168" s="333" t="s">
        <v>129</v>
      </c>
      <c r="P168" s="170"/>
    </row>
    <row r="169" spans="1:16" ht="14.25">
      <c r="A169" s="1098"/>
      <c r="B169" s="1100"/>
      <c r="C169" s="1100"/>
      <c r="D169" s="1091"/>
      <c r="E169" s="197">
        <f aca="true" t="shared" si="73" ref="E169:F173">G169+I169+K169+M169</f>
        <v>8</v>
      </c>
      <c r="F169" s="197">
        <f t="shared" si="73"/>
        <v>8</v>
      </c>
      <c r="G169" s="179">
        <v>8</v>
      </c>
      <c r="H169" s="179">
        <v>8</v>
      </c>
      <c r="I169" s="197"/>
      <c r="J169" s="197"/>
      <c r="K169" s="197"/>
      <c r="L169" s="197"/>
      <c r="M169" s="197"/>
      <c r="N169" s="197"/>
      <c r="O169" s="333" t="s">
        <v>130</v>
      </c>
      <c r="P169" s="170"/>
    </row>
    <row r="170" spans="1:16" ht="14.25">
      <c r="A170" s="1098"/>
      <c r="B170" s="1100"/>
      <c r="C170" s="1100"/>
      <c r="D170" s="1091"/>
      <c r="E170" s="197">
        <f t="shared" si="73"/>
        <v>7.9</v>
      </c>
      <c r="F170" s="197">
        <f t="shared" si="73"/>
        <v>7.9</v>
      </c>
      <c r="G170" s="179">
        <v>7.9</v>
      </c>
      <c r="H170" s="179">
        <v>7.9</v>
      </c>
      <c r="I170" s="197"/>
      <c r="J170" s="197"/>
      <c r="K170" s="197"/>
      <c r="L170" s="197"/>
      <c r="M170" s="197"/>
      <c r="N170" s="197"/>
      <c r="O170" s="333" t="s">
        <v>131</v>
      </c>
      <c r="P170" s="170"/>
    </row>
    <row r="171" spans="1:16" ht="14.25">
      <c r="A171" s="1098"/>
      <c r="B171" s="1100"/>
      <c r="C171" s="1100"/>
      <c r="D171" s="1091"/>
      <c r="E171" s="197">
        <f t="shared" si="73"/>
        <v>25</v>
      </c>
      <c r="F171" s="197">
        <f t="shared" si="73"/>
        <v>25</v>
      </c>
      <c r="G171" s="179">
        <v>25</v>
      </c>
      <c r="H171" s="179">
        <v>25</v>
      </c>
      <c r="I171" s="197"/>
      <c r="J171" s="197"/>
      <c r="K171" s="197"/>
      <c r="L171" s="197"/>
      <c r="M171" s="197"/>
      <c r="N171" s="197"/>
      <c r="O171" s="333" t="s">
        <v>133</v>
      </c>
      <c r="P171" s="170"/>
    </row>
    <row r="172" spans="1:16" ht="14.25">
      <c r="A172" s="1098"/>
      <c r="B172" s="1100"/>
      <c r="C172" s="1100"/>
      <c r="D172" s="1091"/>
      <c r="E172" s="197">
        <f t="shared" si="73"/>
        <v>20</v>
      </c>
      <c r="F172" s="197">
        <f t="shared" si="73"/>
        <v>0</v>
      </c>
      <c r="G172" s="197">
        <v>20</v>
      </c>
      <c r="H172" s="197">
        <v>0</v>
      </c>
      <c r="I172" s="197"/>
      <c r="J172" s="197"/>
      <c r="K172" s="197"/>
      <c r="L172" s="197"/>
      <c r="M172" s="197"/>
      <c r="N172" s="197"/>
      <c r="O172" s="333" t="s">
        <v>23</v>
      </c>
      <c r="P172" s="170"/>
    </row>
    <row r="173" spans="1:16" ht="14.25">
      <c r="A173" s="1098"/>
      <c r="B173" s="1100"/>
      <c r="C173" s="1100"/>
      <c r="D173" s="1091"/>
      <c r="E173" s="197">
        <f t="shared" si="73"/>
        <v>20</v>
      </c>
      <c r="F173" s="197">
        <f t="shared" si="73"/>
        <v>0</v>
      </c>
      <c r="G173" s="197">
        <v>20</v>
      </c>
      <c r="H173" s="197">
        <v>0</v>
      </c>
      <c r="I173" s="197"/>
      <c r="J173" s="197"/>
      <c r="K173" s="197"/>
      <c r="L173" s="197"/>
      <c r="M173" s="197"/>
      <c r="N173" s="197"/>
      <c r="O173" s="333" t="s">
        <v>478</v>
      </c>
      <c r="P173" s="170"/>
    </row>
    <row r="174" spans="1:16" ht="14.25">
      <c r="A174" s="1098"/>
      <c r="B174" s="1100"/>
      <c r="C174" s="1100"/>
      <c r="D174" s="824">
        <v>2020</v>
      </c>
      <c r="E174" s="656">
        <f>SUM(E175:E180)</f>
        <v>114.6</v>
      </c>
      <c r="F174" s="656">
        <f aca="true" t="shared" si="74" ref="F174:N174">SUM(F175:F180)</f>
        <v>42.1</v>
      </c>
      <c r="G174" s="656">
        <f t="shared" si="74"/>
        <v>114.6</v>
      </c>
      <c r="H174" s="656">
        <f t="shared" si="74"/>
        <v>42.1</v>
      </c>
      <c r="I174" s="656">
        <f t="shared" si="74"/>
        <v>0</v>
      </c>
      <c r="J174" s="656">
        <f t="shared" si="74"/>
        <v>0</v>
      </c>
      <c r="K174" s="656">
        <f t="shared" si="74"/>
        <v>0</v>
      </c>
      <c r="L174" s="656">
        <f t="shared" si="74"/>
        <v>0</v>
      </c>
      <c r="M174" s="656">
        <f t="shared" si="74"/>
        <v>0</v>
      </c>
      <c r="N174" s="656">
        <f t="shared" si="74"/>
        <v>0</v>
      </c>
      <c r="O174" s="655"/>
      <c r="P174" s="170"/>
    </row>
    <row r="175" spans="1:16" ht="14.25">
      <c r="A175" s="1098"/>
      <c r="B175" s="1100"/>
      <c r="C175" s="1100"/>
      <c r="D175" s="824"/>
      <c r="E175" s="192">
        <f>G175+I175+K175+M175</f>
        <v>20</v>
      </c>
      <c r="F175" s="192">
        <f>H175+J175+L175+N175</f>
        <v>0</v>
      </c>
      <c r="G175" s="192">
        <v>20</v>
      </c>
      <c r="H175" s="192">
        <v>0</v>
      </c>
      <c r="I175" s="192"/>
      <c r="J175" s="192"/>
      <c r="K175" s="192"/>
      <c r="L175" s="192"/>
      <c r="M175" s="192"/>
      <c r="N175" s="192"/>
      <c r="O175" s="333" t="s">
        <v>129</v>
      </c>
      <c r="P175" s="170"/>
    </row>
    <row r="176" spans="1:16" ht="14.25">
      <c r="A176" s="1098"/>
      <c r="B176" s="1100"/>
      <c r="C176" s="1100"/>
      <c r="D176" s="824"/>
      <c r="E176" s="192">
        <f aca="true" t="shared" si="75" ref="E176:F180">G176+I176+K176+M176</f>
        <v>9.6</v>
      </c>
      <c r="F176" s="192">
        <f t="shared" si="75"/>
        <v>9.6</v>
      </c>
      <c r="G176" s="174">
        <v>9.6</v>
      </c>
      <c r="H176" s="174">
        <v>9.6</v>
      </c>
      <c r="I176" s="192"/>
      <c r="J176" s="192"/>
      <c r="K176" s="192"/>
      <c r="L176" s="192"/>
      <c r="M176" s="192"/>
      <c r="N176" s="192"/>
      <c r="O176" s="333" t="s">
        <v>130</v>
      </c>
      <c r="P176" s="170"/>
    </row>
    <row r="177" spans="1:16" ht="14.25">
      <c r="A177" s="1098"/>
      <c r="B177" s="1100"/>
      <c r="C177" s="1100"/>
      <c r="D177" s="824"/>
      <c r="E177" s="192">
        <f t="shared" si="75"/>
        <v>20</v>
      </c>
      <c r="F177" s="192">
        <f t="shared" si="75"/>
        <v>7.5</v>
      </c>
      <c r="G177" s="174">
        <v>20</v>
      </c>
      <c r="H177" s="174">
        <v>7.5</v>
      </c>
      <c r="I177" s="192"/>
      <c r="J177" s="192"/>
      <c r="K177" s="192"/>
      <c r="L177" s="192"/>
      <c r="M177" s="192"/>
      <c r="N177" s="192"/>
      <c r="O177" s="333" t="s">
        <v>131</v>
      </c>
      <c r="P177" s="170"/>
    </row>
    <row r="178" spans="1:16" ht="14.25">
      <c r="A178" s="1098"/>
      <c r="B178" s="1100"/>
      <c r="C178" s="1100"/>
      <c r="D178" s="824"/>
      <c r="E178" s="192">
        <f t="shared" si="75"/>
        <v>25</v>
      </c>
      <c r="F178" s="192">
        <f t="shared" si="75"/>
        <v>25</v>
      </c>
      <c r="G178" s="174">
        <v>25</v>
      </c>
      <c r="H178" s="174">
        <v>25</v>
      </c>
      <c r="I178" s="192"/>
      <c r="J178" s="192"/>
      <c r="K178" s="192"/>
      <c r="L178" s="192"/>
      <c r="M178" s="192"/>
      <c r="N178" s="192"/>
      <c r="O178" s="333" t="s">
        <v>133</v>
      </c>
      <c r="P178" s="170"/>
    </row>
    <row r="179" spans="1:16" ht="14.25">
      <c r="A179" s="1098"/>
      <c r="B179" s="1100"/>
      <c r="C179" s="1100"/>
      <c r="D179" s="824"/>
      <c r="E179" s="192">
        <f t="shared" si="75"/>
        <v>20</v>
      </c>
      <c r="F179" s="192">
        <f t="shared" si="75"/>
        <v>0</v>
      </c>
      <c r="G179" s="192">
        <v>20</v>
      </c>
      <c r="H179" s="192">
        <v>0</v>
      </c>
      <c r="I179" s="192"/>
      <c r="J179" s="192"/>
      <c r="K179" s="192"/>
      <c r="L179" s="192"/>
      <c r="M179" s="192"/>
      <c r="N179" s="192"/>
      <c r="O179" s="333" t="s">
        <v>23</v>
      </c>
      <c r="P179" s="170"/>
    </row>
    <row r="180" spans="1:16" ht="14.25">
      <c r="A180" s="1098"/>
      <c r="B180" s="1100"/>
      <c r="C180" s="1100"/>
      <c r="D180" s="824"/>
      <c r="E180" s="192">
        <f t="shared" si="75"/>
        <v>20</v>
      </c>
      <c r="F180" s="192">
        <f t="shared" si="75"/>
        <v>0</v>
      </c>
      <c r="G180" s="192">
        <v>20</v>
      </c>
      <c r="H180" s="192">
        <v>0</v>
      </c>
      <c r="I180" s="192"/>
      <c r="J180" s="192"/>
      <c r="K180" s="192"/>
      <c r="L180" s="192"/>
      <c r="M180" s="192"/>
      <c r="N180" s="192"/>
      <c r="O180" s="333" t="s">
        <v>478</v>
      </c>
      <c r="P180" s="170"/>
    </row>
    <row r="181" spans="1:16" ht="14.25">
      <c r="A181" s="1098"/>
      <c r="B181" s="1100"/>
      <c r="C181" s="1100"/>
      <c r="D181" s="1088">
        <v>34</v>
      </c>
      <c r="E181" s="1089"/>
      <c r="F181" s="1089"/>
      <c r="G181" s="1089"/>
      <c r="H181" s="1089"/>
      <c r="I181" s="1089"/>
      <c r="J181" s="1089"/>
      <c r="K181" s="1089"/>
      <c r="L181" s="1089"/>
      <c r="M181" s="1089"/>
      <c r="N181" s="1089"/>
      <c r="O181" s="1090"/>
      <c r="P181" s="170"/>
    </row>
    <row r="182" spans="1:16" ht="14.25">
      <c r="A182" s="1098"/>
      <c r="B182" s="1100"/>
      <c r="C182" s="1100"/>
      <c r="D182" s="824">
        <v>2021</v>
      </c>
      <c r="E182" s="656">
        <f>SUM(E183:E188)</f>
        <v>114.6</v>
      </c>
      <c r="F182" s="656">
        <f aca="true" t="shared" si="76" ref="F182:N182">SUM(F183:F188)</f>
        <v>47.6</v>
      </c>
      <c r="G182" s="656">
        <f t="shared" si="76"/>
        <v>114.6</v>
      </c>
      <c r="H182" s="656">
        <f t="shared" si="76"/>
        <v>47.6</v>
      </c>
      <c r="I182" s="656">
        <f t="shared" si="76"/>
        <v>0</v>
      </c>
      <c r="J182" s="656">
        <f t="shared" si="76"/>
        <v>0</v>
      </c>
      <c r="K182" s="656">
        <f t="shared" si="76"/>
        <v>0</v>
      </c>
      <c r="L182" s="656">
        <f t="shared" si="76"/>
        <v>0</v>
      </c>
      <c r="M182" s="656">
        <f t="shared" si="76"/>
        <v>0</v>
      </c>
      <c r="N182" s="656">
        <f t="shared" si="76"/>
        <v>0</v>
      </c>
      <c r="O182" s="655"/>
      <c r="P182" s="170"/>
    </row>
    <row r="183" spans="1:16" ht="14.25">
      <c r="A183" s="1098"/>
      <c r="B183" s="1100"/>
      <c r="C183" s="1100"/>
      <c r="D183" s="824"/>
      <c r="E183" s="192">
        <f aca="true" t="shared" si="77" ref="E183:F188">G183+I183+K183+M183</f>
        <v>20</v>
      </c>
      <c r="F183" s="192">
        <f t="shared" si="77"/>
        <v>0</v>
      </c>
      <c r="G183" s="192">
        <v>20</v>
      </c>
      <c r="H183" s="192">
        <v>0</v>
      </c>
      <c r="I183" s="192"/>
      <c r="J183" s="192"/>
      <c r="K183" s="192"/>
      <c r="L183" s="192"/>
      <c r="M183" s="192"/>
      <c r="N183" s="192"/>
      <c r="O183" s="333" t="s">
        <v>129</v>
      </c>
      <c r="P183" s="170"/>
    </row>
    <row r="184" spans="1:16" ht="14.25">
      <c r="A184" s="1098"/>
      <c r="B184" s="1100"/>
      <c r="C184" s="1100"/>
      <c r="D184" s="824"/>
      <c r="E184" s="192">
        <f t="shared" si="77"/>
        <v>9.6</v>
      </c>
      <c r="F184" s="192">
        <f t="shared" si="77"/>
        <v>9.6</v>
      </c>
      <c r="G184" s="174">
        <v>9.6</v>
      </c>
      <c r="H184" s="174">
        <v>9.6</v>
      </c>
      <c r="I184" s="192"/>
      <c r="J184" s="192"/>
      <c r="K184" s="192"/>
      <c r="L184" s="192"/>
      <c r="M184" s="192"/>
      <c r="N184" s="192"/>
      <c r="O184" s="333" t="s">
        <v>130</v>
      </c>
      <c r="P184" s="170"/>
    </row>
    <row r="185" spans="1:16" ht="14.25">
      <c r="A185" s="1098"/>
      <c r="B185" s="1100"/>
      <c r="C185" s="1100"/>
      <c r="D185" s="824"/>
      <c r="E185" s="192">
        <f t="shared" si="77"/>
        <v>20</v>
      </c>
      <c r="F185" s="192">
        <f t="shared" si="77"/>
        <v>13</v>
      </c>
      <c r="G185" s="174">
        <v>20</v>
      </c>
      <c r="H185" s="174">
        <v>13</v>
      </c>
      <c r="I185" s="192"/>
      <c r="J185" s="192"/>
      <c r="K185" s="192"/>
      <c r="L185" s="192"/>
      <c r="M185" s="192"/>
      <c r="N185" s="192"/>
      <c r="O185" s="333" t="s">
        <v>131</v>
      </c>
      <c r="P185" s="170"/>
    </row>
    <row r="186" spans="1:16" ht="14.25">
      <c r="A186" s="1098"/>
      <c r="B186" s="1100"/>
      <c r="C186" s="1100"/>
      <c r="D186" s="824"/>
      <c r="E186" s="192">
        <f t="shared" si="77"/>
        <v>25</v>
      </c>
      <c r="F186" s="192">
        <f t="shared" si="77"/>
        <v>25</v>
      </c>
      <c r="G186" s="174">
        <v>25</v>
      </c>
      <c r="H186" s="174">
        <v>25</v>
      </c>
      <c r="I186" s="192"/>
      <c r="J186" s="192"/>
      <c r="K186" s="192"/>
      <c r="L186" s="192"/>
      <c r="M186" s="192"/>
      <c r="N186" s="192"/>
      <c r="O186" s="333" t="s">
        <v>133</v>
      </c>
      <c r="P186" s="170"/>
    </row>
    <row r="187" spans="1:16" ht="14.25">
      <c r="A187" s="1098"/>
      <c r="B187" s="1100"/>
      <c r="C187" s="1100"/>
      <c r="D187" s="824"/>
      <c r="E187" s="192">
        <f t="shared" si="77"/>
        <v>20</v>
      </c>
      <c r="F187" s="192">
        <f t="shared" si="77"/>
        <v>0</v>
      </c>
      <c r="G187" s="192">
        <v>20</v>
      </c>
      <c r="H187" s="192">
        <v>0</v>
      </c>
      <c r="I187" s="192"/>
      <c r="J187" s="192"/>
      <c r="K187" s="192"/>
      <c r="L187" s="192"/>
      <c r="M187" s="192"/>
      <c r="N187" s="192"/>
      <c r="O187" s="333" t="s">
        <v>23</v>
      </c>
      <c r="P187" s="170"/>
    </row>
    <row r="188" spans="1:16" ht="14.25">
      <c r="A188" s="1098"/>
      <c r="B188" s="1100"/>
      <c r="C188" s="1100"/>
      <c r="D188" s="824"/>
      <c r="E188" s="192">
        <f t="shared" si="77"/>
        <v>20</v>
      </c>
      <c r="F188" s="192">
        <f t="shared" si="77"/>
        <v>0</v>
      </c>
      <c r="G188" s="192">
        <v>20</v>
      </c>
      <c r="H188" s="192">
        <v>0</v>
      </c>
      <c r="I188" s="192"/>
      <c r="J188" s="192"/>
      <c r="K188" s="192"/>
      <c r="L188" s="192"/>
      <c r="M188" s="192"/>
      <c r="N188" s="192"/>
      <c r="O188" s="333" t="s">
        <v>478</v>
      </c>
      <c r="P188" s="170"/>
    </row>
    <row r="189" spans="1:16" ht="14.25">
      <c r="A189" s="1098"/>
      <c r="B189" s="1100"/>
      <c r="C189" s="1100"/>
      <c r="D189" s="824">
        <v>2022</v>
      </c>
      <c r="E189" s="656">
        <f>SUM(E190:E195)</f>
        <v>114.6</v>
      </c>
      <c r="F189" s="656">
        <f aca="true" t="shared" si="78" ref="F189:N189">SUM(F190:F195)</f>
        <v>47.6</v>
      </c>
      <c r="G189" s="656">
        <f t="shared" si="78"/>
        <v>114.6</v>
      </c>
      <c r="H189" s="656">
        <f t="shared" si="78"/>
        <v>47.6</v>
      </c>
      <c r="I189" s="656">
        <f t="shared" si="78"/>
        <v>0</v>
      </c>
      <c r="J189" s="656">
        <f t="shared" si="78"/>
        <v>0</v>
      </c>
      <c r="K189" s="656">
        <f t="shared" si="78"/>
        <v>0</v>
      </c>
      <c r="L189" s="656">
        <f t="shared" si="78"/>
        <v>0</v>
      </c>
      <c r="M189" s="656">
        <f t="shared" si="78"/>
        <v>0</v>
      </c>
      <c r="N189" s="656">
        <f t="shared" si="78"/>
        <v>0</v>
      </c>
      <c r="O189" s="655"/>
      <c r="P189" s="170"/>
    </row>
    <row r="190" spans="1:16" ht="14.25">
      <c r="A190" s="1098"/>
      <c r="B190" s="1100"/>
      <c r="C190" s="1100"/>
      <c r="D190" s="824"/>
      <c r="E190" s="192">
        <f aca="true" t="shared" si="79" ref="E190:F195">G190+I190+K190+M190</f>
        <v>20</v>
      </c>
      <c r="F190" s="192">
        <f t="shared" si="79"/>
        <v>0</v>
      </c>
      <c r="G190" s="192">
        <v>20</v>
      </c>
      <c r="H190" s="192">
        <v>0</v>
      </c>
      <c r="I190" s="192"/>
      <c r="J190" s="192"/>
      <c r="K190" s="192"/>
      <c r="L190" s="192"/>
      <c r="M190" s="192"/>
      <c r="N190" s="192"/>
      <c r="O190" s="333" t="s">
        <v>129</v>
      </c>
      <c r="P190" s="170"/>
    </row>
    <row r="191" spans="1:16" ht="14.25">
      <c r="A191" s="1098"/>
      <c r="B191" s="1100"/>
      <c r="C191" s="1100"/>
      <c r="D191" s="824"/>
      <c r="E191" s="192">
        <f t="shared" si="79"/>
        <v>9.6</v>
      </c>
      <c r="F191" s="192">
        <f t="shared" si="79"/>
        <v>9.6</v>
      </c>
      <c r="G191" s="174">
        <v>9.6</v>
      </c>
      <c r="H191" s="174">
        <v>9.6</v>
      </c>
      <c r="I191" s="192"/>
      <c r="J191" s="192"/>
      <c r="K191" s="192"/>
      <c r="L191" s="192"/>
      <c r="M191" s="192"/>
      <c r="N191" s="192"/>
      <c r="O191" s="333" t="s">
        <v>130</v>
      </c>
      <c r="P191" s="170"/>
    </row>
    <row r="192" spans="1:16" ht="14.25">
      <c r="A192" s="1098"/>
      <c r="B192" s="1100"/>
      <c r="C192" s="1100"/>
      <c r="D192" s="824"/>
      <c r="E192" s="192">
        <f t="shared" si="79"/>
        <v>20</v>
      </c>
      <c r="F192" s="192">
        <f t="shared" si="79"/>
        <v>13</v>
      </c>
      <c r="G192" s="174">
        <v>20</v>
      </c>
      <c r="H192" s="174">
        <v>13</v>
      </c>
      <c r="I192" s="192"/>
      <c r="J192" s="192"/>
      <c r="K192" s="192"/>
      <c r="L192" s="192"/>
      <c r="M192" s="192"/>
      <c r="N192" s="192"/>
      <c r="O192" s="333" t="s">
        <v>131</v>
      </c>
      <c r="P192" s="170"/>
    </row>
    <row r="193" spans="1:16" ht="14.25">
      <c r="A193" s="1098"/>
      <c r="B193" s="1100"/>
      <c r="C193" s="1100"/>
      <c r="D193" s="824"/>
      <c r="E193" s="192">
        <f t="shared" si="79"/>
        <v>25</v>
      </c>
      <c r="F193" s="192">
        <f t="shared" si="79"/>
        <v>25</v>
      </c>
      <c r="G193" s="174">
        <v>25</v>
      </c>
      <c r="H193" s="174">
        <v>25</v>
      </c>
      <c r="I193" s="192"/>
      <c r="J193" s="192"/>
      <c r="K193" s="192"/>
      <c r="L193" s="192"/>
      <c r="M193" s="192"/>
      <c r="N193" s="192"/>
      <c r="O193" s="333" t="s">
        <v>133</v>
      </c>
      <c r="P193" s="170"/>
    </row>
    <row r="194" spans="1:16" ht="14.25">
      <c r="A194" s="1098"/>
      <c r="B194" s="1100"/>
      <c r="C194" s="1100"/>
      <c r="D194" s="824"/>
      <c r="E194" s="192">
        <f t="shared" si="79"/>
        <v>20</v>
      </c>
      <c r="F194" s="192">
        <f t="shared" si="79"/>
        <v>0</v>
      </c>
      <c r="G194" s="192">
        <v>20</v>
      </c>
      <c r="H194" s="192">
        <v>0</v>
      </c>
      <c r="I194" s="192"/>
      <c r="J194" s="192"/>
      <c r="K194" s="192"/>
      <c r="L194" s="192"/>
      <c r="M194" s="192"/>
      <c r="N194" s="192"/>
      <c r="O194" s="333" t="s">
        <v>23</v>
      </c>
      <c r="P194" s="170"/>
    </row>
    <row r="195" spans="1:16" ht="14.25">
      <c r="A195" s="1098"/>
      <c r="B195" s="1100"/>
      <c r="C195" s="1100"/>
      <c r="D195" s="824"/>
      <c r="E195" s="192">
        <f t="shared" si="79"/>
        <v>20</v>
      </c>
      <c r="F195" s="192">
        <f t="shared" si="79"/>
        <v>0</v>
      </c>
      <c r="G195" s="192">
        <v>20</v>
      </c>
      <c r="H195" s="192">
        <v>0</v>
      </c>
      <c r="I195" s="192"/>
      <c r="J195" s="192"/>
      <c r="K195" s="192"/>
      <c r="L195" s="192"/>
      <c r="M195" s="192"/>
      <c r="N195" s="192"/>
      <c r="O195" s="333" t="s">
        <v>478</v>
      </c>
      <c r="P195" s="170"/>
    </row>
    <row r="196" spans="1:16" ht="14.25">
      <c r="A196" s="1098"/>
      <c r="B196" s="1100"/>
      <c r="C196" s="1100"/>
      <c r="D196" s="824">
        <v>2023</v>
      </c>
      <c r="E196" s="656">
        <f>SUM(E197:E202)</f>
        <v>114.6</v>
      </c>
      <c r="F196" s="656">
        <f aca="true" t="shared" si="80" ref="F196:N196">SUM(F197:F202)</f>
        <v>0</v>
      </c>
      <c r="G196" s="656">
        <f t="shared" si="80"/>
        <v>114.6</v>
      </c>
      <c r="H196" s="656">
        <f t="shared" si="80"/>
        <v>0</v>
      </c>
      <c r="I196" s="656">
        <f t="shared" si="80"/>
        <v>0</v>
      </c>
      <c r="J196" s="656">
        <f t="shared" si="80"/>
        <v>0</v>
      </c>
      <c r="K196" s="656">
        <f t="shared" si="80"/>
        <v>0</v>
      </c>
      <c r="L196" s="656">
        <f t="shared" si="80"/>
        <v>0</v>
      </c>
      <c r="M196" s="656">
        <f t="shared" si="80"/>
        <v>0</v>
      </c>
      <c r="N196" s="656">
        <f t="shared" si="80"/>
        <v>0</v>
      </c>
      <c r="O196" s="655"/>
      <c r="P196" s="170"/>
    </row>
    <row r="197" spans="1:16" ht="14.25">
      <c r="A197" s="1098"/>
      <c r="B197" s="1100"/>
      <c r="C197" s="1100"/>
      <c r="D197" s="824"/>
      <c r="E197" s="192">
        <f aca="true" t="shared" si="81" ref="E197:F202">G197+I197+K197+M197</f>
        <v>20</v>
      </c>
      <c r="F197" s="192">
        <f t="shared" si="81"/>
        <v>0</v>
      </c>
      <c r="G197" s="192">
        <v>20</v>
      </c>
      <c r="H197" s="192">
        <v>0</v>
      </c>
      <c r="I197" s="192"/>
      <c r="J197" s="192"/>
      <c r="K197" s="192"/>
      <c r="L197" s="192"/>
      <c r="M197" s="192"/>
      <c r="N197" s="192"/>
      <c r="O197" s="333" t="s">
        <v>129</v>
      </c>
      <c r="P197" s="170"/>
    </row>
    <row r="198" spans="1:16" ht="14.25">
      <c r="A198" s="1098"/>
      <c r="B198" s="1100"/>
      <c r="C198" s="1100"/>
      <c r="D198" s="824"/>
      <c r="E198" s="192">
        <f t="shared" si="81"/>
        <v>9.6</v>
      </c>
      <c r="F198" s="192">
        <f t="shared" si="81"/>
        <v>0</v>
      </c>
      <c r="G198" s="174">
        <v>9.6</v>
      </c>
      <c r="H198" s="192">
        <v>0</v>
      </c>
      <c r="I198" s="192"/>
      <c r="J198" s="192"/>
      <c r="K198" s="192"/>
      <c r="L198" s="192"/>
      <c r="M198" s="192"/>
      <c r="N198" s="192"/>
      <c r="O198" s="333" t="s">
        <v>130</v>
      </c>
      <c r="P198" s="170"/>
    </row>
    <row r="199" spans="1:16" ht="14.25">
      <c r="A199" s="1098"/>
      <c r="B199" s="1100"/>
      <c r="C199" s="1100"/>
      <c r="D199" s="824"/>
      <c r="E199" s="192">
        <f t="shared" si="81"/>
        <v>20</v>
      </c>
      <c r="F199" s="192">
        <f t="shared" si="81"/>
        <v>0</v>
      </c>
      <c r="G199" s="174">
        <v>20</v>
      </c>
      <c r="H199" s="192">
        <v>0</v>
      </c>
      <c r="I199" s="192"/>
      <c r="J199" s="192"/>
      <c r="K199" s="192"/>
      <c r="L199" s="192"/>
      <c r="M199" s="192"/>
      <c r="N199" s="192"/>
      <c r="O199" s="333" t="s">
        <v>131</v>
      </c>
      <c r="P199" s="170"/>
    </row>
    <row r="200" spans="1:16" ht="14.25">
      <c r="A200" s="1098"/>
      <c r="B200" s="1100"/>
      <c r="C200" s="1100"/>
      <c r="D200" s="824"/>
      <c r="E200" s="192">
        <f t="shared" si="81"/>
        <v>25</v>
      </c>
      <c r="F200" s="192">
        <f t="shared" si="81"/>
        <v>0</v>
      </c>
      <c r="G200" s="192">
        <v>25</v>
      </c>
      <c r="H200" s="192">
        <v>0</v>
      </c>
      <c r="I200" s="192"/>
      <c r="J200" s="192"/>
      <c r="K200" s="192"/>
      <c r="L200" s="192"/>
      <c r="M200" s="192"/>
      <c r="N200" s="192"/>
      <c r="O200" s="333" t="s">
        <v>133</v>
      </c>
      <c r="P200" s="170"/>
    </row>
    <row r="201" spans="1:16" ht="14.25">
      <c r="A201" s="1098"/>
      <c r="B201" s="1100"/>
      <c r="C201" s="1100"/>
      <c r="D201" s="824"/>
      <c r="E201" s="192">
        <f t="shared" si="81"/>
        <v>20</v>
      </c>
      <c r="F201" s="192">
        <f t="shared" si="81"/>
        <v>0</v>
      </c>
      <c r="G201" s="192">
        <v>20</v>
      </c>
      <c r="H201" s="192">
        <v>0</v>
      </c>
      <c r="I201" s="192"/>
      <c r="J201" s="192"/>
      <c r="K201" s="192"/>
      <c r="L201" s="192"/>
      <c r="M201" s="192"/>
      <c r="N201" s="192"/>
      <c r="O201" s="333" t="s">
        <v>23</v>
      </c>
      <c r="P201" s="170"/>
    </row>
    <row r="202" spans="1:16" ht="14.25">
      <c r="A202" s="1098"/>
      <c r="B202" s="1100"/>
      <c r="C202" s="1100"/>
      <c r="D202" s="824"/>
      <c r="E202" s="192">
        <f t="shared" si="81"/>
        <v>20</v>
      </c>
      <c r="F202" s="192">
        <f t="shared" si="81"/>
        <v>0</v>
      </c>
      <c r="G202" s="192">
        <v>20</v>
      </c>
      <c r="H202" s="192">
        <v>0</v>
      </c>
      <c r="I202" s="192"/>
      <c r="J202" s="192"/>
      <c r="K202" s="192"/>
      <c r="L202" s="192"/>
      <c r="M202" s="192"/>
      <c r="N202" s="192"/>
      <c r="O202" s="333" t="s">
        <v>478</v>
      </c>
      <c r="P202" s="170"/>
    </row>
    <row r="203" spans="1:16" ht="14.25">
      <c r="A203" s="1098"/>
      <c r="B203" s="1100"/>
      <c r="C203" s="1100"/>
      <c r="D203" s="824">
        <v>2024</v>
      </c>
      <c r="E203" s="656">
        <f>SUM(E204:E209)</f>
        <v>114.6</v>
      </c>
      <c r="F203" s="656">
        <f aca="true" t="shared" si="82" ref="F203:N203">SUM(F204:F209)</f>
        <v>0</v>
      </c>
      <c r="G203" s="656">
        <f t="shared" si="82"/>
        <v>114.6</v>
      </c>
      <c r="H203" s="656">
        <f t="shared" si="82"/>
        <v>0</v>
      </c>
      <c r="I203" s="656">
        <f t="shared" si="82"/>
        <v>0</v>
      </c>
      <c r="J203" s="656">
        <f t="shared" si="82"/>
        <v>0</v>
      </c>
      <c r="K203" s="656">
        <f t="shared" si="82"/>
        <v>0</v>
      </c>
      <c r="L203" s="656">
        <f t="shared" si="82"/>
        <v>0</v>
      </c>
      <c r="M203" s="656">
        <f t="shared" si="82"/>
        <v>0</v>
      </c>
      <c r="N203" s="656">
        <f t="shared" si="82"/>
        <v>0</v>
      </c>
      <c r="O203" s="655"/>
      <c r="P203" s="170"/>
    </row>
    <row r="204" spans="1:16" ht="14.25">
      <c r="A204" s="1098"/>
      <c r="B204" s="1100"/>
      <c r="C204" s="1100"/>
      <c r="D204" s="824"/>
      <c r="E204" s="192">
        <f aca="true" t="shared" si="83" ref="E204:F209">G204+I204+K204+M204</f>
        <v>20</v>
      </c>
      <c r="F204" s="192">
        <f t="shared" si="83"/>
        <v>0</v>
      </c>
      <c r="G204" s="192">
        <v>20</v>
      </c>
      <c r="H204" s="192">
        <v>0</v>
      </c>
      <c r="I204" s="192"/>
      <c r="J204" s="192"/>
      <c r="K204" s="192"/>
      <c r="L204" s="192"/>
      <c r="M204" s="192"/>
      <c r="N204" s="192"/>
      <c r="O204" s="333" t="s">
        <v>129</v>
      </c>
      <c r="P204" s="170"/>
    </row>
    <row r="205" spans="1:16" ht="14.25">
      <c r="A205" s="1098"/>
      <c r="B205" s="1100"/>
      <c r="C205" s="1100"/>
      <c r="D205" s="824"/>
      <c r="E205" s="192">
        <f t="shared" si="83"/>
        <v>9.6</v>
      </c>
      <c r="F205" s="192">
        <f t="shared" si="83"/>
        <v>0</v>
      </c>
      <c r="G205" s="174">
        <v>9.6</v>
      </c>
      <c r="H205" s="192">
        <v>0</v>
      </c>
      <c r="I205" s="192"/>
      <c r="J205" s="192"/>
      <c r="K205" s="192"/>
      <c r="L205" s="192"/>
      <c r="M205" s="192"/>
      <c r="N205" s="192"/>
      <c r="O205" s="333" t="s">
        <v>130</v>
      </c>
      <c r="P205" s="170"/>
    </row>
    <row r="206" spans="1:16" ht="14.25">
      <c r="A206" s="1098"/>
      <c r="B206" s="1100"/>
      <c r="C206" s="1100"/>
      <c r="D206" s="824"/>
      <c r="E206" s="192">
        <f t="shared" si="83"/>
        <v>20</v>
      </c>
      <c r="F206" s="192">
        <f t="shared" si="83"/>
        <v>0</v>
      </c>
      <c r="G206" s="174">
        <v>20</v>
      </c>
      <c r="H206" s="192">
        <v>0</v>
      </c>
      <c r="I206" s="192"/>
      <c r="J206" s="192"/>
      <c r="K206" s="192"/>
      <c r="L206" s="192"/>
      <c r="M206" s="192"/>
      <c r="N206" s="192"/>
      <c r="O206" s="333" t="s">
        <v>131</v>
      </c>
      <c r="P206" s="170"/>
    </row>
    <row r="207" spans="1:16" ht="14.25">
      <c r="A207" s="1098"/>
      <c r="B207" s="1100"/>
      <c r="C207" s="1100"/>
      <c r="D207" s="824"/>
      <c r="E207" s="192">
        <f t="shared" si="83"/>
        <v>25</v>
      </c>
      <c r="F207" s="192">
        <f t="shared" si="83"/>
        <v>0</v>
      </c>
      <c r="G207" s="192">
        <v>25</v>
      </c>
      <c r="H207" s="192">
        <v>0</v>
      </c>
      <c r="I207" s="192"/>
      <c r="J207" s="192"/>
      <c r="K207" s="192"/>
      <c r="L207" s="192"/>
      <c r="M207" s="192"/>
      <c r="N207" s="192"/>
      <c r="O207" s="333" t="s">
        <v>133</v>
      </c>
      <c r="P207" s="170"/>
    </row>
    <row r="208" spans="1:16" ht="14.25">
      <c r="A208" s="1098"/>
      <c r="B208" s="1100"/>
      <c r="C208" s="1100"/>
      <c r="D208" s="824"/>
      <c r="E208" s="192">
        <f t="shared" si="83"/>
        <v>20</v>
      </c>
      <c r="F208" s="192">
        <f t="shared" si="83"/>
        <v>0</v>
      </c>
      <c r="G208" s="192">
        <v>20</v>
      </c>
      <c r="H208" s="192">
        <v>0</v>
      </c>
      <c r="I208" s="192"/>
      <c r="J208" s="192"/>
      <c r="K208" s="192"/>
      <c r="L208" s="192"/>
      <c r="M208" s="192"/>
      <c r="N208" s="192"/>
      <c r="O208" s="333" t="s">
        <v>23</v>
      </c>
      <c r="P208" s="170"/>
    </row>
    <row r="209" spans="1:16" ht="14.25">
      <c r="A209" s="1098"/>
      <c r="B209" s="1100"/>
      <c r="C209" s="1100"/>
      <c r="D209" s="824"/>
      <c r="E209" s="192">
        <f t="shared" si="83"/>
        <v>20</v>
      </c>
      <c r="F209" s="192">
        <f t="shared" si="83"/>
        <v>0</v>
      </c>
      <c r="G209" s="192">
        <v>20</v>
      </c>
      <c r="H209" s="192">
        <v>0</v>
      </c>
      <c r="I209" s="192"/>
      <c r="J209" s="192"/>
      <c r="K209" s="192"/>
      <c r="L209" s="192"/>
      <c r="M209" s="192"/>
      <c r="N209" s="192"/>
      <c r="O209" s="333" t="s">
        <v>478</v>
      </c>
      <c r="P209" s="170"/>
    </row>
    <row r="210" spans="1:16" ht="14.25">
      <c r="A210" s="1098"/>
      <c r="B210" s="1100"/>
      <c r="C210" s="1100"/>
      <c r="D210" s="824">
        <v>2025</v>
      </c>
      <c r="E210" s="656">
        <f>SUM(E211:E216)</f>
        <v>114.6</v>
      </c>
      <c r="F210" s="656">
        <f aca="true" t="shared" si="84" ref="F210:N210">SUM(F211:F216)</f>
        <v>0</v>
      </c>
      <c r="G210" s="656">
        <f t="shared" si="84"/>
        <v>114.6</v>
      </c>
      <c r="H210" s="656">
        <f t="shared" si="84"/>
        <v>0</v>
      </c>
      <c r="I210" s="656">
        <f t="shared" si="84"/>
        <v>0</v>
      </c>
      <c r="J210" s="656">
        <f t="shared" si="84"/>
        <v>0</v>
      </c>
      <c r="K210" s="656">
        <f t="shared" si="84"/>
        <v>0</v>
      </c>
      <c r="L210" s="656">
        <f t="shared" si="84"/>
        <v>0</v>
      </c>
      <c r="M210" s="656">
        <f t="shared" si="84"/>
        <v>0</v>
      </c>
      <c r="N210" s="656">
        <f t="shared" si="84"/>
        <v>0</v>
      </c>
      <c r="O210" s="655"/>
      <c r="P210" s="170"/>
    </row>
    <row r="211" spans="1:16" ht="14.25">
      <c r="A211" s="1098"/>
      <c r="B211" s="1100"/>
      <c r="C211" s="1100"/>
      <c r="D211" s="824"/>
      <c r="E211" s="192">
        <f aca="true" t="shared" si="85" ref="E211:F216">G211+I211+K211+M211</f>
        <v>20</v>
      </c>
      <c r="F211" s="192">
        <f t="shared" si="85"/>
        <v>0</v>
      </c>
      <c r="G211" s="192">
        <v>20</v>
      </c>
      <c r="H211" s="192">
        <v>0</v>
      </c>
      <c r="I211" s="192"/>
      <c r="J211" s="192"/>
      <c r="K211" s="192"/>
      <c r="L211" s="192"/>
      <c r="M211" s="192"/>
      <c r="N211" s="192"/>
      <c r="O211" s="333" t="s">
        <v>129</v>
      </c>
      <c r="P211" s="170"/>
    </row>
    <row r="212" spans="1:16" ht="14.25">
      <c r="A212" s="1098"/>
      <c r="B212" s="1100"/>
      <c r="C212" s="1100"/>
      <c r="D212" s="824"/>
      <c r="E212" s="192">
        <f t="shared" si="85"/>
        <v>9.6</v>
      </c>
      <c r="F212" s="192">
        <f t="shared" si="85"/>
        <v>0</v>
      </c>
      <c r="G212" s="174">
        <v>9.6</v>
      </c>
      <c r="H212" s="192">
        <v>0</v>
      </c>
      <c r="I212" s="192"/>
      <c r="J212" s="192"/>
      <c r="K212" s="192"/>
      <c r="L212" s="192"/>
      <c r="M212" s="192"/>
      <c r="N212" s="192"/>
      <c r="O212" s="333" t="s">
        <v>130</v>
      </c>
      <c r="P212" s="170"/>
    </row>
    <row r="213" spans="1:16" ht="14.25">
      <c r="A213" s="1098"/>
      <c r="B213" s="1100"/>
      <c r="C213" s="1100"/>
      <c r="D213" s="824"/>
      <c r="E213" s="192">
        <f t="shared" si="85"/>
        <v>20</v>
      </c>
      <c r="F213" s="192">
        <f t="shared" si="85"/>
        <v>0</v>
      </c>
      <c r="G213" s="174">
        <v>20</v>
      </c>
      <c r="H213" s="192">
        <v>0</v>
      </c>
      <c r="I213" s="192"/>
      <c r="J213" s="192"/>
      <c r="K213" s="192"/>
      <c r="L213" s="192"/>
      <c r="M213" s="192"/>
      <c r="N213" s="192"/>
      <c r="O213" s="333" t="s">
        <v>131</v>
      </c>
      <c r="P213" s="170"/>
    </row>
    <row r="214" spans="1:16" ht="14.25">
      <c r="A214" s="1098"/>
      <c r="B214" s="1100"/>
      <c r="C214" s="1100"/>
      <c r="D214" s="824"/>
      <c r="E214" s="192">
        <f t="shared" si="85"/>
        <v>25</v>
      </c>
      <c r="F214" s="192">
        <f t="shared" si="85"/>
        <v>0</v>
      </c>
      <c r="G214" s="192">
        <v>25</v>
      </c>
      <c r="H214" s="192">
        <v>0</v>
      </c>
      <c r="I214" s="192"/>
      <c r="J214" s="192"/>
      <c r="K214" s="192"/>
      <c r="L214" s="192"/>
      <c r="M214" s="192"/>
      <c r="N214" s="192"/>
      <c r="O214" s="333" t="s">
        <v>133</v>
      </c>
      <c r="P214" s="170"/>
    </row>
    <row r="215" spans="1:16" ht="14.25">
      <c r="A215" s="1098"/>
      <c r="B215" s="1100"/>
      <c r="C215" s="1100"/>
      <c r="D215" s="824"/>
      <c r="E215" s="192">
        <f t="shared" si="85"/>
        <v>20</v>
      </c>
      <c r="F215" s="192">
        <f t="shared" si="85"/>
        <v>0</v>
      </c>
      <c r="G215" s="192">
        <v>20</v>
      </c>
      <c r="H215" s="192">
        <v>0</v>
      </c>
      <c r="I215" s="192"/>
      <c r="J215" s="192"/>
      <c r="K215" s="192"/>
      <c r="L215" s="192"/>
      <c r="M215" s="192"/>
      <c r="N215" s="192"/>
      <c r="O215" s="333" t="s">
        <v>23</v>
      </c>
      <c r="P215" s="170"/>
    </row>
    <row r="216" spans="1:16" ht="14.25">
      <c r="A216" s="1099"/>
      <c r="B216" s="1096"/>
      <c r="C216" s="1096"/>
      <c r="D216" s="824"/>
      <c r="E216" s="192">
        <f t="shared" si="85"/>
        <v>20</v>
      </c>
      <c r="F216" s="192">
        <f t="shared" si="85"/>
        <v>0</v>
      </c>
      <c r="G216" s="192">
        <v>20</v>
      </c>
      <c r="H216" s="192">
        <v>0</v>
      </c>
      <c r="I216" s="192"/>
      <c r="J216" s="192"/>
      <c r="K216" s="192"/>
      <c r="L216" s="192"/>
      <c r="M216" s="192"/>
      <c r="N216" s="192"/>
      <c r="O216" s="333" t="s">
        <v>478</v>
      </c>
      <c r="P216" s="170"/>
    </row>
    <row r="217" spans="1:16" ht="15" customHeight="1">
      <c r="A217" s="1097" t="s">
        <v>617</v>
      </c>
      <c r="B217" s="1095" t="s">
        <v>142</v>
      </c>
      <c r="C217" s="1102"/>
      <c r="D217" s="824" t="s">
        <v>8</v>
      </c>
      <c r="E217" s="196">
        <f>SUM(E218:E222)</f>
        <v>1077.8</v>
      </c>
      <c r="F217" s="196">
        <f aca="true" t="shared" si="86" ref="F217:N217">SUM(F218:F222)</f>
        <v>234</v>
      </c>
      <c r="G217" s="196">
        <f t="shared" si="86"/>
        <v>1077.8</v>
      </c>
      <c r="H217" s="196">
        <f t="shared" si="86"/>
        <v>234</v>
      </c>
      <c r="I217" s="196">
        <f t="shared" si="86"/>
        <v>0</v>
      </c>
      <c r="J217" s="196">
        <f t="shared" si="86"/>
        <v>0</v>
      </c>
      <c r="K217" s="196">
        <f t="shared" si="86"/>
        <v>0</v>
      </c>
      <c r="L217" s="196">
        <f t="shared" si="86"/>
        <v>0</v>
      </c>
      <c r="M217" s="196">
        <f t="shared" si="86"/>
        <v>0</v>
      </c>
      <c r="N217" s="196">
        <f t="shared" si="86"/>
        <v>0</v>
      </c>
      <c r="O217" s="650"/>
      <c r="P217" s="170"/>
    </row>
    <row r="218" spans="1:16" ht="14.25">
      <c r="A218" s="1098"/>
      <c r="B218" s="1100"/>
      <c r="C218" s="1102"/>
      <c r="D218" s="824"/>
      <c r="E218" s="192">
        <f>G218+I218+K218+M218</f>
        <v>220</v>
      </c>
      <c r="F218" s="192">
        <f>H218+J218+L218+N218</f>
        <v>0</v>
      </c>
      <c r="G218" s="192">
        <f aca="true" t="shared" si="87" ref="G218:H222">G224+G231+G237+G243+G249+G255+G261+G267+G274+G280+G286</f>
        <v>220</v>
      </c>
      <c r="H218" s="192">
        <f t="shared" si="87"/>
        <v>0</v>
      </c>
      <c r="I218" s="192">
        <f aca="true" t="shared" si="88" ref="I218:N218">I224+I231+I237+I243+I249+I255+I261+I267+I274+I280+I286</f>
        <v>0</v>
      </c>
      <c r="J218" s="192">
        <f t="shared" si="88"/>
        <v>0</v>
      </c>
      <c r="K218" s="192">
        <f t="shared" si="88"/>
        <v>0</v>
      </c>
      <c r="L218" s="192">
        <f t="shared" si="88"/>
        <v>0</v>
      </c>
      <c r="M218" s="192">
        <f t="shared" si="88"/>
        <v>0</v>
      </c>
      <c r="N218" s="192">
        <f t="shared" si="88"/>
        <v>0</v>
      </c>
      <c r="O218" s="333" t="s">
        <v>129</v>
      </c>
      <c r="P218" s="170"/>
    </row>
    <row r="219" spans="1:16" ht="14.25">
      <c r="A219" s="1098"/>
      <c r="B219" s="1100"/>
      <c r="C219" s="1102"/>
      <c r="D219" s="824"/>
      <c r="E219" s="192">
        <f aca="true" t="shared" si="89" ref="E219:F222">G219+I219+K219+M219</f>
        <v>207.9</v>
      </c>
      <c r="F219" s="192">
        <f t="shared" si="89"/>
        <v>81.1</v>
      </c>
      <c r="G219" s="192">
        <f t="shared" si="87"/>
        <v>207.9</v>
      </c>
      <c r="H219" s="192">
        <f t="shared" si="87"/>
        <v>81.1</v>
      </c>
      <c r="I219" s="192">
        <f aca="true" t="shared" si="90" ref="I219:N219">I225+I232+I238+I244+I250+I256+I262+I268+I275+I281+I287</f>
        <v>0</v>
      </c>
      <c r="J219" s="192">
        <f t="shared" si="90"/>
        <v>0</v>
      </c>
      <c r="K219" s="192">
        <f t="shared" si="90"/>
        <v>0</v>
      </c>
      <c r="L219" s="192">
        <f t="shared" si="90"/>
        <v>0</v>
      </c>
      <c r="M219" s="192">
        <f t="shared" si="90"/>
        <v>0</v>
      </c>
      <c r="N219" s="192">
        <f t="shared" si="90"/>
        <v>0</v>
      </c>
      <c r="O219" s="333" t="s">
        <v>131</v>
      </c>
      <c r="P219" s="170"/>
    </row>
    <row r="220" spans="1:16" ht="14.25">
      <c r="A220" s="1098"/>
      <c r="B220" s="1100"/>
      <c r="C220" s="1102"/>
      <c r="D220" s="824"/>
      <c r="E220" s="192">
        <f t="shared" si="89"/>
        <v>209.9</v>
      </c>
      <c r="F220" s="192">
        <f t="shared" si="89"/>
        <v>152.9</v>
      </c>
      <c r="G220" s="192">
        <f t="shared" si="87"/>
        <v>209.9</v>
      </c>
      <c r="H220" s="192">
        <f t="shared" si="87"/>
        <v>152.9</v>
      </c>
      <c r="I220" s="192">
        <f aca="true" t="shared" si="91" ref="I220:N220">I226+I233+I239+I245+I251+I257+I263+I269+I276+I282+I288</f>
        <v>0</v>
      </c>
      <c r="J220" s="192">
        <f t="shared" si="91"/>
        <v>0</v>
      </c>
      <c r="K220" s="192">
        <f t="shared" si="91"/>
        <v>0</v>
      </c>
      <c r="L220" s="192">
        <f t="shared" si="91"/>
        <v>0</v>
      </c>
      <c r="M220" s="192">
        <f t="shared" si="91"/>
        <v>0</v>
      </c>
      <c r="N220" s="192">
        <f t="shared" si="91"/>
        <v>0</v>
      </c>
      <c r="O220" s="333" t="s">
        <v>132</v>
      </c>
      <c r="P220" s="170"/>
    </row>
    <row r="221" spans="1:16" ht="14.25">
      <c r="A221" s="1098"/>
      <c r="B221" s="1100"/>
      <c r="C221" s="1102"/>
      <c r="D221" s="824"/>
      <c r="E221" s="192">
        <f t="shared" si="89"/>
        <v>220</v>
      </c>
      <c r="F221" s="192">
        <f t="shared" si="89"/>
        <v>0</v>
      </c>
      <c r="G221" s="192">
        <f t="shared" si="87"/>
        <v>220</v>
      </c>
      <c r="H221" s="192">
        <f t="shared" si="87"/>
        <v>0</v>
      </c>
      <c r="I221" s="192">
        <f aca="true" t="shared" si="92" ref="I221:N221">I227+I234+I240+I246+I252+I258+I264+I270+I277+I283+I289</f>
        <v>0</v>
      </c>
      <c r="J221" s="192">
        <f t="shared" si="92"/>
        <v>0</v>
      </c>
      <c r="K221" s="192">
        <f t="shared" si="92"/>
        <v>0</v>
      </c>
      <c r="L221" s="192">
        <f t="shared" si="92"/>
        <v>0</v>
      </c>
      <c r="M221" s="192">
        <f t="shared" si="92"/>
        <v>0</v>
      </c>
      <c r="N221" s="192">
        <f t="shared" si="92"/>
        <v>0</v>
      </c>
      <c r="O221" s="333" t="s">
        <v>23</v>
      </c>
      <c r="P221" s="170"/>
    </row>
    <row r="222" spans="1:16" ht="14.25">
      <c r="A222" s="1098"/>
      <c r="B222" s="1100"/>
      <c r="C222" s="1102"/>
      <c r="D222" s="824"/>
      <c r="E222" s="192">
        <f t="shared" si="89"/>
        <v>220</v>
      </c>
      <c r="F222" s="192">
        <f t="shared" si="89"/>
        <v>0</v>
      </c>
      <c r="G222" s="192">
        <f t="shared" si="87"/>
        <v>220</v>
      </c>
      <c r="H222" s="192">
        <f t="shared" si="87"/>
        <v>0</v>
      </c>
      <c r="I222" s="192">
        <f aca="true" t="shared" si="93" ref="I222:N222">I228+I235+I241+I247+I253+I259+I265+I271+I278+I284+I290</f>
        <v>0</v>
      </c>
      <c r="J222" s="192">
        <f t="shared" si="93"/>
        <v>0</v>
      </c>
      <c r="K222" s="192">
        <f t="shared" si="93"/>
        <v>0</v>
      </c>
      <c r="L222" s="192">
        <f t="shared" si="93"/>
        <v>0</v>
      </c>
      <c r="M222" s="192">
        <f t="shared" si="93"/>
        <v>0</v>
      </c>
      <c r="N222" s="192">
        <f t="shared" si="93"/>
        <v>0</v>
      </c>
      <c r="O222" s="333" t="s">
        <v>478</v>
      </c>
      <c r="P222" s="170"/>
    </row>
    <row r="223" spans="1:16" ht="14.25">
      <c r="A223" s="1098"/>
      <c r="B223" s="1100"/>
      <c r="C223" s="1095"/>
      <c r="D223" s="1091">
        <v>2015</v>
      </c>
      <c r="E223" s="654">
        <f>SUM(E224:E228)</f>
        <v>115</v>
      </c>
      <c r="F223" s="654">
        <f aca="true" t="shared" si="94" ref="F223:N223">SUM(F224:F228)</f>
        <v>46.4</v>
      </c>
      <c r="G223" s="654">
        <f t="shared" si="94"/>
        <v>115</v>
      </c>
      <c r="H223" s="654">
        <f t="shared" si="94"/>
        <v>46.4</v>
      </c>
      <c r="I223" s="654">
        <f t="shared" si="94"/>
        <v>0</v>
      </c>
      <c r="J223" s="654">
        <f t="shared" si="94"/>
        <v>0</v>
      </c>
      <c r="K223" s="654">
        <f t="shared" si="94"/>
        <v>0</v>
      </c>
      <c r="L223" s="654">
        <f t="shared" si="94"/>
        <v>0</v>
      </c>
      <c r="M223" s="654">
        <f t="shared" si="94"/>
        <v>0</v>
      </c>
      <c r="N223" s="654">
        <f t="shared" si="94"/>
        <v>0</v>
      </c>
      <c r="O223" s="655"/>
      <c r="P223" s="170"/>
    </row>
    <row r="224" spans="1:16" ht="14.25">
      <c r="A224" s="1098"/>
      <c r="B224" s="1100"/>
      <c r="C224" s="1100"/>
      <c r="D224" s="1091"/>
      <c r="E224" s="197">
        <f>G224+I224+K224+M224</f>
        <v>20</v>
      </c>
      <c r="F224" s="197">
        <f>H224+J224+L224+N224</f>
        <v>0</v>
      </c>
      <c r="G224" s="197">
        <v>20</v>
      </c>
      <c r="H224" s="197">
        <v>0</v>
      </c>
      <c r="I224" s="197"/>
      <c r="J224" s="197"/>
      <c r="K224" s="197"/>
      <c r="L224" s="197"/>
      <c r="M224" s="197"/>
      <c r="N224" s="197"/>
      <c r="O224" s="333" t="s">
        <v>129</v>
      </c>
      <c r="P224" s="170"/>
    </row>
    <row r="225" spans="1:16" ht="14.25">
      <c r="A225" s="1098"/>
      <c r="B225" s="1100"/>
      <c r="C225" s="1100"/>
      <c r="D225" s="1091"/>
      <c r="E225" s="197">
        <f aca="true" t="shared" si="95" ref="E225:F228">G225+I225+K225+M225</f>
        <v>20</v>
      </c>
      <c r="F225" s="197">
        <f t="shared" si="95"/>
        <v>11.4</v>
      </c>
      <c r="G225" s="197">
        <v>20</v>
      </c>
      <c r="H225" s="197">
        <v>11.4</v>
      </c>
      <c r="I225" s="197"/>
      <c r="J225" s="197"/>
      <c r="K225" s="197"/>
      <c r="L225" s="197"/>
      <c r="M225" s="197"/>
      <c r="N225" s="197"/>
      <c r="O225" s="333" t="s">
        <v>131</v>
      </c>
      <c r="P225" s="170"/>
    </row>
    <row r="226" spans="1:16" ht="14.25">
      <c r="A226" s="1098"/>
      <c r="B226" s="1100"/>
      <c r="C226" s="1100"/>
      <c r="D226" s="1091"/>
      <c r="E226" s="197">
        <f t="shared" si="95"/>
        <v>35</v>
      </c>
      <c r="F226" s="197">
        <f t="shared" si="95"/>
        <v>35</v>
      </c>
      <c r="G226" s="197">
        <v>35</v>
      </c>
      <c r="H226" s="197">
        <v>35</v>
      </c>
      <c r="I226" s="197"/>
      <c r="J226" s="197"/>
      <c r="K226" s="197"/>
      <c r="L226" s="197"/>
      <c r="M226" s="197"/>
      <c r="N226" s="197"/>
      <c r="O226" s="333" t="s">
        <v>132</v>
      </c>
      <c r="P226" s="170"/>
    </row>
    <row r="227" spans="1:16" ht="14.25">
      <c r="A227" s="1098"/>
      <c r="B227" s="1100"/>
      <c r="C227" s="1100"/>
      <c r="D227" s="1091"/>
      <c r="E227" s="197">
        <f t="shared" si="95"/>
        <v>20</v>
      </c>
      <c r="F227" s="197">
        <f t="shared" si="95"/>
        <v>0</v>
      </c>
      <c r="G227" s="197">
        <v>20</v>
      </c>
      <c r="H227" s="197">
        <v>0</v>
      </c>
      <c r="I227" s="197"/>
      <c r="J227" s="197"/>
      <c r="K227" s="197"/>
      <c r="L227" s="197"/>
      <c r="M227" s="197"/>
      <c r="N227" s="197"/>
      <c r="O227" s="333" t="s">
        <v>23</v>
      </c>
      <c r="P227" s="170"/>
    </row>
    <row r="228" spans="1:16" ht="14.25">
      <c r="A228" s="1098"/>
      <c r="B228" s="1100"/>
      <c r="C228" s="1096"/>
      <c r="D228" s="1091"/>
      <c r="E228" s="197">
        <f t="shared" si="95"/>
        <v>20</v>
      </c>
      <c r="F228" s="197">
        <f t="shared" si="95"/>
        <v>0</v>
      </c>
      <c r="G228" s="197">
        <v>20</v>
      </c>
      <c r="H228" s="197">
        <v>0</v>
      </c>
      <c r="I228" s="197"/>
      <c r="J228" s="197"/>
      <c r="K228" s="197"/>
      <c r="L228" s="197"/>
      <c r="M228" s="197"/>
      <c r="N228" s="197"/>
      <c r="O228" s="333" t="s">
        <v>478</v>
      </c>
      <c r="P228" s="170"/>
    </row>
    <row r="229" spans="1:16" ht="14.25">
      <c r="A229" s="1098"/>
      <c r="B229" s="1100"/>
      <c r="C229" s="648"/>
      <c r="D229" s="1080">
        <v>35</v>
      </c>
      <c r="E229" s="1081"/>
      <c r="F229" s="1081"/>
      <c r="G229" s="1081"/>
      <c r="H229" s="1081"/>
      <c r="I229" s="1081"/>
      <c r="J229" s="1081"/>
      <c r="K229" s="1081"/>
      <c r="L229" s="1081"/>
      <c r="M229" s="1081"/>
      <c r="N229" s="1081"/>
      <c r="O229" s="1082"/>
      <c r="P229" s="170"/>
    </row>
    <row r="230" spans="1:16" ht="14.25">
      <c r="A230" s="1098"/>
      <c r="B230" s="1100"/>
      <c r="C230" s="1095" t="s">
        <v>140</v>
      </c>
      <c r="D230" s="1091">
        <v>2016</v>
      </c>
      <c r="E230" s="654">
        <f>SUM(E231:E235)</f>
        <v>100</v>
      </c>
      <c r="F230" s="654">
        <f aca="true" t="shared" si="96" ref="F230:N230">SUM(F231:F235)</f>
        <v>29.5</v>
      </c>
      <c r="G230" s="654">
        <f t="shared" si="96"/>
        <v>100</v>
      </c>
      <c r="H230" s="654">
        <f t="shared" si="96"/>
        <v>29.5</v>
      </c>
      <c r="I230" s="654">
        <f t="shared" si="96"/>
        <v>0</v>
      </c>
      <c r="J230" s="654">
        <f t="shared" si="96"/>
        <v>0</v>
      </c>
      <c r="K230" s="654">
        <f t="shared" si="96"/>
        <v>0</v>
      </c>
      <c r="L230" s="654">
        <f t="shared" si="96"/>
        <v>0</v>
      </c>
      <c r="M230" s="654">
        <f t="shared" si="96"/>
        <v>0</v>
      </c>
      <c r="N230" s="654">
        <f t="shared" si="96"/>
        <v>0</v>
      </c>
      <c r="O230" s="655"/>
      <c r="P230" s="170"/>
    </row>
    <row r="231" spans="1:16" ht="14.25">
      <c r="A231" s="1098"/>
      <c r="B231" s="1100"/>
      <c r="C231" s="1100"/>
      <c r="D231" s="1091"/>
      <c r="E231" s="197">
        <f>G231+I231+K231+M231</f>
        <v>20</v>
      </c>
      <c r="F231" s="197">
        <f>H231+J231+L231+N231</f>
        <v>0</v>
      </c>
      <c r="G231" s="197">
        <v>20</v>
      </c>
      <c r="H231" s="197">
        <v>0</v>
      </c>
      <c r="I231" s="197"/>
      <c r="J231" s="197"/>
      <c r="K231" s="197"/>
      <c r="L231" s="197"/>
      <c r="M231" s="197"/>
      <c r="N231" s="197"/>
      <c r="O231" s="333" t="s">
        <v>129</v>
      </c>
      <c r="P231" s="170"/>
    </row>
    <row r="232" spans="1:16" ht="14.25">
      <c r="A232" s="1098"/>
      <c r="B232" s="1100"/>
      <c r="C232" s="1100"/>
      <c r="D232" s="1091"/>
      <c r="E232" s="197">
        <f aca="true" t="shared" si="97" ref="E232:F235">G232+I232+K232+M232</f>
        <v>20</v>
      </c>
      <c r="F232" s="197">
        <f t="shared" si="97"/>
        <v>10</v>
      </c>
      <c r="G232" s="197">
        <v>20</v>
      </c>
      <c r="H232" s="197">
        <v>10</v>
      </c>
      <c r="I232" s="197"/>
      <c r="J232" s="197"/>
      <c r="K232" s="197"/>
      <c r="L232" s="197"/>
      <c r="M232" s="197"/>
      <c r="N232" s="197"/>
      <c r="O232" s="333" t="s">
        <v>131</v>
      </c>
      <c r="P232" s="170"/>
    </row>
    <row r="233" spans="1:16" ht="14.25">
      <c r="A233" s="1098"/>
      <c r="B233" s="1100"/>
      <c r="C233" s="1100"/>
      <c r="D233" s="1091"/>
      <c r="E233" s="197">
        <f t="shared" si="97"/>
        <v>20</v>
      </c>
      <c r="F233" s="197">
        <f t="shared" si="97"/>
        <v>19.5</v>
      </c>
      <c r="G233" s="197">
        <v>20</v>
      </c>
      <c r="H233" s="197">
        <v>19.5</v>
      </c>
      <c r="I233" s="197"/>
      <c r="J233" s="197"/>
      <c r="K233" s="197"/>
      <c r="L233" s="197"/>
      <c r="M233" s="197"/>
      <c r="N233" s="197"/>
      <c r="O233" s="333" t="s">
        <v>132</v>
      </c>
      <c r="P233" s="170"/>
    </row>
    <row r="234" spans="1:16" ht="14.25">
      <c r="A234" s="1098"/>
      <c r="B234" s="1100"/>
      <c r="C234" s="1100"/>
      <c r="D234" s="1091"/>
      <c r="E234" s="197">
        <f t="shared" si="97"/>
        <v>20</v>
      </c>
      <c r="F234" s="197">
        <f t="shared" si="97"/>
        <v>0</v>
      </c>
      <c r="G234" s="197">
        <v>20</v>
      </c>
      <c r="H234" s="197">
        <v>0</v>
      </c>
      <c r="I234" s="197"/>
      <c r="J234" s="197"/>
      <c r="K234" s="197"/>
      <c r="L234" s="197"/>
      <c r="M234" s="197"/>
      <c r="N234" s="197"/>
      <c r="O234" s="333" t="s">
        <v>23</v>
      </c>
      <c r="P234" s="170"/>
    </row>
    <row r="235" spans="1:16" ht="14.25">
      <c r="A235" s="1098"/>
      <c r="B235" s="1100"/>
      <c r="C235" s="1100"/>
      <c r="D235" s="1091"/>
      <c r="E235" s="197">
        <f t="shared" si="97"/>
        <v>20</v>
      </c>
      <c r="F235" s="197">
        <f t="shared" si="97"/>
        <v>0</v>
      </c>
      <c r="G235" s="197">
        <v>20</v>
      </c>
      <c r="H235" s="197">
        <v>0</v>
      </c>
      <c r="I235" s="197"/>
      <c r="J235" s="197"/>
      <c r="K235" s="197"/>
      <c r="L235" s="197"/>
      <c r="M235" s="197"/>
      <c r="N235" s="197"/>
      <c r="O235" s="333" t="s">
        <v>478</v>
      </c>
      <c r="P235" s="170"/>
    </row>
    <row r="236" spans="1:16" ht="14.25">
      <c r="A236" s="1098"/>
      <c r="B236" s="1100"/>
      <c r="C236" s="1100"/>
      <c r="D236" s="1091">
        <v>2017</v>
      </c>
      <c r="E236" s="654">
        <f>SUM(E237:E241)</f>
        <v>100</v>
      </c>
      <c r="F236" s="654">
        <f aca="true" t="shared" si="98" ref="F236:N236">SUM(F237:F241)</f>
        <v>28.5</v>
      </c>
      <c r="G236" s="654">
        <f t="shared" si="98"/>
        <v>100</v>
      </c>
      <c r="H236" s="654">
        <f t="shared" si="98"/>
        <v>28.5</v>
      </c>
      <c r="I236" s="654">
        <f t="shared" si="98"/>
        <v>0</v>
      </c>
      <c r="J236" s="654">
        <f t="shared" si="98"/>
        <v>0</v>
      </c>
      <c r="K236" s="654">
        <f t="shared" si="98"/>
        <v>0</v>
      </c>
      <c r="L236" s="654">
        <f t="shared" si="98"/>
        <v>0</v>
      </c>
      <c r="M236" s="654">
        <f t="shared" si="98"/>
        <v>0</v>
      </c>
      <c r="N236" s="654">
        <f t="shared" si="98"/>
        <v>0</v>
      </c>
      <c r="O236" s="655"/>
      <c r="P236" s="170"/>
    </row>
    <row r="237" spans="1:16" ht="14.25">
      <c r="A237" s="1098"/>
      <c r="B237" s="1100"/>
      <c r="C237" s="1100"/>
      <c r="D237" s="1091"/>
      <c r="E237" s="197">
        <f>G237+I237+K237+M237</f>
        <v>20</v>
      </c>
      <c r="F237" s="197">
        <f>H237+J237+L237+N237</f>
        <v>0</v>
      </c>
      <c r="G237" s="197">
        <v>20</v>
      </c>
      <c r="H237" s="197">
        <v>0</v>
      </c>
      <c r="I237" s="197"/>
      <c r="J237" s="197"/>
      <c r="K237" s="197"/>
      <c r="L237" s="197"/>
      <c r="M237" s="197"/>
      <c r="N237" s="197"/>
      <c r="O237" s="333" t="s">
        <v>129</v>
      </c>
      <c r="P237" s="170"/>
    </row>
    <row r="238" spans="1:16" ht="14.25">
      <c r="A238" s="1098"/>
      <c r="B238" s="1100"/>
      <c r="C238" s="1100"/>
      <c r="D238" s="1091"/>
      <c r="E238" s="197">
        <f aca="true" t="shared" si="99" ref="E238:F241">G238+I238+K238+M238</f>
        <v>20</v>
      </c>
      <c r="F238" s="197">
        <f t="shared" si="99"/>
        <v>9</v>
      </c>
      <c r="G238" s="197">
        <v>20</v>
      </c>
      <c r="H238" s="197">
        <v>9</v>
      </c>
      <c r="I238" s="197"/>
      <c r="J238" s="197"/>
      <c r="K238" s="197"/>
      <c r="L238" s="197"/>
      <c r="M238" s="197"/>
      <c r="N238" s="197"/>
      <c r="O238" s="333" t="s">
        <v>131</v>
      </c>
      <c r="P238" s="170"/>
    </row>
    <row r="239" spans="1:16" ht="14.25">
      <c r="A239" s="1098"/>
      <c r="B239" s="1100"/>
      <c r="C239" s="1100"/>
      <c r="D239" s="1091"/>
      <c r="E239" s="197">
        <f t="shared" si="99"/>
        <v>20</v>
      </c>
      <c r="F239" s="197">
        <f t="shared" si="99"/>
        <v>19.5</v>
      </c>
      <c r="G239" s="197">
        <v>20</v>
      </c>
      <c r="H239" s="197">
        <v>19.5</v>
      </c>
      <c r="I239" s="197"/>
      <c r="J239" s="197"/>
      <c r="K239" s="197"/>
      <c r="L239" s="197"/>
      <c r="M239" s="197"/>
      <c r="N239" s="197"/>
      <c r="O239" s="333" t="s">
        <v>132</v>
      </c>
      <c r="P239" s="170"/>
    </row>
    <row r="240" spans="1:16" ht="14.25">
      <c r="A240" s="1098"/>
      <c r="B240" s="1100"/>
      <c r="C240" s="1100"/>
      <c r="D240" s="1091"/>
      <c r="E240" s="197">
        <f t="shared" si="99"/>
        <v>20</v>
      </c>
      <c r="F240" s="197">
        <f t="shared" si="99"/>
        <v>0</v>
      </c>
      <c r="G240" s="197">
        <v>20</v>
      </c>
      <c r="H240" s="197">
        <v>0</v>
      </c>
      <c r="I240" s="197"/>
      <c r="J240" s="197"/>
      <c r="K240" s="197"/>
      <c r="L240" s="197"/>
      <c r="M240" s="197"/>
      <c r="N240" s="197"/>
      <c r="O240" s="333" t="s">
        <v>23</v>
      </c>
      <c r="P240" s="170"/>
    </row>
    <row r="241" spans="1:16" ht="14.25">
      <c r="A241" s="1098"/>
      <c r="B241" s="1100"/>
      <c r="C241" s="1100"/>
      <c r="D241" s="1091"/>
      <c r="E241" s="197">
        <f t="shared" si="99"/>
        <v>20</v>
      </c>
      <c r="F241" s="197">
        <f t="shared" si="99"/>
        <v>0</v>
      </c>
      <c r="G241" s="197">
        <v>20</v>
      </c>
      <c r="H241" s="197">
        <v>0</v>
      </c>
      <c r="I241" s="197"/>
      <c r="J241" s="197"/>
      <c r="K241" s="197"/>
      <c r="L241" s="197"/>
      <c r="M241" s="197"/>
      <c r="N241" s="197"/>
      <c r="O241" s="333" t="s">
        <v>478</v>
      </c>
      <c r="P241" s="170"/>
    </row>
    <row r="242" spans="1:16" ht="14.25">
      <c r="A242" s="1098"/>
      <c r="B242" s="1100"/>
      <c r="C242" s="1100"/>
      <c r="D242" s="1091">
        <v>2018</v>
      </c>
      <c r="E242" s="654">
        <f>SUM(E243:E247)</f>
        <v>105</v>
      </c>
      <c r="F242" s="654">
        <f aca="true" t="shared" si="100" ref="F242:N242">SUM(F243:F247)</f>
        <v>28.4</v>
      </c>
      <c r="G242" s="654">
        <f t="shared" si="100"/>
        <v>105</v>
      </c>
      <c r="H242" s="654">
        <f t="shared" si="100"/>
        <v>28.4</v>
      </c>
      <c r="I242" s="654">
        <f t="shared" si="100"/>
        <v>0</v>
      </c>
      <c r="J242" s="654">
        <f t="shared" si="100"/>
        <v>0</v>
      </c>
      <c r="K242" s="654">
        <f t="shared" si="100"/>
        <v>0</v>
      </c>
      <c r="L242" s="654">
        <f t="shared" si="100"/>
        <v>0</v>
      </c>
      <c r="M242" s="654">
        <f t="shared" si="100"/>
        <v>0</v>
      </c>
      <c r="N242" s="654">
        <f t="shared" si="100"/>
        <v>0</v>
      </c>
      <c r="O242" s="655"/>
      <c r="P242" s="170"/>
    </row>
    <row r="243" spans="1:16" ht="14.25">
      <c r="A243" s="1098"/>
      <c r="B243" s="1100"/>
      <c r="C243" s="1100"/>
      <c r="D243" s="1091"/>
      <c r="E243" s="197">
        <f>G243+I243+K243+M243</f>
        <v>20</v>
      </c>
      <c r="F243" s="197">
        <f>H243+J243+L243+N243</f>
        <v>0</v>
      </c>
      <c r="G243" s="197">
        <v>20</v>
      </c>
      <c r="H243" s="197">
        <v>0</v>
      </c>
      <c r="I243" s="197"/>
      <c r="J243" s="197"/>
      <c r="K243" s="197"/>
      <c r="L243" s="197"/>
      <c r="M243" s="197"/>
      <c r="N243" s="197"/>
      <c r="O243" s="333" t="s">
        <v>129</v>
      </c>
      <c r="P243" s="170"/>
    </row>
    <row r="244" spans="1:16" ht="14.25">
      <c r="A244" s="1098"/>
      <c r="B244" s="1100"/>
      <c r="C244" s="1100"/>
      <c r="D244" s="1091"/>
      <c r="E244" s="197">
        <f aca="true" t="shared" si="101" ref="E244:F247">G244+I244+K244+M244</f>
        <v>20</v>
      </c>
      <c r="F244" s="197">
        <f t="shared" si="101"/>
        <v>9.4</v>
      </c>
      <c r="G244" s="197">
        <v>20</v>
      </c>
      <c r="H244" s="179">
        <v>9.4</v>
      </c>
      <c r="I244" s="197"/>
      <c r="J244" s="197"/>
      <c r="K244" s="197"/>
      <c r="L244" s="197"/>
      <c r="M244" s="197"/>
      <c r="N244" s="197"/>
      <c r="O244" s="333" t="s">
        <v>131</v>
      </c>
      <c r="P244" s="170"/>
    </row>
    <row r="245" spans="1:16" ht="14.25">
      <c r="A245" s="1098"/>
      <c r="B245" s="1100"/>
      <c r="C245" s="1100"/>
      <c r="D245" s="1091"/>
      <c r="E245" s="197">
        <f t="shared" si="101"/>
        <v>25</v>
      </c>
      <c r="F245" s="197">
        <f t="shared" si="101"/>
        <v>19</v>
      </c>
      <c r="G245" s="179">
        <v>25</v>
      </c>
      <c r="H245" s="179">
        <v>19</v>
      </c>
      <c r="I245" s="197"/>
      <c r="J245" s="197"/>
      <c r="K245" s="197"/>
      <c r="L245" s="197"/>
      <c r="M245" s="197"/>
      <c r="N245" s="197"/>
      <c r="O245" s="333" t="s">
        <v>132</v>
      </c>
      <c r="P245" s="170"/>
    </row>
    <row r="246" spans="1:16" ht="14.25">
      <c r="A246" s="1098"/>
      <c r="B246" s="1100"/>
      <c r="C246" s="1100"/>
      <c r="D246" s="1091"/>
      <c r="E246" s="197">
        <f t="shared" si="101"/>
        <v>20</v>
      </c>
      <c r="F246" s="197">
        <f t="shared" si="101"/>
        <v>0</v>
      </c>
      <c r="G246" s="197">
        <v>20</v>
      </c>
      <c r="H246" s="197">
        <v>0</v>
      </c>
      <c r="I246" s="197"/>
      <c r="J246" s="197"/>
      <c r="K246" s="197"/>
      <c r="L246" s="197"/>
      <c r="M246" s="197"/>
      <c r="N246" s="197"/>
      <c r="O246" s="333" t="s">
        <v>23</v>
      </c>
      <c r="P246" s="170"/>
    </row>
    <row r="247" spans="1:16" ht="14.25">
      <c r="A247" s="1098"/>
      <c r="B247" s="1100"/>
      <c r="C247" s="1100"/>
      <c r="D247" s="1091"/>
      <c r="E247" s="197">
        <f t="shared" si="101"/>
        <v>20</v>
      </c>
      <c r="F247" s="197">
        <f t="shared" si="101"/>
        <v>0</v>
      </c>
      <c r="G247" s="197">
        <v>20</v>
      </c>
      <c r="H247" s="197">
        <v>0</v>
      </c>
      <c r="I247" s="197"/>
      <c r="J247" s="197"/>
      <c r="K247" s="197"/>
      <c r="L247" s="197"/>
      <c r="M247" s="197"/>
      <c r="N247" s="197"/>
      <c r="O247" s="333" t="s">
        <v>478</v>
      </c>
      <c r="P247" s="170"/>
    </row>
    <row r="248" spans="1:16" ht="14.25">
      <c r="A248" s="1098"/>
      <c r="B248" s="1100"/>
      <c r="C248" s="1100"/>
      <c r="D248" s="1091">
        <v>2019</v>
      </c>
      <c r="E248" s="654">
        <f>SUM(E249:E253)</f>
        <v>82.8</v>
      </c>
      <c r="F248" s="654">
        <f aca="true" t="shared" si="102" ref="F248:N248">SUM(F249:F253)</f>
        <v>22.8</v>
      </c>
      <c r="G248" s="654">
        <f t="shared" si="102"/>
        <v>82.8</v>
      </c>
      <c r="H248" s="654">
        <f t="shared" si="102"/>
        <v>22.8</v>
      </c>
      <c r="I248" s="654">
        <f t="shared" si="102"/>
        <v>0</v>
      </c>
      <c r="J248" s="654">
        <f t="shared" si="102"/>
        <v>0</v>
      </c>
      <c r="K248" s="654">
        <f t="shared" si="102"/>
        <v>0</v>
      </c>
      <c r="L248" s="654">
        <f t="shared" si="102"/>
        <v>0</v>
      </c>
      <c r="M248" s="654">
        <f t="shared" si="102"/>
        <v>0</v>
      </c>
      <c r="N248" s="654">
        <f t="shared" si="102"/>
        <v>0</v>
      </c>
      <c r="O248" s="655"/>
      <c r="P248" s="170"/>
    </row>
    <row r="249" spans="1:16" ht="14.25">
      <c r="A249" s="1098"/>
      <c r="B249" s="1100"/>
      <c r="C249" s="1100"/>
      <c r="D249" s="1091"/>
      <c r="E249" s="197">
        <f>G249+I249+K249+M249</f>
        <v>20</v>
      </c>
      <c r="F249" s="197">
        <f>H249+J249+L249+N249</f>
        <v>0</v>
      </c>
      <c r="G249" s="197">
        <v>20</v>
      </c>
      <c r="H249" s="197">
        <v>0</v>
      </c>
      <c r="I249" s="197"/>
      <c r="J249" s="197"/>
      <c r="K249" s="197"/>
      <c r="L249" s="197"/>
      <c r="M249" s="197"/>
      <c r="N249" s="197"/>
      <c r="O249" s="333" t="s">
        <v>129</v>
      </c>
      <c r="P249" s="170"/>
    </row>
    <row r="250" spans="1:16" ht="14.25">
      <c r="A250" s="1098"/>
      <c r="B250" s="1100"/>
      <c r="C250" s="1100"/>
      <c r="D250" s="1091"/>
      <c r="E250" s="197">
        <f aca="true" t="shared" si="103" ref="E250:F253">G250+I250+K250+M250</f>
        <v>7.9</v>
      </c>
      <c r="F250" s="197">
        <f t="shared" si="103"/>
        <v>7.9</v>
      </c>
      <c r="G250" s="179">
        <v>7.9</v>
      </c>
      <c r="H250" s="179">
        <v>7.9</v>
      </c>
      <c r="I250" s="197"/>
      <c r="J250" s="197"/>
      <c r="K250" s="197"/>
      <c r="L250" s="197"/>
      <c r="M250" s="197"/>
      <c r="N250" s="197"/>
      <c r="O250" s="333" t="s">
        <v>131</v>
      </c>
      <c r="P250" s="170"/>
    </row>
    <row r="251" spans="1:16" ht="14.25">
      <c r="A251" s="1098"/>
      <c r="B251" s="1100"/>
      <c r="C251" s="1100"/>
      <c r="D251" s="1091"/>
      <c r="E251" s="197">
        <f t="shared" si="103"/>
        <v>14.9</v>
      </c>
      <c r="F251" s="197">
        <f t="shared" si="103"/>
        <v>14.9</v>
      </c>
      <c r="G251" s="179">
        <v>14.9</v>
      </c>
      <c r="H251" s="179">
        <v>14.9</v>
      </c>
      <c r="I251" s="197"/>
      <c r="J251" s="197"/>
      <c r="K251" s="197"/>
      <c r="L251" s="197"/>
      <c r="M251" s="197"/>
      <c r="N251" s="197"/>
      <c r="O251" s="333" t="s">
        <v>132</v>
      </c>
      <c r="P251" s="170"/>
    </row>
    <row r="252" spans="1:16" ht="14.25">
      <c r="A252" s="1098"/>
      <c r="B252" s="1100"/>
      <c r="C252" s="1100"/>
      <c r="D252" s="1091"/>
      <c r="E252" s="197">
        <f t="shared" si="103"/>
        <v>20</v>
      </c>
      <c r="F252" s="197">
        <f t="shared" si="103"/>
        <v>0</v>
      </c>
      <c r="G252" s="197">
        <v>20</v>
      </c>
      <c r="H252" s="197">
        <v>0</v>
      </c>
      <c r="I252" s="197"/>
      <c r="J252" s="197"/>
      <c r="K252" s="197"/>
      <c r="L252" s="197"/>
      <c r="M252" s="197"/>
      <c r="N252" s="197"/>
      <c r="O252" s="333" t="s">
        <v>23</v>
      </c>
      <c r="P252" s="170"/>
    </row>
    <row r="253" spans="1:16" ht="14.25">
      <c r="A253" s="1098"/>
      <c r="B253" s="1100"/>
      <c r="C253" s="1100"/>
      <c r="D253" s="1091"/>
      <c r="E253" s="197">
        <f t="shared" si="103"/>
        <v>20</v>
      </c>
      <c r="F253" s="197">
        <f t="shared" si="103"/>
        <v>0</v>
      </c>
      <c r="G253" s="197">
        <v>20</v>
      </c>
      <c r="H253" s="197">
        <v>0</v>
      </c>
      <c r="I253" s="197"/>
      <c r="J253" s="197"/>
      <c r="K253" s="197"/>
      <c r="L253" s="197"/>
      <c r="M253" s="197"/>
      <c r="N253" s="197"/>
      <c r="O253" s="333" t="s">
        <v>478</v>
      </c>
      <c r="P253" s="170"/>
    </row>
    <row r="254" spans="1:16" ht="14.25">
      <c r="A254" s="1098"/>
      <c r="B254" s="1100"/>
      <c r="C254" s="1100"/>
      <c r="D254" s="824">
        <v>2020</v>
      </c>
      <c r="E254" s="656">
        <f>SUM(E255:E259)</f>
        <v>100</v>
      </c>
      <c r="F254" s="656">
        <f aca="true" t="shared" si="104" ref="F254:N254">SUM(F255:F259)</f>
        <v>22.4</v>
      </c>
      <c r="G254" s="656">
        <f t="shared" si="104"/>
        <v>100</v>
      </c>
      <c r="H254" s="656">
        <f t="shared" si="104"/>
        <v>22.4</v>
      </c>
      <c r="I254" s="656">
        <f t="shared" si="104"/>
        <v>0</v>
      </c>
      <c r="J254" s="656">
        <f t="shared" si="104"/>
        <v>0</v>
      </c>
      <c r="K254" s="656">
        <f t="shared" si="104"/>
        <v>0</v>
      </c>
      <c r="L254" s="656">
        <f t="shared" si="104"/>
        <v>0</v>
      </c>
      <c r="M254" s="656">
        <f t="shared" si="104"/>
        <v>0</v>
      </c>
      <c r="N254" s="656">
        <f t="shared" si="104"/>
        <v>0</v>
      </c>
      <c r="O254" s="655"/>
      <c r="P254" s="170"/>
    </row>
    <row r="255" spans="1:16" ht="14.25">
      <c r="A255" s="1098"/>
      <c r="B255" s="1100"/>
      <c r="C255" s="1100"/>
      <c r="D255" s="824"/>
      <c r="E255" s="192">
        <f>G255+I255+K255+M255</f>
        <v>20</v>
      </c>
      <c r="F255" s="192">
        <f>H255+J255+L255+N255</f>
        <v>0</v>
      </c>
      <c r="G255" s="192">
        <v>20</v>
      </c>
      <c r="H255" s="192">
        <v>0</v>
      </c>
      <c r="I255" s="192"/>
      <c r="J255" s="192"/>
      <c r="K255" s="192"/>
      <c r="L255" s="192"/>
      <c r="M255" s="192"/>
      <c r="N255" s="192"/>
      <c r="O255" s="333" t="s">
        <v>129</v>
      </c>
      <c r="P255" s="170"/>
    </row>
    <row r="256" spans="1:16" ht="14.25">
      <c r="A256" s="1098"/>
      <c r="B256" s="1100"/>
      <c r="C256" s="1100"/>
      <c r="D256" s="824"/>
      <c r="E256" s="192">
        <f aca="true" t="shared" si="105" ref="E256:F259">G256+I256+K256+M256</f>
        <v>20</v>
      </c>
      <c r="F256" s="192">
        <f t="shared" si="105"/>
        <v>7.4</v>
      </c>
      <c r="G256" s="174">
        <v>20</v>
      </c>
      <c r="H256" s="174">
        <v>7.4</v>
      </c>
      <c r="I256" s="192"/>
      <c r="J256" s="192"/>
      <c r="K256" s="192"/>
      <c r="L256" s="192"/>
      <c r="M256" s="192"/>
      <c r="N256" s="192"/>
      <c r="O256" s="333" t="s">
        <v>131</v>
      </c>
      <c r="P256" s="170"/>
    </row>
    <row r="257" spans="1:16" ht="14.25">
      <c r="A257" s="1098"/>
      <c r="B257" s="1100"/>
      <c r="C257" s="1100"/>
      <c r="D257" s="824"/>
      <c r="E257" s="192">
        <f t="shared" si="105"/>
        <v>20</v>
      </c>
      <c r="F257" s="192">
        <f t="shared" si="105"/>
        <v>15</v>
      </c>
      <c r="G257" s="174">
        <v>20</v>
      </c>
      <c r="H257" s="174">
        <v>15</v>
      </c>
      <c r="I257" s="192"/>
      <c r="J257" s="192"/>
      <c r="K257" s="192"/>
      <c r="L257" s="192"/>
      <c r="M257" s="192"/>
      <c r="N257" s="192"/>
      <c r="O257" s="333" t="s">
        <v>132</v>
      </c>
      <c r="P257" s="170"/>
    </row>
    <row r="258" spans="1:16" ht="14.25">
      <c r="A258" s="1098"/>
      <c r="B258" s="1100"/>
      <c r="C258" s="1100"/>
      <c r="D258" s="824"/>
      <c r="E258" s="192">
        <f t="shared" si="105"/>
        <v>20</v>
      </c>
      <c r="F258" s="192">
        <f t="shared" si="105"/>
        <v>0</v>
      </c>
      <c r="G258" s="192">
        <v>20</v>
      </c>
      <c r="H258" s="192">
        <v>0</v>
      </c>
      <c r="I258" s="192"/>
      <c r="J258" s="192"/>
      <c r="K258" s="192"/>
      <c r="L258" s="192"/>
      <c r="M258" s="192"/>
      <c r="N258" s="192"/>
      <c r="O258" s="333" t="s">
        <v>23</v>
      </c>
      <c r="P258" s="170"/>
    </row>
    <row r="259" spans="1:16" ht="14.25">
      <c r="A259" s="1098"/>
      <c r="B259" s="1100"/>
      <c r="C259" s="1100"/>
      <c r="D259" s="824"/>
      <c r="E259" s="192">
        <f t="shared" si="105"/>
        <v>20</v>
      </c>
      <c r="F259" s="192">
        <f t="shared" si="105"/>
        <v>0</v>
      </c>
      <c r="G259" s="192">
        <v>20</v>
      </c>
      <c r="H259" s="192">
        <v>0</v>
      </c>
      <c r="I259" s="192"/>
      <c r="J259" s="192"/>
      <c r="K259" s="192"/>
      <c r="L259" s="192"/>
      <c r="M259" s="192"/>
      <c r="N259" s="192"/>
      <c r="O259" s="333" t="s">
        <v>478</v>
      </c>
      <c r="P259" s="170"/>
    </row>
    <row r="260" spans="1:16" ht="14.25">
      <c r="A260" s="1098"/>
      <c r="B260" s="1100"/>
      <c r="C260" s="1100"/>
      <c r="D260" s="824">
        <v>2021</v>
      </c>
      <c r="E260" s="656">
        <f>SUM(E261:E265)</f>
        <v>95</v>
      </c>
      <c r="F260" s="656">
        <f aca="true" t="shared" si="106" ref="F260:N260">SUM(F261:F265)</f>
        <v>28</v>
      </c>
      <c r="G260" s="656">
        <f t="shared" si="106"/>
        <v>95</v>
      </c>
      <c r="H260" s="656">
        <f t="shared" si="106"/>
        <v>28</v>
      </c>
      <c r="I260" s="656">
        <f t="shared" si="106"/>
        <v>0</v>
      </c>
      <c r="J260" s="656">
        <f t="shared" si="106"/>
        <v>0</v>
      </c>
      <c r="K260" s="656">
        <f t="shared" si="106"/>
        <v>0</v>
      </c>
      <c r="L260" s="656">
        <f t="shared" si="106"/>
        <v>0</v>
      </c>
      <c r="M260" s="656">
        <f t="shared" si="106"/>
        <v>0</v>
      </c>
      <c r="N260" s="656">
        <f t="shared" si="106"/>
        <v>0</v>
      </c>
      <c r="O260" s="655"/>
      <c r="P260" s="170"/>
    </row>
    <row r="261" spans="1:16" ht="14.25">
      <c r="A261" s="1098"/>
      <c r="B261" s="1100"/>
      <c r="C261" s="1100"/>
      <c r="D261" s="824"/>
      <c r="E261" s="192">
        <f aca="true" t="shared" si="107" ref="E261:F265">G261+I261+K261+M261</f>
        <v>20</v>
      </c>
      <c r="F261" s="192">
        <f t="shared" si="107"/>
        <v>0</v>
      </c>
      <c r="G261" s="192">
        <v>20</v>
      </c>
      <c r="H261" s="192">
        <v>0</v>
      </c>
      <c r="I261" s="192"/>
      <c r="J261" s="192"/>
      <c r="K261" s="192"/>
      <c r="L261" s="192"/>
      <c r="M261" s="192"/>
      <c r="N261" s="192"/>
      <c r="O261" s="333" t="s">
        <v>129</v>
      </c>
      <c r="P261" s="170"/>
    </row>
    <row r="262" spans="1:16" ht="14.25">
      <c r="A262" s="1098"/>
      <c r="B262" s="1100"/>
      <c r="C262" s="1100"/>
      <c r="D262" s="824"/>
      <c r="E262" s="192">
        <f t="shared" si="107"/>
        <v>20</v>
      </c>
      <c r="F262" s="192">
        <f t="shared" si="107"/>
        <v>13</v>
      </c>
      <c r="G262" s="174">
        <v>20</v>
      </c>
      <c r="H262" s="174">
        <v>13</v>
      </c>
      <c r="I262" s="192"/>
      <c r="J262" s="192"/>
      <c r="K262" s="192"/>
      <c r="L262" s="192"/>
      <c r="M262" s="192"/>
      <c r="N262" s="192"/>
      <c r="O262" s="333" t="s">
        <v>131</v>
      </c>
      <c r="P262" s="170"/>
    </row>
    <row r="263" spans="1:16" ht="14.25">
      <c r="A263" s="1098"/>
      <c r="B263" s="1100"/>
      <c r="C263" s="1100"/>
      <c r="D263" s="824"/>
      <c r="E263" s="192">
        <f t="shared" si="107"/>
        <v>15</v>
      </c>
      <c r="F263" s="192">
        <f t="shared" si="107"/>
        <v>15</v>
      </c>
      <c r="G263" s="174">
        <v>15</v>
      </c>
      <c r="H263" s="174">
        <v>15</v>
      </c>
      <c r="I263" s="192"/>
      <c r="J263" s="192"/>
      <c r="K263" s="192"/>
      <c r="L263" s="192"/>
      <c r="M263" s="192"/>
      <c r="N263" s="192"/>
      <c r="O263" s="333" t="s">
        <v>132</v>
      </c>
      <c r="P263" s="170"/>
    </row>
    <row r="264" spans="1:16" ht="14.25">
      <c r="A264" s="1098"/>
      <c r="B264" s="1100"/>
      <c r="C264" s="1100"/>
      <c r="D264" s="824"/>
      <c r="E264" s="192">
        <f t="shared" si="107"/>
        <v>20</v>
      </c>
      <c r="F264" s="192">
        <f t="shared" si="107"/>
        <v>0</v>
      </c>
      <c r="G264" s="174">
        <v>20</v>
      </c>
      <c r="H264" s="174">
        <v>0</v>
      </c>
      <c r="I264" s="192"/>
      <c r="J264" s="192"/>
      <c r="K264" s="192"/>
      <c r="L264" s="192"/>
      <c r="M264" s="192"/>
      <c r="N264" s="192"/>
      <c r="O264" s="333" t="s">
        <v>23</v>
      </c>
      <c r="P264" s="170"/>
    </row>
    <row r="265" spans="1:16" ht="14.25">
      <c r="A265" s="1098"/>
      <c r="B265" s="1100"/>
      <c r="C265" s="1100"/>
      <c r="D265" s="824"/>
      <c r="E265" s="192">
        <f t="shared" si="107"/>
        <v>20</v>
      </c>
      <c r="F265" s="192">
        <f t="shared" si="107"/>
        <v>0</v>
      </c>
      <c r="G265" s="174">
        <v>20</v>
      </c>
      <c r="H265" s="174">
        <v>0</v>
      </c>
      <c r="I265" s="192"/>
      <c r="J265" s="192"/>
      <c r="K265" s="192"/>
      <c r="L265" s="192"/>
      <c r="M265" s="192"/>
      <c r="N265" s="192"/>
      <c r="O265" s="333" t="s">
        <v>478</v>
      </c>
      <c r="P265" s="170"/>
    </row>
    <row r="266" spans="1:16" ht="14.25">
      <c r="A266" s="1098"/>
      <c r="B266" s="1100"/>
      <c r="C266" s="1100"/>
      <c r="D266" s="824">
        <v>2022</v>
      </c>
      <c r="E266" s="656">
        <f>SUM(E267:E271)</f>
        <v>95</v>
      </c>
      <c r="F266" s="656">
        <f aca="true" t="shared" si="108" ref="F266:N266">SUM(F267:F271)</f>
        <v>28</v>
      </c>
      <c r="G266" s="656">
        <f t="shared" si="108"/>
        <v>95</v>
      </c>
      <c r="H266" s="656">
        <f t="shared" si="108"/>
        <v>28</v>
      </c>
      <c r="I266" s="656">
        <f t="shared" si="108"/>
        <v>0</v>
      </c>
      <c r="J266" s="656">
        <f t="shared" si="108"/>
        <v>0</v>
      </c>
      <c r="K266" s="656">
        <f t="shared" si="108"/>
        <v>0</v>
      </c>
      <c r="L266" s="656">
        <f t="shared" si="108"/>
        <v>0</v>
      </c>
      <c r="M266" s="656">
        <f t="shared" si="108"/>
        <v>0</v>
      </c>
      <c r="N266" s="656">
        <f t="shared" si="108"/>
        <v>0</v>
      </c>
      <c r="O266" s="655"/>
      <c r="P266" s="170"/>
    </row>
    <row r="267" spans="1:16" ht="14.25">
      <c r="A267" s="1098"/>
      <c r="B267" s="1100"/>
      <c r="C267" s="1100"/>
      <c r="D267" s="824"/>
      <c r="E267" s="192">
        <f aca="true" t="shared" si="109" ref="E267:F271">G267+I267+K267+M267</f>
        <v>20</v>
      </c>
      <c r="F267" s="192">
        <f t="shared" si="109"/>
        <v>0</v>
      </c>
      <c r="G267" s="192">
        <v>20</v>
      </c>
      <c r="H267" s="192">
        <v>0</v>
      </c>
      <c r="I267" s="192"/>
      <c r="J267" s="192"/>
      <c r="K267" s="192"/>
      <c r="L267" s="192"/>
      <c r="M267" s="192"/>
      <c r="N267" s="192"/>
      <c r="O267" s="333" t="s">
        <v>129</v>
      </c>
      <c r="P267" s="170"/>
    </row>
    <row r="268" spans="1:16" ht="14.25">
      <c r="A268" s="1098"/>
      <c r="B268" s="1100"/>
      <c r="C268" s="1100"/>
      <c r="D268" s="824"/>
      <c r="E268" s="192">
        <f t="shared" si="109"/>
        <v>20</v>
      </c>
      <c r="F268" s="192">
        <f t="shared" si="109"/>
        <v>13</v>
      </c>
      <c r="G268" s="174">
        <v>20</v>
      </c>
      <c r="H268" s="174">
        <v>13</v>
      </c>
      <c r="I268" s="192"/>
      <c r="J268" s="192"/>
      <c r="K268" s="192"/>
      <c r="L268" s="192"/>
      <c r="M268" s="192"/>
      <c r="N268" s="192"/>
      <c r="O268" s="333" t="s">
        <v>131</v>
      </c>
      <c r="P268" s="170"/>
    </row>
    <row r="269" spans="1:16" ht="14.25">
      <c r="A269" s="1098"/>
      <c r="B269" s="1100"/>
      <c r="C269" s="1100"/>
      <c r="D269" s="824"/>
      <c r="E269" s="192">
        <f t="shared" si="109"/>
        <v>15</v>
      </c>
      <c r="F269" s="192">
        <f t="shared" si="109"/>
        <v>15</v>
      </c>
      <c r="G269" s="174">
        <v>15</v>
      </c>
      <c r="H269" s="174">
        <v>15</v>
      </c>
      <c r="I269" s="192"/>
      <c r="J269" s="192"/>
      <c r="K269" s="192"/>
      <c r="L269" s="192"/>
      <c r="M269" s="192"/>
      <c r="N269" s="192"/>
      <c r="O269" s="333" t="s">
        <v>132</v>
      </c>
      <c r="P269" s="170"/>
    </row>
    <row r="270" spans="1:16" ht="14.25">
      <c r="A270" s="1098"/>
      <c r="B270" s="1100"/>
      <c r="C270" s="1100"/>
      <c r="D270" s="824"/>
      <c r="E270" s="192">
        <f t="shared" si="109"/>
        <v>20</v>
      </c>
      <c r="F270" s="192">
        <f t="shared" si="109"/>
        <v>0</v>
      </c>
      <c r="G270" s="192">
        <v>20</v>
      </c>
      <c r="H270" s="192">
        <v>0</v>
      </c>
      <c r="I270" s="192"/>
      <c r="J270" s="192"/>
      <c r="K270" s="192"/>
      <c r="L270" s="192"/>
      <c r="M270" s="192"/>
      <c r="N270" s="192"/>
      <c r="O270" s="333" t="s">
        <v>23</v>
      </c>
      <c r="P270" s="170"/>
    </row>
    <row r="271" spans="1:16" ht="14.25">
      <c r="A271" s="1098"/>
      <c r="B271" s="1100"/>
      <c r="C271" s="1100"/>
      <c r="D271" s="824"/>
      <c r="E271" s="192">
        <f t="shared" si="109"/>
        <v>20</v>
      </c>
      <c r="F271" s="192">
        <f t="shared" si="109"/>
        <v>0</v>
      </c>
      <c r="G271" s="192">
        <v>20</v>
      </c>
      <c r="H271" s="192">
        <v>0</v>
      </c>
      <c r="I271" s="192"/>
      <c r="J271" s="192"/>
      <c r="K271" s="192"/>
      <c r="L271" s="192"/>
      <c r="M271" s="192"/>
      <c r="N271" s="192"/>
      <c r="O271" s="333" t="s">
        <v>478</v>
      </c>
      <c r="P271" s="170"/>
    </row>
    <row r="272" spans="1:16" ht="14.25">
      <c r="A272" s="1098"/>
      <c r="B272" s="1100"/>
      <c r="C272" s="1100"/>
      <c r="D272" s="1088">
        <v>36</v>
      </c>
      <c r="E272" s="1089"/>
      <c r="F272" s="1089"/>
      <c r="G272" s="1089"/>
      <c r="H272" s="1089"/>
      <c r="I272" s="1089"/>
      <c r="J272" s="1089"/>
      <c r="K272" s="1089"/>
      <c r="L272" s="1089"/>
      <c r="M272" s="1089"/>
      <c r="N272" s="1089"/>
      <c r="O272" s="1090"/>
      <c r="P272" s="170"/>
    </row>
    <row r="273" spans="1:16" ht="14.25">
      <c r="A273" s="1098"/>
      <c r="B273" s="1100"/>
      <c r="C273" s="1100"/>
      <c r="D273" s="824">
        <v>2023</v>
      </c>
      <c r="E273" s="656">
        <f>SUM(E274:E278)</f>
        <v>95</v>
      </c>
      <c r="F273" s="656">
        <f aca="true" t="shared" si="110" ref="F273:N273">SUM(F274:F278)</f>
        <v>0</v>
      </c>
      <c r="G273" s="656">
        <f t="shared" si="110"/>
        <v>95</v>
      </c>
      <c r="H273" s="656">
        <f t="shared" si="110"/>
        <v>0</v>
      </c>
      <c r="I273" s="656">
        <f t="shared" si="110"/>
        <v>0</v>
      </c>
      <c r="J273" s="656">
        <f t="shared" si="110"/>
        <v>0</v>
      </c>
      <c r="K273" s="656">
        <f t="shared" si="110"/>
        <v>0</v>
      </c>
      <c r="L273" s="656">
        <f t="shared" si="110"/>
        <v>0</v>
      </c>
      <c r="M273" s="656">
        <f t="shared" si="110"/>
        <v>0</v>
      </c>
      <c r="N273" s="656">
        <f t="shared" si="110"/>
        <v>0</v>
      </c>
      <c r="O273" s="655"/>
      <c r="P273" s="170"/>
    </row>
    <row r="274" spans="1:16" ht="14.25">
      <c r="A274" s="1098"/>
      <c r="B274" s="1100"/>
      <c r="C274" s="1100"/>
      <c r="D274" s="824"/>
      <c r="E274" s="192">
        <f aca="true" t="shared" si="111" ref="E274:F278">G274+I274+K274+M274</f>
        <v>20</v>
      </c>
      <c r="F274" s="192">
        <f t="shared" si="111"/>
        <v>0</v>
      </c>
      <c r="G274" s="192">
        <v>20</v>
      </c>
      <c r="H274" s="192">
        <v>0</v>
      </c>
      <c r="I274" s="192"/>
      <c r="J274" s="192"/>
      <c r="K274" s="192"/>
      <c r="L274" s="192"/>
      <c r="M274" s="192"/>
      <c r="N274" s="192"/>
      <c r="O274" s="333" t="s">
        <v>129</v>
      </c>
      <c r="P274" s="170"/>
    </row>
    <row r="275" spans="1:16" ht="14.25">
      <c r="A275" s="1098"/>
      <c r="B275" s="1100"/>
      <c r="C275" s="1100"/>
      <c r="D275" s="824"/>
      <c r="E275" s="192">
        <f t="shared" si="111"/>
        <v>20</v>
      </c>
      <c r="F275" s="192">
        <f t="shared" si="111"/>
        <v>0</v>
      </c>
      <c r="G275" s="174">
        <v>20</v>
      </c>
      <c r="H275" s="192">
        <v>0</v>
      </c>
      <c r="I275" s="192"/>
      <c r="J275" s="192"/>
      <c r="K275" s="192"/>
      <c r="L275" s="192"/>
      <c r="M275" s="192"/>
      <c r="N275" s="192"/>
      <c r="O275" s="333" t="s">
        <v>131</v>
      </c>
      <c r="P275" s="170"/>
    </row>
    <row r="276" spans="1:16" ht="14.25">
      <c r="A276" s="1098"/>
      <c r="B276" s="1100"/>
      <c r="C276" s="1100"/>
      <c r="D276" s="824"/>
      <c r="E276" s="192">
        <f t="shared" si="111"/>
        <v>15</v>
      </c>
      <c r="F276" s="192">
        <f t="shared" si="111"/>
        <v>0</v>
      </c>
      <c r="G276" s="174">
        <v>15</v>
      </c>
      <c r="H276" s="192">
        <v>0</v>
      </c>
      <c r="I276" s="192"/>
      <c r="J276" s="192"/>
      <c r="K276" s="192"/>
      <c r="L276" s="192"/>
      <c r="M276" s="192"/>
      <c r="N276" s="192"/>
      <c r="O276" s="333" t="s">
        <v>132</v>
      </c>
      <c r="P276" s="170"/>
    </row>
    <row r="277" spans="1:16" ht="14.25">
      <c r="A277" s="1098"/>
      <c r="B277" s="1100"/>
      <c r="C277" s="1100"/>
      <c r="D277" s="824"/>
      <c r="E277" s="192">
        <f t="shared" si="111"/>
        <v>20</v>
      </c>
      <c r="F277" s="192">
        <f t="shared" si="111"/>
        <v>0</v>
      </c>
      <c r="G277" s="174">
        <v>20</v>
      </c>
      <c r="H277" s="192">
        <v>0</v>
      </c>
      <c r="I277" s="192"/>
      <c r="J277" s="192"/>
      <c r="K277" s="192"/>
      <c r="L277" s="192"/>
      <c r="M277" s="192"/>
      <c r="N277" s="192"/>
      <c r="O277" s="333" t="s">
        <v>23</v>
      </c>
      <c r="P277" s="170"/>
    </row>
    <row r="278" spans="1:16" ht="14.25">
      <c r="A278" s="1098"/>
      <c r="B278" s="1100"/>
      <c r="C278" s="1100"/>
      <c r="D278" s="824"/>
      <c r="E278" s="192">
        <f t="shared" si="111"/>
        <v>20</v>
      </c>
      <c r="F278" s="192">
        <f t="shared" si="111"/>
        <v>0</v>
      </c>
      <c r="G278" s="192">
        <v>20</v>
      </c>
      <c r="H278" s="192">
        <v>0</v>
      </c>
      <c r="I278" s="192"/>
      <c r="J278" s="192"/>
      <c r="K278" s="192"/>
      <c r="L278" s="192"/>
      <c r="M278" s="192"/>
      <c r="N278" s="192"/>
      <c r="O278" s="333" t="s">
        <v>478</v>
      </c>
      <c r="P278" s="170"/>
    </row>
    <row r="279" spans="1:16" ht="14.25">
      <c r="A279" s="1098"/>
      <c r="B279" s="1100"/>
      <c r="C279" s="1100"/>
      <c r="D279" s="824">
        <v>2024</v>
      </c>
      <c r="E279" s="656">
        <f>SUM(E280:E284)</f>
        <v>95</v>
      </c>
      <c r="F279" s="656">
        <f aca="true" t="shared" si="112" ref="F279:N279">SUM(F280:F284)</f>
        <v>0</v>
      </c>
      <c r="G279" s="656">
        <f t="shared" si="112"/>
        <v>95</v>
      </c>
      <c r="H279" s="656">
        <f t="shared" si="112"/>
        <v>0</v>
      </c>
      <c r="I279" s="656">
        <f t="shared" si="112"/>
        <v>0</v>
      </c>
      <c r="J279" s="656">
        <f t="shared" si="112"/>
        <v>0</v>
      </c>
      <c r="K279" s="656">
        <f t="shared" si="112"/>
        <v>0</v>
      </c>
      <c r="L279" s="656">
        <f t="shared" si="112"/>
        <v>0</v>
      </c>
      <c r="M279" s="656">
        <f t="shared" si="112"/>
        <v>0</v>
      </c>
      <c r="N279" s="656">
        <f t="shared" si="112"/>
        <v>0</v>
      </c>
      <c r="O279" s="655"/>
      <c r="P279" s="170"/>
    </row>
    <row r="280" spans="1:16" ht="14.25">
      <c r="A280" s="1098"/>
      <c r="B280" s="1100"/>
      <c r="C280" s="1100"/>
      <c r="D280" s="824"/>
      <c r="E280" s="192">
        <f aca="true" t="shared" si="113" ref="E280:F284">G280+I280+K280+M280</f>
        <v>20</v>
      </c>
      <c r="F280" s="192">
        <f t="shared" si="113"/>
        <v>0</v>
      </c>
      <c r="G280" s="192">
        <v>20</v>
      </c>
      <c r="H280" s="192">
        <v>0</v>
      </c>
      <c r="I280" s="192"/>
      <c r="J280" s="192"/>
      <c r="K280" s="192"/>
      <c r="L280" s="192"/>
      <c r="M280" s="192"/>
      <c r="N280" s="192"/>
      <c r="O280" s="333" t="s">
        <v>129</v>
      </c>
      <c r="P280" s="170"/>
    </row>
    <row r="281" spans="1:16" ht="14.25">
      <c r="A281" s="1098"/>
      <c r="B281" s="1100"/>
      <c r="C281" s="1100"/>
      <c r="D281" s="824"/>
      <c r="E281" s="192">
        <f t="shared" si="113"/>
        <v>20</v>
      </c>
      <c r="F281" s="192">
        <f t="shared" si="113"/>
        <v>0</v>
      </c>
      <c r="G281" s="174">
        <v>20</v>
      </c>
      <c r="H281" s="192">
        <v>0</v>
      </c>
      <c r="I281" s="192"/>
      <c r="J281" s="192"/>
      <c r="K281" s="192"/>
      <c r="L281" s="192"/>
      <c r="M281" s="192"/>
      <c r="N281" s="192"/>
      <c r="O281" s="333" t="s">
        <v>131</v>
      </c>
      <c r="P281" s="170"/>
    </row>
    <row r="282" spans="1:16" ht="14.25">
      <c r="A282" s="1098"/>
      <c r="B282" s="1100"/>
      <c r="C282" s="1100"/>
      <c r="D282" s="824"/>
      <c r="E282" s="192">
        <f t="shared" si="113"/>
        <v>15</v>
      </c>
      <c r="F282" s="192">
        <f t="shared" si="113"/>
        <v>0</v>
      </c>
      <c r="G282" s="174">
        <v>15</v>
      </c>
      <c r="H282" s="192">
        <v>0</v>
      </c>
      <c r="I282" s="192"/>
      <c r="J282" s="192"/>
      <c r="K282" s="192"/>
      <c r="L282" s="192"/>
      <c r="M282" s="192"/>
      <c r="N282" s="192"/>
      <c r="O282" s="333" t="s">
        <v>132</v>
      </c>
      <c r="P282" s="170"/>
    </row>
    <row r="283" spans="1:16" ht="14.25">
      <c r="A283" s="1098"/>
      <c r="B283" s="1100"/>
      <c r="C283" s="1100"/>
      <c r="D283" s="824"/>
      <c r="E283" s="192">
        <f t="shared" si="113"/>
        <v>20</v>
      </c>
      <c r="F283" s="192">
        <f t="shared" si="113"/>
        <v>0</v>
      </c>
      <c r="G283" s="192">
        <v>20</v>
      </c>
      <c r="H283" s="192">
        <v>0</v>
      </c>
      <c r="I283" s="192"/>
      <c r="J283" s="192"/>
      <c r="K283" s="192"/>
      <c r="L283" s="192"/>
      <c r="M283" s="192"/>
      <c r="N283" s="192"/>
      <c r="O283" s="333" t="s">
        <v>23</v>
      </c>
      <c r="P283" s="170"/>
    </row>
    <row r="284" spans="1:16" ht="14.25">
      <c r="A284" s="1098"/>
      <c r="B284" s="1100"/>
      <c r="C284" s="1100"/>
      <c r="D284" s="824"/>
      <c r="E284" s="192">
        <f t="shared" si="113"/>
        <v>20</v>
      </c>
      <c r="F284" s="192">
        <f t="shared" si="113"/>
        <v>0</v>
      </c>
      <c r="G284" s="192">
        <v>20</v>
      </c>
      <c r="H284" s="192">
        <v>0</v>
      </c>
      <c r="I284" s="192"/>
      <c r="J284" s="192"/>
      <c r="K284" s="192"/>
      <c r="L284" s="192"/>
      <c r="M284" s="192"/>
      <c r="N284" s="192"/>
      <c r="O284" s="333" t="s">
        <v>478</v>
      </c>
      <c r="P284" s="170"/>
    </row>
    <row r="285" spans="1:16" ht="14.25">
      <c r="A285" s="1098"/>
      <c r="B285" s="1100"/>
      <c r="C285" s="1100"/>
      <c r="D285" s="824">
        <v>2025</v>
      </c>
      <c r="E285" s="656">
        <f>SUM(E286:E290)</f>
        <v>95</v>
      </c>
      <c r="F285" s="656">
        <f aca="true" t="shared" si="114" ref="F285:N285">SUM(F286:F290)</f>
        <v>0</v>
      </c>
      <c r="G285" s="656">
        <f t="shared" si="114"/>
        <v>95</v>
      </c>
      <c r="H285" s="656">
        <f t="shared" si="114"/>
        <v>0</v>
      </c>
      <c r="I285" s="656">
        <f t="shared" si="114"/>
        <v>0</v>
      </c>
      <c r="J285" s="656">
        <f t="shared" si="114"/>
        <v>0</v>
      </c>
      <c r="K285" s="656">
        <f t="shared" si="114"/>
        <v>0</v>
      </c>
      <c r="L285" s="656">
        <f t="shared" si="114"/>
        <v>0</v>
      </c>
      <c r="M285" s="656">
        <f t="shared" si="114"/>
        <v>0</v>
      </c>
      <c r="N285" s="656">
        <f t="shared" si="114"/>
        <v>0</v>
      </c>
      <c r="O285" s="655"/>
      <c r="P285" s="170"/>
    </row>
    <row r="286" spans="1:16" ht="14.25">
      <c r="A286" s="1098"/>
      <c r="B286" s="1100"/>
      <c r="C286" s="1100"/>
      <c r="D286" s="824"/>
      <c r="E286" s="192">
        <f aca="true" t="shared" si="115" ref="E286:F290">G286+I286+K286+M286</f>
        <v>20</v>
      </c>
      <c r="F286" s="192">
        <f t="shared" si="115"/>
        <v>0</v>
      </c>
      <c r="G286" s="192">
        <v>20</v>
      </c>
      <c r="H286" s="192">
        <v>0</v>
      </c>
      <c r="I286" s="192"/>
      <c r="J286" s="192"/>
      <c r="K286" s="192"/>
      <c r="L286" s="192"/>
      <c r="M286" s="192"/>
      <c r="N286" s="192"/>
      <c r="O286" s="333" t="s">
        <v>129</v>
      </c>
      <c r="P286" s="170"/>
    </row>
    <row r="287" spans="1:16" ht="14.25">
      <c r="A287" s="1098"/>
      <c r="B287" s="1100"/>
      <c r="C287" s="1100"/>
      <c r="D287" s="824"/>
      <c r="E287" s="192">
        <f t="shared" si="115"/>
        <v>20</v>
      </c>
      <c r="F287" s="192">
        <f t="shared" si="115"/>
        <v>0</v>
      </c>
      <c r="G287" s="174">
        <v>20</v>
      </c>
      <c r="H287" s="192">
        <v>0</v>
      </c>
      <c r="I287" s="192"/>
      <c r="J287" s="192"/>
      <c r="K287" s="192"/>
      <c r="L287" s="192"/>
      <c r="M287" s="192"/>
      <c r="N287" s="192"/>
      <c r="O287" s="333" t="s">
        <v>131</v>
      </c>
      <c r="P287" s="170"/>
    </row>
    <row r="288" spans="1:16" ht="14.25">
      <c r="A288" s="1098"/>
      <c r="B288" s="1100"/>
      <c r="C288" s="1100"/>
      <c r="D288" s="824"/>
      <c r="E288" s="192">
        <f t="shared" si="115"/>
        <v>15</v>
      </c>
      <c r="F288" s="192">
        <f t="shared" si="115"/>
        <v>0</v>
      </c>
      <c r="G288" s="174">
        <v>15</v>
      </c>
      <c r="H288" s="192">
        <v>0</v>
      </c>
      <c r="I288" s="192"/>
      <c r="J288" s="192"/>
      <c r="K288" s="192"/>
      <c r="L288" s="192"/>
      <c r="M288" s="192"/>
      <c r="N288" s="192"/>
      <c r="O288" s="333" t="s">
        <v>132</v>
      </c>
      <c r="P288" s="170"/>
    </row>
    <row r="289" spans="1:16" ht="14.25">
      <c r="A289" s="1098"/>
      <c r="B289" s="1100"/>
      <c r="C289" s="1100"/>
      <c r="D289" s="824"/>
      <c r="E289" s="192">
        <f t="shared" si="115"/>
        <v>20</v>
      </c>
      <c r="F289" s="192">
        <f t="shared" si="115"/>
        <v>0</v>
      </c>
      <c r="G289" s="192">
        <v>20</v>
      </c>
      <c r="H289" s="192">
        <v>0</v>
      </c>
      <c r="I289" s="192"/>
      <c r="J289" s="192"/>
      <c r="K289" s="192"/>
      <c r="L289" s="192"/>
      <c r="M289" s="192"/>
      <c r="N289" s="192"/>
      <c r="O289" s="333" t="s">
        <v>23</v>
      </c>
      <c r="P289" s="170"/>
    </row>
    <row r="290" spans="1:16" ht="14.25">
      <c r="A290" s="1099"/>
      <c r="B290" s="1096"/>
      <c r="C290" s="1096"/>
      <c r="D290" s="824"/>
      <c r="E290" s="192">
        <f t="shared" si="115"/>
        <v>20</v>
      </c>
      <c r="F290" s="192">
        <f t="shared" si="115"/>
        <v>0</v>
      </c>
      <c r="G290" s="192">
        <v>20</v>
      </c>
      <c r="H290" s="192">
        <v>0</v>
      </c>
      <c r="I290" s="192"/>
      <c r="J290" s="192"/>
      <c r="K290" s="192"/>
      <c r="L290" s="192"/>
      <c r="M290" s="192"/>
      <c r="N290" s="192"/>
      <c r="O290" s="333" t="s">
        <v>478</v>
      </c>
      <c r="P290" s="170"/>
    </row>
    <row r="291" spans="1:16" s="1" customFormat="1" ht="15.75" customHeight="1">
      <c r="A291" s="1097" t="s">
        <v>618</v>
      </c>
      <c r="B291" s="1095" t="s">
        <v>848</v>
      </c>
      <c r="C291" s="1102"/>
      <c r="D291" s="1101" t="s">
        <v>8</v>
      </c>
      <c r="E291" s="196">
        <f>SUM(E292:E296)</f>
        <v>576.3</v>
      </c>
      <c r="F291" s="196">
        <f aca="true" t="shared" si="116" ref="F291:N291">SUM(F292:F296)</f>
        <v>238.60000000000002</v>
      </c>
      <c r="G291" s="196">
        <f t="shared" si="116"/>
        <v>1013</v>
      </c>
      <c r="H291" s="196">
        <f t="shared" si="116"/>
        <v>323.6</v>
      </c>
      <c r="I291" s="196">
        <f t="shared" si="116"/>
        <v>0</v>
      </c>
      <c r="J291" s="196">
        <f t="shared" si="116"/>
        <v>0</v>
      </c>
      <c r="K291" s="196">
        <f t="shared" si="116"/>
        <v>0</v>
      </c>
      <c r="L291" s="196">
        <f t="shared" si="116"/>
        <v>0</v>
      </c>
      <c r="M291" s="196">
        <f t="shared" si="116"/>
        <v>0</v>
      </c>
      <c r="N291" s="196">
        <f t="shared" si="116"/>
        <v>0</v>
      </c>
      <c r="O291" s="657"/>
      <c r="P291" s="195"/>
    </row>
    <row r="292" spans="1:16" ht="14.25">
      <c r="A292" s="1098"/>
      <c r="B292" s="1100"/>
      <c r="C292" s="1102"/>
      <c r="D292" s="1101"/>
      <c r="E292" s="192">
        <f aca="true" t="shared" si="117" ref="E292:F296">E298+E304+E310+E316+E323+E329</f>
        <v>120</v>
      </c>
      <c r="F292" s="192">
        <f t="shared" si="117"/>
        <v>0</v>
      </c>
      <c r="G292" s="192">
        <f>G298+G304+G310+G316+G323+G329+G335+G341+G347+G353+G359</f>
        <v>220</v>
      </c>
      <c r="H292" s="192">
        <f aca="true" t="shared" si="118" ref="H292:N292">H298+H304+H310+H316+H323+H329+H335+H341+H347+H353+H359</f>
        <v>0</v>
      </c>
      <c r="I292" s="192">
        <f t="shared" si="118"/>
        <v>0</v>
      </c>
      <c r="J292" s="192">
        <f t="shared" si="118"/>
        <v>0</v>
      </c>
      <c r="K292" s="192">
        <f t="shared" si="118"/>
        <v>0</v>
      </c>
      <c r="L292" s="192">
        <f t="shared" si="118"/>
        <v>0</v>
      </c>
      <c r="M292" s="192">
        <f t="shared" si="118"/>
        <v>0</v>
      </c>
      <c r="N292" s="192">
        <f t="shared" si="118"/>
        <v>0</v>
      </c>
      <c r="O292" s="333" t="s">
        <v>129</v>
      </c>
      <c r="P292" s="170"/>
    </row>
    <row r="293" spans="1:16" ht="14.25">
      <c r="A293" s="1098"/>
      <c r="B293" s="1100"/>
      <c r="C293" s="1102"/>
      <c r="D293" s="1101"/>
      <c r="E293" s="192">
        <f t="shared" si="117"/>
        <v>97.19999999999999</v>
      </c>
      <c r="F293" s="192">
        <f t="shared" si="117"/>
        <v>54.8</v>
      </c>
      <c r="G293" s="192">
        <f>G299+G305+G311+G317+G324+G330+G336+G342+G348+G354+G360</f>
        <v>145.19999999999996</v>
      </c>
      <c r="H293" s="192">
        <f aca="true" t="shared" si="119" ref="H293:N296">H299+H305+H311+H317+H324+H330+H336+H342+H348+H354+H360</f>
        <v>73.99999999999999</v>
      </c>
      <c r="I293" s="192">
        <f t="shared" si="119"/>
        <v>0</v>
      </c>
      <c r="J293" s="192">
        <f t="shared" si="119"/>
        <v>0</v>
      </c>
      <c r="K293" s="192">
        <f t="shared" si="119"/>
        <v>0</v>
      </c>
      <c r="L293" s="192">
        <f t="shared" si="119"/>
        <v>0</v>
      </c>
      <c r="M293" s="192">
        <f t="shared" si="119"/>
        <v>0</v>
      </c>
      <c r="N293" s="192">
        <f t="shared" si="119"/>
        <v>0</v>
      </c>
      <c r="O293" s="333" t="s">
        <v>130</v>
      </c>
      <c r="P293" s="170"/>
    </row>
    <row r="294" spans="1:16" ht="14.25">
      <c r="A294" s="1098"/>
      <c r="B294" s="1100"/>
      <c r="C294" s="1102"/>
      <c r="D294" s="1101"/>
      <c r="E294" s="192">
        <f t="shared" si="117"/>
        <v>100</v>
      </c>
      <c r="F294" s="192">
        <f t="shared" si="117"/>
        <v>60</v>
      </c>
      <c r="G294" s="192">
        <f>G300+G306+G312+G318+G325+G331+G337+G343+G349+G355+G361</f>
        <v>150</v>
      </c>
      <c r="H294" s="192">
        <f t="shared" si="119"/>
        <v>80</v>
      </c>
      <c r="I294" s="192">
        <f t="shared" si="119"/>
        <v>0</v>
      </c>
      <c r="J294" s="192">
        <f t="shared" si="119"/>
        <v>0</v>
      </c>
      <c r="K294" s="192">
        <f t="shared" si="119"/>
        <v>0</v>
      </c>
      <c r="L294" s="192">
        <f t="shared" si="119"/>
        <v>0</v>
      </c>
      <c r="M294" s="192">
        <f t="shared" si="119"/>
        <v>0</v>
      </c>
      <c r="N294" s="192">
        <f t="shared" si="119"/>
        <v>0</v>
      </c>
      <c r="O294" s="333" t="s">
        <v>133</v>
      </c>
      <c r="P294" s="170"/>
    </row>
    <row r="295" spans="1:16" ht="14.25">
      <c r="A295" s="1098"/>
      <c r="B295" s="1100"/>
      <c r="C295" s="1102"/>
      <c r="D295" s="1101"/>
      <c r="E295" s="192">
        <f t="shared" si="117"/>
        <v>139.1</v>
      </c>
      <c r="F295" s="192">
        <f t="shared" si="117"/>
        <v>123.80000000000001</v>
      </c>
      <c r="G295" s="192">
        <f>G301+G307+G313+G319+G326+G332+G338+G344+G350+G356+G362</f>
        <v>277.8</v>
      </c>
      <c r="H295" s="192">
        <f t="shared" si="119"/>
        <v>169.60000000000002</v>
      </c>
      <c r="I295" s="192">
        <f t="shared" si="119"/>
        <v>0</v>
      </c>
      <c r="J295" s="192">
        <f t="shared" si="119"/>
        <v>0</v>
      </c>
      <c r="K295" s="192">
        <f t="shared" si="119"/>
        <v>0</v>
      </c>
      <c r="L295" s="192">
        <f t="shared" si="119"/>
        <v>0</v>
      </c>
      <c r="M295" s="192">
        <f t="shared" si="119"/>
        <v>0</v>
      </c>
      <c r="N295" s="192">
        <f t="shared" si="119"/>
        <v>0</v>
      </c>
      <c r="O295" s="333" t="s">
        <v>132</v>
      </c>
      <c r="P295" s="170"/>
    </row>
    <row r="296" spans="1:16" ht="14.25">
      <c r="A296" s="1098"/>
      <c r="B296" s="1100"/>
      <c r="C296" s="1102"/>
      <c r="D296" s="1101"/>
      <c r="E296" s="192">
        <f t="shared" si="117"/>
        <v>120</v>
      </c>
      <c r="F296" s="192">
        <f t="shared" si="117"/>
        <v>0</v>
      </c>
      <c r="G296" s="192">
        <f>G302+G308+G314+G320+G327+G333+G339+G345+G351+G357+G363</f>
        <v>220</v>
      </c>
      <c r="H296" s="192">
        <f t="shared" si="119"/>
        <v>0</v>
      </c>
      <c r="I296" s="192">
        <f t="shared" si="119"/>
        <v>0</v>
      </c>
      <c r="J296" s="192">
        <f t="shared" si="119"/>
        <v>0</v>
      </c>
      <c r="K296" s="192">
        <f t="shared" si="119"/>
        <v>0</v>
      </c>
      <c r="L296" s="192">
        <f t="shared" si="119"/>
        <v>0</v>
      </c>
      <c r="M296" s="192">
        <f t="shared" si="119"/>
        <v>0</v>
      </c>
      <c r="N296" s="192">
        <f t="shared" si="119"/>
        <v>0</v>
      </c>
      <c r="O296" s="333" t="s">
        <v>23</v>
      </c>
      <c r="P296" s="170"/>
    </row>
    <row r="297" spans="1:16" ht="14.25">
      <c r="A297" s="1098"/>
      <c r="B297" s="1100"/>
      <c r="C297" s="1095"/>
      <c r="D297" s="1091">
        <v>2015</v>
      </c>
      <c r="E297" s="654">
        <f>SUM(E298:E302)</f>
        <v>105</v>
      </c>
      <c r="F297" s="654">
        <f>SUM(F298:F302)</f>
        <v>44.9</v>
      </c>
      <c r="G297" s="654">
        <f aca="true" t="shared" si="120" ref="G297:N297">SUM(G298:G302)</f>
        <v>105</v>
      </c>
      <c r="H297" s="654">
        <f t="shared" si="120"/>
        <v>44.9</v>
      </c>
      <c r="I297" s="654">
        <f t="shared" si="120"/>
        <v>0</v>
      </c>
      <c r="J297" s="654">
        <f t="shared" si="120"/>
        <v>0</v>
      </c>
      <c r="K297" s="654">
        <f t="shared" si="120"/>
        <v>0</v>
      </c>
      <c r="L297" s="654">
        <f t="shared" si="120"/>
        <v>0</v>
      </c>
      <c r="M297" s="654">
        <f t="shared" si="120"/>
        <v>0</v>
      </c>
      <c r="N297" s="654">
        <f t="shared" si="120"/>
        <v>0</v>
      </c>
      <c r="O297" s="655"/>
      <c r="P297" s="170"/>
    </row>
    <row r="298" spans="1:16" ht="14.25">
      <c r="A298" s="1098"/>
      <c r="B298" s="1100"/>
      <c r="C298" s="1100"/>
      <c r="D298" s="1091"/>
      <c r="E298" s="197">
        <f>G298+I298+K298+M298</f>
        <v>20</v>
      </c>
      <c r="F298" s="197">
        <f>H298+J298+L298+N298</f>
        <v>0</v>
      </c>
      <c r="G298" s="197">
        <v>20</v>
      </c>
      <c r="H298" s="197">
        <v>0</v>
      </c>
      <c r="I298" s="197"/>
      <c r="J298" s="197"/>
      <c r="K298" s="197"/>
      <c r="L298" s="197"/>
      <c r="M298" s="197"/>
      <c r="N298" s="197"/>
      <c r="O298" s="333" t="s">
        <v>129</v>
      </c>
      <c r="P298" s="170"/>
    </row>
    <row r="299" spans="1:16" ht="14.25">
      <c r="A299" s="1098"/>
      <c r="B299" s="1100"/>
      <c r="C299" s="1100"/>
      <c r="D299" s="1091"/>
      <c r="E299" s="197">
        <f aca="true" t="shared" si="121" ref="E299:F302">G299+I299+K299+M299</f>
        <v>20</v>
      </c>
      <c r="F299" s="197">
        <f t="shared" si="121"/>
        <v>9.9</v>
      </c>
      <c r="G299" s="197">
        <v>20</v>
      </c>
      <c r="H299" s="197">
        <v>9.9</v>
      </c>
      <c r="I299" s="197"/>
      <c r="J299" s="197"/>
      <c r="K299" s="197"/>
      <c r="L299" s="197"/>
      <c r="M299" s="197"/>
      <c r="N299" s="197"/>
      <c r="O299" s="333" t="s">
        <v>130</v>
      </c>
      <c r="P299" s="170"/>
    </row>
    <row r="300" spans="1:16" ht="14.25">
      <c r="A300" s="1098"/>
      <c r="B300" s="1100"/>
      <c r="C300" s="1100"/>
      <c r="D300" s="1091"/>
      <c r="E300" s="197">
        <f t="shared" si="121"/>
        <v>20</v>
      </c>
      <c r="F300" s="197">
        <f t="shared" si="121"/>
        <v>10</v>
      </c>
      <c r="G300" s="197">
        <v>20</v>
      </c>
      <c r="H300" s="197">
        <v>10</v>
      </c>
      <c r="I300" s="197"/>
      <c r="J300" s="197"/>
      <c r="K300" s="197"/>
      <c r="L300" s="197"/>
      <c r="M300" s="197"/>
      <c r="N300" s="197"/>
      <c r="O300" s="333" t="s">
        <v>133</v>
      </c>
      <c r="P300" s="170"/>
    </row>
    <row r="301" spans="1:16" ht="14.25">
      <c r="A301" s="1098"/>
      <c r="B301" s="1100"/>
      <c r="C301" s="1100"/>
      <c r="D301" s="1091"/>
      <c r="E301" s="197">
        <f t="shared" si="121"/>
        <v>25</v>
      </c>
      <c r="F301" s="197">
        <f t="shared" si="121"/>
        <v>25</v>
      </c>
      <c r="G301" s="197">
        <v>25</v>
      </c>
      <c r="H301" s="197">
        <v>25</v>
      </c>
      <c r="I301" s="197"/>
      <c r="J301" s="197"/>
      <c r="K301" s="197"/>
      <c r="L301" s="197"/>
      <c r="M301" s="197"/>
      <c r="N301" s="197"/>
      <c r="O301" s="333" t="s">
        <v>132</v>
      </c>
      <c r="P301" s="170"/>
    </row>
    <row r="302" spans="1:16" ht="14.25">
      <c r="A302" s="1098"/>
      <c r="B302" s="1100"/>
      <c r="C302" s="1096"/>
      <c r="D302" s="1091"/>
      <c r="E302" s="197">
        <f t="shared" si="121"/>
        <v>20</v>
      </c>
      <c r="F302" s="197">
        <f t="shared" si="121"/>
        <v>0</v>
      </c>
      <c r="G302" s="197">
        <v>20</v>
      </c>
      <c r="H302" s="197">
        <v>0</v>
      </c>
      <c r="I302" s="197"/>
      <c r="J302" s="197"/>
      <c r="K302" s="197"/>
      <c r="L302" s="197"/>
      <c r="M302" s="197"/>
      <c r="N302" s="197"/>
      <c r="O302" s="333" t="s">
        <v>23</v>
      </c>
      <c r="P302" s="170"/>
    </row>
    <row r="303" spans="1:16" ht="14.25">
      <c r="A303" s="1098"/>
      <c r="B303" s="1100"/>
      <c r="C303" s="1095" t="s">
        <v>140</v>
      </c>
      <c r="D303" s="1091">
        <v>2016</v>
      </c>
      <c r="E303" s="654">
        <f>SUM(E304:E308)</f>
        <v>100</v>
      </c>
      <c r="F303" s="654">
        <f aca="true" t="shared" si="122" ref="F303:N303">SUM(F304:F308)</f>
        <v>37.4</v>
      </c>
      <c r="G303" s="654">
        <f t="shared" si="122"/>
        <v>100</v>
      </c>
      <c r="H303" s="654">
        <f t="shared" si="122"/>
        <v>37.4</v>
      </c>
      <c r="I303" s="654">
        <f t="shared" si="122"/>
        <v>0</v>
      </c>
      <c r="J303" s="654">
        <f t="shared" si="122"/>
        <v>0</v>
      </c>
      <c r="K303" s="654">
        <f t="shared" si="122"/>
        <v>0</v>
      </c>
      <c r="L303" s="654">
        <f t="shared" si="122"/>
        <v>0</v>
      </c>
      <c r="M303" s="654">
        <f t="shared" si="122"/>
        <v>0</v>
      </c>
      <c r="N303" s="654">
        <f t="shared" si="122"/>
        <v>0</v>
      </c>
      <c r="O303" s="655"/>
      <c r="P303" s="170"/>
    </row>
    <row r="304" spans="1:16" ht="14.25">
      <c r="A304" s="1098"/>
      <c r="B304" s="1100"/>
      <c r="C304" s="1100"/>
      <c r="D304" s="1091"/>
      <c r="E304" s="197">
        <f>G304+I304+K304+M304</f>
        <v>20</v>
      </c>
      <c r="F304" s="197">
        <f>H304+J304+L304+N304</f>
        <v>0</v>
      </c>
      <c r="G304" s="197">
        <v>20</v>
      </c>
      <c r="H304" s="197">
        <v>0</v>
      </c>
      <c r="I304" s="197"/>
      <c r="J304" s="197"/>
      <c r="K304" s="197"/>
      <c r="L304" s="197"/>
      <c r="M304" s="197"/>
      <c r="N304" s="197"/>
      <c r="O304" s="333" t="s">
        <v>129</v>
      </c>
      <c r="P304" s="170"/>
    </row>
    <row r="305" spans="1:16" ht="14.25">
      <c r="A305" s="1098"/>
      <c r="B305" s="1100"/>
      <c r="C305" s="1100"/>
      <c r="D305" s="1091"/>
      <c r="E305" s="197">
        <f aca="true" t="shared" si="123" ref="E305:F308">G305+I305+K305+M305</f>
        <v>20</v>
      </c>
      <c r="F305" s="197">
        <f t="shared" si="123"/>
        <v>9</v>
      </c>
      <c r="G305" s="197">
        <v>20</v>
      </c>
      <c r="H305" s="197">
        <v>9</v>
      </c>
      <c r="I305" s="197"/>
      <c r="J305" s="197"/>
      <c r="K305" s="197"/>
      <c r="L305" s="197"/>
      <c r="M305" s="197"/>
      <c r="N305" s="197"/>
      <c r="O305" s="333" t="s">
        <v>130</v>
      </c>
      <c r="P305" s="170"/>
    </row>
    <row r="306" spans="1:16" ht="14.25">
      <c r="A306" s="1098"/>
      <c r="B306" s="1100"/>
      <c r="C306" s="1100"/>
      <c r="D306" s="1091"/>
      <c r="E306" s="197">
        <f t="shared" si="123"/>
        <v>20</v>
      </c>
      <c r="F306" s="197">
        <f t="shared" si="123"/>
        <v>10</v>
      </c>
      <c r="G306" s="197">
        <v>20</v>
      </c>
      <c r="H306" s="197">
        <v>10</v>
      </c>
      <c r="I306" s="197"/>
      <c r="J306" s="197"/>
      <c r="K306" s="197"/>
      <c r="L306" s="197"/>
      <c r="M306" s="197"/>
      <c r="N306" s="197"/>
      <c r="O306" s="333" t="s">
        <v>133</v>
      </c>
      <c r="P306" s="170"/>
    </row>
    <row r="307" spans="1:16" ht="14.25">
      <c r="A307" s="1098"/>
      <c r="B307" s="1100"/>
      <c r="C307" s="1100"/>
      <c r="D307" s="1091"/>
      <c r="E307" s="197">
        <f t="shared" si="123"/>
        <v>20</v>
      </c>
      <c r="F307" s="197">
        <f t="shared" si="123"/>
        <v>18.4</v>
      </c>
      <c r="G307" s="197">
        <v>20</v>
      </c>
      <c r="H307" s="197">
        <v>18.4</v>
      </c>
      <c r="I307" s="197"/>
      <c r="J307" s="197"/>
      <c r="K307" s="197"/>
      <c r="L307" s="197"/>
      <c r="M307" s="197"/>
      <c r="N307" s="197"/>
      <c r="O307" s="333" t="s">
        <v>132</v>
      </c>
      <c r="P307" s="170"/>
    </row>
    <row r="308" spans="1:16" ht="14.25">
      <c r="A308" s="1098"/>
      <c r="B308" s="1100"/>
      <c r="C308" s="1100"/>
      <c r="D308" s="1091"/>
      <c r="E308" s="197">
        <f t="shared" si="123"/>
        <v>20</v>
      </c>
      <c r="F308" s="197">
        <f t="shared" si="123"/>
        <v>0</v>
      </c>
      <c r="G308" s="197">
        <v>20</v>
      </c>
      <c r="H308" s="197">
        <v>0</v>
      </c>
      <c r="I308" s="197"/>
      <c r="J308" s="197"/>
      <c r="K308" s="197"/>
      <c r="L308" s="197"/>
      <c r="M308" s="197"/>
      <c r="N308" s="197"/>
      <c r="O308" s="333" t="s">
        <v>23</v>
      </c>
      <c r="P308" s="170"/>
    </row>
    <row r="309" spans="1:16" ht="14.25">
      <c r="A309" s="1098"/>
      <c r="B309" s="1100"/>
      <c r="C309" s="1100"/>
      <c r="D309" s="1091">
        <v>2017</v>
      </c>
      <c r="E309" s="654">
        <f>SUM(E310:E314)</f>
        <v>100</v>
      </c>
      <c r="F309" s="654">
        <f aca="true" t="shared" si="124" ref="F309:N309">SUM(F310:F314)</f>
        <v>37.3</v>
      </c>
      <c r="G309" s="654">
        <f t="shared" si="124"/>
        <v>100</v>
      </c>
      <c r="H309" s="654">
        <f t="shared" si="124"/>
        <v>37.3</v>
      </c>
      <c r="I309" s="654">
        <f t="shared" si="124"/>
        <v>0</v>
      </c>
      <c r="J309" s="654">
        <f t="shared" si="124"/>
        <v>0</v>
      </c>
      <c r="K309" s="654">
        <f t="shared" si="124"/>
        <v>0</v>
      </c>
      <c r="L309" s="654">
        <f t="shared" si="124"/>
        <v>0</v>
      </c>
      <c r="M309" s="654">
        <f t="shared" si="124"/>
        <v>0</v>
      </c>
      <c r="N309" s="654">
        <f t="shared" si="124"/>
        <v>0</v>
      </c>
      <c r="O309" s="655"/>
      <c r="P309" s="170"/>
    </row>
    <row r="310" spans="1:16" ht="14.25">
      <c r="A310" s="1098"/>
      <c r="B310" s="1100"/>
      <c r="C310" s="1100"/>
      <c r="D310" s="1091"/>
      <c r="E310" s="197">
        <f>G310+I310+K310+M310</f>
        <v>20</v>
      </c>
      <c r="F310" s="197">
        <f>H310+J310+L310+N310</f>
        <v>0</v>
      </c>
      <c r="G310" s="197">
        <v>20</v>
      </c>
      <c r="H310" s="197">
        <v>0</v>
      </c>
      <c r="I310" s="197"/>
      <c r="J310" s="197"/>
      <c r="K310" s="197"/>
      <c r="L310" s="197"/>
      <c r="M310" s="197"/>
      <c r="N310" s="197"/>
      <c r="O310" s="333" t="s">
        <v>129</v>
      </c>
      <c r="P310" s="170"/>
    </row>
    <row r="311" spans="1:16" ht="14.25">
      <c r="A311" s="1098"/>
      <c r="B311" s="1100"/>
      <c r="C311" s="1100"/>
      <c r="D311" s="1091"/>
      <c r="E311" s="197">
        <f aca="true" t="shared" si="125" ref="E311:F314">G311+I311+K311+M311</f>
        <v>20</v>
      </c>
      <c r="F311" s="197">
        <f t="shared" si="125"/>
        <v>8.9</v>
      </c>
      <c r="G311" s="197">
        <v>20</v>
      </c>
      <c r="H311" s="197">
        <v>8.9</v>
      </c>
      <c r="I311" s="197"/>
      <c r="J311" s="197"/>
      <c r="K311" s="197"/>
      <c r="L311" s="197"/>
      <c r="M311" s="197"/>
      <c r="N311" s="197"/>
      <c r="O311" s="333" t="s">
        <v>130</v>
      </c>
      <c r="P311" s="170"/>
    </row>
    <row r="312" spans="1:16" ht="14.25">
      <c r="A312" s="1098"/>
      <c r="B312" s="1100"/>
      <c r="C312" s="1100"/>
      <c r="D312" s="1091"/>
      <c r="E312" s="197">
        <f t="shared" si="125"/>
        <v>20</v>
      </c>
      <c r="F312" s="197">
        <f t="shared" si="125"/>
        <v>10</v>
      </c>
      <c r="G312" s="197">
        <v>20</v>
      </c>
      <c r="H312" s="197">
        <v>10</v>
      </c>
      <c r="I312" s="197"/>
      <c r="J312" s="197"/>
      <c r="K312" s="197"/>
      <c r="L312" s="197"/>
      <c r="M312" s="197"/>
      <c r="N312" s="197"/>
      <c r="O312" s="333" t="s">
        <v>133</v>
      </c>
      <c r="P312" s="170"/>
    </row>
    <row r="313" spans="1:16" ht="14.25">
      <c r="A313" s="1098"/>
      <c r="B313" s="1100"/>
      <c r="C313" s="1100"/>
      <c r="D313" s="1091"/>
      <c r="E313" s="197">
        <f t="shared" si="125"/>
        <v>20</v>
      </c>
      <c r="F313" s="197">
        <f t="shared" si="125"/>
        <v>18.4</v>
      </c>
      <c r="G313" s="197">
        <v>20</v>
      </c>
      <c r="H313" s="197">
        <v>18.4</v>
      </c>
      <c r="I313" s="197"/>
      <c r="J313" s="197"/>
      <c r="K313" s="197"/>
      <c r="L313" s="197"/>
      <c r="M313" s="197"/>
      <c r="N313" s="197"/>
      <c r="O313" s="333" t="s">
        <v>132</v>
      </c>
      <c r="P313" s="170"/>
    </row>
    <row r="314" spans="1:16" ht="14.25">
      <c r="A314" s="1098"/>
      <c r="B314" s="1100"/>
      <c r="C314" s="1100"/>
      <c r="D314" s="1091"/>
      <c r="E314" s="197">
        <f t="shared" si="125"/>
        <v>20</v>
      </c>
      <c r="F314" s="197">
        <f t="shared" si="125"/>
        <v>0</v>
      </c>
      <c r="G314" s="197">
        <v>20</v>
      </c>
      <c r="H314" s="197">
        <v>0</v>
      </c>
      <c r="I314" s="197"/>
      <c r="J314" s="197"/>
      <c r="K314" s="197"/>
      <c r="L314" s="197"/>
      <c r="M314" s="197"/>
      <c r="N314" s="197"/>
      <c r="O314" s="333" t="s">
        <v>23</v>
      </c>
      <c r="P314" s="170"/>
    </row>
    <row r="315" spans="1:16" ht="14.25">
      <c r="A315" s="1098"/>
      <c r="B315" s="1100"/>
      <c r="C315" s="1100"/>
      <c r="D315" s="1091">
        <v>2018</v>
      </c>
      <c r="E315" s="654">
        <f>SUM(E316:E320)</f>
        <v>97.1</v>
      </c>
      <c r="F315" s="654">
        <f aca="true" t="shared" si="126" ref="F315:N315">SUM(F316:F320)</f>
        <v>36.900000000000006</v>
      </c>
      <c r="G315" s="654">
        <f t="shared" si="126"/>
        <v>97.1</v>
      </c>
      <c r="H315" s="654">
        <f t="shared" si="126"/>
        <v>36.900000000000006</v>
      </c>
      <c r="I315" s="654">
        <f t="shared" si="126"/>
        <v>0</v>
      </c>
      <c r="J315" s="654">
        <f t="shared" si="126"/>
        <v>0</v>
      </c>
      <c r="K315" s="654">
        <f t="shared" si="126"/>
        <v>0</v>
      </c>
      <c r="L315" s="654">
        <f t="shared" si="126"/>
        <v>0</v>
      </c>
      <c r="M315" s="654">
        <f t="shared" si="126"/>
        <v>0</v>
      </c>
      <c r="N315" s="654">
        <f t="shared" si="126"/>
        <v>0</v>
      </c>
      <c r="O315" s="655"/>
      <c r="P315" s="170"/>
    </row>
    <row r="316" spans="1:16" ht="14.25">
      <c r="A316" s="1098"/>
      <c r="B316" s="1100"/>
      <c r="C316" s="1100"/>
      <c r="D316" s="1091"/>
      <c r="E316" s="197">
        <f>G316+I316+K316+M316</f>
        <v>20</v>
      </c>
      <c r="F316" s="197">
        <f>H316+J316+L316+N316</f>
        <v>0</v>
      </c>
      <c r="G316" s="197">
        <v>20</v>
      </c>
      <c r="H316" s="197">
        <v>0</v>
      </c>
      <c r="I316" s="197"/>
      <c r="J316" s="197"/>
      <c r="K316" s="197"/>
      <c r="L316" s="197"/>
      <c r="M316" s="197"/>
      <c r="N316" s="197"/>
      <c r="O316" s="333" t="s">
        <v>129</v>
      </c>
      <c r="P316" s="170"/>
    </row>
    <row r="317" spans="1:16" ht="14.25">
      <c r="A317" s="1098"/>
      <c r="B317" s="1100"/>
      <c r="C317" s="1100"/>
      <c r="D317" s="1091"/>
      <c r="E317" s="197">
        <f aca="true" t="shared" si="127" ref="E317:F320">G317+I317+K317+M317</f>
        <v>20</v>
      </c>
      <c r="F317" s="197">
        <f t="shared" si="127"/>
        <v>9.8</v>
      </c>
      <c r="G317" s="179">
        <v>20</v>
      </c>
      <c r="H317" s="179">
        <v>9.8</v>
      </c>
      <c r="I317" s="179"/>
      <c r="J317" s="197"/>
      <c r="K317" s="197"/>
      <c r="L317" s="197"/>
      <c r="M317" s="197"/>
      <c r="N317" s="197"/>
      <c r="O317" s="333" t="s">
        <v>130</v>
      </c>
      <c r="P317" s="170"/>
    </row>
    <row r="318" spans="1:16" ht="14.25">
      <c r="A318" s="1098"/>
      <c r="B318" s="1100"/>
      <c r="C318" s="1100"/>
      <c r="D318" s="1091"/>
      <c r="E318" s="197">
        <f t="shared" si="127"/>
        <v>20</v>
      </c>
      <c r="F318" s="197">
        <f t="shared" si="127"/>
        <v>10</v>
      </c>
      <c r="G318" s="179">
        <v>20</v>
      </c>
      <c r="H318" s="179">
        <v>10</v>
      </c>
      <c r="I318" s="179"/>
      <c r="J318" s="197"/>
      <c r="K318" s="197"/>
      <c r="L318" s="197"/>
      <c r="M318" s="197"/>
      <c r="N318" s="197"/>
      <c r="O318" s="333" t="s">
        <v>133</v>
      </c>
      <c r="P318" s="170"/>
    </row>
    <row r="319" spans="1:16" ht="14.25">
      <c r="A319" s="1098"/>
      <c r="B319" s="1100"/>
      <c r="C319" s="1100"/>
      <c r="D319" s="1091"/>
      <c r="E319" s="197">
        <f t="shared" si="127"/>
        <v>17.1</v>
      </c>
      <c r="F319" s="197">
        <f t="shared" si="127"/>
        <v>17.1</v>
      </c>
      <c r="G319" s="179">
        <v>17.1</v>
      </c>
      <c r="H319" s="179">
        <v>17.1</v>
      </c>
      <c r="I319" s="179"/>
      <c r="J319" s="197"/>
      <c r="K319" s="197"/>
      <c r="L319" s="197"/>
      <c r="M319" s="197"/>
      <c r="N319" s="197"/>
      <c r="O319" s="333" t="s">
        <v>132</v>
      </c>
      <c r="P319" s="170"/>
    </row>
    <row r="320" spans="1:16" ht="14.25">
      <c r="A320" s="1098"/>
      <c r="B320" s="1100"/>
      <c r="C320" s="1100"/>
      <c r="D320" s="1091"/>
      <c r="E320" s="197">
        <f t="shared" si="127"/>
        <v>20</v>
      </c>
      <c r="F320" s="197">
        <f t="shared" si="127"/>
        <v>0</v>
      </c>
      <c r="G320" s="197">
        <v>20</v>
      </c>
      <c r="H320" s="197">
        <v>0</v>
      </c>
      <c r="I320" s="197"/>
      <c r="J320" s="197"/>
      <c r="K320" s="197"/>
      <c r="L320" s="197"/>
      <c r="M320" s="197"/>
      <c r="N320" s="197"/>
      <c r="O320" s="333" t="s">
        <v>23</v>
      </c>
      <c r="P320" s="170"/>
    </row>
    <row r="321" spans="1:16" ht="14.25">
      <c r="A321" s="1098"/>
      <c r="B321" s="1100"/>
      <c r="C321" s="1100"/>
      <c r="D321" s="1080">
        <v>37</v>
      </c>
      <c r="E321" s="1081"/>
      <c r="F321" s="1081"/>
      <c r="G321" s="1081"/>
      <c r="H321" s="1081"/>
      <c r="I321" s="1081"/>
      <c r="J321" s="1081"/>
      <c r="K321" s="1081"/>
      <c r="L321" s="1081"/>
      <c r="M321" s="1081"/>
      <c r="N321" s="1081"/>
      <c r="O321" s="1082"/>
      <c r="P321" s="170"/>
    </row>
    <row r="322" spans="1:16" ht="14.25">
      <c r="A322" s="1098"/>
      <c r="B322" s="1100"/>
      <c r="C322" s="1100"/>
      <c r="D322" s="1091">
        <v>2019</v>
      </c>
      <c r="E322" s="654">
        <f>SUM(E323:E327)</f>
        <v>79.6</v>
      </c>
      <c r="F322" s="654">
        <f aca="true" t="shared" si="128" ref="F322:N322">SUM(F323:F327)</f>
        <v>39.6</v>
      </c>
      <c r="G322" s="654">
        <f t="shared" si="128"/>
        <v>79.6</v>
      </c>
      <c r="H322" s="654">
        <f t="shared" si="128"/>
        <v>39.6</v>
      </c>
      <c r="I322" s="654">
        <f t="shared" si="128"/>
        <v>0</v>
      </c>
      <c r="J322" s="654">
        <f t="shared" si="128"/>
        <v>0</v>
      </c>
      <c r="K322" s="654">
        <f t="shared" si="128"/>
        <v>0</v>
      </c>
      <c r="L322" s="654">
        <f t="shared" si="128"/>
        <v>0</v>
      </c>
      <c r="M322" s="654">
        <f t="shared" si="128"/>
        <v>0</v>
      </c>
      <c r="N322" s="654">
        <f t="shared" si="128"/>
        <v>0</v>
      </c>
      <c r="O322" s="655"/>
      <c r="P322" s="170"/>
    </row>
    <row r="323" spans="1:16" ht="14.25">
      <c r="A323" s="1098"/>
      <c r="B323" s="1100"/>
      <c r="C323" s="1100"/>
      <c r="D323" s="1091"/>
      <c r="E323" s="197">
        <f>G323+I323+K323+M323</f>
        <v>20</v>
      </c>
      <c r="F323" s="197">
        <f>H323+J323+L323+N323</f>
        <v>0</v>
      </c>
      <c r="G323" s="197">
        <v>20</v>
      </c>
      <c r="H323" s="197">
        <v>0</v>
      </c>
      <c r="I323" s="197"/>
      <c r="J323" s="197"/>
      <c r="K323" s="197"/>
      <c r="L323" s="197"/>
      <c r="M323" s="197"/>
      <c r="N323" s="197"/>
      <c r="O323" s="333" t="s">
        <v>129</v>
      </c>
      <c r="P323" s="170"/>
    </row>
    <row r="324" spans="1:16" ht="14.25">
      <c r="A324" s="1098"/>
      <c r="B324" s="1100"/>
      <c r="C324" s="1100"/>
      <c r="D324" s="1091"/>
      <c r="E324" s="197">
        <f aca="true" t="shared" si="129" ref="E324:F327">G324+I324+K324+M324</f>
        <v>7.6</v>
      </c>
      <c r="F324" s="197">
        <f t="shared" si="129"/>
        <v>7.6</v>
      </c>
      <c r="G324" s="179">
        <v>7.6</v>
      </c>
      <c r="H324" s="179">
        <v>7.6</v>
      </c>
      <c r="I324" s="197"/>
      <c r="J324" s="197"/>
      <c r="K324" s="197"/>
      <c r="L324" s="197"/>
      <c r="M324" s="197"/>
      <c r="N324" s="197"/>
      <c r="O324" s="333" t="s">
        <v>130</v>
      </c>
      <c r="P324" s="170"/>
    </row>
    <row r="325" spans="1:16" ht="14.25">
      <c r="A325" s="1098"/>
      <c r="B325" s="1100"/>
      <c r="C325" s="1100"/>
      <c r="D325" s="1091"/>
      <c r="E325" s="197">
        <f t="shared" si="129"/>
        <v>10</v>
      </c>
      <c r="F325" s="197">
        <f t="shared" si="129"/>
        <v>10</v>
      </c>
      <c r="G325" s="179">
        <v>10</v>
      </c>
      <c r="H325" s="179">
        <v>10</v>
      </c>
      <c r="I325" s="197"/>
      <c r="J325" s="197"/>
      <c r="K325" s="197"/>
      <c r="L325" s="197"/>
      <c r="M325" s="197"/>
      <c r="N325" s="197"/>
      <c r="O325" s="333" t="s">
        <v>133</v>
      </c>
      <c r="P325" s="170"/>
    </row>
    <row r="326" spans="1:16" ht="14.25">
      <c r="A326" s="1098"/>
      <c r="B326" s="1100"/>
      <c r="C326" s="1100"/>
      <c r="D326" s="1091"/>
      <c r="E326" s="197">
        <f t="shared" si="129"/>
        <v>22</v>
      </c>
      <c r="F326" s="197">
        <f t="shared" si="129"/>
        <v>22</v>
      </c>
      <c r="G326" s="179">
        <v>22</v>
      </c>
      <c r="H326" s="179">
        <v>22</v>
      </c>
      <c r="I326" s="197"/>
      <c r="J326" s="197"/>
      <c r="K326" s="197"/>
      <c r="L326" s="197"/>
      <c r="M326" s="197"/>
      <c r="N326" s="197"/>
      <c r="O326" s="333" t="s">
        <v>132</v>
      </c>
      <c r="P326" s="170"/>
    </row>
    <row r="327" spans="1:16" ht="14.25">
      <c r="A327" s="1098"/>
      <c r="B327" s="1100"/>
      <c r="C327" s="1100"/>
      <c r="D327" s="1091"/>
      <c r="E327" s="197">
        <f t="shared" si="129"/>
        <v>20</v>
      </c>
      <c r="F327" s="197">
        <f t="shared" si="129"/>
        <v>0</v>
      </c>
      <c r="G327" s="197">
        <v>20</v>
      </c>
      <c r="H327" s="179">
        <v>0</v>
      </c>
      <c r="I327" s="197"/>
      <c r="J327" s="197"/>
      <c r="K327" s="197"/>
      <c r="L327" s="197"/>
      <c r="M327" s="197"/>
      <c r="N327" s="197"/>
      <c r="O327" s="333" t="s">
        <v>23</v>
      </c>
      <c r="P327" s="170"/>
    </row>
    <row r="328" spans="1:16" ht="14.25">
      <c r="A328" s="1098"/>
      <c r="B328" s="1100"/>
      <c r="C328" s="1100"/>
      <c r="D328" s="824">
        <v>2020</v>
      </c>
      <c r="E328" s="656">
        <f>SUM(E329:E333)</f>
        <v>94.6</v>
      </c>
      <c r="F328" s="656">
        <f aca="true" t="shared" si="130" ref="F328:M328">SUM(F329:F333)</f>
        <v>42.5</v>
      </c>
      <c r="G328" s="656">
        <f t="shared" si="130"/>
        <v>94.6</v>
      </c>
      <c r="H328" s="656">
        <f t="shared" si="130"/>
        <v>42.5</v>
      </c>
      <c r="I328" s="656">
        <f t="shared" si="130"/>
        <v>0</v>
      </c>
      <c r="J328" s="656">
        <f t="shared" si="130"/>
        <v>0</v>
      </c>
      <c r="K328" s="656">
        <f t="shared" si="130"/>
        <v>0</v>
      </c>
      <c r="L328" s="656">
        <f t="shared" si="130"/>
        <v>0</v>
      </c>
      <c r="M328" s="656">
        <f t="shared" si="130"/>
        <v>0</v>
      </c>
      <c r="N328" s="656">
        <f>SUM(N329:N333)</f>
        <v>0</v>
      </c>
      <c r="O328" s="655"/>
      <c r="P328" s="170"/>
    </row>
    <row r="329" spans="1:16" ht="14.25">
      <c r="A329" s="1098"/>
      <c r="B329" s="1100"/>
      <c r="C329" s="1100"/>
      <c r="D329" s="824"/>
      <c r="E329" s="192">
        <f>G329+I329+K329+M329</f>
        <v>20</v>
      </c>
      <c r="F329" s="192">
        <f>H329+J329+L329+N329</f>
        <v>0</v>
      </c>
      <c r="G329" s="192">
        <v>20</v>
      </c>
      <c r="H329" s="192">
        <v>0</v>
      </c>
      <c r="I329" s="192"/>
      <c r="J329" s="192"/>
      <c r="K329" s="192"/>
      <c r="L329" s="192"/>
      <c r="M329" s="192"/>
      <c r="N329" s="192"/>
      <c r="O329" s="333" t="s">
        <v>129</v>
      </c>
      <c r="P329" s="170"/>
    </row>
    <row r="330" spans="1:16" ht="14.25">
      <c r="A330" s="1098"/>
      <c r="B330" s="1100"/>
      <c r="C330" s="1100"/>
      <c r="D330" s="824"/>
      <c r="E330" s="192">
        <f aca="true" t="shared" si="131" ref="E330:F333">G330+I330+K330+M330</f>
        <v>9.6</v>
      </c>
      <c r="F330" s="192">
        <f t="shared" si="131"/>
        <v>9.6</v>
      </c>
      <c r="G330" s="192">
        <v>9.6</v>
      </c>
      <c r="H330" s="174">
        <v>9.6</v>
      </c>
      <c r="I330" s="192"/>
      <c r="J330" s="192"/>
      <c r="K330" s="192"/>
      <c r="L330" s="192"/>
      <c r="M330" s="192"/>
      <c r="N330" s="192"/>
      <c r="O330" s="333" t="s">
        <v>130</v>
      </c>
      <c r="P330" s="170"/>
    </row>
    <row r="331" spans="1:16" ht="14.25">
      <c r="A331" s="1098"/>
      <c r="B331" s="1100"/>
      <c r="C331" s="1100"/>
      <c r="D331" s="824"/>
      <c r="E331" s="192">
        <f t="shared" si="131"/>
        <v>10</v>
      </c>
      <c r="F331" s="192">
        <f t="shared" si="131"/>
        <v>10</v>
      </c>
      <c r="G331" s="192">
        <v>10</v>
      </c>
      <c r="H331" s="174">
        <v>10</v>
      </c>
      <c r="I331" s="192"/>
      <c r="J331" s="192"/>
      <c r="K331" s="192"/>
      <c r="L331" s="192"/>
      <c r="M331" s="192"/>
      <c r="N331" s="192"/>
      <c r="O331" s="333" t="s">
        <v>133</v>
      </c>
      <c r="P331" s="170"/>
    </row>
    <row r="332" spans="1:16" ht="14.25">
      <c r="A332" s="1098"/>
      <c r="B332" s="1100"/>
      <c r="C332" s="1100"/>
      <c r="D332" s="824"/>
      <c r="E332" s="192">
        <f t="shared" si="131"/>
        <v>35</v>
      </c>
      <c r="F332" s="192">
        <f t="shared" si="131"/>
        <v>22.9</v>
      </c>
      <c r="G332" s="174">
        <v>35</v>
      </c>
      <c r="H332" s="174">
        <v>22.9</v>
      </c>
      <c r="I332" s="192"/>
      <c r="J332" s="192"/>
      <c r="K332" s="192"/>
      <c r="L332" s="192"/>
      <c r="M332" s="192"/>
      <c r="N332" s="192"/>
      <c r="O332" s="333" t="s">
        <v>132</v>
      </c>
      <c r="P332" s="170"/>
    </row>
    <row r="333" spans="1:16" ht="14.25">
      <c r="A333" s="1098"/>
      <c r="B333" s="1100"/>
      <c r="C333" s="1100"/>
      <c r="D333" s="824"/>
      <c r="E333" s="192">
        <f t="shared" si="131"/>
        <v>20</v>
      </c>
      <c r="F333" s="192">
        <f t="shared" si="131"/>
        <v>0</v>
      </c>
      <c r="G333" s="192">
        <v>20</v>
      </c>
      <c r="H333" s="174">
        <v>0</v>
      </c>
      <c r="I333" s="192"/>
      <c r="J333" s="192"/>
      <c r="K333" s="192"/>
      <c r="L333" s="192"/>
      <c r="M333" s="192"/>
      <c r="N333" s="192"/>
      <c r="O333" s="333" t="s">
        <v>23</v>
      </c>
      <c r="P333" s="170"/>
    </row>
    <row r="334" spans="1:16" ht="14.25">
      <c r="A334" s="1098"/>
      <c r="B334" s="1100"/>
      <c r="C334" s="1100"/>
      <c r="D334" s="824">
        <v>2021</v>
      </c>
      <c r="E334" s="656">
        <f>SUM(E335:E339)</f>
        <v>82.5</v>
      </c>
      <c r="F334" s="656">
        <f aca="true" t="shared" si="132" ref="F334:M334">SUM(F335:F339)</f>
        <v>42.5</v>
      </c>
      <c r="G334" s="656">
        <f t="shared" si="132"/>
        <v>82.5</v>
      </c>
      <c r="H334" s="656">
        <f t="shared" si="132"/>
        <v>42.5</v>
      </c>
      <c r="I334" s="656">
        <f t="shared" si="132"/>
        <v>0</v>
      </c>
      <c r="J334" s="656">
        <f t="shared" si="132"/>
        <v>0</v>
      </c>
      <c r="K334" s="656">
        <f t="shared" si="132"/>
        <v>0</v>
      </c>
      <c r="L334" s="656">
        <f t="shared" si="132"/>
        <v>0</v>
      </c>
      <c r="M334" s="656">
        <f t="shared" si="132"/>
        <v>0</v>
      </c>
      <c r="N334" s="656">
        <f>SUM(N335:N339)</f>
        <v>0</v>
      </c>
      <c r="O334" s="655"/>
      <c r="P334" s="170"/>
    </row>
    <row r="335" spans="1:16" ht="14.25">
      <c r="A335" s="1098"/>
      <c r="B335" s="1100"/>
      <c r="C335" s="1100"/>
      <c r="D335" s="824"/>
      <c r="E335" s="192">
        <f aca="true" t="shared" si="133" ref="E335:F339">G335+I335+K335+M335</f>
        <v>20</v>
      </c>
      <c r="F335" s="192">
        <f t="shared" si="133"/>
        <v>0</v>
      </c>
      <c r="G335" s="192">
        <v>20</v>
      </c>
      <c r="H335" s="192">
        <v>0</v>
      </c>
      <c r="I335" s="192"/>
      <c r="J335" s="192"/>
      <c r="K335" s="192"/>
      <c r="L335" s="192"/>
      <c r="M335" s="192"/>
      <c r="N335" s="192"/>
      <c r="O335" s="333" t="s">
        <v>129</v>
      </c>
      <c r="P335" s="170"/>
    </row>
    <row r="336" spans="1:16" ht="14.25">
      <c r="A336" s="1098"/>
      <c r="B336" s="1100"/>
      <c r="C336" s="1100"/>
      <c r="D336" s="824"/>
      <c r="E336" s="192">
        <f t="shared" si="133"/>
        <v>9.6</v>
      </c>
      <c r="F336" s="192">
        <f t="shared" si="133"/>
        <v>9.6</v>
      </c>
      <c r="G336" s="192">
        <v>9.6</v>
      </c>
      <c r="H336" s="174">
        <v>9.6</v>
      </c>
      <c r="I336" s="192"/>
      <c r="J336" s="192"/>
      <c r="K336" s="192"/>
      <c r="L336" s="192"/>
      <c r="M336" s="192"/>
      <c r="N336" s="192"/>
      <c r="O336" s="333" t="s">
        <v>130</v>
      </c>
      <c r="P336" s="170"/>
    </row>
    <row r="337" spans="1:16" ht="14.25">
      <c r="A337" s="1098"/>
      <c r="B337" s="1100"/>
      <c r="C337" s="1100"/>
      <c r="D337" s="824"/>
      <c r="E337" s="192">
        <f t="shared" si="133"/>
        <v>10</v>
      </c>
      <c r="F337" s="192">
        <f t="shared" si="133"/>
        <v>10</v>
      </c>
      <c r="G337" s="192">
        <v>10</v>
      </c>
      <c r="H337" s="174">
        <v>10</v>
      </c>
      <c r="I337" s="192"/>
      <c r="J337" s="192"/>
      <c r="K337" s="192"/>
      <c r="L337" s="192"/>
      <c r="M337" s="192"/>
      <c r="N337" s="192"/>
      <c r="O337" s="333" t="s">
        <v>133</v>
      </c>
      <c r="P337" s="170"/>
    </row>
    <row r="338" spans="1:16" ht="14.25">
      <c r="A338" s="1098"/>
      <c r="B338" s="1100"/>
      <c r="C338" s="1100"/>
      <c r="D338" s="824"/>
      <c r="E338" s="192">
        <f t="shared" si="133"/>
        <v>22.9</v>
      </c>
      <c r="F338" s="192">
        <f t="shared" si="133"/>
        <v>22.9</v>
      </c>
      <c r="G338" s="174">
        <v>22.9</v>
      </c>
      <c r="H338" s="174">
        <v>22.9</v>
      </c>
      <c r="I338" s="192"/>
      <c r="J338" s="192"/>
      <c r="K338" s="192"/>
      <c r="L338" s="192"/>
      <c r="M338" s="192"/>
      <c r="N338" s="192"/>
      <c r="O338" s="333" t="s">
        <v>132</v>
      </c>
      <c r="P338" s="170"/>
    </row>
    <row r="339" spans="1:16" ht="14.25">
      <c r="A339" s="1098"/>
      <c r="B339" s="1100"/>
      <c r="C339" s="1100"/>
      <c r="D339" s="824"/>
      <c r="E339" s="192">
        <f t="shared" si="133"/>
        <v>20</v>
      </c>
      <c r="F339" s="192">
        <f t="shared" si="133"/>
        <v>0</v>
      </c>
      <c r="G339" s="192">
        <v>20</v>
      </c>
      <c r="H339" s="174">
        <v>0</v>
      </c>
      <c r="I339" s="192"/>
      <c r="J339" s="192"/>
      <c r="K339" s="192"/>
      <c r="L339" s="192"/>
      <c r="M339" s="192"/>
      <c r="N339" s="192"/>
      <c r="O339" s="333" t="s">
        <v>23</v>
      </c>
      <c r="P339" s="170"/>
    </row>
    <row r="340" spans="1:16" ht="14.25">
      <c r="A340" s="1098"/>
      <c r="B340" s="1100"/>
      <c r="C340" s="1100"/>
      <c r="D340" s="824">
        <v>2022</v>
      </c>
      <c r="E340" s="656">
        <f>SUM(E341:E345)</f>
        <v>82.5</v>
      </c>
      <c r="F340" s="656">
        <f aca="true" t="shared" si="134" ref="F340:M340">SUM(F341:F345)</f>
        <v>42.5</v>
      </c>
      <c r="G340" s="656">
        <f t="shared" si="134"/>
        <v>82.5</v>
      </c>
      <c r="H340" s="656">
        <f t="shared" si="134"/>
        <v>42.5</v>
      </c>
      <c r="I340" s="656">
        <f t="shared" si="134"/>
        <v>0</v>
      </c>
      <c r="J340" s="656">
        <f t="shared" si="134"/>
        <v>0</v>
      </c>
      <c r="K340" s="656">
        <f t="shared" si="134"/>
        <v>0</v>
      </c>
      <c r="L340" s="656">
        <f t="shared" si="134"/>
        <v>0</v>
      </c>
      <c r="M340" s="656">
        <f t="shared" si="134"/>
        <v>0</v>
      </c>
      <c r="N340" s="656">
        <f>SUM(N341:N345)</f>
        <v>0</v>
      </c>
      <c r="O340" s="655"/>
      <c r="P340" s="170"/>
    </row>
    <row r="341" spans="1:16" ht="14.25">
      <c r="A341" s="1098"/>
      <c r="B341" s="1100"/>
      <c r="C341" s="1100"/>
      <c r="D341" s="824"/>
      <c r="E341" s="192">
        <f aca="true" t="shared" si="135" ref="E341:F345">G341+I341+K341+M341</f>
        <v>20</v>
      </c>
      <c r="F341" s="192">
        <f t="shared" si="135"/>
        <v>0</v>
      </c>
      <c r="G341" s="192">
        <v>20</v>
      </c>
      <c r="H341" s="192">
        <v>0</v>
      </c>
      <c r="I341" s="192"/>
      <c r="J341" s="192"/>
      <c r="K341" s="192"/>
      <c r="L341" s="192"/>
      <c r="M341" s="192"/>
      <c r="N341" s="192"/>
      <c r="O341" s="333" t="s">
        <v>129</v>
      </c>
      <c r="P341" s="170"/>
    </row>
    <row r="342" spans="1:16" ht="14.25">
      <c r="A342" s="1098"/>
      <c r="B342" s="1100"/>
      <c r="C342" s="1100"/>
      <c r="D342" s="824"/>
      <c r="E342" s="192">
        <f t="shared" si="135"/>
        <v>9.6</v>
      </c>
      <c r="F342" s="192">
        <f t="shared" si="135"/>
        <v>9.6</v>
      </c>
      <c r="G342" s="174">
        <v>9.6</v>
      </c>
      <c r="H342" s="174">
        <v>9.6</v>
      </c>
      <c r="I342" s="192"/>
      <c r="J342" s="192"/>
      <c r="K342" s="192"/>
      <c r="L342" s="192"/>
      <c r="M342" s="192"/>
      <c r="N342" s="192"/>
      <c r="O342" s="333" t="s">
        <v>130</v>
      </c>
      <c r="P342" s="170"/>
    </row>
    <row r="343" spans="1:16" ht="14.25">
      <c r="A343" s="1098"/>
      <c r="B343" s="1100"/>
      <c r="C343" s="1100"/>
      <c r="D343" s="824"/>
      <c r="E343" s="192">
        <f t="shared" si="135"/>
        <v>10</v>
      </c>
      <c r="F343" s="192">
        <f t="shared" si="135"/>
        <v>10</v>
      </c>
      <c r="G343" s="174">
        <v>10</v>
      </c>
      <c r="H343" s="174">
        <v>10</v>
      </c>
      <c r="I343" s="192"/>
      <c r="J343" s="192"/>
      <c r="K343" s="192"/>
      <c r="L343" s="192"/>
      <c r="M343" s="192"/>
      <c r="N343" s="192"/>
      <c r="O343" s="333" t="s">
        <v>133</v>
      </c>
      <c r="P343" s="170"/>
    </row>
    <row r="344" spans="1:16" ht="14.25">
      <c r="A344" s="1098"/>
      <c r="B344" s="1100"/>
      <c r="C344" s="1100"/>
      <c r="D344" s="824"/>
      <c r="E344" s="192">
        <f t="shared" si="135"/>
        <v>22.9</v>
      </c>
      <c r="F344" s="192">
        <f t="shared" si="135"/>
        <v>22.9</v>
      </c>
      <c r="G344" s="174">
        <v>22.9</v>
      </c>
      <c r="H344" s="174">
        <v>22.9</v>
      </c>
      <c r="I344" s="192"/>
      <c r="J344" s="192"/>
      <c r="K344" s="192"/>
      <c r="L344" s="192"/>
      <c r="M344" s="192"/>
      <c r="N344" s="192"/>
      <c r="O344" s="333" t="s">
        <v>132</v>
      </c>
      <c r="P344" s="170"/>
    </row>
    <row r="345" spans="1:16" ht="14.25">
      <c r="A345" s="1098"/>
      <c r="B345" s="1100"/>
      <c r="C345" s="1100"/>
      <c r="D345" s="824"/>
      <c r="E345" s="192">
        <f t="shared" si="135"/>
        <v>20</v>
      </c>
      <c r="F345" s="192">
        <f t="shared" si="135"/>
        <v>0</v>
      </c>
      <c r="G345" s="192">
        <v>20</v>
      </c>
      <c r="H345" s="192">
        <v>0</v>
      </c>
      <c r="I345" s="192"/>
      <c r="J345" s="192"/>
      <c r="K345" s="192"/>
      <c r="L345" s="192"/>
      <c r="M345" s="192"/>
      <c r="N345" s="192"/>
      <c r="O345" s="333" t="s">
        <v>23</v>
      </c>
      <c r="P345" s="170"/>
    </row>
    <row r="346" spans="1:16" ht="14.25">
      <c r="A346" s="1098"/>
      <c r="B346" s="1100"/>
      <c r="C346" s="1100"/>
      <c r="D346" s="824">
        <v>2023</v>
      </c>
      <c r="E346" s="656">
        <f>SUM(E347:E351)</f>
        <v>82.5</v>
      </c>
      <c r="F346" s="656">
        <f aca="true" t="shared" si="136" ref="F346:M346">SUM(F347:F351)</f>
        <v>0</v>
      </c>
      <c r="G346" s="656">
        <f t="shared" si="136"/>
        <v>82.5</v>
      </c>
      <c r="H346" s="656">
        <f t="shared" si="136"/>
        <v>0</v>
      </c>
      <c r="I346" s="656">
        <f t="shared" si="136"/>
        <v>0</v>
      </c>
      <c r="J346" s="656">
        <f t="shared" si="136"/>
        <v>0</v>
      </c>
      <c r="K346" s="656">
        <f t="shared" si="136"/>
        <v>0</v>
      </c>
      <c r="L346" s="656">
        <f t="shared" si="136"/>
        <v>0</v>
      </c>
      <c r="M346" s="656">
        <f t="shared" si="136"/>
        <v>0</v>
      </c>
      <c r="N346" s="656">
        <f>SUM(N347:N351)</f>
        <v>0</v>
      </c>
      <c r="O346" s="655"/>
      <c r="P346" s="170"/>
    </row>
    <row r="347" spans="1:16" ht="14.25">
      <c r="A347" s="1098"/>
      <c r="B347" s="1100"/>
      <c r="C347" s="1100"/>
      <c r="D347" s="824"/>
      <c r="E347" s="192">
        <f aca="true" t="shared" si="137" ref="E347:F351">G347+I347+K347+M347</f>
        <v>20</v>
      </c>
      <c r="F347" s="192">
        <f t="shared" si="137"/>
        <v>0</v>
      </c>
      <c r="G347" s="192">
        <v>20</v>
      </c>
      <c r="H347" s="192">
        <v>0</v>
      </c>
      <c r="I347" s="192"/>
      <c r="J347" s="192"/>
      <c r="K347" s="192"/>
      <c r="L347" s="192"/>
      <c r="M347" s="192"/>
      <c r="N347" s="192"/>
      <c r="O347" s="333" t="s">
        <v>129</v>
      </c>
      <c r="P347" s="170"/>
    </row>
    <row r="348" spans="1:16" ht="14.25">
      <c r="A348" s="1098"/>
      <c r="B348" s="1100"/>
      <c r="C348" s="1100"/>
      <c r="D348" s="824"/>
      <c r="E348" s="192">
        <f t="shared" si="137"/>
        <v>9.6</v>
      </c>
      <c r="F348" s="192">
        <f t="shared" si="137"/>
        <v>0</v>
      </c>
      <c r="G348" s="174">
        <v>9.6</v>
      </c>
      <c r="H348" s="192">
        <v>0</v>
      </c>
      <c r="I348" s="192"/>
      <c r="J348" s="192"/>
      <c r="K348" s="192"/>
      <c r="L348" s="192"/>
      <c r="M348" s="192"/>
      <c r="N348" s="192"/>
      <c r="O348" s="333" t="s">
        <v>130</v>
      </c>
      <c r="P348" s="170"/>
    </row>
    <row r="349" spans="1:16" ht="14.25">
      <c r="A349" s="1098"/>
      <c r="B349" s="1100"/>
      <c r="C349" s="1100"/>
      <c r="D349" s="824"/>
      <c r="E349" s="192">
        <f t="shared" si="137"/>
        <v>10</v>
      </c>
      <c r="F349" s="192">
        <f t="shared" si="137"/>
        <v>0</v>
      </c>
      <c r="G349" s="174">
        <v>10</v>
      </c>
      <c r="H349" s="192">
        <v>0</v>
      </c>
      <c r="I349" s="192"/>
      <c r="J349" s="192"/>
      <c r="K349" s="192"/>
      <c r="L349" s="192"/>
      <c r="M349" s="192"/>
      <c r="N349" s="192"/>
      <c r="O349" s="333" t="s">
        <v>133</v>
      </c>
      <c r="P349" s="170"/>
    </row>
    <row r="350" spans="1:16" ht="14.25">
      <c r="A350" s="1098"/>
      <c r="B350" s="1100"/>
      <c r="C350" s="1100"/>
      <c r="D350" s="824"/>
      <c r="E350" s="192">
        <f t="shared" si="137"/>
        <v>22.9</v>
      </c>
      <c r="F350" s="192">
        <f t="shared" si="137"/>
        <v>0</v>
      </c>
      <c r="G350" s="174">
        <v>22.9</v>
      </c>
      <c r="H350" s="192">
        <v>0</v>
      </c>
      <c r="I350" s="192"/>
      <c r="J350" s="192"/>
      <c r="K350" s="192"/>
      <c r="L350" s="192"/>
      <c r="M350" s="192"/>
      <c r="N350" s="192"/>
      <c r="O350" s="333" t="s">
        <v>132</v>
      </c>
      <c r="P350" s="170"/>
    </row>
    <row r="351" spans="1:16" ht="14.25">
      <c r="A351" s="1098"/>
      <c r="B351" s="1100"/>
      <c r="C351" s="1100"/>
      <c r="D351" s="824"/>
      <c r="E351" s="192">
        <f t="shared" si="137"/>
        <v>20</v>
      </c>
      <c r="F351" s="192">
        <f t="shared" si="137"/>
        <v>0</v>
      </c>
      <c r="G351" s="192">
        <v>20</v>
      </c>
      <c r="H351" s="192">
        <v>0</v>
      </c>
      <c r="I351" s="192"/>
      <c r="J351" s="192"/>
      <c r="K351" s="192"/>
      <c r="L351" s="192"/>
      <c r="M351" s="192"/>
      <c r="N351" s="192"/>
      <c r="O351" s="333" t="s">
        <v>23</v>
      </c>
      <c r="P351" s="170"/>
    </row>
    <row r="352" spans="1:16" ht="14.25">
      <c r="A352" s="1098"/>
      <c r="B352" s="1100"/>
      <c r="C352" s="1100"/>
      <c r="D352" s="824">
        <v>2024</v>
      </c>
      <c r="E352" s="656">
        <f>SUM(E353:E357)</f>
        <v>94.6</v>
      </c>
      <c r="F352" s="656">
        <f aca="true" t="shared" si="138" ref="F352:M352">SUM(F353:F357)</f>
        <v>0</v>
      </c>
      <c r="G352" s="656">
        <f t="shared" si="138"/>
        <v>94.6</v>
      </c>
      <c r="H352" s="656">
        <f t="shared" si="138"/>
        <v>0</v>
      </c>
      <c r="I352" s="656">
        <f t="shared" si="138"/>
        <v>0</v>
      </c>
      <c r="J352" s="656">
        <f t="shared" si="138"/>
        <v>0</v>
      </c>
      <c r="K352" s="656">
        <f t="shared" si="138"/>
        <v>0</v>
      </c>
      <c r="L352" s="656">
        <f t="shared" si="138"/>
        <v>0</v>
      </c>
      <c r="M352" s="656">
        <f t="shared" si="138"/>
        <v>0</v>
      </c>
      <c r="N352" s="656">
        <f>SUM(N353:N357)</f>
        <v>0</v>
      </c>
      <c r="O352" s="655"/>
      <c r="P352" s="170"/>
    </row>
    <row r="353" spans="1:16" ht="14.25">
      <c r="A353" s="1098"/>
      <c r="B353" s="1100"/>
      <c r="C353" s="1100"/>
      <c r="D353" s="824"/>
      <c r="E353" s="192">
        <f aca="true" t="shared" si="139" ref="E353:F357">G353+I353+K353+M353</f>
        <v>20</v>
      </c>
      <c r="F353" s="192">
        <f t="shared" si="139"/>
        <v>0</v>
      </c>
      <c r="G353" s="192">
        <v>20</v>
      </c>
      <c r="H353" s="192">
        <v>0</v>
      </c>
      <c r="I353" s="192"/>
      <c r="J353" s="192"/>
      <c r="K353" s="192"/>
      <c r="L353" s="192"/>
      <c r="M353" s="192"/>
      <c r="N353" s="192"/>
      <c r="O353" s="333" t="s">
        <v>129</v>
      </c>
      <c r="P353" s="170"/>
    </row>
    <row r="354" spans="1:16" ht="14.25">
      <c r="A354" s="1098"/>
      <c r="B354" s="1100"/>
      <c r="C354" s="1100"/>
      <c r="D354" s="824"/>
      <c r="E354" s="192">
        <f t="shared" si="139"/>
        <v>9.6</v>
      </c>
      <c r="F354" s="192">
        <f t="shared" si="139"/>
        <v>0</v>
      </c>
      <c r="G354" s="174">
        <v>9.6</v>
      </c>
      <c r="H354" s="192">
        <v>0</v>
      </c>
      <c r="I354" s="192"/>
      <c r="J354" s="192"/>
      <c r="K354" s="192"/>
      <c r="L354" s="192"/>
      <c r="M354" s="192"/>
      <c r="N354" s="192"/>
      <c r="O354" s="333" t="s">
        <v>130</v>
      </c>
      <c r="P354" s="170"/>
    </row>
    <row r="355" spans="1:16" ht="14.25">
      <c r="A355" s="1098"/>
      <c r="B355" s="1100"/>
      <c r="C355" s="1100"/>
      <c r="D355" s="824"/>
      <c r="E355" s="192">
        <f t="shared" si="139"/>
        <v>10</v>
      </c>
      <c r="F355" s="192">
        <f t="shared" si="139"/>
        <v>0</v>
      </c>
      <c r="G355" s="174">
        <v>10</v>
      </c>
      <c r="H355" s="192">
        <v>0</v>
      </c>
      <c r="I355" s="192"/>
      <c r="J355" s="192"/>
      <c r="K355" s="192"/>
      <c r="L355" s="192"/>
      <c r="M355" s="192"/>
      <c r="N355" s="192"/>
      <c r="O355" s="333" t="s">
        <v>133</v>
      </c>
      <c r="P355" s="170"/>
    </row>
    <row r="356" spans="1:16" ht="14.25">
      <c r="A356" s="1098"/>
      <c r="B356" s="1100"/>
      <c r="C356" s="1100"/>
      <c r="D356" s="824"/>
      <c r="E356" s="192">
        <f t="shared" si="139"/>
        <v>35</v>
      </c>
      <c r="F356" s="192">
        <f t="shared" si="139"/>
        <v>0</v>
      </c>
      <c r="G356" s="174">
        <v>35</v>
      </c>
      <c r="H356" s="192">
        <v>0</v>
      </c>
      <c r="I356" s="192"/>
      <c r="J356" s="192"/>
      <c r="K356" s="192"/>
      <c r="L356" s="192"/>
      <c r="M356" s="192"/>
      <c r="N356" s="192"/>
      <c r="O356" s="333" t="s">
        <v>132</v>
      </c>
      <c r="P356" s="170"/>
    </row>
    <row r="357" spans="1:16" ht="14.25">
      <c r="A357" s="1098"/>
      <c r="B357" s="1100"/>
      <c r="C357" s="1100"/>
      <c r="D357" s="824"/>
      <c r="E357" s="192">
        <f t="shared" si="139"/>
        <v>20</v>
      </c>
      <c r="F357" s="192">
        <f t="shared" si="139"/>
        <v>0</v>
      </c>
      <c r="G357" s="192">
        <v>20</v>
      </c>
      <c r="H357" s="192">
        <v>0</v>
      </c>
      <c r="I357" s="192"/>
      <c r="J357" s="192"/>
      <c r="K357" s="192"/>
      <c r="L357" s="192"/>
      <c r="M357" s="192"/>
      <c r="N357" s="192"/>
      <c r="O357" s="333" t="s">
        <v>23</v>
      </c>
      <c r="P357" s="170"/>
    </row>
    <row r="358" spans="1:16" ht="14.25">
      <c r="A358" s="1098"/>
      <c r="B358" s="1100"/>
      <c r="C358" s="1100"/>
      <c r="D358" s="824">
        <v>2025</v>
      </c>
      <c r="E358" s="656">
        <f>SUM(E359:E363)</f>
        <v>94.6</v>
      </c>
      <c r="F358" s="656">
        <f aca="true" t="shared" si="140" ref="F358:M358">SUM(F359:F363)</f>
        <v>0</v>
      </c>
      <c r="G358" s="656">
        <f t="shared" si="140"/>
        <v>94.6</v>
      </c>
      <c r="H358" s="656">
        <f t="shared" si="140"/>
        <v>0</v>
      </c>
      <c r="I358" s="656">
        <f t="shared" si="140"/>
        <v>0</v>
      </c>
      <c r="J358" s="656">
        <f t="shared" si="140"/>
        <v>0</v>
      </c>
      <c r="K358" s="656">
        <f t="shared" si="140"/>
        <v>0</v>
      </c>
      <c r="L358" s="656">
        <f t="shared" si="140"/>
        <v>0</v>
      </c>
      <c r="M358" s="656">
        <f t="shared" si="140"/>
        <v>0</v>
      </c>
      <c r="N358" s="656">
        <f>SUM(N359:N363)</f>
        <v>0</v>
      </c>
      <c r="O358" s="655"/>
      <c r="P358" s="170"/>
    </row>
    <row r="359" spans="1:16" ht="14.25">
      <c r="A359" s="1098"/>
      <c r="B359" s="1100"/>
      <c r="C359" s="1100"/>
      <c r="D359" s="824"/>
      <c r="E359" s="192">
        <f aca="true" t="shared" si="141" ref="E359:F363">G359+I359+K359+M359</f>
        <v>20</v>
      </c>
      <c r="F359" s="192">
        <f t="shared" si="141"/>
        <v>0</v>
      </c>
      <c r="G359" s="192">
        <v>20</v>
      </c>
      <c r="H359" s="192">
        <v>0</v>
      </c>
      <c r="I359" s="192"/>
      <c r="J359" s="192"/>
      <c r="K359" s="192"/>
      <c r="L359" s="192"/>
      <c r="M359" s="192"/>
      <c r="N359" s="192"/>
      <c r="O359" s="333" t="s">
        <v>129</v>
      </c>
      <c r="P359" s="170"/>
    </row>
    <row r="360" spans="1:16" ht="14.25">
      <c r="A360" s="1098"/>
      <c r="B360" s="1100"/>
      <c r="C360" s="1100"/>
      <c r="D360" s="824"/>
      <c r="E360" s="192">
        <f t="shared" si="141"/>
        <v>9.6</v>
      </c>
      <c r="F360" s="192">
        <f t="shared" si="141"/>
        <v>0</v>
      </c>
      <c r="G360" s="174">
        <v>9.6</v>
      </c>
      <c r="H360" s="192">
        <v>0</v>
      </c>
      <c r="I360" s="192"/>
      <c r="J360" s="192"/>
      <c r="K360" s="192"/>
      <c r="L360" s="192"/>
      <c r="M360" s="192"/>
      <c r="N360" s="192"/>
      <c r="O360" s="333" t="s">
        <v>130</v>
      </c>
      <c r="P360" s="170"/>
    </row>
    <row r="361" spans="1:16" ht="14.25">
      <c r="A361" s="1098"/>
      <c r="B361" s="1100"/>
      <c r="C361" s="1100"/>
      <c r="D361" s="824"/>
      <c r="E361" s="192">
        <f t="shared" si="141"/>
        <v>10</v>
      </c>
      <c r="F361" s="192">
        <f t="shared" si="141"/>
        <v>0</v>
      </c>
      <c r="G361" s="174">
        <v>10</v>
      </c>
      <c r="H361" s="192">
        <v>0</v>
      </c>
      <c r="I361" s="192"/>
      <c r="J361" s="192"/>
      <c r="K361" s="192"/>
      <c r="L361" s="192"/>
      <c r="M361" s="192"/>
      <c r="N361" s="192"/>
      <c r="O361" s="333" t="s">
        <v>133</v>
      </c>
      <c r="P361" s="170"/>
    </row>
    <row r="362" spans="1:16" ht="14.25">
      <c r="A362" s="1098"/>
      <c r="B362" s="1100"/>
      <c r="C362" s="1100"/>
      <c r="D362" s="824"/>
      <c r="E362" s="192">
        <f t="shared" si="141"/>
        <v>35</v>
      </c>
      <c r="F362" s="192">
        <f t="shared" si="141"/>
        <v>0</v>
      </c>
      <c r="G362" s="174">
        <v>35</v>
      </c>
      <c r="H362" s="192">
        <v>0</v>
      </c>
      <c r="I362" s="192"/>
      <c r="J362" s="192"/>
      <c r="K362" s="192"/>
      <c r="L362" s="192"/>
      <c r="M362" s="192"/>
      <c r="N362" s="192"/>
      <c r="O362" s="333" t="s">
        <v>132</v>
      </c>
      <c r="P362" s="170"/>
    </row>
    <row r="363" spans="1:16" ht="14.25">
      <c r="A363" s="1099"/>
      <c r="B363" s="1096"/>
      <c r="C363" s="1096"/>
      <c r="D363" s="824"/>
      <c r="E363" s="192">
        <f t="shared" si="141"/>
        <v>20</v>
      </c>
      <c r="F363" s="192">
        <f t="shared" si="141"/>
        <v>0</v>
      </c>
      <c r="G363" s="192">
        <v>20</v>
      </c>
      <c r="H363" s="192">
        <v>0</v>
      </c>
      <c r="I363" s="192"/>
      <c r="J363" s="192"/>
      <c r="K363" s="192"/>
      <c r="L363" s="192"/>
      <c r="M363" s="192"/>
      <c r="N363" s="192"/>
      <c r="O363" s="333" t="s">
        <v>23</v>
      </c>
      <c r="P363" s="170"/>
    </row>
    <row r="364" spans="1:16" ht="14.25">
      <c r="A364" s="1083" t="s">
        <v>1127</v>
      </c>
      <c r="B364" s="1084"/>
      <c r="C364" s="1084"/>
      <c r="D364" s="1084"/>
      <c r="E364" s="1084"/>
      <c r="F364" s="1084"/>
      <c r="G364" s="1084"/>
      <c r="H364" s="1084"/>
      <c r="I364" s="1084"/>
      <c r="J364" s="1084"/>
      <c r="K364" s="1084"/>
      <c r="L364" s="1084"/>
      <c r="M364" s="1084"/>
      <c r="N364" s="1084"/>
      <c r="O364" s="1085"/>
      <c r="P364" s="170"/>
    </row>
    <row r="365" spans="1:16" ht="15" customHeight="1">
      <c r="A365" s="658">
        <v>2</v>
      </c>
      <c r="B365" s="1112" t="s">
        <v>134</v>
      </c>
      <c r="C365" s="1112"/>
      <c r="D365" s="1112"/>
      <c r="E365" s="1112"/>
      <c r="F365" s="1112"/>
      <c r="G365" s="1112"/>
      <c r="H365" s="1112"/>
      <c r="I365" s="1112"/>
      <c r="J365" s="1112"/>
      <c r="K365" s="1112"/>
      <c r="L365" s="1112"/>
      <c r="M365" s="1112"/>
      <c r="N365" s="1112"/>
      <c r="O365" s="1112"/>
      <c r="P365" s="170"/>
    </row>
    <row r="366" spans="1:16" ht="14.25">
      <c r="A366" s="1114" t="s">
        <v>147</v>
      </c>
      <c r="B366" s="824" t="s">
        <v>1009</v>
      </c>
      <c r="C366" s="824"/>
      <c r="D366" s="650" t="s">
        <v>8</v>
      </c>
      <c r="E366" s="196">
        <f>SUM(E367:E377)</f>
        <v>21899.300000000003</v>
      </c>
      <c r="F366" s="196">
        <f aca="true" t="shared" si="142" ref="F366:N366">SUM(F367:F377)</f>
        <v>1732.4585</v>
      </c>
      <c r="G366" s="196">
        <f t="shared" si="142"/>
        <v>21899.300000000003</v>
      </c>
      <c r="H366" s="196">
        <f t="shared" si="142"/>
        <v>1732.4585</v>
      </c>
      <c r="I366" s="196">
        <f t="shared" si="142"/>
        <v>0</v>
      </c>
      <c r="J366" s="196">
        <f t="shared" si="142"/>
        <v>0</v>
      </c>
      <c r="K366" s="196">
        <f t="shared" si="142"/>
        <v>0</v>
      </c>
      <c r="L366" s="196">
        <f t="shared" si="142"/>
        <v>0</v>
      </c>
      <c r="M366" s="196">
        <f t="shared" si="142"/>
        <v>0</v>
      </c>
      <c r="N366" s="196">
        <f t="shared" si="142"/>
        <v>0</v>
      </c>
      <c r="O366" s="824" t="s">
        <v>1013</v>
      </c>
      <c r="P366" s="170"/>
    </row>
    <row r="367" spans="1:16" ht="14.25">
      <c r="A367" s="1114"/>
      <c r="B367" s="824"/>
      <c r="C367" s="824"/>
      <c r="D367" s="651">
        <v>2015</v>
      </c>
      <c r="E367" s="197">
        <f>G367+I367+K367+M367</f>
        <v>2081.8</v>
      </c>
      <c r="F367" s="197">
        <f>H367+J367+L367+N367</f>
        <v>213.88500000000002</v>
      </c>
      <c r="G367" s="197">
        <f>G379+G380+G402+G415+G424</f>
        <v>2081.8</v>
      </c>
      <c r="H367" s="197">
        <f>H379+H380+H402+H415+H424</f>
        <v>213.88500000000002</v>
      </c>
      <c r="I367" s="197">
        <f aca="true" t="shared" si="143" ref="I367:N367">I379+I380+I402+I415+I424</f>
        <v>0</v>
      </c>
      <c r="J367" s="197">
        <f t="shared" si="143"/>
        <v>0</v>
      </c>
      <c r="K367" s="197">
        <f t="shared" si="143"/>
        <v>0</v>
      </c>
      <c r="L367" s="197">
        <f t="shared" si="143"/>
        <v>0</v>
      </c>
      <c r="M367" s="197">
        <f t="shared" si="143"/>
        <v>0</v>
      </c>
      <c r="N367" s="197">
        <f t="shared" si="143"/>
        <v>0</v>
      </c>
      <c r="O367" s="824"/>
      <c r="P367" s="170"/>
    </row>
    <row r="368" spans="1:16" ht="14.25">
      <c r="A368" s="1114"/>
      <c r="B368" s="824"/>
      <c r="C368" s="824"/>
      <c r="D368" s="651">
        <v>2016</v>
      </c>
      <c r="E368" s="197">
        <f aca="true" t="shared" si="144" ref="E368:E377">G368+I368+K368+M368</f>
        <v>2081.9</v>
      </c>
      <c r="F368" s="197">
        <f aca="true" t="shared" si="145" ref="F368:F377">H368+J368+L368+N368</f>
        <v>244.9</v>
      </c>
      <c r="G368" s="197">
        <f>G381+G382+G403+G432+G515</f>
        <v>2081.9</v>
      </c>
      <c r="H368" s="197">
        <f aca="true" t="shared" si="146" ref="H368:N368">H381+H382+H403+H432+H515</f>
        <v>244.9</v>
      </c>
      <c r="I368" s="197">
        <f t="shared" si="146"/>
        <v>0</v>
      </c>
      <c r="J368" s="197">
        <f t="shared" si="146"/>
        <v>0</v>
      </c>
      <c r="K368" s="197">
        <f t="shared" si="146"/>
        <v>0</v>
      </c>
      <c r="L368" s="197">
        <f t="shared" si="146"/>
        <v>0</v>
      </c>
      <c r="M368" s="197">
        <f t="shared" si="146"/>
        <v>0</v>
      </c>
      <c r="N368" s="197">
        <f t="shared" si="146"/>
        <v>0</v>
      </c>
      <c r="O368" s="824"/>
      <c r="P368" s="170"/>
    </row>
    <row r="369" spans="1:16" ht="14.25">
      <c r="A369" s="1114"/>
      <c r="B369" s="824"/>
      <c r="C369" s="824"/>
      <c r="D369" s="651">
        <v>2017</v>
      </c>
      <c r="E369" s="197">
        <f t="shared" si="144"/>
        <v>2082</v>
      </c>
      <c r="F369" s="197">
        <f t="shared" si="145"/>
        <v>221.7985</v>
      </c>
      <c r="G369" s="197">
        <f>G383+G384+G404+G440+G516</f>
        <v>2082</v>
      </c>
      <c r="H369" s="197">
        <f aca="true" t="shared" si="147" ref="H369:N369">H383+H384+H404+H440+H516</f>
        <v>221.7985</v>
      </c>
      <c r="I369" s="197">
        <f t="shared" si="147"/>
        <v>0</v>
      </c>
      <c r="J369" s="197">
        <f t="shared" si="147"/>
        <v>0</v>
      </c>
      <c r="K369" s="197">
        <f t="shared" si="147"/>
        <v>0</v>
      </c>
      <c r="L369" s="197">
        <f t="shared" si="147"/>
        <v>0</v>
      </c>
      <c r="M369" s="197">
        <f t="shared" si="147"/>
        <v>0</v>
      </c>
      <c r="N369" s="197">
        <f t="shared" si="147"/>
        <v>0</v>
      </c>
      <c r="O369" s="824"/>
      <c r="P369" s="170"/>
    </row>
    <row r="370" spans="1:16" ht="14.25">
      <c r="A370" s="1114"/>
      <c r="B370" s="824"/>
      <c r="C370" s="824"/>
      <c r="D370" s="651">
        <v>2018</v>
      </c>
      <c r="E370" s="197">
        <f t="shared" si="144"/>
        <v>2082</v>
      </c>
      <c r="F370" s="197">
        <f t="shared" si="145"/>
        <v>211.1</v>
      </c>
      <c r="G370" s="197">
        <f>G385+G386+G405+G448+G517</f>
        <v>2082</v>
      </c>
      <c r="H370" s="197">
        <f aca="true" t="shared" si="148" ref="H370:N370">H385+H386+H405+H448+H517</f>
        <v>211.1</v>
      </c>
      <c r="I370" s="197">
        <f t="shared" si="148"/>
        <v>0</v>
      </c>
      <c r="J370" s="197">
        <f t="shared" si="148"/>
        <v>0</v>
      </c>
      <c r="K370" s="197">
        <f t="shared" si="148"/>
        <v>0</v>
      </c>
      <c r="L370" s="197">
        <f t="shared" si="148"/>
        <v>0</v>
      </c>
      <c r="M370" s="197">
        <f t="shared" si="148"/>
        <v>0</v>
      </c>
      <c r="N370" s="197">
        <f t="shared" si="148"/>
        <v>0</v>
      </c>
      <c r="O370" s="824"/>
      <c r="P370" s="170"/>
    </row>
    <row r="371" spans="1:16" ht="14.25">
      <c r="A371" s="1114"/>
      <c r="B371" s="824"/>
      <c r="C371" s="824"/>
      <c r="D371" s="651">
        <v>2019</v>
      </c>
      <c r="E371" s="197">
        <f t="shared" si="144"/>
        <v>1925.2</v>
      </c>
      <c r="F371" s="197">
        <f t="shared" si="145"/>
        <v>198.2</v>
      </c>
      <c r="G371" s="197">
        <f>G387+G388+G406+G457+G519</f>
        <v>1925.2</v>
      </c>
      <c r="H371" s="197">
        <f aca="true" t="shared" si="149" ref="H371:N371">H387+H388+H406+H457+H519</f>
        <v>198.2</v>
      </c>
      <c r="I371" s="197">
        <f t="shared" si="149"/>
        <v>0</v>
      </c>
      <c r="J371" s="197">
        <f t="shared" si="149"/>
        <v>0</v>
      </c>
      <c r="K371" s="197">
        <f t="shared" si="149"/>
        <v>0</v>
      </c>
      <c r="L371" s="197">
        <f t="shared" si="149"/>
        <v>0</v>
      </c>
      <c r="M371" s="197">
        <f t="shared" si="149"/>
        <v>0</v>
      </c>
      <c r="N371" s="197">
        <f t="shared" si="149"/>
        <v>0</v>
      </c>
      <c r="O371" s="824"/>
      <c r="P371" s="170"/>
    </row>
    <row r="372" spans="1:16" ht="14.25">
      <c r="A372" s="1114"/>
      <c r="B372" s="824"/>
      <c r="C372" s="824"/>
      <c r="D372" s="333">
        <v>2020</v>
      </c>
      <c r="E372" s="192">
        <f t="shared" si="144"/>
        <v>1945.1</v>
      </c>
      <c r="F372" s="192">
        <f t="shared" si="145"/>
        <v>210.4</v>
      </c>
      <c r="G372" s="192">
        <f>G389+G390+G407+G465+G520</f>
        <v>1945.1</v>
      </c>
      <c r="H372" s="192">
        <f aca="true" t="shared" si="150" ref="H372:N372">H389+H390+H407+H465+H520</f>
        <v>210.4</v>
      </c>
      <c r="I372" s="192">
        <f t="shared" si="150"/>
        <v>0</v>
      </c>
      <c r="J372" s="192">
        <f t="shared" si="150"/>
        <v>0</v>
      </c>
      <c r="K372" s="192">
        <f t="shared" si="150"/>
        <v>0</v>
      </c>
      <c r="L372" s="192">
        <f t="shared" si="150"/>
        <v>0</v>
      </c>
      <c r="M372" s="192">
        <f t="shared" si="150"/>
        <v>0</v>
      </c>
      <c r="N372" s="192">
        <f t="shared" si="150"/>
        <v>0</v>
      </c>
      <c r="O372" s="824"/>
      <c r="P372" s="170"/>
    </row>
    <row r="373" spans="1:16" ht="14.25">
      <c r="A373" s="1114"/>
      <c r="B373" s="824"/>
      <c r="C373" s="824"/>
      <c r="D373" s="333">
        <v>2021</v>
      </c>
      <c r="E373" s="192">
        <f t="shared" si="144"/>
        <v>1945.1</v>
      </c>
      <c r="F373" s="192">
        <f t="shared" si="145"/>
        <v>216.075</v>
      </c>
      <c r="G373" s="192">
        <f>G391+G392+G408+G473+G521</f>
        <v>1945.1</v>
      </c>
      <c r="H373" s="192">
        <f aca="true" t="shared" si="151" ref="H373:N373">H391+H392+H408+H473+H521</f>
        <v>216.075</v>
      </c>
      <c r="I373" s="192">
        <f t="shared" si="151"/>
        <v>0</v>
      </c>
      <c r="J373" s="192">
        <f t="shared" si="151"/>
        <v>0</v>
      </c>
      <c r="K373" s="192">
        <f t="shared" si="151"/>
        <v>0</v>
      </c>
      <c r="L373" s="192">
        <f t="shared" si="151"/>
        <v>0</v>
      </c>
      <c r="M373" s="192">
        <f t="shared" si="151"/>
        <v>0</v>
      </c>
      <c r="N373" s="192">
        <f t="shared" si="151"/>
        <v>0</v>
      </c>
      <c r="O373" s="824"/>
      <c r="P373" s="170"/>
    </row>
    <row r="374" spans="1:16" ht="14.25">
      <c r="A374" s="1114"/>
      <c r="B374" s="824"/>
      <c r="C374" s="824"/>
      <c r="D374" s="333">
        <v>2022</v>
      </c>
      <c r="E374" s="192">
        <f t="shared" si="144"/>
        <v>1945.1</v>
      </c>
      <c r="F374" s="192">
        <f t="shared" si="145"/>
        <v>216.1</v>
      </c>
      <c r="G374" s="192">
        <f>G393+G394+G409+G481+G522</f>
        <v>1945.1</v>
      </c>
      <c r="H374" s="192">
        <f aca="true" t="shared" si="152" ref="H374:N374">H393+H394+H409+H481+H522</f>
        <v>216.1</v>
      </c>
      <c r="I374" s="192">
        <f t="shared" si="152"/>
        <v>0</v>
      </c>
      <c r="J374" s="192">
        <f t="shared" si="152"/>
        <v>0</v>
      </c>
      <c r="K374" s="192">
        <f t="shared" si="152"/>
        <v>0</v>
      </c>
      <c r="L374" s="192">
        <f t="shared" si="152"/>
        <v>0</v>
      </c>
      <c r="M374" s="192">
        <f t="shared" si="152"/>
        <v>0</v>
      </c>
      <c r="N374" s="192">
        <f t="shared" si="152"/>
        <v>0</v>
      </c>
      <c r="O374" s="824"/>
      <c r="P374" s="170"/>
    </row>
    <row r="375" spans="1:16" ht="14.25">
      <c r="A375" s="1114"/>
      <c r="B375" s="824"/>
      <c r="C375" s="824"/>
      <c r="D375" s="333">
        <v>2023</v>
      </c>
      <c r="E375" s="192">
        <f t="shared" si="144"/>
        <v>1945.1</v>
      </c>
      <c r="F375" s="192">
        <f t="shared" si="145"/>
        <v>0</v>
      </c>
      <c r="G375" s="192">
        <f>G395+G396+G410+G489+G523</f>
        <v>1945.1</v>
      </c>
      <c r="H375" s="192">
        <f aca="true" t="shared" si="153" ref="H375:N375">H395+H396+H410+H489+H523</f>
        <v>0</v>
      </c>
      <c r="I375" s="192">
        <f t="shared" si="153"/>
        <v>0</v>
      </c>
      <c r="J375" s="192">
        <f t="shared" si="153"/>
        <v>0</v>
      </c>
      <c r="K375" s="192">
        <f t="shared" si="153"/>
        <v>0</v>
      </c>
      <c r="L375" s="192">
        <f t="shared" si="153"/>
        <v>0</v>
      </c>
      <c r="M375" s="192">
        <f t="shared" si="153"/>
        <v>0</v>
      </c>
      <c r="N375" s="192">
        <f t="shared" si="153"/>
        <v>0</v>
      </c>
      <c r="O375" s="824"/>
      <c r="P375" s="170"/>
    </row>
    <row r="376" spans="1:16" ht="14.25">
      <c r="A376" s="1114"/>
      <c r="B376" s="824"/>
      <c r="C376" s="824"/>
      <c r="D376" s="333">
        <v>2024</v>
      </c>
      <c r="E376" s="192">
        <f t="shared" si="144"/>
        <v>1933</v>
      </c>
      <c r="F376" s="192">
        <f t="shared" si="145"/>
        <v>0</v>
      </c>
      <c r="G376" s="192">
        <f>G397+G398+G411+G497+G524</f>
        <v>1933</v>
      </c>
      <c r="H376" s="192">
        <f aca="true" t="shared" si="154" ref="H376:N376">H397+H398+H411+H497+H524</f>
        <v>0</v>
      </c>
      <c r="I376" s="192">
        <f t="shared" si="154"/>
        <v>0</v>
      </c>
      <c r="J376" s="192">
        <f t="shared" si="154"/>
        <v>0</v>
      </c>
      <c r="K376" s="192">
        <f t="shared" si="154"/>
        <v>0</v>
      </c>
      <c r="L376" s="192">
        <f t="shared" si="154"/>
        <v>0</v>
      </c>
      <c r="M376" s="192">
        <f t="shared" si="154"/>
        <v>0</v>
      </c>
      <c r="N376" s="192">
        <f t="shared" si="154"/>
        <v>0</v>
      </c>
      <c r="O376" s="824"/>
      <c r="P376" s="170"/>
    </row>
    <row r="377" spans="1:16" ht="14.25">
      <c r="A377" s="1114"/>
      <c r="B377" s="824"/>
      <c r="C377" s="824"/>
      <c r="D377" s="333">
        <v>2025</v>
      </c>
      <c r="E377" s="192">
        <f t="shared" si="144"/>
        <v>1933</v>
      </c>
      <c r="F377" s="192">
        <f t="shared" si="145"/>
        <v>0</v>
      </c>
      <c r="G377" s="192">
        <f>G399+G400+G412+G505+G525</f>
        <v>1933</v>
      </c>
      <c r="H377" s="192">
        <f aca="true" t="shared" si="155" ref="H377:N377">H399+H400+H412+H505+H525</f>
        <v>0</v>
      </c>
      <c r="I377" s="192">
        <f t="shared" si="155"/>
        <v>0</v>
      </c>
      <c r="J377" s="192">
        <f t="shared" si="155"/>
        <v>0</v>
      </c>
      <c r="K377" s="192">
        <f t="shared" si="155"/>
        <v>0</v>
      </c>
      <c r="L377" s="192">
        <f t="shared" si="155"/>
        <v>0</v>
      </c>
      <c r="M377" s="192">
        <f t="shared" si="155"/>
        <v>0</v>
      </c>
      <c r="N377" s="192">
        <f t="shared" si="155"/>
        <v>0</v>
      </c>
      <c r="O377" s="824"/>
      <c r="P377" s="170"/>
    </row>
    <row r="378" spans="1:16" ht="15" customHeight="1">
      <c r="A378" s="1097" t="s">
        <v>198</v>
      </c>
      <c r="B378" s="1095" t="s">
        <v>143</v>
      </c>
      <c r="C378" s="1095"/>
      <c r="D378" s="650" t="s">
        <v>8</v>
      </c>
      <c r="E378" s="196">
        <f>SUM(E379:E400)</f>
        <v>792</v>
      </c>
      <c r="F378" s="196">
        <f aca="true" t="shared" si="156" ref="F378:N378">SUM(F379:F400)</f>
        <v>0</v>
      </c>
      <c r="G378" s="196">
        <f t="shared" si="156"/>
        <v>792</v>
      </c>
      <c r="H378" s="196">
        <f t="shared" si="156"/>
        <v>0</v>
      </c>
      <c r="I378" s="196">
        <f t="shared" si="156"/>
        <v>0</v>
      </c>
      <c r="J378" s="196">
        <f t="shared" si="156"/>
        <v>0</v>
      </c>
      <c r="K378" s="196">
        <f t="shared" si="156"/>
        <v>0</v>
      </c>
      <c r="L378" s="196">
        <f t="shared" si="156"/>
        <v>0</v>
      </c>
      <c r="M378" s="196">
        <f t="shared" si="156"/>
        <v>0</v>
      </c>
      <c r="N378" s="196">
        <f t="shared" si="156"/>
        <v>0</v>
      </c>
      <c r="O378" s="657"/>
      <c r="P378" s="170"/>
    </row>
    <row r="379" spans="1:16" ht="14.25">
      <c r="A379" s="1098"/>
      <c r="B379" s="1100"/>
      <c r="C379" s="1100"/>
      <c r="D379" s="1091">
        <v>2015</v>
      </c>
      <c r="E379" s="197">
        <f>G379+I379+K379+M379</f>
        <v>36</v>
      </c>
      <c r="F379" s="197">
        <f>H379+J379+L379+N379</f>
        <v>0</v>
      </c>
      <c r="G379" s="197">
        <v>36</v>
      </c>
      <c r="H379" s="197"/>
      <c r="I379" s="197"/>
      <c r="J379" s="197"/>
      <c r="K379" s="197"/>
      <c r="L379" s="197"/>
      <c r="M379" s="197"/>
      <c r="N379" s="197"/>
      <c r="O379" s="333" t="s">
        <v>23</v>
      </c>
      <c r="P379" s="170"/>
    </row>
    <row r="380" spans="1:16" ht="14.25">
      <c r="A380" s="1098"/>
      <c r="B380" s="1100"/>
      <c r="C380" s="1100"/>
      <c r="D380" s="1091"/>
      <c r="E380" s="197">
        <f aca="true" t="shared" si="157" ref="E380:F390">G380+I380+K380+M380</f>
        <v>36</v>
      </c>
      <c r="F380" s="197">
        <f t="shared" si="157"/>
        <v>0</v>
      </c>
      <c r="G380" s="197">
        <v>36</v>
      </c>
      <c r="H380" s="197"/>
      <c r="I380" s="197"/>
      <c r="J380" s="197"/>
      <c r="K380" s="197"/>
      <c r="L380" s="197"/>
      <c r="M380" s="197"/>
      <c r="N380" s="197"/>
      <c r="O380" s="333" t="s">
        <v>24</v>
      </c>
      <c r="P380" s="170"/>
    </row>
    <row r="381" spans="1:16" ht="14.25">
      <c r="A381" s="1098"/>
      <c r="B381" s="1100"/>
      <c r="C381" s="1100"/>
      <c r="D381" s="1091">
        <v>2016</v>
      </c>
      <c r="E381" s="197">
        <f t="shared" si="157"/>
        <v>36</v>
      </c>
      <c r="F381" s="197">
        <f t="shared" si="157"/>
        <v>0</v>
      </c>
      <c r="G381" s="197">
        <v>36</v>
      </c>
      <c r="H381" s="197"/>
      <c r="I381" s="197"/>
      <c r="J381" s="197"/>
      <c r="K381" s="197"/>
      <c r="L381" s="197"/>
      <c r="M381" s="197"/>
      <c r="N381" s="197"/>
      <c r="O381" s="333" t="s">
        <v>23</v>
      </c>
      <c r="P381" s="170"/>
    </row>
    <row r="382" spans="1:16" ht="14.25">
      <c r="A382" s="1098"/>
      <c r="B382" s="1100"/>
      <c r="C382" s="1100"/>
      <c r="D382" s="1091"/>
      <c r="E382" s="197">
        <f t="shared" si="157"/>
        <v>36</v>
      </c>
      <c r="F382" s="197">
        <f t="shared" si="157"/>
        <v>0</v>
      </c>
      <c r="G382" s="197">
        <v>36</v>
      </c>
      <c r="H382" s="197"/>
      <c r="I382" s="197"/>
      <c r="J382" s="197"/>
      <c r="K382" s="197"/>
      <c r="L382" s="197"/>
      <c r="M382" s="197"/>
      <c r="N382" s="197"/>
      <c r="O382" s="333" t="s">
        <v>24</v>
      </c>
      <c r="P382" s="170"/>
    </row>
    <row r="383" spans="1:16" ht="14.25">
      <c r="A383" s="1098"/>
      <c r="B383" s="1100"/>
      <c r="C383" s="1100"/>
      <c r="D383" s="1091">
        <v>2017</v>
      </c>
      <c r="E383" s="197">
        <f t="shared" si="157"/>
        <v>36</v>
      </c>
      <c r="F383" s="197">
        <f t="shared" si="157"/>
        <v>0</v>
      </c>
      <c r="G383" s="197">
        <v>36</v>
      </c>
      <c r="H383" s="197"/>
      <c r="I383" s="197"/>
      <c r="J383" s="197"/>
      <c r="K383" s="197"/>
      <c r="L383" s="197"/>
      <c r="M383" s="197"/>
      <c r="N383" s="197"/>
      <c r="O383" s="333" t="s">
        <v>23</v>
      </c>
      <c r="P383" s="170"/>
    </row>
    <row r="384" spans="1:16" ht="14.25">
      <c r="A384" s="1098"/>
      <c r="B384" s="1100"/>
      <c r="C384" s="1100"/>
      <c r="D384" s="1091"/>
      <c r="E384" s="197">
        <f t="shared" si="157"/>
        <v>36</v>
      </c>
      <c r="F384" s="197">
        <f t="shared" si="157"/>
        <v>0</v>
      </c>
      <c r="G384" s="197">
        <v>36</v>
      </c>
      <c r="H384" s="197"/>
      <c r="I384" s="197"/>
      <c r="J384" s="197"/>
      <c r="K384" s="197"/>
      <c r="L384" s="197"/>
      <c r="M384" s="197"/>
      <c r="N384" s="197"/>
      <c r="O384" s="333" t="s">
        <v>24</v>
      </c>
      <c r="P384" s="170"/>
    </row>
    <row r="385" spans="1:16" ht="14.25">
      <c r="A385" s="1098"/>
      <c r="B385" s="1100"/>
      <c r="C385" s="1100"/>
      <c r="D385" s="1091">
        <v>2018</v>
      </c>
      <c r="E385" s="197">
        <f t="shared" si="157"/>
        <v>36</v>
      </c>
      <c r="F385" s="197">
        <f t="shared" si="157"/>
        <v>0</v>
      </c>
      <c r="G385" s="197">
        <v>36</v>
      </c>
      <c r="H385" s="197"/>
      <c r="I385" s="197"/>
      <c r="J385" s="197"/>
      <c r="K385" s="197"/>
      <c r="L385" s="197"/>
      <c r="M385" s="197"/>
      <c r="N385" s="197"/>
      <c r="O385" s="333" t="s">
        <v>23</v>
      </c>
      <c r="P385" s="170"/>
    </row>
    <row r="386" spans="1:16" ht="14.25">
      <c r="A386" s="1098"/>
      <c r="B386" s="1100"/>
      <c r="C386" s="1100"/>
      <c r="D386" s="1091"/>
      <c r="E386" s="197">
        <f t="shared" si="157"/>
        <v>36</v>
      </c>
      <c r="F386" s="197">
        <f t="shared" si="157"/>
        <v>0</v>
      </c>
      <c r="G386" s="197">
        <v>36</v>
      </c>
      <c r="H386" s="197"/>
      <c r="I386" s="197"/>
      <c r="J386" s="197"/>
      <c r="K386" s="197"/>
      <c r="L386" s="197"/>
      <c r="M386" s="197"/>
      <c r="N386" s="197"/>
      <c r="O386" s="333" t="s">
        <v>24</v>
      </c>
      <c r="P386" s="170"/>
    </row>
    <row r="387" spans="1:16" ht="14.25">
      <c r="A387" s="1098"/>
      <c r="B387" s="1100"/>
      <c r="C387" s="1100"/>
      <c r="D387" s="1091">
        <v>2019</v>
      </c>
      <c r="E387" s="197">
        <f t="shared" si="157"/>
        <v>36</v>
      </c>
      <c r="F387" s="197">
        <f t="shared" si="157"/>
        <v>0</v>
      </c>
      <c r="G387" s="197">
        <v>36</v>
      </c>
      <c r="H387" s="197"/>
      <c r="I387" s="197"/>
      <c r="J387" s="197"/>
      <c r="K387" s="197"/>
      <c r="L387" s="197"/>
      <c r="M387" s="197"/>
      <c r="N387" s="197"/>
      <c r="O387" s="333" t="s">
        <v>23</v>
      </c>
      <c r="P387" s="170"/>
    </row>
    <row r="388" spans="1:16" ht="14.25">
      <c r="A388" s="1098"/>
      <c r="B388" s="1100"/>
      <c r="C388" s="1100"/>
      <c r="D388" s="1091"/>
      <c r="E388" s="197">
        <f t="shared" si="157"/>
        <v>36</v>
      </c>
      <c r="F388" s="197">
        <f t="shared" si="157"/>
        <v>0</v>
      </c>
      <c r="G388" s="197">
        <v>36</v>
      </c>
      <c r="H388" s="197"/>
      <c r="I388" s="197"/>
      <c r="J388" s="197"/>
      <c r="K388" s="197"/>
      <c r="L388" s="197"/>
      <c r="M388" s="197"/>
      <c r="N388" s="197"/>
      <c r="O388" s="333" t="s">
        <v>24</v>
      </c>
      <c r="P388" s="170"/>
    </row>
    <row r="389" spans="1:16" ht="14.25">
      <c r="A389" s="1098"/>
      <c r="B389" s="1100"/>
      <c r="C389" s="1100"/>
      <c r="D389" s="824">
        <v>2020</v>
      </c>
      <c r="E389" s="192">
        <f t="shared" si="157"/>
        <v>36</v>
      </c>
      <c r="F389" s="192">
        <f t="shared" si="157"/>
        <v>0</v>
      </c>
      <c r="G389" s="192">
        <v>36</v>
      </c>
      <c r="H389" s="192"/>
      <c r="I389" s="192"/>
      <c r="J389" s="192"/>
      <c r="K389" s="192"/>
      <c r="L389" s="192"/>
      <c r="M389" s="192"/>
      <c r="N389" s="192"/>
      <c r="O389" s="333" t="s">
        <v>23</v>
      </c>
      <c r="P389" s="170">
        <v>0</v>
      </c>
    </row>
    <row r="390" spans="1:16" ht="14.25">
      <c r="A390" s="1098"/>
      <c r="B390" s="1100"/>
      <c r="C390" s="1100"/>
      <c r="D390" s="824"/>
      <c r="E390" s="192">
        <f t="shared" si="157"/>
        <v>36</v>
      </c>
      <c r="F390" s="192">
        <f t="shared" si="157"/>
        <v>0</v>
      </c>
      <c r="G390" s="192">
        <v>36</v>
      </c>
      <c r="H390" s="192"/>
      <c r="I390" s="192"/>
      <c r="J390" s="192"/>
      <c r="K390" s="192"/>
      <c r="L390" s="192"/>
      <c r="M390" s="192"/>
      <c r="N390" s="192"/>
      <c r="O390" s="333" t="s">
        <v>24</v>
      </c>
      <c r="P390" s="170">
        <v>0</v>
      </c>
    </row>
    <row r="391" spans="1:16" ht="14.25">
      <c r="A391" s="1098"/>
      <c r="B391" s="1100"/>
      <c r="C391" s="1100"/>
      <c r="D391" s="1095">
        <v>2021</v>
      </c>
      <c r="E391" s="192">
        <f aca="true" t="shared" si="158" ref="E391:E400">G391+I391+K391+M391</f>
        <v>36</v>
      </c>
      <c r="F391" s="192">
        <f aca="true" t="shared" si="159" ref="F391:F400">H391+J391+L391+N391</f>
        <v>0</v>
      </c>
      <c r="G391" s="192">
        <v>36</v>
      </c>
      <c r="H391" s="192"/>
      <c r="I391" s="192"/>
      <c r="J391" s="192"/>
      <c r="K391" s="192"/>
      <c r="L391" s="192"/>
      <c r="M391" s="192"/>
      <c r="N391" s="192"/>
      <c r="O391" s="333" t="s">
        <v>23</v>
      </c>
      <c r="P391" s="170">
        <v>0</v>
      </c>
    </row>
    <row r="392" spans="1:16" ht="14.25">
      <c r="A392" s="1098"/>
      <c r="B392" s="1100"/>
      <c r="C392" s="1100"/>
      <c r="D392" s="1096"/>
      <c r="E392" s="192">
        <f t="shared" si="158"/>
        <v>36</v>
      </c>
      <c r="F392" s="192">
        <f t="shared" si="159"/>
        <v>0</v>
      </c>
      <c r="G392" s="192">
        <v>36</v>
      </c>
      <c r="H392" s="192"/>
      <c r="I392" s="192"/>
      <c r="J392" s="192"/>
      <c r="K392" s="192"/>
      <c r="L392" s="192"/>
      <c r="M392" s="192"/>
      <c r="N392" s="192"/>
      <c r="O392" s="333" t="s">
        <v>24</v>
      </c>
      <c r="P392" s="170">
        <v>0</v>
      </c>
    </row>
    <row r="393" spans="1:16" ht="14.25">
      <c r="A393" s="1098"/>
      <c r="B393" s="1100"/>
      <c r="C393" s="1100"/>
      <c r="D393" s="1095">
        <v>2022</v>
      </c>
      <c r="E393" s="192">
        <f t="shared" si="158"/>
        <v>36</v>
      </c>
      <c r="F393" s="192">
        <f t="shared" si="159"/>
        <v>0</v>
      </c>
      <c r="G393" s="192">
        <v>36</v>
      </c>
      <c r="H393" s="192"/>
      <c r="I393" s="192"/>
      <c r="J393" s="192"/>
      <c r="K393" s="192"/>
      <c r="L393" s="192"/>
      <c r="M393" s="192"/>
      <c r="N393" s="192"/>
      <c r="O393" s="333" t="s">
        <v>23</v>
      </c>
      <c r="P393" s="170">
        <v>0</v>
      </c>
    </row>
    <row r="394" spans="1:16" ht="14.25">
      <c r="A394" s="1098"/>
      <c r="B394" s="1100"/>
      <c r="C394" s="1100"/>
      <c r="D394" s="1096"/>
      <c r="E394" s="192">
        <f t="shared" si="158"/>
        <v>36</v>
      </c>
      <c r="F394" s="192">
        <f t="shared" si="159"/>
        <v>0</v>
      </c>
      <c r="G394" s="192">
        <v>36</v>
      </c>
      <c r="H394" s="192"/>
      <c r="I394" s="192"/>
      <c r="J394" s="192"/>
      <c r="K394" s="192"/>
      <c r="L394" s="192"/>
      <c r="M394" s="192"/>
      <c r="N394" s="192"/>
      <c r="O394" s="333" t="s">
        <v>24</v>
      </c>
      <c r="P394" s="170">
        <v>0</v>
      </c>
    </row>
    <row r="395" spans="1:16" ht="14.25">
      <c r="A395" s="1098"/>
      <c r="B395" s="1100"/>
      <c r="C395" s="1100"/>
      <c r="D395" s="1095">
        <v>2023</v>
      </c>
      <c r="E395" s="192">
        <f t="shared" si="158"/>
        <v>36</v>
      </c>
      <c r="F395" s="192">
        <f t="shared" si="159"/>
        <v>0</v>
      </c>
      <c r="G395" s="192">
        <v>36</v>
      </c>
      <c r="H395" s="192"/>
      <c r="I395" s="192"/>
      <c r="J395" s="192"/>
      <c r="K395" s="192"/>
      <c r="L395" s="192"/>
      <c r="M395" s="192"/>
      <c r="N395" s="192"/>
      <c r="O395" s="333" t="s">
        <v>23</v>
      </c>
      <c r="P395" s="170">
        <v>0</v>
      </c>
    </row>
    <row r="396" spans="1:16" ht="14.25">
      <c r="A396" s="1098"/>
      <c r="B396" s="1100"/>
      <c r="C396" s="1100"/>
      <c r="D396" s="1096"/>
      <c r="E396" s="192">
        <f t="shared" si="158"/>
        <v>36</v>
      </c>
      <c r="F396" s="192">
        <f t="shared" si="159"/>
        <v>0</v>
      </c>
      <c r="G396" s="192">
        <v>36</v>
      </c>
      <c r="H396" s="192"/>
      <c r="I396" s="192"/>
      <c r="J396" s="192"/>
      <c r="K396" s="192"/>
      <c r="L396" s="192"/>
      <c r="M396" s="192"/>
      <c r="N396" s="192"/>
      <c r="O396" s="333" t="s">
        <v>24</v>
      </c>
      <c r="P396" s="170">
        <v>0</v>
      </c>
    </row>
    <row r="397" spans="1:16" ht="14.25">
      <c r="A397" s="1098"/>
      <c r="B397" s="1100"/>
      <c r="C397" s="1100"/>
      <c r="D397" s="1095">
        <v>2024</v>
      </c>
      <c r="E397" s="192">
        <f t="shared" si="158"/>
        <v>36</v>
      </c>
      <c r="F397" s="192">
        <f t="shared" si="159"/>
        <v>0</v>
      </c>
      <c r="G397" s="192">
        <v>36</v>
      </c>
      <c r="H397" s="192"/>
      <c r="I397" s="192"/>
      <c r="J397" s="192"/>
      <c r="K397" s="192"/>
      <c r="L397" s="192"/>
      <c r="M397" s="192"/>
      <c r="N397" s="192"/>
      <c r="O397" s="333" t="s">
        <v>23</v>
      </c>
      <c r="P397" s="170">
        <v>0</v>
      </c>
    </row>
    <row r="398" spans="1:16" ht="14.25">
      <c r="A398" s="1098"/>
      <c r="B398" s="1100"/>
      <c r="C398" s="1100"/>
      <c r="D398" s="1096"/>
      <c r="E398" s="192">
        <f t="shared" si="158"/>
        <v>36</v>
      </c>
      <c r="F398" s="192">
        <f t="shared" si="159"/>
        <v>0</v>
      </c>
      <c r="G398" s="192">
        <v>36</v>
      </c>
      <c r="H398" s="192"/>
      <c r="I398" s="192"/>
      <c r="J398" s="192"/>
      <c r="K398" s="192"/>
      <c r="L398" s="192"/>
      <c r="M398" s="192"/>
      <c r="N398" s="192"/>
      <c r="O398" s="333" t="s">
        <v>24</v>
      </c>
      <c r="P398" s="170">
        <v>0</v>
      </c>
    </row>
    <row r="399" spans="1:16" ht="14.25">
      <c r="A399" s="1098"/>
      <c r="B399" s="1100"/>
      <c r="C399" s="1100"/>
      <c r="D399" s="1095">
        <v>2025</v>
      </c>
      <c r="E399" s="192">
        <f t="shared" si="158"/>
        <v>36</v>
      </c>
      <c r="F399" s="192">
        <f t="shared" si="159"/>
        <v>0</v>
      </c>
      <c r="G399" s="192">
        <v>36</v>
      </c>
      <c r="H399" s="192"/>
      <c r="I399" s="192"/>
      <c r="J399" s="192"/>
      <c r="K399" s="192"/>
      <c r="L399" s="192"/>
      <c r="M399" s="192"/>
      <c r="N399" s="192"/>
      <c r="O399" s="333" t="s">
        <v>23</v>
      </c>
      <c r="P399" s="170">
        <v>0</v>
      </c>
    </row>
    <row r="400" spans="1:16" ht="14.25">
      <c r="A400" s="1099"/>
      <c r="B400" s="1096"/>
      <c r="C400" s="1096"/>
      <c r="D400" s="1096"/>
      <c r="E400" s="192">
        <f t="shared" si="158"/>
        <v>36</v>
      </c>
      <c r="F400" s="192">
        <f t="shared" si="159"/>
        <v>0</v>
      </c>
      <c r="G400" s="192">
        <v>36</v>
      </c>
      <c r="H400" s="192"/>
      <c r="I400" s="192"/>
      <c r="J400" s="192"/>
      <c r="K400" s="192"/>
      <c r="L400" s="192"/>
      <c r="M400" s="192"/>
      <c r="N400" s="192"/>
      <c r="O400" s="333" t="s">
        <v>24</v>
      </c>
      <c r="P400" s="170">
        <v>0</v>
      </c>
    </row>
    <row r="401" spans="1:16" ht="34.5" customHeight="1">
      <c r="A401" s="1097" t="s">
        <v>199</v>
      </c>
      <c r="B401" s="1095" t="s">
        <v>144</v>
      </c>
      <c r="C401" s="1095"/>
      <c r="D401" s="650" t="s">
        <v>8</v>
      </c>
      <c r="E401" s="196">
        <f>SUM(E402:E412)</f>
        <v>16500</v>
      </c>
      <c r="F401" s="196">
        <f aca="true" t="shared" si="160" ref="F401:N401">SUM(F402:F412)</f>
        <v>0</v>
      </c>
      <c r="G401" s="196">
        <f t="shared" si="160"/>
        <v>16500</v>
      </c>
      <c r="H401" s="196">
        <f t="shared" si="160"/>
        <v>0</v>
      </c>
      <c r="I401" s="196">
        <f t="shared" si="160"/>
        <v>0</v>
      </c>
      <c r="J401" s="196">
        <f t="shared" si="160"/>
        <v>0</v>
      </c>
      <c r="K401" s="196">
        <f t="shared" si="160"/>
        <v>0</v>
      </c>
      <c r="L401" s="196">
        <f t="shared" si="160"/>
        <v>0</v>
      </c>
      <c r="M401" s="196">
        <f t="shared" si="160"/>
        <v>0</v>
      </c>
      <c r="N401" s="196">
        <f t="shared" si="160"/>
        <v>0</v>
      </c>
      <c r="O401" s="1095" t="s">
        <v>136</v>
      </c>
      <c r="P401" s="170"/>
    </row>
    <row r="402" spans="1:16" ht="18.75" customHeight="1">
      <c r="A402" s="1098"/>
      <c r="B402" s="1100"/>
      <c r="C402" s="1100"/>
      <c r="D402" s="651">
        <v>2015</v>
      </c>
      <c r="E402" s="197">
        <f>G402+I402+K402+M402</f>
        <v>1500</v>
      </c>
      <c r="F402" s="197">
        <f>H402+J402+L402+N402</f>
        <v>0</v>
      </c>
      <c r="G402" s="197">
        <v>1500</v>
      </c>
      <c r="H402" s="197"/>
      <c r="I402" s="197"/>
      <c r="J402" s="197"/>
      <c r="K402" s="197"/>
      <c r="L402" s="197"/>
      <c r="M402" s="197"/>
      <c r="N402" s="197"/>
      <c r="O402" s="1100"/>
      <c r="P402" s="170"/>
    </row>
    <row r="403" spans="1:16" ht="18.75" customHeight="1">
      <c r="A403" s="1098"/>
      <c r="B403" s="1100"/>
      <c r="C403" s="1100"/>
      <c r="D403" s="651">
        <v>2016</v>
      </c>
      <c r="E403" s="197">
        <f aca="true" t="shared" si="161" ref="E403:F407">G403+I403+K403+M403</f>
        <v>1500</v>
      </c>
      <c r="F403" s="197">
        <f t="shared" si="161"/>
        <v>0</v>
      </c>
      <c r="G403" s="197">
        <v>1500</v>
      </c>
      <c r="H403" s="197"/>
      <c r="I403" s="197"/>
      <c r="J403" s="197"/>
      <c r="K403" s="197"/>
      <c r="L403" s="197"/>
      <c r="M403" s="197"/>
      <c r="N403" s="197"/>
      <c r="O403" s="1100"/>
      <c r="P403" s="170"/>
    </row>
    <row r="404" spans="1:16" ht="18.75" customHeight="1">
      <c r="A404" s="1098"/>
      <c r="B404" s="1100"/>
      <c r="C404" s="1100"/>
      <c r="D404" s="651">
        <v>2017</v>
      </c>
      <c r="E404" s="197">
        <f t="shared" si="161"/>
        <v>1500</v>
      </c>
      <c r="F404" s="197">
        <f t="shared" si="161"/>
        <v>0</v>
      </c>
      <c r="G404" s="197">
        <v>1500</v>
      </c>
      <c r="H404" s="197"/>
      <c r="I404" s="197"/>
      <c r="J404" s="197"/>
      <c r="K404" s="197"/>
      <c r="L404" s="197"/>
      <c r="M404" s="197"/>
      <c r="N404" s="197"/>
      <c r="O404" s="1100"/>
      <c r="P404" s="170"/>
    </row>
    <row r="405" spans="1:16" ht="18.75" customHeight="1">
      <c r="A405" s="1098"/>
      <c r="B405" s="1100"/>
      <c r="C405" s="1100"/>
      <c r="D405" s="651">
        <v>2018</v>
      </c>
      <c r="E405" s="197">
        <f t="shared" si="161"/>
        <v>1500</v>
      </c>
      <c r="F405" s="197">
        <f t="shared" si="161"/>
        <v>0</v>
      </c>
      <c r="G405" s="197">
        <v>1500</v>
      </c>
      <c r="H405" s="197"/>
      <c r="I405" s="197"/>
      <c r="J405" s="197"/>
      <c r="K405" s="197"/>
      <c r="L405" s="197"/>
      <c r="M405" s="197"/>
      <c r="N405" s="197"/>
      <c r="O405" s="1100"/>
      <c r="P405" s="170"/>
    </row>
    <row r="406" spans="1:16" ht="18.75" customHeight="1">
      <c r="A406" s="1098"/>
      <c r="B406" s="1100"/>
      <c r="C406" s="1100"/>
      <c r="D406" s="651">
        <v>2019</v>
      </c>
      <c r="E406" s="197">
        <f t="shared" si="161"/>
        <v>1500</v>
      </c>
      <c r="F406" s="197">
        <f t="shared" si="161"/>
        <v>0</v>
      </c>
      <c r="G406" s="197">
        <v>1500</v>
      </c>
      <c r="H406" s="197"/>
      <c r="I406" s="197"/>
      <c r="J406" s="197"/>
      <c r="K406" s="197"/>
      <c r="L406" s="197"/>
      <c r="M406" s="197"/>
      <c r="N406" s="197"/>
      <c r="O406" s="1100"/>
      <c r="P406" s="170"/>
    </row>
    <row r="407" spans="1:16" ht="18.75" customHeight="1">
      <c r="A407" s="1098"/>
      <c r="B407" s="1100"/>
      <c r="C407" s="1100"/>
      <c r="D407" s="333">
        <v>2020</v>
      </c>
      <c r="E407" s="192">
        <f t="shared" si="161"/>
        <v>1500</v>
      </c>
      <c r="F407" s="192">
        <f t="shared" si="161"/>
        <v>0</v>
      </c>
      <c r="G407" s="192">
        <v>1500</v>
      </c>
      <c r="H407" s="192"/>
      <c r="I407" s="192"/>
      <c r="J407" s="192"/>
      <c r="K407" s="192"/>
      <c r="L407" s="192"/>
      <c r="M407" s="192"/>
      <c r="N407" s="192"/>
      <c r="O407" s="1100"/>
      <c r="P407" s="170">
        <v>0</v>
      </c>
    </row>
    <row r="408" spans="1:16" ht="18.75" customHeight="1">
      <c r="A408" s="1098"/>
      <c r="B408" s="1100"/>
      <c r="C408" s="1100"/>
      <c r="D408" s="333">
        <v>2021</v>
      </c>
      <c r="E408" s="192">
        <f aca="true" t="shared" si="162" ref="E408:F412">G408+I408+K408+M408</f>
        <v>1500</v>
      </c>
      <c r="F408" s="192">
        <f t="shared" si="162"/>
        <v>0</v>
      </c>
      <c r="G408" s="192">
        <v>1500</v>
      </c>
      <c r="H408" s="192"/>
      <c r="I408" s="192"/>
      <c r="J408" s="192"/>
      <c r="K408" s="192"/>
      <c r="L408" s="192"/>
      <c r="M408" s="192"/>
      <c r="N408" s="192"/>
      <c r="O408" s="1100"/>
      <c r="P408" s="170">
        <v>0</v>
      </c>
    </row>
    <row r="409" spans="1:16" ht="18.75" customHeight="1">
      <c r="A409" s="1098"/>
      <c r="B409" s="1100"/>
      <c r="C409" s="1100"/>
      <c r="D409" s="333">
        <v>2022</v>
      </c>
      <c r="E409" s="192">
        <f t="shared" si="162"/>
        <v>1500</v>
      </c>
      <c r="F409" s="192">
        <f t="shared" si="162"/>
        <v>0</v>
      </c>
      <c r="G409" s="192">
        <v>1500</v>
      </c>
      <c r="H409" s="192"/>
      <c r="I409" s="192"/>
      <c r="J409" s="192"/>
      <c r="K409" s="192"/>
      <c r="L409" s="192"/>
      <c r="M409" s="192"/>
      <c r="N409" s="192"/>
      <c r="O409" s="1100"/>
      <c r="P409" s="170">
        <v>0</v>
      </c>
    </row>
    <row r="410" spans="1:16" ht="18.75" customHeight="1">
      <c r="A410" s="1098"/>
      <c r="B410" s="1100"/>
      <c r="C410" s="1100"/>
      <c r="D410" s="333">
        <v>2023</v>
      </c>
      <c r="E410" s="192">
        <f t="shared" si="162"/>
        <v>1500</v>
      </c>
      <c r="F410" s="192">
        <f t="shared" si="162"/>
        <v>0</v>
      </c>
      <c r="G410" s="192">
        <v>1500</v>
      </c>
      <c r="H410" s="192"/>
      <c r="I410" s="192"/>
      <c r="J410" s="192"/>
      <c r="K410" s="192"/>
      <c r="L410" s="192"/>
      <c r="M410" s="192"/>
      <c r="N410" s="192"/>
      <c r="O410" s="1100"/>
      <c r="P410" s="170">
        <v>0</v>
      </c>
    </row>
    <row r="411" spans="1:16" ht="18.75" customHeight="1">
      <c r="A411" s="1098"/>
      <c r="B411" s="1100"/>
      <c r="C411" s="1100"/>
      <c r="D411" s="333">
        <v>2024</v>
      </c>
      <c r="E411" s="192">
        <f t="shared" si="162"/>
        <v>1500</v>
      </c>
      <c r="F411" s="192">
        <f t="shared" si="162"/>
        <v>0</v>
      </c>
      <c r="G411" s="192">
        <v>1500</v>
      </c>
      <c r="H411" s="192"/>
      <c r="I411" s="192"/>
      <c r="J411" s="192"/>
      <c r="K411" s="192"/>
      <c r="L411" s="192"/>
      <c r="M411" s="192"/>
      <c r="N411" s="192"/>
      <c r="O411" s="1100"/>
      <c r="P411" s="170">
        <v>0</v>
      </c>
    </row>
    <row r="412" spans="1:16" ht="18.75" customHeight="1">
      <c r="A412" s="1099"/>
      <c r="B412" s="1096"/>
      <c r="C412" s="1096"/>
      <c r="D412" s="333">
        <v>2025</v>
      </c>
      <c r="E412" s="192">
        <f t="shared" si="162"/>
        <v>1500</v>
      </c>
      <c r="F412" s="192">
        <f t="shared" si="162"/>
        <v>0</v>
      </c>
      <c r="G412" s="192">
        <v>1500</v>
      </c>
      <c r="H412" s="192"/>
      <c r="I412" s="192"/>
      <c r="J412" s="192"/>
      <c r="K412" s="192"/>
      <c r="L412" s="192"/>
      <c r="M412" s="192"/>
      <c r="N412" s="192"/>
      <c r="O412" s="1096"/>
      <c r="P412" s="170">
        <v>0</v>
      </c>
    </row>
    <row r="413" spans="1:16" ht="18.75" customHeight="1">
      <c r="A413" s="1083" t="s">
        <v>1128</v>
      </c>
      <c r="B413" s="1084"/>
      <c r="C413" s="1084"/>
      <c r="D413" s="1084"/>
      <c r="E413" s="1084"/>
      <c r="F413" s="1084"/>
      <c r="G413" s="1084"/>
      <c r="H413" s="1084"/>
      <c r="I413" s="1084"/>
      <c r="J413" s="1084"/>
      <c r="K413" s="1084"/>
      <c r="L413" s="1084"/>
      <c r="M413" s="1084"/>
      <c r="N413" s="1084"/>
      <c r="O413" s="1085"/>
      <c r="P413" s="170"/>
    </row>
    <row r="414" spans="1:16" ht="53.25" customHeight="1">
      <c r="A414" s="1094" t="s">
        <v>200</v>
      </c>
      <c r="B414" s="824" t="s">
        <v>18</v>
      </c>
      <c r="C414" s="1095"/>
      <c r="D414" s="659" t="s">
        <v>8</v>
      </c>
      <c r="E414" s="660">
        <v>159.8</v>
      </c>
      <c r="F414" s="660">
        <v>159.8</v>
      </c>
      <c r="G414" s="660">
        <v>159.8</v>
      </c>
      <c r="H414" s="660">
        <v>159.8</v>
      </c>
      <c r="I414" s="660"/>
      <c r="J414" s="660"/>
      <c r="K414" s="660"/>
      <c r="L414" s="660"/>
      <c r="M414" s="660"/>
      <c r="N414" s="660"/>
      <c r="O414" s="1095" t="s">
        <v>136</v>
      </c>
      <c r="P414" s="170"/>
    </row>
    <row r="415" spans="1:16" ht="52.5" customHeight="1">
      <c r="A415" s="1094"/>
      <c r="B415" s="824"/>
      <c r="C415" s="1096"/>
      <c r="D415" s="651">
        <v>2015</v>
      </c>
      <c r="E415" s="197">
        <v>159.8</v>
      </c>
      <c r="F415" s="197">
        <v>159.8</v>
      </c>
      <c r="G415" s="197">
        <v>159.8</v>
      </c>
      <c r="H415" s="197">
        <v>159.8</v>
      </c>
      <c r="I415" s="197"/>
      <c r="J415" s="197"/>
      <c r="K415" s="197"/>
      <c r="L415" s="197"/>
      <c r="M415" s="197"/>
      <c r="N415" s="197"/>
      <c r="O415" s="1096"/>
      <c r="P415" s="170"/>
    </row>
    <row r="416" spans="1:16" ht="15.75" customHeight="1">
      <c r="A416" s="1097" t="s">
        <v>1010</v>
      </c>
      <c r="B416" s="1095" t="s">
        <v>849</v>
      </c>
      <c r="C416" s="1102"/>
      <c r="D416" s="824" t="s">
        <v>8</v>
      </c>
      <c r="E416" s="196">
        <f>SUM(E417:E423)</f>
        <v>2634.5</v>
      </c>
      <c r="F416" s="196">
        <f aca="true" t="shared" si="163" ref="F416:N416">SUM(F417:F423)</f>
        <v>496.6585</v>
      </c>
      <c r="G416" s="196">
        <f t="shared" si="163"/>
        <v>2634.5</v>
      </c>
      <c r="H416" s="196">
        <f t="shared" si="163"/>
        <v>496.6585</v>
      </c>
      <c r="I416" s="196">
        <f t="shared" si="163"/>
        <v>0</v>
      </c>
      <c r="J416" s="196">
        <f t="shared" si="163"/>
        <v>0</v>
      </c>
      <c r="K416" s="196">
        <f t="shared" si="163"/>
        <v>0</v>
      </c>
      <c r="L416" s="196">
        <f t="shared" si="163"/>
        <v>0</v>
      </c>
      <c r="M416" s="196">
        <f t="shared" si="163"/>
        <v>0</v>
      </c>
      <c r="N416" s="196">
        <f t="shared" si="163"/>
        <v>0</v>
      </c>
      <c r="O416" s="657"/>
      <c r="P416" s="170"/>
    </row>
    <row r="417" spans="1:16" ht="14.25">
      <c r="A417" s="1098"/>
      <c r="B417" s="1100"/>
      <c r="C417" s="1102"/>
      <c r="D417" s="824"/>
      <c r="E417" s="192">
        <f>G417+I417+K417+M417</f>
        <v>500</v>
      </c>
      <c r="F417" s="192">
        <f>H417+J417+L417+N417</f>
        <v>0</v>
      </c>
      <c r="G417" s="192">
        <f aca="true" t="shared" si="164" ref="G417:G423">G425+G433+G441+G449+G458+G466+G474+G490+G498+G506</f>
        <v>500</v>
      </c>
      <c r="H417" s="192">
        <f aca="true" t="shared" si="165" ref="H417:N417">H425+H433+H441+H449+H458+H466+H474+H490+H498+H506</f>
        <v>0</v>
      </c>
      <c r="I417" s="192">
        <f t="shared" si="165"/>
        <v>0</v>
      </c>
      <c r="J417" s="192">
        <f t="shared" si="165"/>
        <v>0</v>
      </c>
      <c r="K417" s="192">
        <f t="shared" si="165"/>
        <v>0</v>
      </c>
      <c r="L417" s="192">
        <f t="shared" si="165"/>
        <v>0</v>
      </c>
      <c r="M417" s="192">
        <f t="shared" si="165"/>
        <v>0</v>
      </c>
      <c r="N417" s="192">
        <f t="shared" si="165"/>
        <v>0</v>
      </c>
      <c r="O417" s="333" t="s">
        <v>129</v>
      </c>
      <c r="P417" s="170"/>
    </row>
    <row r="418" spans="1:16" ht="14.25">
      <c r="A418" s="1098"/>
      <c r="B418" s="1100"/>
      <c r="C418" s="1102"/>
      <c r="D418" s="824"/>
      <c r="E418" s="192">
        <f aca="true" t="shared" si="166" ref="E418:F423">G418+I418+K418+M418</f>
        <v>291</v>
      </c>
      <c r="F418" s="192">
        <f t="shared" si="166"/>
        <v>103.0475</v>
      </c>
      <c r="G418" s="192">
        <f t="shared" si="164"/>
        <v>291</v>
      </c>
      <c r="H418" s="192">
        <f aca="true" t="shared" si="167" ref="H418:N423">H426+H434+H442+H450+H459+H467+H475+H491+H499+H507</f>
        <v>103.0475</v>
      </c>
      <c r="I418" s="192">
        <f t="shared" si="167"/>
        <v>0</v>
      </c>
      <c r="J418" s="192">
        <f t="shared" si="167"/>
        <v>0</v>
      </c>
      <c r="K418" s="192">
        <f t="shared" si="167"/>
        <v>0</v>
      </c>
      <c r="L418" s="192">
        <f t="shared" si="167"/>
        <v>0</v>
      </c>
      <c r="M418" s="192">
        <f t="shared" si="167"/>
        <v>0</v>
      </c>
      <c r="N418" s="192">
        <f t="shared" si="167"/>
        <v>0</v>
      </c>
      <c r="O418" s="333" t="s">
        <v>130</v>
      </c>
      <c r="P418" s="170"/>
    </row>
    <row r="419" spans="1:16" ht="14.25">
      <c r="A419" s="1098"/>
      <c r="B419" s="1100"/>
      <c r="C419" s="1102"/>
      <c r="D419" s="824"/>
      <c r="E419" s="192">
        <f t="shared" si="166"/>
        <v>457.9</v>
      </c>
      <c r="F419" s="192">
        <f t="shared" si="166"/>
        <v>102.61099999999999</v>
      </c>
      <c r="G419" s="192">
        <f t="shared" si="164"/>
        <v>457.9</v>
      </c>
      <c r="H419" s="192">
        <f t="shared" si="167"/>
        <v>102.61099999999999</v>
      </c>
      <c r="I419" s="192">
        <f t="shared" si="167"/>
        <v>0</v>
      </c>
      <c r="J419" s="192">
        <f t="shared" si="167"/>
        <v>0</v>
      </c>
      <c r="K419" s="192">
        <f t="shared" si="167"/>
        <v>0</v>
      </c>
      <c r="L419" s="192">
        <f t="shared" si="167"/>
        <v>0</v>
      </c>
      <c r="M419" s="192">
        <f t="shared" si="167"/>
        <v>0</v>
      </c>
      <c r="N419" s="192">
        <f t="shared" si="167"/>
        <v>0</v>
      </c>
      <c r="O419" s="333" t="s">
        <v>131</v>
      </c>
      <c r="P419" s="170"/>
    </row>
    <row r="420" spans="1:16" ht="14.25">
      <c r="A420" s="1098"/>
      <c r="B420" s="1100"/>
      <c r="C420" s="1102"/>
      <c r="D420" s="824"/>
      <c r="E420" s="192">
        <f t="shared" si="166"/>
        <v>325</v>
      </c>
      <c r="F420" s="192">
        <f t="shared" si="166"/>
        <v>105</v>
      </c>
      <c r="G420" s="192">
        <f t="shared" si="164"/>
        <v>325</v>
      </c>
      <c r="H420" s="192">
        <f t="shared" si="167"/>
        <v>105</v>
      </c>
      <c r="I420" s="192">
        <f t="shared" si="167"/>
        <v>0</v>
      </c>
      <c r="J420" s="192">
        <f t="shared" si="167"/>
        <v>0</v>
      </c>
      <c r="K420" s="192">
        <f t="shared" si="167"/>
        <v>0</v>
      </c>
      <c r="L420" s="192">
        <f t="shared" si="167"/>
        <v>0</v>
      </c>
      <c r="M420" s="192">
        <f t="shared" si="167"/>
        <v>0</v>
      </c>
      <c r="N420" s="192">
        <f t="shared" si="167"/>
        <v>0</v>
      </c>
      <c r="O420" s="333" t="s">
        <v>133</v>
      </c>
      <c r="P420" s="170"/>
    </row>
    <row r="421" spans="1:16" ht="14.25">
      <c r="A421" s="1098"/>
      <c r="B421" s="1100"/>
      <c r="C421" s="1102"/>
      <c r="D421" s="824"/>
      <c r="E421" s="192">
        <f t="shared" si="166"/>
        <v>300.6</v>
      </c>
      <c r="F421" s="192">
        <f t="shared" si="166"/>
        <v>116</v>
      </c>
      <c r="G421" s="192">
        <f t="shared" si="164"/>
        <v>300.6</v>
      </c>
      <c r="H421" s="192">
        <f t="shared" si="167"/>
        <v>116</v>
      </c>
      <c r="I421" s="192">
        <f t="shared" si="167"/>
        <v>0</v>
      </c>
      <c r="J421" s="192">
        <f t="shared" si="167"/>
        <v>0</v>
      </c>
      <c r="K421" s="192">
        <f t="shared" si="167"/>
        <v>0</v>
      </c>
      <c r="L421" s="192">
        <f t="shared" si="167"/>
        <v>0</v>
      </c>
      <c r="M421" s="192">
        <f t="shared" si="167"/>
        <v>0</v>
      </c>
      <c r="N421" s="192">
        <f t="shared" si="167"/>
        <v>0</v>
      </c>
      <c r="O421" s="333" t="s">
        <v>132</v>
      </c>
      <c r="P421" s="170"/>
    </row>
    <row r="422" spans="1:16" ht="14.25">
      <c r="A422" s="1098"/>
      <c r="B422" s="1100"/>
      <c r="C422" s="1102"/>
      <c r="D422" s="824"/>
      <c r="E422" s="192">
        <f t="shared" si="166"/>
        <v>500</v>
      </c>
      <c r="F422" s="192">
        <f t="shared" si="166"/>
        <v>0</v>
      </c>
      <c r="G422" s="192">
        <f t="shared" si="164"/>
        <v>500</v>
      </c>
      <c r="H422" s="192">
        <f t="shared" si="167"/>
        <v>0</v>
      </c>
      <c r="I422" s="192">
        <f t="shared" si="167"/>
        <v>0</v>
      </c>
      <c r="J422" s="192">
        <f t="shared" si="167"/>
        <v>0</v>
      </c>
      <c r="K422" s="192">
        <f t="shared" si="167"/>
        <v>0</v>
      </c>
      <c r="L422" s="192">
        <f t="shared" si="167"/>
        <v>0</v>
      </c>
      <c r="M422" s="192">
        <f t="shared" si="167"/>
        <v>0</v>
      </c>
      <c r="N422" s="192">
        <f t="shared" si="167"/>
        <v>0</v>
      </c>
      <c r="O422" s="333" t="s">
        <v>23</v>
      </c>
      <c r="P422" s="170"/>
    </row>
    <row r="423" spans="1:16" ht="14.25">
      <c r="A423" s="1098"/>
      <c r="B423" s="1100"/>
      <c r="C423" s="1102"/>
      <c r="D423" s="824"/>
      <c r="E423" s="192">
        <f t="shared" si="166"/>
        <v>260</v>
      </c>
      <c r="F423" s="192">
        <f t="shared" si="166"/>
        <v>70</v>
      </c>
      <c r="G423" s="192">
        <f t="shared" si="164"/>
        <v>260</v>
      </c>
      <c r="H423" s="192">
        <f t="shared" si="167"/>
        <v>70</v>
      </c>
      <c r="I423" s="192">
        <f t="shared" si="167"/>
        <v>0</v>
      </c>
      <c r="J423" s="192">
        <f t="shared" si="167"/>
        <v>0</v>
      </c>
      <c r="K423" s="192">
        <f t="shared" si="167"/>
        <v>0</v>
      </c>
      <c r="L423" s="192">
        <f t="shared" si="167"/>
        <v>0</v>
      </c>
      <c r="M423" s="192">
        <f t="shared" si="167"/>
        <v>0</v>
      </c>
      <c r="N423" s="192">
        <f t="shared" si="167"/>
        <v>0</v>
      </c>
      <c r="O423" s="333" t="s">
        <v>478</v>
      </c>
      <c r="P423" s="170"/>
    </row>
    <row r="424" spans="1:16" ht="14.25">
      <c r="A424" s="1098"/>
      <c r="B424" s="1100"/>
      <c r="C424" s="1095"/>
      <c r="D424" s="1091">
        <v>2015</v>
      </c>
      <c r="E424" s="654">
        <f>SUM(E425:E431)</f>
        <v>350</v>
      </c>
      <c r="F424" s="654">
        <f aca="true" t="shared" si="168" ref="F424:N424">SUM(F425:F431)</f>
        <v>54.085</v>
      </c>
      <c r="G424" s="654">
        <f t="shared" si="168"/>
        <v>350</v>
      </c>
      <c r="H424" s="654">
        <f t="shared" si="168"/>
        <v>54.085</v>
      </c>
      <c r="I424" s="654">
        <f t="shared" si="168"/>
        <v>0</v>
      </c>
      <c r="J424" s="654">
        <f t="shared" si="168"/>
        <v>0</v>
      </c>
      <c r="K424" s="654">
        <f t="shared" si="168"/>
        <v>0</v>
      </c>
      <c r="L424" s="654">
        <f t="shared" si="168"/>
        <v>0</v>
      </c>
      <c r="M424" s="654">
        <f t="shared" si="168"/>
        <v>0</v>
      </c>
      <c r="N424" s="654">
        <f t="shared" si="168"/>
        <v>0</v>
      </c>
      <c r="O424" s="655"/>
      <c r="P424" s="170"/>
    </row>
    <row r="425" spans="1:16" ht="14.25">
      <c r="A425" s="1098"/>
      <c r="B425" s="1100"/>
      <c r="C425" s="1100"/>
      <c r="D425" s="1091"/>
      <c r="E425" s="197">
        <f>G425+I425+K425+M425</f>
        <v>50</v>
      </c>
      <c r="F425" s="197">
        <f>H425+J425+L425+N425</f>
        <v>0</v>
      </c>
      <c r="G425" s="197">
        <v>50</v>
      </c>
      <c r="H425" s="197">
        <v>0</v>
      </c>
      <c r="I425" s="197"/>
      <c r="J425" s="197"/>
      <c r="K425" s="197"/>
      <c r="L425" s="197"/>
      <c r="M425" s="197"/>
      <c r="N425" s="197"/>
      <c r="O425" s="333" t="s">
        <v>129</v>
      </c>
      <c r="P425" s="170"/>
    </row>
    <row r="426" spans="1:16" ht="14.25">
      <c r="A426" s="1098"/>
      <c r="B426" s="1100"/>
      <c r="C426" s="1100"/>
      <c r="D426" s="1091"/>
      <c r="E426" s="197">
        <f aca="true" t="shared" si="169" ref="E426:F431">G426+I426+K426+M426</f>
        <v>50</v>
      </c>
      <c r="F426" s="197">
        <f t="shared" si="169"/>
        <v>17.949</v>
      </c>
      <c r="G426" s="197">
        <v>50</v>
      </c>
      <c r="H426" s="197">
        <v>17.949</v>
      </c>
      <c r="I426" s="197"/>
      <c r="J426" s="197"/>
      <c r="K426" s="197"/>
      <c r="L426" s="197"/>
      <c r="M426" s="197"/>
      <c r="N426" s="197"/>
      <c r="O426" s="333" t="s">
        <v>130</v>
      </c>
      <c r="P426" s="170"/>
    </row>
    <row r="427" spans="1:16" ht="14.25">
      <c r="A427" s="1098"/>
      <c r="B427" s="1100"/>
      <c r="C427" s="1100"/>
      <c r="D427" s="1091"/>
      <c r="E427" s="197">
        <f t="shared" si="169"/>
        <v>50</v>
      </c>
      <c r="F427" s="197">
        <f t="shared" si="169"/>
        <v>11.136</v>
      </c>
      <c r="G427" s="197">
        <v>50</v>
      </c>
      <c r="H427" s="197">
        <v>11.136</v>
      </c>
      <c r="I427" s="197"/>
      <c r="J427" s="197"/>
      <c r="K427" s="197"/>
      <c r="L427" s="197"/>
      <c r="M427" s="197"/>
      <c r="N427" s="197"/>
      <c r="O427" s="333" t="s">
        <v>131</v>
      </c>
      <c r="P427" s="170"/>
    </row>
    <row r="428" spans="1:16" ht="14.25">
      <c r="A428" s="1098"/>
      <c r="B428" s="1100"/>
      <c r="C428" s="1100"/>
      <c r="D428" s="1091"/>
      <c r="E428" s="197">
        <f t="shared" si="169"/>
        <v>50</v>
      </c>
      <c r="F428" s="197">
        <f t="shared" si="169"/>
        <v>15</v>
      </c>
      <c r="G428" s="197">
        <v>50</v>
      </c>
      <c r="H428" s="197">
        <v>15</v>
      </c>
      <c r="I428" s="197"/>
      <c r="J428" s="197"/>
      <c r="K428" s="197"/>
      <c r="L428" s="197"/>
      <c r="M428" s="197"/>
      <c r="N428" s="197"/>
      <c r="O428" s="333" t="s">
        <v>133</v>
      </c>
      <c r="P428" s="170"/>
    </row>
    <row r="429" spans="1:16" ht="14.25">
      <c r="A429" s="1098"/>
      <c r="B429" s="1100"/>
      <c r="C429" s="1100"/>
      <c r="D429" s="1091"/>
      <c r="E429" s="197">
        <f t="shared" si="169"/>
        <v>50</v>
      </c>
      <c r="F429" s="197">
        <f t="shared" si="169"/>
        <v>0</v>
      </c>
      <c r="G429" s="197">
        <v>50</v>
      </c>
      <c r="H429" s="197">
        <v>0</v>
      </c>
      <c r="I429" s="197"/>
      <c r="J429" s="197"/>
      <c r="K429" s="197"/>
      <c r="L429" s="197"/>
      <c r="M429" s="197"/>
      <c r="N429" s="197"/>
      <c r="O429" s="333" t="s">
        <v>132</v>
      </c>
      <c r="P429" s="170"/>
    </row>
    <row r="430" spans="1:16" ht="14.25">
      <c r="A430" s="1098"/>
      <c r="B430" s="1100"/>
      <c r="C430" s="1100"/>
      <c r="D430" s="1091"/>
      <c r="E430" s="197">
        <f t="shared" si="169"/>
        <v>50</v>
      </c>
      <c r="F430" s="197">
        <f t="shared" si="169"/>
        <v>0</v>
      </c>
      <c r="G430" s="197">
        <v>50</v>
      </c>
      <c r="H430" s="197">
        <v>0</v>
      </c>
      <c r="I430" s="197"/>
      <c r="J430" s="197"/>
      <c r="K430" s="197"/>
      <c r="L430" s="197"/>
      <c r="M430" s="197"/>
      <c r="N430" s="197"/>
      <c r="O430" s="333" t="s">
        <v>23</v>
      </c>
      <c r="P430" s="170"/>
    </row>
    <row r="431" spans="1:16" ht="14.25">
      <c r="A431" s="1098"/>
      <c r="B431" s="1100"/>
      <c r="C431" s="1096"/>
      <c r="D431" s="1091"/>
      <c r="E431" s="197">
        <f t="shared" si="169"/>
        <v>50</v>
      </c>
      <c r="F431" s="197">
        <f t="shared" si="169"/>
        <v>10</v>
      </c>
      <c r="G431" s="197">
        <v>50</v>
      </c>
      <c r="H431" s="197">
        <v>10</v>
      </c>
      <c r="I431" s="197"/>
      <c r="J431" s="197"/>
      <c r="K431" s="197"/>
      <c r="L431" s="197"/>
      <c r="M431" s="197"/>
      <c r="N431" s="197"/>
      <c r="O431" s="333" t="s">
        <v>478</v>
      </c>
      <c r="P431" s="170"/>
    </row>
    <row r="432" spans="1:16" ht="14.25">
      <c r="A432" s="1098"/>
      <c r="B432" s="1100"/>
      <c r="C432" s="1095" t="s">
        <v>140</v>
      </c>
      <c r="D432" s="1091">
        <v>2016</v>
      </c>
      <c r="E432" s="654">
        <f>SUM(E433:E439)</f>
        <v>350</v>
      </c>
      <c r="F432" s="654">
        <f aca="true" t="shared" si="170" ref="F432:N432">SUM(F433:F439)</f>
        <v>85</v>
      </c>
      <c r="G432" s="654">
        <f t="shared" si="170"/>
        <v>350</v>
      </c>
      <c r="H432" s="654">
        <f t="shared" si="170"/>
        <v>85</v>
      </c>
      <c r="I432" s="654">
        <f t="shared" si="170"/>
        <v>0</v>
      </c>
      <c r="J432" s="654">
        <f t="shared" si="170"/>
        <v>0</v>
      </c>
      <c r="K432" s="654">
        <f t="shared" si="170"/>
        <v>0</v>
      </c>
      <c r="L432" s="654">
        <f t="shared" si="170"/>
        <v>0</v>
      </c>
      <c r="M432" s="654">
        <f t="shared" si="170"/>
        <v>0</v>
      </c>
      <c r="N432" s="654">
        <f t="shared" si="170"/>
        <v>0</v>
      </c>
      <c r="O432" s="655"/>
      <c r="P432" s="170"/>
    </row>
    <row r="433" spans="1:16" ht="14.25">
      <c r="A433" s="1098"/>
      <c r="B433" s="1100"/>
      <c r="C433" s="1100"/>
      <c r="D433" s="1091"/>
      <c r="E433" s="197">
        <f>G433+I433+K433+M433</f>
        <v>50</v>
      </c>
      <c r="F433" s="197">
        <f>H433+J433+L433+N433</f>
        <v>0</v>
      </c>
      <c r="G433" s="197">
        <v>50</v>
      </c>
      <c r="H433" s="197">
        <v>0</v>
      </c>
      <c r="I433" s="197"/>
      <c r="J433" s="197"/>
      <c r="K433" s="197"/>
      <c r="L433" s="197"/>
      <c r="M433" s="197"/>
      <c r="N433" s="197"/>
      <c r="O433" s="333" t="s">
        <v>129</v>
      </c>
      <c r="P433" s="170"/>
    </row>
    <row r="434" spans="1:16" ht="14.25">
      <c r="A434" s="1098"/>
      <c r="B434" s="1100"/>
      <c r="C434" s="1100"/>
      <c r="D434" s="1091"/>
      <c r="E434" s="197">
        <f aca="true" t="shared" si="171" ref="E434:F439">G434+I434+K434+M434</f>
        <v>50</v>
      </c>
      <c r="F434" s="197">
        <f t="shared" si="171"/>
        <v>15.1</v>
      </c>
      <c r="G434" s="197">
        <v>50</v>
      </c>
      <c r="H434" s="197">
        <v>15.1</v>
      </c>
      <c r="I434" s="197"/>
      <c r="J434" s="197"/>
      <c r="K434" s="197"/>
      <c r="L434" s="197"/>
      <c r="M434" s="197"/>
      <c r="N434" s="197"/>
      <c r="O434" s="333" t="s">
        <v>130</v>
      </c>
      <c r="P434" s="170"/>
    </row>
    <row r="435" spans="1:16" ht="14.25">
      <c r="A435" s="1098"/>
      <c r="B435" s="1100"/>
      <c r="C435" s="1100"/>
      <c r="D435" s="1091"/>
      <c r="E435" s="197">
        <f t="shared" si="171"/>
        <v>50</v>
      </c>
      <c r="F435" s="197">
        <f t="shared" si="171"/>
        <v>30</v>
      </c>
      <c r="G435" s="197">
        <v>50</v>
      </c>
      <c r="H435" s="197">
        <v>30</v>
      </c>
      <c r="I435" s="197"/>
      <c r="J435" s="197"/>
      <c r="K435" s="197"/>
      <c r="L435" s="197"/>
      <c r="M435" s="197"/>
      <c r="N435" s="197"/>
      <c r="O435" s="333" t="s">
        <v>131</v>
      </c>
      <c r="P435" s="170"/>
    </row>
    <row r="436" spans="1:16" ht="14.25">
      <c r="A436" s="1098"/>
      <c r="B436" s="1100"/>
      <c r="C436" s="1100"/>
      <c r="D436" s="1091"/>
      <c r="E436" s="197">
        <f t="shared" si="171"/>
        <v>50</v>
      </c>
      <c r="F436" s="197">
        <f t="shared" si="171"/>
        <v>15</v>
      </c>
      <c r="G436" s="197">
        <v>50</v>
      </c>
      <c r="H436" s="197">
        <v>15</v>
      </c>
      <c r="I436" s="197"/>
      <c r="J436" s="197"/>
      <c r="K436" s="197"/>
      <c r="L436" s="197"/>
      <c r="M436" s="197"/>
      <c r="N436" s="197"/>
      <c r="O436" s="333" t="s">
        <v>133</v>
      </c>
      <c r="P436" s="170"/>
    </row>
    <row r="437" spans="1:16" ht="14.25">
      <c r="A437" s="1098"/>
      <c r="B437" s="1100"/>
      <c r="C437" s="1100"/>
      <c r="D437" s="1091"/>
      <c r="E437" s="197">
        <f t="shared" si="171"/>
        <v>50</v>
      </c>
      <c r="F437" s="197">
        <f t="shared" si="171"/>
        <v>14.9</v>
      </c>
      <c r="G437" s="197">
        <v>50</v>
      </c>
      <c r="H437" s="197">
        <v>14.9</v>
      </c>
      <c r="I437" s="197"/>
      <c r="J437" s="197"/>
      <c r="K437" s="197"/>
      <c r="L437" s="197"/>
      <c r="M437" s="197"/>
      <c r="N437" s="197"/>
      <c r="O437" s="333" t="s">
        <v>132</v>
      </c>
      <c r="P437" s="170"/>
    </row>
    <row r="438" spans="1:16" ht="14.25">
      <c r="A438" s="1098"/>
      <c r="B438" s="1100"/>
      <c r="C438" s="1100"/>
      <c r="D438" s="1091"/>
      <c r="E438" s="197">
        <f t="shared" si="171"/>
        <v>50</v>
      </c>
      <c r="F438" s="197">
        <f t="shared" si="171"/>
        <v>0</v>
      </c>
      <c r="G438" s="197">
        <v>50</v>
      </c>
      <c r="H438" s="197">
        <v>0</v>
      </c>
      <c r="I438" s="197"/>
      <c r="J438" s="197"/>
      <c r="K438" s="197"/>
      <c r="L438" s="197"/>
      <c r="M438" s="197"/>
      <c r="N438" s="197"/>
      <c r="O438" s="333" t="s">
        <v>23</v>
      </c>
      <c r="P438" s="170"/>
    </row>
    <row r="439" spans="1:16" ht="14.25">
      <c r="A439" s="1098"/>
      <c r="B439" s="1100"/>
      <c r="C439" s="1100"/>
      <c r="D439" s="1091"/>
      <c r="E439" s="197">
        <f t="shared" si="171"/>
        <v>50</v>
      </c>
      <c r="F439" s="197">
        <f t="shared" si="171"/>
        <v>10</v>
      </c>
      <c r="G439" s="197">
        <v>50</v>
      </c>
      <c r="H439" s="197">
        <v>10</v>
      </c>
      <c r="I439" s="197"/>
      <c r="J439" s="197"/>
      <c r="K439" s="197"/>
      <c r="L439" s="197"/>
      <c r="M439" s="197"/>
      <c r="N439" s="197"/>
      <c r="O439" s="333" t="s">
        <v>478</v>
      </c>
      <c r="P439" s="170"/>
    </row>
    <row r="440" spans="1:16" ht="14.25">
      <c r="A440" s="1098"/>
      <c r="B440" s="1100"/>
      <c r="C440" s="1100"/>
      <c r="D440" s="1091">
        <v>2017</v>
      </c>
      <c r="E440" s="654">
        <f>SUM(E441:E447)</f>
        <v>350</v>
      </c>
      <c r="F440" s="654">
        <f aca="true" t="shared" si="172" ref="F440:N440">SUM(F441:F447)</f>
        <v>81.79849999999999</v>
      </c>
      <c r="G440" s="654">
        <f t="shared" si="172"/>
        <v>350</v>
      </c>
      <c r="H440" s="654">
        <f t="shared" si="172"/>
        <v>81.79849999999999</v>
      </c>
      <c r="I440" s="654">
        <f t="shared" si="172"/>
        <v>0</v>
      </c>
      <c r="J440" s="654">
        <f t="shared" si="172"/>
        <v>0</v>
      </c>
      <c r="K440" s="654">
        <f t="shared" si="172"/>
        <v>0</v>
      </c>
      <c r="L440" s="654">
        <f t="shared" si="172"/>
        <v>0</v>
      </c>
      <c r="M440" s="654">
        <f t="shared" si="172"/>
        <v>0</v>
      </c>
      <c r="N440" s="654">
        <f t="shared" si="172"/>
        <v>0</v>
      </c>
      <c r="O440" s="655"/>
      <c r="P440" s="170"/>
    </row>
    <row r="441" spans="1:16" ht="14.25">
      <c r="A441" s="1098"/>
      <c r="B441" s="1100"/>
      <c r="C441" s="1100"/>
      <c r="D441" s="1091"/>
      <c r="E441" s="197">
        <f>G441+I441+K441+M441</f>
        <v>50</v>
      </c>
      <c r="F441" s="197">
        <f>H441+J441+L441+N441</f>
        <v>0</v>
      </c>
      <c r="G441" s="197">
        <v>50</v>
      </c>
      <c r="H441" s="197">
        <v>0</v>
      </c>
      <c r="I441" s="197"/>
      <c r="J441" s="197"/>
      <c r="K441" s="197"/>
      <c r="L441" s="197"/>
      <c r="M441" s="197"/>
      <c r="N441" s="197"/>
      <c r="O441" s="333" t="s">
        <v>129</v>
      </c>
      <c r="P441" s="170"/>
    </row>
    <row r="442" spans="1:16" ht="14.25">
      <c r="A442" s="1098"/>
      <c r="B442" s="1100"/>
      <c r="C442" s="1100"/>
      <c r="D442" s="1091"/>
      <c r="E442" s="197">
        <f aca="true" t="shared" si="173" ref="E442:F447">G442+I442+K442+M442</f>
        <v>50</v>
      </c>
      <c r="F442" s="197">
        <f t="shared" si="173"/>
        <v>12.1985</v>
      </c>
      <c r="G442" s="197">
        <v>50</v>
      </c>
      <c r="H442" s="197">
        <v>12.1985</v>
      </c>
      <c r="I442" s="197"/>
      <c r="J442" s="197"/>
      <c r="K442" s="197"/>
      <c r="L442" s="197"/>
      <c r="M442" s="197"/>
      <c r="N442" s="197"/>
      <c r="O442" s="333" t="s">
        <v>130</v>
      </c>
      <c r="P442" s="170"/>
    </row>
    <row r="443" spans="1:16" ht="14.25">
      <c r="A443" s="1098"/>
      <c r="B443" s="1100"/>
      <c r="C443" s="1100"/>
      <c r="D443" s="1091"/>
      <c r="E443" s="197">
        <f t="shared" si="173"/>
        <v>50</v>
      </c>
      <c r="F443" s="197">
        <f t="shared" si="173"/>
        <v>24</v>
      </c>
      <c r="G443" s="197">
        <v>50</v>
      </c>
      <c r="H443" s="197">
        <v>24</v>
      </c>
      <c r="I443" s="197"/>
      <c r="J443" s="197"/>
      <c r="K443" s="197"/>
      <c r="L443" s="197"/>
      <c r="M443" s="197"/>
      <c r="N443" s="197"/>
      <c r="O443" s="333" t="s">
        <v>131</v>
      </c>
      <c r="P443" s="170"/>
    </row>
    <row r="444" spans="1:16" ht="14.25">
      <c r="A444" s="1098"/>
      <c r="B444" s="1100"/>
      <c r="C444" s="1100"/>
      <c r="D444" s="1091"/>
      <c r="E444" s="197">
        <f t="shared" si="173"/>
        <v>50</v>
      </c>
      <c r="F444" s="197">
        <f t="shared" si="173"/>
        <v>15</v>
      </c>
      <c r="G444" s="197">
        <v>50</v>
      </c>
      <c r="H444" s="197">
        <v>15</v>
      </c>
      <c r="I444" s="197"/>
      <c r="J444" s="197"/>
      <c r="K444" s="197"/>
      <c r="L444" s="197"/>
      <c r="M444" s="197"/>
      <c r="N444" s="197"/>
      <c r="O444" s="333" t="s">
        <v>133</v>
      </c>
      <c r="P444" s="170"/>
    </row>
    <row r="445" spans="1:16" ht="14.25">
      <c r="A445" s="1098"/>
      <c r="B445" s="1100"/>
      <c r="C445" s="1100"/>
      <c r="D445" s="1091"/>
      <c r="E445" s="197">
        <f t="shared" si="173"/>
        <v>50</v>
      </c>
      <c r="F445" s="197">
        <f t="shared" si="173"/>
        <v>20.6</v>
      </c>
      <c r="G445" s="197">
        <v>50</v>
      </c>
      <c r="H445" s="197">
        <v>20.6</v>
      </c>
      <c r="I445" s="197"/>
      <c r="J445" s="197"/>
      <c r="K445" s="197"/>
      <c r="L445" s="197"/>
      <c r="M445" s="197"/>
      <c r="N445" s="197"/>
      <c r="O445" s="333" t="s">
        <v>132</v>
      </c>
      <c r="P445" s="170"/>
    </row>
    <row r="446" spans="1:16" ht="14.25">
      <c r="A446" s="1098"/>
      <c r="B446" s="1100"/>
      <c r="C446" s="1100"/>
      <c r="D446" s="1091"/>
      <c r="E446" s="197">
        <f t="shared" si="173"/>
        <v>50</v>
      </c>
      <c r="F446" s="197">
        <f t="shared" si="173"/>
        <v>0</v>
      </c>
      <c r="G446" s="197">
        <v>50</v>
      </c>
      <c r="H446" s="197">
        <v>0</v>
      </c>
      <c r="I446" s="197"/>
      <c r="J446" s="197"/>
      <c r="K446" s="197"/>
      <c r="L446" s="197"/>
      <c r="M446" s="197"/>
      <c r="N446" s="197"/>
      <c r="O446" s="333" t="s">
        <v>23</v>
      </c>
      <c r="P446" s="170"/>
    </row>
    <row r="447" spans="1:16" ht="14.25">
      <c r="A447" s="1098"/>
      <c r="B447" s="1100"/>
      <c r="C447" s="1100"/>
      <c r="D447" s="1091"/>
      <c r="E447" s="197">
        <f t="shared" si="173"/>
        <v>50</v>
      </c>
      <c r="F447" s="197">
        <f t="shared" si="173"/>
        <v>10</v>
      </c>
      <c r="G447" s="197">
        <v>50</v>
      </c>
      <c r="H447" s="197">
        <v>10</v>
      </c>
      <c r="I447" s="197"/>
      <c r="J447" s="197"/>
      <c r="K447" s="197"/>
      <c r="L447" s="197"/>
      <c r="M447" s="197"/>
      <c r="N447" s="197"/>
      <c r="O447" s="333" t="s">
        <v>24</v>
      </c>
      <c r="P447" s="170"/>
    </row>
    <row r="448" spans="1:16" ht="14.25">
      <c r="A448" s="1098"/>
      <c r="B448" s="1100"/>
      <c r="C448" s="1100"/>
      <c r="D448" s="1091">
        <v>2018</v>
      </c>
      <c r="E448" s="654">
        <f>SUM(E449:E455)</f>
        <v>350</v>
      </c>
      <c r="F448" s="654">
        <f aca="true" t="shared" si="174" ref="F448:N448">SUM(F449:F455)</f>
        <v>71.1</v>
      </c>
      <c r="G448" s="654">
        <f t="shared" si="174"/>
        <v>350</v>
      </c>
      <c r="H448" s="654">
        <f t="shared" si="174"/>
        <v>71.1</v>
      </c>
      <c r="I448" s="654">
        <f t="shared" si="174"/>
        <v>0</v>
      </c>
      <c r="J448" s="654">
        <f t="shared" si="174"/>
        <v>0</v>
      </c>
      <c r="K448" s="654">
        <f t="shared" si="174"/>
        <v>0</v>
      </c>
      <c r="L448" s="654">
        <f t="shared" si="174"/>
        <v>0</v>
      </c>
      <c r="M448" s="654">
        <f t="shared" si="174"/>
        <v>0</v>
      </c>
      <c r="N448" s="654">
        <f t="shared" si="174"/>
        <v>0</v>
      </c>
      <c r="O448" s="655"/>
      <c r="P448" s="170"/>
    </row>
    <row r="449" spans="1:16" ht="14.25">
      <c r="A449" s="1098"/>
      <c r="B449" s="1100"/>
      <c r="C449" s="1100"/>
      <c r="D449" s="1091"/>
      <c r="E449" s="197">
        <f>G449+I449+K449+M449</f>
        <v>50</v>
      </c>
      <c r="F449" s="197">
        <f>H449+J449+L449+N449</f>
        <v>0</v>
      </c>
      <c r="G449" s="197">
        <v>50</v>
      </c>
      <c r="H449" s="197">
        <v>0</v>
      </c>
      <c r="I449" s="197"/>
      <c r="J449" s="197"/>
      <c r="K449" s="197"/>
      <c r="L449" s="197"/>
      <c r="M449" s="197"/>
      <c r="N449" s="197"/>
      <c r="O449" s="333" t="s">
        <v>129</v>
      </c>
      <c r="P449" s="170"/>
    </row>
    <row r="450" spans="1:16" ht="14.25">
      <c r="A450" s="1098"/>
      <c r="B450" s="1100"/>
      <c r="C450" s="1100"/>
      <c r="D450" s="1091"/>
      <c r="E450" s="197">
        <f aca="true" t="shared" si="175" ref="E450:F455">G450+I450+K450+M450</f>
        <v>50</v>
      </c>
      <c r="F450" s="197">
        <f t="shared" si="175"/>
        <v>14.8</v>
      </c>
      <c r="G450" s="197">
        <v>50</v>
      </c>
      <c r="H450" s="179">
        <v>14.8</v>
      </c>
      <c r="I450" s="197"/>
      <c r="J450" s="197"/>
      <c r="K450" s="197"/>
      <c r="L450" s="197"/>
      <c r="M450" s="197"/>
      <c r="N450" s="197"/>
      <c r="O450" s="333" t="s">
        <v>130</v>
      </c>
      <c r="P450" s="170"/>
    </row>
    <row r="451" spans="1:16" ht="14.25">
      <c r="A451" s="1098"/>
      <c r="B451" s="1100"/>
      <c r="C451" s="1100"/>
      <c r="D451" s="1091"/>
      <c r="E451" s="197">
        <f t="shared" si="175"/>
        <v>50</v>
      </c>
      <c r="F451" s="197">
        <f t="shared" si="175"/>
        <v>9.3</v>
      </c>
      <c r="G451" s="197">
        <v>50</v>
      </c>
      <c r="H451" s="179">
        <v>9.3</v>
      </c>
      <c r="I451" s="197"/>
      <c r="J451" s="197"/>
      <c r="K451" s="197"/>
      <c r="L451" s="197"/>
      <c r="M451" s="197"/>
      <c r="N451" s="197"/>
      <c r="O451" s="333" t="s">
        <v>131</v>
      </c>
      <c r="P451" s="170"/>
    </row>
    <row r="452" spans="1:16" ht="14.25">
      <c r="A452" s="1098"/>
      <c r="B452" s="1100"/>
      <c r="C452" s="1100"/>
      <c r="D452" s="1091"/>
      <c r="E452" s="197">
        <f t="shared" si="175"/>
        <v>50</v>
      </c>
      <c r="F452" s="197">
        <f t="shared" si="175"/>
        <v>15</v>
      </c>
      <c r="G452" s="197">
        <v>50</v>
      </c>
      <c r="H452" s="197">
        <v>15</v>
      </c>
      <c r="I452" s="197"/>
      <c r="J452" s="197"/>
      <c r="K452" s="197"/>
      <c r="L452" s="197"/>
      <c r="M452" s="197"/>
      <c r="N452" s="197"/>
      <c r="O452" s="333" t="s">
        <v>133</v>
      </c>
      <c r="P452" s="170"/>
    </row>
    <row r="453" spans="1:16" ht="14.25">
      <c r="A453" s="1098"/>
      <c r="B453" s="1100"/>
      <c r="C453" s="1100"/>
      <c r="D453" s="1091"/>
      <c r="E453" s="197">
        <f t="shared" si="175"/>
        <v>50</v>
      </c>
      <c r="F453" s="197">
        <f t="shared" si="175"/>
        <v>22</v>
      </c>
      <c r="G453" s="197">
        <v>50</v>
      </c>
      <c r="H453" s="197">
        <v>22</v>
      </c>
      <c r="I453" s="197"/>
      <c r="J453" s="197"/>
      <c r="K453" s="197"/>
      <c r="L453" s="197"/>
      <c r="M453" s="197"/>
      <c r="N453" s="197"/>
      <c r="O453" s="333" t="s">
        <v>132</v>
      </c>
      <c r="P453" s="170"/>
    </row>
    <row r="454" spans="1:16" ht="14.25">
      <c r="A454" s="1098"/>
      <c r="B454" s="1100"/>
      <c r="C454" s="1100"/>
      <c r="D454" s="1091"/>
      <c r="E454" s="197">
        <f t="shared" si="175"/>
        <v>50</v>
      </c>
      <c r="F454" s="197">
        <f t="shared" si="175"/>
        <v>0</v>
      </c>
      <c r="G454" s="197">
        <v>50</v>
      </c>
      <c r="H454" s="197">
        <v>0</v>
      </c>
      <c r="I454" s="197"/>
      <c r="J454" s="197"/>
      <c r="K454" s="197"/>
      <c r="L454" s="197"/>
      <c r="M454" s="197"/>
      <c r="N454" s="197"/>
      <c r="O454" s="333" t="s">
        <v>23</v>
      </c>
      <c r="P454" s="170"/>
    </row>
    <row r="455" spans="1:16" ht="14.25">
      <c r="A455" s="1098"/>
      <c r="B455" s="1100"/>
      <c r="C455" s="1100"/>
      <c r="D455" s="1091"/>
      <c r="E455" s="197">
        <f t="shared" si="175"/>
        <v>50</v>
      </c>
      <c r="F455" s="197">
        <f t="shared" si="175"/>
        <v>10</v>
      </c>
      <c r="G455" s="197">
        <v>50</v>
      </c>
      <c r="H455" s="197">
        <v>10</v>
      </c>
      <c r="I455" s="197"/>
      <c r="J455" s="197"/>
      <c r="K455" s="197"/>
      <c r="L455" s="197"/>
      <c r="M455" s="197"/>
      <c r="N455" s="197"/>
      <c r="O455" s="333" t="s">
        <v>24</v>
      </c>
      <c r="P455" s="170"/>
    </row>
    <row r="456" spans="1:16" ht="14.25">
      <c r="A456" s="1098"/>
      <c r="B456" s="1100"/>
      <c r="C456" s="1100"/>
      <c r="D456" s="1080">
        <v>40</v>
      </c>
      <c r="E456" s="1081"/>
      <c r="F456" s="1081"/>
      <c r="G456" s="1081"/>
      <c r="H456" s="1081"/>
      <c r="I456" s="1081"/>
      <c r="J456" s="1081"/>
      <c r="K456" s="1081"/>
      <c r="L456" s="1081"/>
      <c r="M456" s="1081"/>
      <c r="N456" s="1081"/>
      <c r="O456" s="1082"/>
      <c r="P456" s="170"/>
    </row>
    <row r="457" spans="1:16" ht="14.25">
      <c r="A457" s="1098"/>
      <c r="B457" s="1100"/>
      <c r="C457" s="1100"/>
      <c r="D457" s="1091">
        <v>2019</v>
      </c>
      <c r="E457" s="654">
        <f>SUM(E458:E464)</f>
        <v>193.20000000000002</v>
      </c>
      <c r="F457" s="654">
        <f aca="true" t="shared" si="176" ref="F457:N457">SUM(F458:F464)</f>
        <v>58.2</v>
      </c>
      <c r="G457" s="654">
        <f t="shared" si="176"/>
        <v>193.20000000000002</v>
      </c>
      <c r="H457" s="654">
        <f t="shared" si="176"/>
        <v>58.2</v>
      </c>
      <c r="I457" s="654">
        <f t="shared" si="176"/>
        <v>0</v>
      </c>
      <c r="J457" s="654">
        <f t="shared" si="176"/>
        <v>0</v>
      </c>
      <c r="K457" s="654">
        <f t="shared" si="176"/>
        <v>0</v>
      </c>
      <c r="L457" s="654">
        <f t="shared" si="176"/>
        <v>0</v>
      </c>
      <c r="M457" s="654">
        <f t="shared" si="176"/>
        <v>0</v>
      </c>
      <c r="N457" s="654">
        <f t="shared" si="176"/>
        <v>0</v>
      </c>
      <c r="O457" s="655"/>
      <c r="P457" s="170"/>
    </row>
    <row r="458" spans="1:16" ht="14.25">
      <c r="A458" s="1098"/>
      <c r="B458" s="1100"/>
      <c r="C458" s="1100"/>
      <c r="D458" s="1091"/>
      <c r="E458" s="197">
        <f>G458+I458+K458+M458</f>
        <v>50</v>
      </c>
      <c r="F458" s="197">
        <f>H458+J458+L458+N458</f>
        <v>0</v>
      </c>
      <c r="G458" s="197">
        <v>50</v>
      </c>
      <c r="H458" s="197">
        <v>0</v>
      </c>
      <c r="I458" s="197"/>
      <c r="J458" s="197"/>
      <c r="K458" s="197"/>
      <c r="L458" s="197"/>
      <c r="M458" s="197"/>
      <c r="N458" s="197"/>
      <c r="O458" s="333" t="s">
        <v>129</v>
      </c>
      <c r="P458" s="170"/>
    </row>
    <row r="459" spans="1:16" ht="14.25">
      <c r="A459" s="1098"/>
      <c r="B459" s="1100"/>
      <c r="C459" s="1100"/>
      <c r="D459" s="1091"/>
      <c r="E459" s="197">
        <f aca="true" t="shared" si="177" ref="E459:F464">G459+I459+K459+M459</f>
        <v>11</v>
      </c>
      <c r="F459" s="197">
        <f t="shared" si="177"/>
        <v>11</v>
      </c>
      <c r="G459" s="179">
        <v>11</v>
      </c>
      <c r="H459" s="179">
        <v>11</v>
      </c>
      <c r="I459" s="197"/>
      <c r="J459" s="197"/>
      <c r="K459" s="197"/>
      <c r="L459" s="197"/>
      <c r="M459" s="197"/>
      <c r="N459" s="197"/>
      <c r="O459" s="333" t="s">
        <v>130</v>
      </c>
      <c r="P459" s="170"/>
    </row>
    <row r="460" spans="1:16" ht="14.25">
      <c r="A460" s="1098"/>
      <c r="B460" s="1100"/>
      <c r="C460" s="1100"/>
      <c r="D460" s="1091"/>
      <c r="E460" s="197">
        <f t="shared" si="177"/>
        <v>7.9</v>
      </c>
      <c r="F460" s="197">
        <f t="shared" si="177"/>
        <v>7.9</v>
      </c>
      <c r="G460" s="179">
        <v>7.9</v>
      </c>
      <c r="H460" s="179">
        <v>7.9</v>
      </c>
      <c r="I460" s="197"/>
      <c r="J460" s="197"/>
      <c r="K460" s="197"/>
      <c r="L460" s="197"/>
      <c r="M460" s="197"/>
      <c r="N460" s="197"/>
      <c r="O460" s="333" t="s">
        <v>131</v>
      </c>
      <c r="P460" s="170"/>
    </row>
    <row r="461" spans="1:16" ht="14.25">
      <c r="A461" s="1098"/>
      <c r="B461" s="1100"/>
      <c r="C461" s="1100"/>
      <c r="D461" s="1091"/>
      <c r="E461" s="197">
        <f t="shared" si="177"/>
        <v>50</v>
      </c>
      <c r="F461" s="197">
        <f t="shared" si="177"/>
        <v>15</v>
      </c>
      <c r="G461" s="179">
        <v>50</v>
      </c>
      <c r="H461" s="179">
        <v>15</v>
      </c>
      <c r="I461" s="197"/>
      <c r="J461" s="197"/>
      <c r="K461" s="197"/>
      <c r="L461" s="197"/>
      <c r="M461" s="197"/>
      <c r="N461" s="197"/>
      <c r="O461" s="333" t="s">
        <v>133</v>
      </c>
      <c r="P461" s="170"/>
    </row>
    <row r="462" spans="1:16" ht="14.25">
      <c r="A462" s="1098"/>
      <c r="B462" s="1100"/>
      <c r="C462" s="1100"/>
      <c r="D462" s="1091"/>
      <c r="E462" s="197">
        <f t="shared" si="177"/>
        <v>14.3</v>
      </c>
      <c r="F462" s="197">
        <f t="shared" si="177"/>
        <v>14.3</v>
      </c>
      <c r="G462" s="179">
        <v>14.3</v>
      </c>
      <c r="H462" s="179">
        <v>14.3</v>
      </c>
      <c r="I462" s="197"/>
      <c r="J462" s="197"/>
      <c r="K462" s="197"/>
      <c r="L462" s="197"/>
      <c r="M462" s="197"/>
      <c r="N462" s="197"/>
      <c r="O462" s="333" t="s">
        <v>132</v>
      </c>
      <c r="P462" s="170"/>
    </row>
    <row r="463" spans="1:16" ht="14.25">
      <c r="A463" s="1098"/>
      <c r="B463" s="1100"/>
      <c r="C463" s="1100"/>
      <c r="D463" s="1091"/>
      <c r="E463" s="197">
        <f t="shared" si="177"/>
        <v>50</v>
      </c>
      <c r="F463" s="197">
        <f t="shared" si="177"/>
        <v>0</v>
      </c>
      <c r="G463" s="197">
        <v>50</v>
      </c>
      <c r="H463" s="179">
        <v>0</v>
      </c>
      <c r="I463" s="197"/>
      <c r="J463" s="197"/>
      <c r="K463" s="197"/>
      <c r="L463" s="197"/>
      <c r="M463" s="197"/>
      <c r="N463" s="197"/>
      <c r="O463" s="333" t="s">
        <v>23</v>
      </c>
      <c r="P463" s="170"/>
    </row>
    <row r="464" spans="1:16" ht="14.25">
      <c r="A464" s="1098"/>
      <c r="B464" s="1100"/>
      <c r="C464" s="1100"/>
      <c r="D464" s="1091"/>
      <c r="E464" s="197">
        <f t="shared" si="177"/>
        <v>10</v>
      </c>
      <c r="F464" s="197">
        <f t="shared" si="177"/>
        <v>10</v>
      </c>
      <c r="G464" s="179">
        <v>10</v>
      </c>
      <c r="H464" s="179">
        <v>10</v>
      </c>
      <c r="I464" s="197"/>
      <c r="J464" s="197"/>
      <c r="K464" s="197"/>
      <c r="L464" s="197"/>
      <c r="M464" s="197"/>
      <c r="N464" s="197"/>
      <c r="O464" s="333" t="s">
        <v>478</v>
      </c>
      <c r="P464" s="170"/>
    </row>
    <row r="465" spans="1:16" ht="14.25">
      <c r="A465" s="1098"/>
      <c r="B465" s="1100"/>
      <c r="C465" s="1100"/>
      <c r="D465" s="824">
        <v>2020</v>
      </c>
      <c r="E465" s="656">
        <f>SUM(E466:E472)</f>
        <v>213.1</v>
      </c>
      <c r="F465" s="656">
        <f aca="true" t="shared" si="178" ref="F465:N465">SUM(F466:F472)</f>
        <v>70.4</v>
      </c>
      <c r="G465" s="656">
        <f t="shared" si="178"/>
        <v>213.1</v>
      </c>
      <c r="H465" s="656">
        <f t="shared" si="178"/>
        <v>70.4</v>
      </c>
      <c r="I465" s="656">
        <f t="shared" si="178"/>
        <v>0</v>
      </c>
      <c r="J465" s="656">
        <f t="shared" si="178"/>
        <v>0</v>
      </c>
      <c r="K465" s="656">
        <f t="shared" si="178"/>
        <v>0</v>
      </c>
      <c r="L465" s="656">
        <f t="shared" si="178"/>
        <v>0</v>
      </c>
      <c r="M465" s="656">
        <f t="shared" si="178"/>
        <v>0</v>
      </c>
      <c r="N465" s="656">
        <f t="shared" si="178"/>
        <v>0</v>
      </c>
      <c r="O465" s="655"/>
      <c r="P465" s="170"/>
    </row>
    <row r="466" spans="1:16" ht="14.25">
      <c r="A466" s="1098"/>
      <c r="B466" s="1100"/>
      <c r="C466" s="1100"/>
      <c r="D466" s="824"/>
      <c r="E466" s="192">
        <f>G466+I466+K466+M466</f>
        <v>50</v>
      </c>
      <c r="F466" s="192">
        <f>H466+J466+L466+N466</f>
        <v>0</v>
      </c>
      <c r="G466" s="192">
        <v>50</v>
      </c>
      <c r="H466" s="192">
        <v>0</v>
      </c>
      <c r="I466" s="192"/>
      <c r="J466" s="192"/>
      <c r="K466" s="192"/>
      <c r="L466" s="192"/>
      <c r="M466" s="192"/>
      <c r="N466" s="192"/>
      <c r="O466" s="333" t="s">
        <v>129</v>
      </c>
      <c r="P466" s="170"/>
    </row>
    <row r="467" spans="1:16" ht="14.25">
      <c r="A467" s="1098"/>
      <c r="B467" s="1100"/>
      <c r="C467" s="1100"/>
      <c r="D467" s="824"/>
      <c r="E467" s="192">
        <f aca="true" t="shared" si="179" ref="E467:F472">G467+I467+K467+M467</f>
        <v>16</v>
      </c>
      <c r="F467" s="192">
        <f t="shared" si="179"/>
        <v>16</v>
      </c>
      <c r="G467" s="174">
        <v>16</v>
      </c>
      <c r="H467" s="174">
        <v>16</v>
      </c>
      <c r="I467" s="192"/>
      <c r="J467" s="192"/>
      <c r="K467" s="192"/>
      <c r="L467" s="192"/>
      <c r="M467" s="192"/>
      <c r="N467" s="192"/>
      <c r="O467" s="333" t="s">
        <v>130</v>
      </c>
      <c r="P467" s="170"/>
    </row>
    <row r="468" spans="1:16" ht="14.25">
      <c r="A468" s="1098"/>
      <c r="B468" s="1100"/>
      <c r="C468" s="1100"/>
      <c r="D468" s="824"/>
      <c r="E468" s="192">
        <f t="shared" si="179"/>
        <v>50</v>
      </c>
      <c r="F468" s="192">
        <f t="shared" si="179"/>
        <v>7.3</v>
      </c>
      <c r="G468" s="174">
        <v>50</v>
      </c>
      <c r="H468" s="174">
        <v>7.3</v>
      </c>
      <c r="I468" s="192"/>
      <c r="J468" s="192"/>
      <c r="K468" s="192"/>
      <c r="L468" s="192"/>
      <c r="M468" s="192"/>
      <c r="N468" s="192"/>
      <c r="O468" s="333" t="s">
        <v>131</v>
      </c>
      <c r="P468" s="170"/>
    </row>
    <row r="469" spans="1:16" ht="14.25">
      <c r="A469" s="1098"/>
      <c r="B469" s="1100"/>
      <c r="C469" s="1100"/>
      <c r="D469" s="824"/>
      <c r="E469" s="192">
        <f t="shared" si="179"/>
        <v>15</v>
      </c>
      <c r="F469" s="192">
        <f t="shared" si="179"/>
        <v>15</v>
      </c>
      <c r="G469" s="174">
        <v>15</v>
      </c>
      <c r="H469" s="174">
        <v>15</v>
      </c>
      <c r="I469" s="192"/>
      <c r="J469" s="192"/>
      <c r="K469" s="192"/>
      <c r="L469" s="192"/>
      <c r="M469" s="192"/>
      <c r="N469" s="192"/>
      <c r="O469" s="333" t="s">
        <v>133</v>
      </c>
      <c r="P469" s="170"/>
    </row>
    <row r="470" spans="1:16" ht="14.25">
      <c r="A470" s="1098"/>
      <c r="B470" s="1100"/>
      <c r="C470" s="1100"/>
      <c r="D470" s="824"/>
      <c r="E470" s="192">
        <f t="shared" si="179"/>
        <v>22.1</v>
      </c>
      <c r="F470" s="192">
        <f t="shared" si="179"/>
        <v>22.1</v>
      </c>
      <c r="G470" s="174">
        <v>22.1</v>
      </c>
      <c r="H470" s="174">
        <v>22.1</v>
      </c>
      <c r="I470" s="192"/>
      <c r="J470" s="192"/>
      <c r="K470" s="192"/>
      <c r="L470" s="192"/>
      <c r="M470" s="192"/>
      <c r="N470" s="192"/>
      <c r="O470" s="333" t="s">
        <v>132</v>
      </c>
      <c r="P470" s="170"/>
    </row>
    <row r="471" spans="1:16" ht="14.25">
      <c r="A471" s="1098"/>
      <c r="B471" s="1100"/>
      <c r="C471" s="1100"/>
      <c r="D471" s="824"/>
      <c r="E471" s="192">
        <f t="shared" si="179"/>
        <v>50</v>
      </c>
      <c r="F471" s="192">
        <f t="shared" si="179"/>
        <v>0</v>
      </c>
      <c r="G471" s="174">
        <v>50</v>
      </c>
      <c r="H471" s="174">
        <v>0</v>
      </c>
      <c r="I471" s="192"/>
      <c r="J471" s="192"/>
      <c r="K471" s="192"/>
      <c r="L471" s="192"/>
      <c r="M471" s="192"/>
      <c r="N471" s="192"/>
      <c r="O471" s="333" t="s">
        <v>23</v>
      </c>
      <c r="P471" s="170"/>
    </row>
    <row r="472" spans="1:16" ht="14.25">
      <c r="A472" s="1098"/>
      <c r="B472" s="1100"/>
      <c r="C472" s="1100"/>
      <c r="D472" s="824"/>
      <c r="E472" s="192">
        <f t="shared" si="179"/>
        <v>10</v>
      </c>
      <c r="F472" s="192">
        <f t="shared" si="179"/>
        <v>10</v>
      </c>
      <c r="G472" s="174">
        <v>10</v>
      </c>
      <c r="H472" s="174">
        <v>10</v>
      </c>
      <c r="I472" s="192"/>
      <c r="J472" s="192"/>
      <c r="K472" s="192"/>
      <c r="L472" s="192"/>
      <c r="M472" s="192"/>
      <c r="N472" s="192"/>
      <c r="O472" s="333" t="s">
        <v>478</v>
      </c>
      <c r="P472" s="170"/>
    </row>
    <row r="473" spans="1:16" ht="14.25">
      <c r="A473" s="1098"/>
      <c r="B473" s="1100"/>
      <c r="C473" s="1100"/>
      <c r="D473" s="824">
        <v>2021</v>
      </c>
      <c r="E473" s="656">
        <f>SUM(E474:E480)</f>
        <v>213.1</v>
      </c>
      <c r="F473" s="656">
        <f aca="true" t="shared" si="180" ref="F473:N473">SUM(F474:F480)</f>
        <v>76.075</v>
      </c>
      <c r="G473" s="656">
        <f t="shared" si="180"/>
        <v>213.1</v>
      </c>
      <c r="H473" s="656">
        <f t="shared" si="180"/>
        <v>76.075</v>
      </c>
      <c r="I473" s="656">
        <f t="shared" si="180"/>
        <v>0</v>
      </c>
      <c r="J473" s="656">
        <f t="shared" si="180"/>
        <v>0</v>
      </c>
      <c r="K473" s="656">
        <f t="shared" si="180"/>
        <v>0</v>
      </c>
      <c r="L473" s="656">
        <f t="shared" si="180"/>
        <v>0</v>
      </c>
      <c r="M473" s="656">
        <f t="shared" si="180"/>
        <v>0</v>
      </c>
      <c r="N473" s="656">
        <f t="shared" si="180"/>
        <v>0</v>
      </c>
      <c r="O473" s="655"/>
      <c r="P473" s="170"/>
    </row>
    <row r="474" spans="1:16" ht="14.25">
      <c r="A474" s="1098"/>
      <c r="B474" s="1100"/>
      <c r="C474" s="1100"/>
      <c r="D474" s="824"/>
      <c r="E474" s="192">
        <f>G474+I474+K474+M474</f>
        <v>50</v>
      </c>
      <c r="F474" s="192">
        <f>H474+J474+L474+N474</f>
        <v>0</v>
      </c>
      <c r="G474" s="192">
        <v>50</v>
      </c>
      <c r="H474" s="192">
        <v>0</v>
      </c>
      <c r="I474" s="192"/>
      <c r="J474" s="192"/>
      <c r="K474" s="192"/>
      <c r="L474" s="192"/>
      <c r="M474" s="192"/>
      <c r="N474" s="192"/>
      <c r="O474" s="333" t="s">
        <v>129</v>
      </c>
      <c r="P474" s="170"/>
    </row>
    <row r="475" spans="1:16" ht="14.25">
      <c r="A475" s="1098"/>
      <c r="B475" s="1100"/>
      <c r="C475" s="1100"/>
      <c r="D475" s="824"/>
      <c r="E475" s="192">
        <f aca="true" t="shared" si="181" ref="E475:E480">G475+I475+K475+M475</f>
        <v>16</v>
      </c>
      <c r="F475" s="192">
        <f aca="true" t="shared" si="182" ref="F475:F480">H475+J475+L475+N475</f>
        <v>16</v>
      </c>
      <c r="G475" s="174">
        <v>16</v>
      </c>
      <c r="H475" s="174">
        <v>16</v>
      </c>
      <c r="I475" s="192"/>
      <c r="J475" s="192"/>
      <c r="K475" s="192"/>
      <c r="L475" s="192"/>
      <c r="M475" s="192"/>
      <c r="N475" s="192"/>
      <c r="O475" s="333" t="s">
        <v>130</v>
      </c>
      <c r="P475" s="170"/>
    </row>
    <row r="476" spans="1:16" ht="14.25">
      <c r="A476" s="1098"/>
      <c r="B476" s="1100"/>
      <c r="C476" s="1100"/>
      <c r="D476" s="824"/>
      <c r="E476" s="192">
        <f t="shared" si="181"/>
        <v>50</v>
      </c>
      <c r="F476" s="192">
        <f t="shared" si="182"/>
        <v>12.975</v>
      </c>
      <c r="G476" s="174">
        <v>50</v>
      </c>
      <c r="H476" s="174">
        <v>12.975</v>
      </c>
      <c r="I476" s="192"/>
      <c r="J476" s="192"/>
      <c r="K476" s="192"/>
      <c r="L476" s="192"/>
      <c r="M476" s="192"/>
      <c r="N476" s="192"/>
      <c r="O476" s="333" t="s">
        <v>131</v>
      </c>
      <c r="P476" s="170"/>
    </row>
    <row r="477" spans="1:16" ht="14.25">
      <c r="A477" s="1098"/>
      <c r="B477" s="1100"/>
      <c r="C477" s="1100"/>
      <c r="D477" s="824"/>
      <c r="E477" s="192">
        <f t="shared" si="181"/>
        <v>15</v>
      </c>
      <c r="F477" s="192">
        <f t="shared" si="182"/>
        <v>15</v>
      </c>
      <c r="G477" s="174">
        <v>15</v>
      </c>
      <c r="H477" s="174">
        <v>15</v>
      </c>
      <c r="I477" s="192"/>
      <c r="J477" s="192"/>
      <c r="K477" s="192"/>
      <c r="L477" s="192"/>
      <c r="M477" s="192"/>
      <c r="N477" s="192"/>
      <c r="O477" s="333" t="s">
        <v>133</v>
      </c>
      <c r="P477" s="170"/>
    </row>
    <row r="478" spans="1:16" ht="14.25">
      <c r="A478" s="1098"/>
      <c r="B478" s="1100"/>
      <c r="C478" s="1100"/>
      <c r="D478" s="824"/>
      <c r="E478" s="192">
        <f t="shared" si="181"/>
        <v>22.1</v>
      </c>
      <c r="F478" s="192">
        <f t="shared" si="182"/>
        <v>22.1</v>
      </c>
      <c r="G478" s="174">
        <v>22.1</v>
      </c>
      <c r="H478" s="174">
        <v>22.1</v>
      </c>
      <c r="I478" s="192"/>
      <c r="J478" s="192"/>
      <c r="K478" s="192"/>
      <c r="L478" s="192"/>
      <c r="M478" s="192"/>
      <c r="N478" s="192"/>
      <c r="O478" s="333" t="s">
        <v>132</v>
      </c>
      <c r="P478" s="170"/>
    </row>
    <row r="479" spans="1:16" ht="14.25">
      <c r="A479" s="1098"/>
      <c r="B479" s="1100"/>
      <c r="C479" s="1100"/>
      <c r="D479" s="824"/>
      <c r="E479" s="192">
        <f t="shared" si="181"/>
        <v>50</v>
      </c>
      <c r="F479" s="192">
        <f t="shared" si="182"/>
        <v>0</v>
      </c>
      <c r="G479" s="174">
        <v>50</v>
      </c>
      <c r="H479" s="174">
        <v>0</v>
      </c>
      <c r="I479" s="192"/>
      <c r="J479" s="192"/>
      <c r="K479" s="192"/>
      <c r="L479" s="192"/>
      <c r="M479" s="192"/>
      <c r="N479" s="192"/>
      <c r="O479" s="333" t="s">
        <v>23</v>
      </c>
      <c r="P479" s="170"/>
    </row>
    <row r="480" spans="1:16" ht="14.25">
      <c r="A480" s="1098"/>
      <c r="B480" s="1100"/>
      <c r="C480" s="1100"/>
      <c r="D480" s="824"/>
      <c r="E480" s="192">
        <f t="shared" si="181"/>
        <v>10</v>
      </c>
      <c r="F480" s="192">
        <f t="shared" si="182"/>
        <v>10</v>
      </c>
      <c r="G480" s="174">
        <v>10</v>
      </c>
      <c r="H480" s="174">
        <v>10</v>
      </c>
      <c r="I480" s="192"/>
      <c r="J480" s="192"/>
      <c r="K480" s="192"/>
      <c r="L480" s="192"/>
      <c r="M480" s="192"/>
      <c r="N480" s="192"/>
      <c r="O480" s="333" t="s">
        <v>478</v>
      </c>
      <c r="P480" s="170"/>
    </row>
    <row r="481" spans="1:16" ht="14.25">
      <c r="A481" s="1098"/>
      <c r="B481" s="1100"/>
      <c r="C481" s="1100"/>
      <c r="D481" s="824">
        <v>2022</v>
      </c>
      <c r="E481" s="656">
        <f>SUM(E482:E488)</f>
        <v>213.1</v>
      </c>
      <c r="F481" s="656">
        <f aca="true" t="shared" si="183" ref="F481:N481">SUM(F482:F488)</f>
        <v>76.1</v>
      </c>
      <c r="G481" s="656">
        <f t="shared" si="183"/>
        <v>213.1</v>
      </c>
      <c r="H481" s="656">
        <f t="shared" si="183"/>
        <v>76.1</v>
      </c>
      <c r="I481" s="656">
        <f t="shared" si="183"/>
        <v>0</v>
      </c>
      <c r="J481" s="656">
        <f t="shared" si="183"/>
        <v>0</v>
      </c>
      <c r="K481" s="656">
        <f t="shared" si="183"/>
        <v>0</v>
      </c>
      <c r="L481" s="656">
        <f t="shared" si="183"/>
        <v>0</v>
      </c>
      <c r="M481" s="656">
        <f t="shared" si="183"/>
        <v>0</v>
      </c>
      <c r="N481" s="656">
        <f t="shared" si="183"/>
        <v>0</v>
      </c>
      <c r="O481" s="655"/>
      <c r="P481" s="170"/>
    </row>
    <row r="482" spans="1:16" ht="14.25">
      <c r="A482" s="1098"/>
      <c r="B482" s="1100"/>
      <c r="C482" s="1100"/>
      <c r="D482" s="824"/>
      <c r="E482" s="192">
        <f>G482+I482+K482+M482</f>
        <v>50</v>
      </c>
      <c r="F482" s="192">
        <f>H482+J482+L482+N482</f>
        <v>0</v>
      </c>
      <c r="G482" s="192">
        <v>50</v>
      </c>
      <c r="H482" s="192">
        <v>0</v>
      </c>
      <c r="I482" s="192"/>
      <c r="J482" s="192"/>
      <c r="K482" s="192"/>
      <c r="L482" s="192"/>
      <c r="M482" s="192"/>
      <c r="N482" s="192"/>
      <c r="O482" s="333" t="s">
        <v>129</v>
      </c>
      <c r="P482" s="170"/>
    </row>
    <row r="483" spans="1:16" ht="14.25">
      <c r="A483" s="1098"/>
      <c r="B483" s="1100"/>
      <c r="C483" s="1100"/>
      <c r="D483" s="824"/>
      <c r="E483" s="192">
        <f aca="true" t="shared" si="184" ref="E483:E488">G483+I483+K483+M483</f>
        <v>16</v>
      </c>
      <c r="F483" s="192">
        <f aca="true" t="shared" si="185" ref="F483:F488">H483+J483+L483+N483</f>
        <v>16</v>
      </c>
      <c r="G483" s="174">
        <v>16</v>
      </c>
      <c r="H483" s="174">
        <v>16</v>
      </c>
      <c r="I483" s="192"/>
      <c r="J483" s="192"/>
      <c r="K483" s="192"/>
      <c r="L483" s="192"/>
      <c r="M483" s="192"/>
      <c r="N483" s="192"/>
      <c r="O483" s="333" t="s">
        <v>130</v>
      </c>
      <c r="P483" s="170"/>
    </row>
    <row r="484" spans="1:16" ht="14.25">
      <c r="A484" s="1098"/>
      <c r="B484" s="1100"/>
      <c r="C484" s="1100"/>
      <c r="D484" s="824"/>
      <c r="E484" s="192">
        <f t="shared" si="184"/>
        <v>50</v>
      </c>
      <c r="F484" s="192">
        <f t="shared" si="185"/>
        <v>13</v>
      </c>
      <c r="G484" s="174">
        <v>50</v>
      </c>
      <c r="H484" s="174">
        <v>13</v>
      </c>
      <c r="I484" s="192"/>
      <c r="J484" s="192"/>
      <c r="K484" s="192"/>
      <c r="L484" s="192"/>
      <c r="M484" s="192"/>
      <c r="N484" s="192"/>
      <c r="O484" s="333" t="s">
        <v>131</v>
      </c>
      <c r="P484" s="170"/>
    </row>
    <row r="485" spans="1:16" ht="14.25">
      <c r="A485" s="1098"/>
      <c r="B485" s="1100"/>
      <c r="C485" s="1100"/>
      <c r="D485" s="824"/>
      <c r="E485" s="192">
        <f t="shared" si="184"/>
        <v>15</v>
      </c>
      <c r="F485" s="192">
        <f t="shared" si="185"/>
        <v>15</v>
      </c>
      <c r="G485" s="174">
        <v>15</v>
      </c>
      <c r="H485" s="174">
        <v>15</v>
      </c>
      <c r="I485" s="192"/>
      <c r="J485" s="192"/>
      <c r="K485" s="192"/>
      <c r="L485" s="192"/>
      <c r="M485" s="192"/>
      <c r="N485" s="192"/>
      <c r="O485" s="333" t="s">
        <v>133</v>
      </c>
      <c r="P485" s="170"/>
    </row>
    <row r="486" spans="1:16" ht="14.25">
      <c r="A486" s="1098"/>
      <c r="B486" s="1100"/>
      <c r="C486" s="1100"/>
      <c r="D486" s="824"/>
      <c r="E486" s="192">
        <f t="shared" si="184"/>
        <v>22.1</v>
      </c>
      <c r="F486" s="192">
        <f t="shared" si="185"/>
        <v>22.1</v>
      </c>
      <c r="G486" s="174">
        <v>22.1</v>
      </c>
      <c r="H486" s="174">
        <v>22.1</v>
      </c>
      <c r="I486" s="192"/>
      <c r="J486" s="192"/>
      <c r="K486" s="192"/>
      <c r="L486" s="192"/>
      <c r="M486" s="192"/>
      <c r="N486" s="192"/>
      <c r="O486" s="333" t="s">
        <v>132</v>
      </c>
      <c r="P486" s="170"/>
    </row>
    <row r="487" spans="1:16" ht="14.25">
      <c r="A487" s="1098"/>
      <c r="B487" s="1100"/>
      <c r="C487" s="1100"/>
      <c r="D487" s="824"/>
      <c r="E487" s="192">
        <f t="shared" si="184"/>
        <v>50</v>
      </c>
      <c r="F487" s="192">
        <f t="shared" si="185"/>
        <v>0</v>
      </c>
      <c r="G487" s="174">
        <v>50</v>
      </c>
      <c r="H487" s="174">
        <v>0</v>
      </c>
      <c r="I487" s="192"/>
      <c r="J487" s="192"/>
      <c r="K487" s="192"/>
      <c r="L487" s="192"/>
      <c r="M487" s="192"/>
      <c r="N487" s="192"/>
      <c r="O487" s="333" t="s">
        <v>23</v>
      </c>
      <c r="P487" s="170"/>
    </row>
    <row r="488" spans="1:16" ht="14.25">
      <c r="A488" s="1098"/>
      <c r="B488" s="1100"/>
      <c r="C488" s="1100"/>
      <c r="D488" s="824"/>
      <c r="E488" s="192">
        <f t="shared" si="184"/>
        <v>10</v>
      </c>
      <c r="F488" s="192">
        <f t="shared" si="185"/>
        <v>10</v>
      </c>
      <c r="G488" s="174">
        <v>10</v>
      </c>
      <c r="H488" s="174">
        <v>10</v>
      </c>
      <c r="I488" s="192"/>
      <c r="J488" s="192"/>
      <c r="K488" s="192"/>
      <c r="L488" s="192"/>
      <c r="M488" s="192"/>
      <c r="N488" s="192"/>
      <c r="O488" s="333" t="s">
        <v>478</v>
      </c>
      <c r="P488" s="170"/>
    </row>
    <row r="489" spans="1:16" ht="14.25">
      <c r="A489" s="1098"/>
      <c r="B489" s="1100"/>
      <c r="C489" s="1100"/>
      <c r="D489" s="824">
        <v>2023</v>
      </c>
      <c r="E489" s="656">
        <f>SUM(E490:E496)</f>
        <v>213.1</v>
      </c>
      <c r="F489" s="656">
        <f aca="true" t="shared" si="186" ref="F489:N489">SUM(F490:F496)</f>
        <v>0</v>
      </c>
      <c r="G489" s="656">
        <f t="shared" si="186"/>
        <v>213.1</v>
      </c>
      <c r="H489" s="656">
        <f t="shared" si="186"/>
        <v>0</v>
      </c>
      <c r="I489" s="656">
        <f t="shared" si="186"/>
        <v>0</v>
      </c>
      <c r="J489" s="656">
        <f t="shared" si="186"/>
        <v>0</v>
      </c>
      <c r="K489" s="656">
        <f t="shared" si="186"/>
        <v>0</v>
      </c>
      <c r="L489" s="656">
        <f t="shared" si="186"/>
        <v>0</v>
      </c>
      <c r="M489" s="656">
        <f t="shared" si="186"/>
        <v>0</v>
      </c>
      <c r="N489" s="656">
        <f t="shared" si="186"/>
        <v>0</v>
      </c>
      <c r="O489" s="655"/>
      <c r="P489" s="170"/>
    </row>
    <row r="490" spans="1:16" ht="14.25">
      <c r="A490" s="1098"/>
      <c r="B490" s="1100"/>
      <c r="C490" s="1100"/>
      <c r="D490" s="824"/>
      <c r="E490" s="192">
        <f>G490+I490+K490+M490</f>
        <v>50</v>
      </c>
      <c r="F490" s="192">
        <f>H490+J490+L490+N490</f>
        <v>0</v>
      </c>
      <c r="G490" s="192">
        <v>50</v>
      </c>
      <c r="H490" s="192">
        <v>0</v>
      </c>
      <c r="I490" s="192"/>
      <c r="J490" s="192"/>
      <c r="K490" s="192"/>
      <c r="L490" s="192"/>
      <c r="M490" s="192"/>
      <c r="N490" s="192"/>
      <c r="O490" s="333" t="s">
        <v>129</v>
      </c>
      <c r="P490" s="170"/>
    </row>
    <row r="491" spans="1:16" ht="14.25">
      <c r="A491" s="1098"/>
      <c r="B491" s="1100"/>
      <c r="C491" s="1100"/>
      <c r="D491" s="824"/>
      <c r="E491" s="192">
        <f aca="true" t="shared" si="187" ref="E491:E496">G491+I491+K491+M491</f>
        <v>16</v>
      </c>
      <c r="F491" s="192">
        <f aca="true" t="shared" si="188" ref="F491:F496">H491+J491+L491+N491</f>
        <v>0</v>
      </c>
      <c r="G491" s="174">
        <v>16</v>
      </c>
      <c r="H491" s="192">
        <v>0</v>
      </c>
      <c r="I491" s="192"/>
      <c r="J491" s="192"/>
      <c r="K491" s="192"/>
      <c r="L491" s="192"/>
      <c r="M491" s="192"/>
      <c r="N491" s="192"/>
      <c r="O491" s="333" t="s">
        <v>130</v>
      </c>
      <c r="P491" s="170"/>
    </row>
    <row r="492" spans="1:16" ht="14.25">
      <c r="A492" s="1098"/>
      <c r="B492" s="1100"/>
      <c r="C492" s="1100"/>
      <c r="D492" s="824"/>
      <c r="E492" s="192">
        <f t="shared" si="187"/>
        <v>50</v>
      </c>
      <c r="F492" s="192">
        <f t="shared" si="188"/>
        <v>0</v>
      </c>
      <c r="G492" s="174">
        <v>50</v>
      </c>
      <c r="H492" s="192">
        <v>0</v>
      </c>
      <c r="I492" s="192"/>
      <c r="J492" s="192"/>
      <c r="K492" s="192"/>
      <c r="L492" s="192"/>
      <c r="M492" s="192"/>
      <c r="N492" s="192"/>
      <c r="O492" s="333" t="s">
        <v>131</v>
      </c>
      <c r="P492" s="170"/>
    </row>
    <row r="493" spans="1:16" ht="14.25">
      <c r="A493" s="1098"/>
      <c r="B493" s="1100"/>
      <c r="C493" s="1100"/>
      <c r="D493" s="824"/>
      <c r="E493" s="192">
        <f t="shared" si="187"/>
        <v>15</v>
      </c>
      <c r="F493" s="192">
        <f t="shared" si="188"/>
        <v>0</v>
      </c>
      <c r="G493" s="174">
        <v>15</v>
      </c>
      <c r="H493" s="192">
        <v>0</v>
      </c>
      <c r="I493" s="192"/>
      <c r="J493" s="192"/>
      <c r="K493" s="192"/>
      <c r="L493" s="192"/>
      <c r="M493" s="192"/>
      <c r="N493" s="192"/>
      <c r="O493" s="333" t="s">
        <v>133</v>
      </c>
      <c r="P493" s="170"/>
    </row>
    <row r="494" spans="1:16" ht="14.25">
      <c r="A494" s="1098"/>
      <c r="B494" s="1100"/>
      <c r="C494" s="1100"/>
      <c r="D494" s="824"/>
      <c r="E494" s="192">
        <f t="shared" si="187"/>
        <v>22.1</v>
      </c>
      <c r="F494" s="192">
        <f t="shared" si="188"/>
        <v>0</v>
      </c>
      <c r="G494" s="174">
        <v>22.1</v>
      </c>
      <c r="H494" s="192">
        <v>0</v>
      </c>
      <c r="I494" s="192"/>
      <c r="J494" s="192"/>
      <c r="K494" s="192"/>
      <c r="L494" s="192"/>
      <c r="M494" s="192"/>
      <c r="N494" s="192"/>
      <c r="O494" s="333" t="s">
        <v>132</v>
      </c>
      <c r="P494" s="170"/>
    </row>
    <row r="495" spans="1:16" ht="14.25">
      <c r="A495" s="1098"/>
      <c r="B495" s="1100"/>
      <c r="C495" s="1100"/>
      <c r="D495" s="824"/>
      <c r="E495" s="192">
        <f t="shared" si="187"/>
        <v>50</v>
      </c>
      <c r="F495" s="192">
        <f t="shared" si="188"/>
        <v>0</v>
      </c>
      <c r="G495" s="174">
        <v>50</v>
      </c>
      <c r="H495" s="192">
        <v>0</v>
      </c>
      <c r="I495" s="192"/>
      <c r="J495" s="192"/>
      <c r="K495" s="192"/>
      <c r="L495" s="192"/>
      <c r="M495" s="192"/>
      <c r="N495" s="192"/>
      <c r="O495" s="333" t="s">
        <v>23</v>
      </c>
      <c r="P495" s="170"/>
    </row>
    <row r="496" spans="1:16" ht="14.25">
      <c r="A496" s="1098"/>
      <c r="B496" s="1100"/>
      <c r="C496" s="1100"/>
      <c r="D496" s="824"/>
      <c r="E496" s="192">
        <f t="shared" si="187"/>
        <v>10</v>
      </c>
      <c r="F496" s="192">
        <f t="shared" si="188"/>
        <v>0</v>
      </c>
      <c r="G496" s="174">
        <v>10</v>
      </c>
      <c r="H496" s="192">
        <v>0</v>
      </c>
      <c r="I496" s="192"/>
      <c r="J496" s="192"/>
      <c r="K496" s="192"/>
      <c r="L496" s="192"/>
      <c r="M496" s="192"/>
      <c r="N496" s="192"/>
      <c r="O496" s="333" t="s">
        <v>478</v>
      </c>
      <c r="P496" s="170"/>
    </row>
    <row r="497" spans="1:16" ht="14.25">
      <c r="A497" s="1098"/>
      <c r="B497" s="1100"/>
      <c r="C497" s="1100"/>
      <c r="D497" s="824">
        <v>2024</v>
      </c>
      <c r="E497" s="656">
        <f>SUM(E498:E504)</f>
        <v>201</v>
      </c>
      <c r="F497" s="656">
        <f aca="true" t="shared" si="189" ref="F497:N497">SUM(F498:F504)</f>
        <v>0</v>
      </c>
      <c r="G497" s="656">
        <f t="shared" si="189"/>
        <v>201</v>
      </c>
      <c r="H497" s="656">
        <f t="shared" si="189"/>
        <v>0</v>
      </c>
      <c r="I497" s="656">
        <f t="shared" si="189"/>
        <v>0</v>
      </c>
      <c r="J497" s="656">
        <f t="shared" si="189"/>
        <v>0</v>
      </c>
      <c r="K497" s="656">
        <f t="shared" si="189"/>
        <v>0</v>
      </c>
      <c r="L497" s="656">
        <f t="shared" si="189"/>
        <v>0</v>
      </c>
      <c r="M497" s="656">
        <f t="shared" si="189"/>
        <v>0</v>
      </c>
      <c r="N497" s="656">
        <f t="shared" si="189"/>
        <v>0</v>
      </c>
      <c r="O497" s="655"/>
      <c r="P497" s="170"/>
    </row>
    <row r="498" spans="1:16" ht="14.25">
      <c r="A498" s="1098"/>
      <c r="B498" s="1100"/>
      <c r="C498" s="1100"/>
      <c r="D498" s="824"/>
      <c r="E498" s="192">
        <f>G498+I498+K498+M498</f>
        <v>50</v>
      </c>
      <c r="F498" s="192">
        <f>H498+J498+L498+N498</f>
        <v>0</v>
      </c>
      <c r="G498" s="192">
        <v>50</v>
      </c>
      <c r="H498" s="192">
        <v>0</v>
      </c>
      <c r="I498" s="192"/>
      <c r="J498" s="192"/>
      <c r="K498" s="192"/>
      <c r="L498" s="192"/>
      <c r="M498" s="192"/>
      <c r="N498" s="192"/>
      <c r="O498" s="333" t="s">
        <v>129</v>
      </c>
      <c r="P498" s="170"/>
    </row>
    <row r="499" spans="1:16" ht="14.25">
      <c r="A499" s="1098"/>
      <c r="B499" s="1100"/>
      <c r="C499" s="1100"/>
      <c r="D499" s="824"/>
      <c r="E499" s="192">
        <f aca="true" t="shared" si="190" ref="E499:E504">G499+I499+K499+M499</f>
        <v>16</v>
      </c>
      <c r="F499" s="192">
        <f aca="true" t="shared" si="191" ref="F499:F504">H499+J499+L499+N499</f>
        <v>0</v>
      </c>
      <c r="G499" s="174">
        <v>16</v>
      </c>
      <c r="H499" s="192">
        <v>0</v>
      </c>
      <c r="I499" s="192"/>
      <c r="J499" s="192"/>
      <c r="K499" s="192"/>
      <c r="L499" s="192"/>
      <c r="M499" s="192"/>
      <c r="N499" s="192"/>
      <c r="O499" s="333" t="s">
        <v>130</v>
      </c>
      <c r="P499" s="170"/>
    </row>
    <row r="500" spans="1:16" ht="14.25">
      <c r="A500" s="1098"/>
      <c r="B500" s="1100"/>
      <c r="C500" s="1100"/>
      <c r="D500" s="824"/>
      <c r="E500" s="192">
        <f t="shared" si="190"/>
        <v>50</v>
      </c>
      <c r="F500" s="192">
        <f t="shared" si="191"/>
        <v>0</v>
      </c>
      <c r="G500" s="174">
        <v>50</v>
      </c>
      <c r="H500" s="192">
        <v>0</v>
      </c>
      <c r="I500" s="192"/>
      <c r="J500" s="192"/>
      <c r="K500" s="192"/>
      <c r="L500" s="192"/>
      <c r="M500" s="192"/>
      <c r="N500" s="192"/>
      <c r="O500" s="333" t="s">
        <v>131</v>
      </c>
      <c r="P500" s="170"/>
    </row>
    <row r="501" spans="1:16" ht="14.25">
      <c r="A501" s="1098"/>
      <c r="B501" s="1100"/>
      <c r="C501" s="1100"/>
      <c r="D501" s="824"/>
      <c r="E501" s="192">
        <f t="shared" si="190"/>
        <v>15</v>
      </c>
      <c r="F501" s="192">
        <f t="shared" si="191"/>
        <v>0</v>
      </c>
      <c r="G501" s="174">
        <v>15</v>
      </c>
      <c r="H501" s="192">
        <v>0</v>
      </c>
      <c r="I501" s="192"/>
      <c r="J501" s="192"/>
      <c r="K501" s="192"/>
      <c r="L501" s="192"/>
      <c r="M501" s="192"/>
      <c r="N501" s="192"/>
      <c r="O501" s="333" t="s">
        <v>133</v>
      </c>
      <c r="P501" s="170"/>
    </row>
    <row r="502" spans="1:16" ht="14.25">
      <c r="A502" s="1098"/>
      <c r="B502" s="1100"/>
      <c r="C502" s="1100"/>
      <c r="D502" s="824"/>
      <c r="E502" s="192">
        <f t="shared" si="190"/>
        <v>10</v>
      </c>
      <c r="F502" s="192">
        <f t="shared" si="191"/>
        <v>0</v>
      </c>
      <c r="G502" s="174">
        <v>10</v>
      </c>
      <c r="H502" s="192">
        <v>0</v>
      </c>
      <c r="I502" s="192"/>
      <c r="J502" s="192"/>
      <c r="K502" s="192"/>
      <c r="L502" s="192"/>
      <c r="M502" s="192"/>
      <c r="N502" s="192"/>
      <c r="O502" s="333" t="s">
        <v>132</v>
      </c>
      <c r="P502" s="170"/>
    </row>
    <row r="503" spans="1:16" ht="14.25">
      <c r="A503" s="1098"/>
      <c r="B503" s="1100"/>
      <c r="C503" s="1100"/>
      <c r="D503" s="824"/>
      <c r="E503" s="192">
        <f t="shared" si="190"/>
        <v>50</v>
      </c>
      <c r="F503" s="192">
        <f t="shared" si="191"/>
        <v>0</v>
      </c>
      <c r="G503" s="174">
        <v>50</v>
      </c>
      <c r="H503" s="192">
        <v>0</v>
      </c>
      <c r="I503" s="192"/>
      <c r="J503" s="192"/>
      <c r="K503" s="192"/>
      <c r="L503" s="192"/>
      <c r="M503" s="192"/>
      <c r="N503" s="192"/>
      <c r="O503" s="333" t="s">
        <v>23</v>
      </c>
      <c r="P503" s="170"/>
    </row>
    <row r="504" spans="1:16" ht="14.25">
      <c r="A504" s="1098"/>
      <c r="B504" s="1100"/>
      <c r="C504" s="1100"/>
      <c r="D504" s="824"/>
      <c r="E504" s="192">
        <f t="shared" si="190"/>
        <v>10</v>
      </c>
      <c r="F504" s="192">
        <f t="shared" si="191"/>
        <v>0</v>
      </c>
      <c r="G504" s="174">
        <v>10</v>
      </c>
      <c r="H504" s="192">
        <v>0</v>
      </c>
      <c r="I504" s="192"/>
      <c r="J504" s="192"/>
      <c r="K504" s="192"/>
      <c r="L504" s="192"/>
      <c r="M504" s="192"/>
      <c r="N504" s="192"/>
      <c r="O504" s="333" t="s">
        <v>478</v>
      </c>
      <c r="P504" s="170"/>
    </row>
    <row r="505" spans="1:16" ht="14.25">
      <c r="A505" s="1098"/>
      <c r="B505" s="1100"/>
      <c r="C505" s="1100"/>
      <c r="D505" s="824">
        <v>2025</v>
      </c>
      <c r="E505" s="656">
        <f>SUM(E506:E512)</f>
        <v>201</v>
      </c>
      <c r="F505" s="656">
        <f aca="true" t="shared" si="192" ref="F505:N505">SUM(F506:F512)</f>
        <v>0</v>
      </c>
      <c r="G505" s="656">
        <f t="shared" si="192"/>
        <v>201</v>
      </c>
      <c r="H505" s="656">
        <f t="shared" si="192"/>
        <v>0</v>
      </c>
      <c r="I505" s="656">
        <f t="shared" si="192"/>
        <v>0</v>
      </c>
      <c r="J505" s="656">
        <f t="shared" si="192"/>
        <v>0</v>
      </c>
      <c r="K505" s="656">
        <f t="shared" si="192"/>
        <v>0</v>
      </c>
      <c r="L505" s="656">
        <f t="shared" si="192"/>
        <v>0</v>
      </c>
      <c r="M505" s="656">
        <f t="shared" si="192"/>
        <v>0</v>
      </c>
      <c r="N505" s="656">
        <f t="shared" si="192"/>
        <v>0</v>
      </c>
      <c r="O505" s="655"/>
      <c r="P505" s="170"/>
    </row>
    <row r="506" spans="1:16" ht="14.25">
      <c r="A506" s="1098"/>
      <c r="B506" s="1100"/>
      <c r="C506" s="1100"/>
      <c r="D506" s="824"/>
      <c r="E506" s="192">
        <f>G506+I506+K506+M506</f>
        <v>50</v>
      </c>
      <c r="F506" s="192">
        <f>H506+J506+L506+N506</f>
        <v>0</v>
      </c>
      <c r="G506" s="192">
        <v>50</v>
      </c>
      <c r="H506" s="192">
        <v>0</v>
      </c>
      <c r="I506" s="192"/>
      <c r="J506" s="192"/>
      <c r="K506" s="192"/>
      <c r="L506" s="192"/>
      <c r="M506" s="192"/>
      <c r="N506" s="192"/>
      <c r="O506" s="333" t="s">
        <v>129</v>
      </c>
      <c r="P506" s="170"/>
    </row>
    <row r="507" spans="1:16" ht="14.25">
      <c r="A507" s="1098"/>
      <c r="B507" s="1100"/>
      <c r="C507" s="1100"/>
      <c r="D507" s="824"/>
      <c r="E507" s="192">
        <f aca="true" t="shared" si="193" ref="E507:E512">G507+I507+K507+M507</f>
        <v>16</v>
      </c>
      <c r="F507" s="192">
        <f aca="true" t="shared" si="194" ref="F507:F512">H507+J507+L507+N507</f>
        <v>0</v>
      </c>
      <c r="G507" s="174">
        <v>16</v>
      </c>
      <c r="H507" s="192">
        <v>0</v>
      </c>
      <c r="I507" s="192"/>
      <c r="J507" s="192"/>
      <c r="K507" s="192"/>
      <c r="L507" s="192"/>
      <c r="M507" s="192"/>
      <c r="N507" s="192"/>
      <c r="O507" s="333" t="s">
        <v>130</v>
      </c>
      <c r="P507" s="170"/>
    </row>
    <row r="508" spans="1:16" ht="14.25">
      <c r="A508" s="1098"/>
      <c r="B508" s="1100"/>
      <c r="C508" s="1100"/>
      <c r="D508" s="824"/>
      <c r="E508" s="192">
        <f t="shared" si="193"/>
        <v>50</v>
      </c>
      <c r="F508" s="192">
        <f t="shared" si="194"/>
        <v>0</v>
      </c>
      <c r="G508" s="174">
        <v>50</v>
      </c>
      <c r="H508" s="192">
        <v>0</v>
      </c>
      <c r="I508" s="192"/>
      <c r="J508" s="192"/>
      <c r="K508" s="192"/>
      <c r="L508" s="192"/>
      <c r="M508" s="192"/>
      <c r="N508" s="192"/>
      <c r="O508" s="333" t="s">
        <v>131</v>
      </c>
      <c r="P508" s="170"/>
    </row>
    <row r="509" spans="1:16" ht="14.25">
      <c r="A509" s="1098"/>
      <c r="B509" s="1100"/>
      <c r="C509" s="1100"/>
      <c r="D509" s="824"/>
      <c r="E509" s="192">
        <f t="shared" si="193"/>
        <v>15</v>
      </c>
      <c r="F509" s="192">
        <f t="shared" si="194"/>
        <v>0</v>
      </c>
      <c r="G509" s="174">
        <v>15</v>
      </c>
      <c r="H509" s="192">
        <v>0</v>
      </c>
      <c r="I509" s="192"/>
      <c r="J509" s="192"/>
      <c r="K509" s="192"/>
      <c r="L509" s="192"/>
      <c r="M509" s="192"/>
      <c r="N509" s="192"/>
      <c r="O509" s="333" t="s">
        <v>133</v>
      </c>
      <c r="P509" s="170"/>
    </row>
    <row r="510" spans="1:16" ht="14.25">
      <c r="A510" s="1098"/>
      <c r="B510" s="1100"/>
      <c r="C510" s="1100"/>
      <c r="D510" s="824"/>
      <c r="E510" s="192">
        <f t="shared" si="193"/>
        <v>10</v>
      </c>
      <c r="F510" s="192">
        <f t="shared" si="194"/>
        <v>0</v>
      </c>
      <c r="G510" s="174">
        <v>10</v>
      </c>
      <c r="H510" s="192">
        <v>0</v>
      </c>
      <c r="I510" s="192"/>
      <c r="J510" s="192"/>
      <c r="K510" s="192"/>
      <c r="L510" s="192"/>
      <c r="M510" s="192"/>
      <c r="N510" s="192"/>
      <c r="O510" s="333" t="s">
        <v>132</v>
      </c>
      <c r="P510" s="170"/>
    </row>
    <row r="511" spans="1:16" ht="14.25">
      <c r="A511" s="1098"/>
      <c r="B511" s="1100"/>
      <c r="C511" s="1100"/>
      <c r="D511" s="824"/>
      <c r="E511" s="192">
        <f t="shared" si="193"/>
        <v>50</v>
      </c>
      <c r="F511" s="192">
        <f t="shared" si="194"/>
        <v>0</v>
      </c>
      <c r="G511" s="174">
        <v>50</v>
      </c>
      <c r="H511" s="192">
        <v>0</v>
      </c>
      <c r="I511" s="192"/>
      <c r="J511" s="192"/>
      <c r="K511" s="192"/>
      <c r="L511" s="192"/>
      <c r="M511" s="192"/>
      <c r="N511" s="192"/>
      <c r="O511" s="333" t="s">
        <v>23</v>
      </c>
      <c r="P511" s="170"/>
    </row>
    <row r="512" spans="1:16" ht="14.25">
      <c r="A512" s="1099"/>
      <c r="B512" s="1096"/>
      <c r="C512" s="1096"/>
      <c r="D512" s="824"/>
      <c r="E512" s="192">
        <f t="shared" si="193"/>
        <v>10</v>
      </c>
      <c r="F512" s="192">
        <f t="shared" si="194"/>
        <v>0</v>
      </c>
      <c r="G512" s="174">
        <v>10</v>
      </c>
      <c r="H512" s="192">
        <v>0</v>
      </c>
      <c r="I512" s="192"/>
      <c r="J512" s="192"/>
      <c r="K512" s="192"/>
      <c r="L512" s="192"/>
      <c r="M512" s="192"/>
      <c r="N512" s="192"/>
      <c r="O512" s="333" t="s">
        <v>478</v>
      </c>
      <c r="P512" s="170"/>
    </row>
    <row r="513" spans="1:16" ht="14.25">
      <c r="A513" s="1083" t="s">
        <v>1129</v>
      </c>
      <c r="B513" s="1084"/>
      <c r="C513" s="1084"/>
      <c r="D513" s="1084"/>
      <c r="E513" s="1084"/>
      <c r="F513" s="1084"/>
      <c r="G513" s="1084"/>
      <c r="H513" s="1084"/>
      <c r="I513" s="1084"/>
      <c r="J513" s="1084"/>
      <c r="K513" s="1084"/>
      <c r="L513" s="1084"/>
      <c r="M513" s="1084"/>
      <c r="N513" s="1084"/>
      <c r="O513" s="1085"/>
      <c r="P513" s="170"/>
    </row>
    <row r="514" spans="1:16" ht="63" customHeight="1">
      <c r="A514" s="982" t="s">
        <v>1011</v>
      </c>
      <c r="B514" s="985" t="s">
        <v>1014</v>
      </c>
      <c r="C514" s="657"/>
      <c r="D514" s="659" t="s">
        <v>8</v>
      </c>
      <c r="E514" s="660">
        <f>E515+E516+E517</f>
        <v>479.9</v>
      </c>
      <c r="F514" s="660">
        <f>F515+F516+F517</f>
        <v>439.9</v>
      </c>
      <c r="G514" s="660">
        <f>G515+G516+G517</f>
        <v>479.9</v>
      </c>
      <c r="H514" s="660">
        <f aca="true" t="shared" si="195" ref="H514:N514">H515+H516+H517</f>
        <v>439.9</v>
      </c>
      <c r="I514" s="660">
        <f t="shared" si="195"/>
        <v>0</v>
      </c>
      <c r="J514" s="660">
        <f t="shared" si="195"/>
        <v>0</v>
      </c>
      <c r="K514" s="660">
        <f t="shared" si="195"/>
        <v>0</v>
      </c>
      <c r="L514" s="660">
        <f t="shared" si="195"/>
        <v>0</v>
      </c>
      <c r="M514" s="660">
        <f t="shared" si="195"/>
        <v>0</v>
      </c>
      <c r="N514" s="660">
        <f t="shared" si="195"/>
        <v>0</v>
      </c>
      <c r="O514" s="985" t="s">
        <v>136</v>
      </c>
      <c r="P514" s="170"/>
    </row>
    <row r="515" spans="1:16" ht="77.25" customHeight="1">
      <c r="A515" s="983"/>
      <c r="B515" s="986"/>
      <c r="C515" s="985" t="s">
        <v>140</v>
      </c>
      <c r="D515" s="543">
        <v>2016</v>
      </c>
      <c r="E515" s="179">
        <f aca="true" t="shared" si="196" ref="E515:F517">G515+I515+K515+M515</f>
        <v>159.9</v>
      </c>
      <c r="F515" s="179">
        <f t="shared" si="196"/>
        <v>159.9</v>
      </c>
      <c r="G515" s="179">
        <v>159.9</v>
      </c>
      <c r="H515" s="179">
        <v>159.9</v>
      </c>
      <c r="I515" s="179"/>
      <c r="J515" s="179"/>
      <c r="K515" s="179"/>
      <c r="L515" s="179"/>
      <c r="M515" s="179"/>
      <c r="N515" s="179"/>
      <c r="O515" s="986"/>
      <c r="P515" s="170"/>
    </row>
    <row r="516" spans="1:16" ht="14.25">
      <c r="A516" s="983"/>
      <c r="B516" s="986"/>
      <c r="C516" s="986"/>
      <c r="D516" s="543">
        <v>2017</v>
      </c>
      <c r="E516" s="179">
        <f t="shared" si="196"/>
        <v>160</v>
      </c>
      <c r="F516" s="179">
        <f t="shared" si="196"/>
        <v>140</v>
      </c>
      <c r="G516" s="179">
        <v>160</v>
      </c>
      <c r="H516" s="179">
        <v>140</v>
      </c>
      <c r="I516" s="179"/>
      <c r="J516" s="179"/>
      <c r="K516" s="179"/>
      <c r="L516" s="179"/>
      <c r="M516" s="179"/>
      <c r="N516" s="179"/>
      <c r="O516" s="986"/>
      <c r="P516" s="170"/>
    </row>
    <row r="517" spans="1:16" ht="24" customHeight="1">
      <c r="A517" s="984"/>
      <c r="B517" s="987"/>
      <c r="C517" s="987"/>
      <c r="D517" s="543">
        <v>2018</v>
      </c>
      <c r="E517" s="179">
        <f t="shared" si="196"/>
        <v>160</v>
      </c>
      <c r="F517" s="179">
        <f t="shared" si="196"/>
        <v>140</v>
      </c>
      <c r="G517" s="179">
        <v>160</v>
      </c>
      <c r="H517" s="179">
        <v>140</v>
      </c>
      <c r="I517" s="179"/>
      <c r="J517" s="179"/>
      <c r="K517" s="179"/>
      <c r="L517" s="179"/>
      <c r="M517" s="179"/>
      <c r="N517" s="179"/>
      <c r="O517" s="987"/>
      <c r="P517" s="170"/>
    </row>
    <row r="518" spans="1:16" ht="14.25">
      <c r="A518" s="982" t="s">
        <v>1012</v>
      </c>
      <c r="B518" s="985" t="s">
        <v>691</v>
      </c>
      <c r="C518" s="655"/>
      <c r="D518" s="650" t="s">
        <v>8</v>
      </c>
      <c r="E518" s="196">
        <f>SUM(E519:E525)</f>
        <v>1120</v>
      </c>
      <c r="F518" s="196">
        <f aca="true" t="shared" si="197" ref="F518:N518">SUM(F519:F525)</f>
        <v>560</v>
      </c>
      <c r="G518" s="196">
        <f t="shared" si="197"/>
        <v>1120</v>
      </c>
      <c r="H518" s="196">
        <f t="shared" si="197"/>
        <v>560</v>
      </c>
      <c r="I518" s="196">
        <f t="shared" si="197"/>
        <v>0</v>
      </c>
      <c r="J518" s="196">
        <f t="shared" si="197"/>
        <v>0</v>
      </c>
      <c r="K518" s="196">
        <f t="shared" si="197"/>
        <v>0</v>
      </c>
      <c r="L518" s="196">
        <f t="shared" si="197"/>
        <v>0</v>
      </c>
      <c r="M518" s="196">
        <f t="shared" si="197"/>
        <v>0</v>
      </c>
      <c r="N518" s="196">
        <f t="shared" si="197"/>
        <v>0</v>
      </c>
      <c r="O518" s="985" t="s">
        <v>136</v>
      </c>
      <c r="P518" s="170"/>
    </row>
    <row r="519" spans="1:16" ht="14.25">
      <c r="A519" s="983"/>
      <c r="B519" s="986"/>
      <c r="C519" s="985" t="s">
        <v>140</v>
      </c>
      <c r="D519" s="543">
        <v>2019</v>
      </c>
      <c r="E519" s="179">
        <f>G519+I519+K519+M519</f>
        <v>160</v>
      </c>
      <c r="F519" s="179">
        <f>H519+J519+L519+N519</f>
        <v>140</v>
      </c>
      <c r="G519" s="179">
        <v>160</v>
      </c>
      <c r="H519" s="179">
        <v>140</v>
      </c>
      <c r="I519" s="179"/>
      <c r="J519" s="179"/>
      <c r="K519" s="179"/>
      <c r="L519" s="179"/>
      <c r="M519" s="179"/>
      <c r="N519" s="179"/>
      <c r="O519" s="986"/>
      <c r="P519" s="170"/>
    </row>
    <row r="520" spans="1:16" ht="14.25">
      <c r="A520" s="983"/>
      <c r="B520" s="986"/>
      <c r="C520" s="986"/>
      <c r="D520" s="537">
        <v>2020</v>
      </c>
      <c r="E520" s="174">
        <f>G520+I520+K520+M520</f>
        <v>160</v>
      </c>
      <c r="F520" s="174">
        <f>H520+J520+L520+N520</f>
        <v>140</v>
      </c>
      <c r="G520" s="174">
        <v>160</v>
      </c>
      <c r="H520" s="174">
        <v>140</v>
      </c>
      <c r="I520" s="174"/>
      <c r="J520" s="174"/>
      <c r="K520" s="174"/>
      <c r="L520" s="174"/>
      <c r="M520" s="174"/>
      <c r="N520" s="174"/>
      <c r="O520" s="986"/>
      <c r="P520" s="170"/>
    </row>
    <row r="521" spans="1:16" ht="14.25">
      <c r="A521" s="983"/>
      <c r="B521" s="986"/>
      <c r="C521" s="986"/>
      <c r="D521" s="537">
        <v>2021</v>
      </c>
      <c r="E521" s="174">
        <f aca="true" t="shared" si="198" ref="E521:F525">G521+I521+K521+M521</f>
        <v>160</v>
      </c>
      <c r="F521" s="174">
        <f t="shared" si="198"/>
        <v>140</v>
      </c>
      <c r="G521" s="174">
        <v>160</v>
      </c>
      <c r="H521" s="174">
        <v>140</v>
      </c>
      <c r="I521" s="174"/>
      <c r="J521" s="174"/>
      <c r="K521" s="174"/>
      <c r="L521" s="174"/>
      <c r="M521" s="174"/>
      <c r="N521" s="174"/>
      <c r="O521" s="986"/>
      <c r="P521" s="170"/>
    </row>
    <row r="522" spans="1:16" ht="14.25">
      <c r="A522" s="983"/>
      <c r="B522" s="986"/>
      <c r="C522" s="986"/>
      <c r="D522" s="537">
        <v>2022</v>
      </c>
      <c r="E522" s="174">
        <f t="shared" si="198"/>
        <v>160</v>
      </c>
      <c r="F522" s="174">
        <f t="shared" si="198"/>
        <v>140</v>
      </c>
      <c r="G522" s="174">
        <v>160</v>
      </c>
      <c r="H522" s="174">
        <v>140</v>
      </c>
      <c r="I522" s="174"/>
      <c r="J522" s="174"/>
      <c r="K522" s="174"/>
      <c r="L522" s="174"/>
      <c r="M522" s="174"/>
      <c r="N522" s="174"/>
      <c r="O522" s="986"/>
      <c r="P522" s="170"/>
    </row>
    <row r="523" spans="1:16" ht="14.25">
      <c r="A523" s="983"/>
      <c r="B523" s="986"/>
      <c r="C523" s="986"/>
      <c r="D523" s="537">
        <v>2023</v>
      </c>
      <c r="E523" s="174">
        <f t="shared" si="198"/>
        <v>160</v>
      </c>
      <c r="F523" s="174">
        <f t="shared" si="198"/>
        <v>0</v>
      </c>
      <c r="G523" s="174">
        <v>160</v>
      </c>
      <c r="H523" s="174">
        <v>0</v>
      </c>
      <c r="I523" s="174"/>
      <c r="J523" s="174"/>
      <c r="K523" s="174"/>
      <c r="L523" s="174"/>
      <c r="M523" s="174"/>
      <c r="N523" s="174"/>
      <c r="O523" s="986"/>
      <c r="P523" s="170"/>
    </row>
    <row r="524" spans="1:16" ht="14.25">
      <c r="A524" s="983"/>
      <c r="B524" s="986"/>
      <c r="C524" s="986"/>
      <c r="D524" s="537">
        <v>2024</v>
      </c>
      <c r="E524" s="174">
        <f t="shared" si="198"/>
        <v>160</v>
      </c>
      <c r="F524" s="174">
        <f t="shared" si="198"/>
        <v>0</v>
      </c>
      <c r="G524" s="174">
        <v>160</v>
      </c>
      <c r="H524" s="174">
        <v>0</v>
      </c>
      <c r="I524" s="174"/>
      <c r="J524" s="174"/>
      <c r="K524" s="174"/>
      <c r="L524" s="174"/>
      <c r="M524" s="174"/>
      <c r="N524" s="174"/>
      <c r="O524" s="986"/>
      <c r="P524" s="170"/>
    </row>
    <row r="525" spans="1:16" ht="26.25" customHeight="1">
      <c r="A525" s="984"/>
      <c r="B525" s="987"/>
      <c r="C525" s="987"/>
      <c r="D525" s="537">
        <v>2025</v>
      </c>
      <c r="E525" s="174">
        <f t="shared" si="198"/>
        <v>160</v>
      </c>
      <c r="F525" s="174">
        <f t="shared" si="198"/>
        <v>0</v>
      </c>
      <c r="G525" s="174">
        <v>160</v>
      </c>
      <c r="H525" s="174">
        <v>0</v>
      </c>
      <c r="I525" s="174"/>
      <c r="J525" s="174"/>
      <c r="K525" s="174"/>
      <c r="L525" s="174"/>
      <c r="M525" s="174"/>
      <c r="N525" s="174"/>
      <c r="O525" s="987"/>
      <c r="P525" s="170"/>
    </row>
    <row r="526" spans="1:16" ht="15.75" customHeight="1">
      <c r="A526" s="1094"/>
      <c r="B526" s="824" t="s">
        <v>16</v>
      </c>
      <c r="C526" s="824"/>
      <c r="D526" s="661" t="s">
        <v>8</v>
      </c>
      <c r="E526" s="196">
        <f>SUM(E527:E537)</f>
        <v>26432.200000000004</v>
      </c>
      <c r="F526" s="196">
        <f>SUM(F527:F537)</f>
        <v>2876.0585</v>
      </c>
      <c r="G526" s="196">
        <f>SUM(G527:G537)</f>
        <v>26432.200000000004</v>
      </c>
      <c r="H526" s="196">
        <f aca="true" t="shared" si="199" ref="H526:N526">SUM(H527:H537)</f>
        <v>2876.0585</v>
      </c>
      <c r="I526" s="196">
        <f t="shared" si="199"/>
        <v>0</v>
      </c>
      <c r="J526" s="196">
        <f t="shared" si="199"/>
        <v>0</v>
      </c>
      <c r="K526" s="196">
        <f t="shared" si="199"/>
        <v>0</v>
      </c>
      <c r="L526" s="196">
        <f t="shared" si="199"/>
        <v>0</v>
      </c>
      <c r="M526" s="196">
        <f t="shared" si="199"/>
        <v>0</v>
      </c>
      <c r="N526" s="196">
        <f t="shared" si="199"/>
        <v>0</v>
      </c>
      <c r="O526" s="1106"/>
      <c r="P526" s="170"/>
    </row>
    <row r="527" spans="1:16" ht="14.25">
      <c r="A527" s="1094"/>
      <c r="B527" s="824"/>
      <c r="C527" s="824"/>
      <c r="D527" s="333">
        <v>2015</v>
      </c>
      <c r="E527" s="174">
        <f>G527+I527+K527+M527</f>
        <v>2541.8</v>
      </c>
      <c r="F527" s="174">
        <f>H527+J527+L527+N527</f>
        <v>387.58500000000004</v>
      </c>
      <c r="G527" s="174">
        <f>G9+G21</f>
        <v>2541.8</v>
      </c>
      <c r="H527" s="174">
        <f aca="true" t="shared" si="200" ref="H527:N527">H9+H21</f>
        <v>387.58500000000004</v>
      </c>
      <c r="I527" s="174">
        <f t="shared" si="200"/>
        <v>0</v>
      </c>
      <c r="J527" s="174">
        <f t="shared" si="200"/>
        <v>0</v>
      </c>
      <c r="K527" s="174">
        <f t="shared" si="200"/>
        <v>0</v>
      </c>
      <c r="L527" s="174">
        <f t="shared" si="200"/>
        <v>0</v>
      </c>
      <c r="M527" s="174">
        <f t="shared" si="200"/>
        <v>0</v>
      </c>
      <c r="N527" s="174">
        <f t="shared" si="200"/>
        <v>0</v>
      </c>
      <c r="O527" s="1107"/>
      <c r="P527" s="170"/>
    </row>
    <row r="528" spans="1:16" ht="14.25">
      <c r="A528" s="1094"/>
      <c r="B528" s="824"/>
      <c r="C528" s="824"/>
      <c r="D528" s="333">
        <v>2016</v>
      </c>
      <c r="E528" s="174">
        <f aca="true" t="shared" si="201" ref="E528:F537">G528+I528+K528+M528</f>
        <v>2521.9</v>
      </c>
      <c r="F528" s="174">
        <f t="shared" si="201"/>
        <v>371.5</v>
      </c>
      <c r="G528" s="174">
        <f aca="true" t="shared" si="202" ref="G528:N528">G10+G22</f>
        <v>2521.9</v>
      </c>
      <c r="H528" s="174">
        <f t="shared" si="202"/>
        <v>371.5</v>
      </c>
      <c r="I528" s="174">
        <f t="shared" si="202"/>
        <v>0</v>
      </c>
      <c r="J528" s="174">
        <f t="shared" si="202"/>
        <v>0</v>
      </c>
      <c r="K528" s="174">
        <f t="shared" si="202"/>
        <v>0</v>
      </c>
      <c r="L528" s="174">
        <f t="shared" si="202"/>
        <v>0</v>
      </c>
      <c r="M528" s="174">
        <f t="shared" si="202"/>
        <v>0</v>
      </c>
      <c r="N528" s="174">
        <f t="shared" si="202"/>
        <v>0</v>
      </c>
      <c r="O528" s="1107"/>
      <c r="P528" s="170"/>
    </row>
    <row r="529" spans="1:16" ht="14.25">
      <c r="A529" s="1094"/>
      <c r="B529" s="824"/>
      <c r="C529" s="824"/>
      <c r="D529" s="333">
        <v>2017</v>
      </c>
      <c r="E529" s="174">
        <f t="shared" si="201"/>
        <v>2522</v>
      </c>
      <c r="F529" s="174">
        <f t="shared" si="201"/>
        <v>358.5985</v>
      </c>
      <c r="G529" s="174">
        <f aca="true" t="shared" si="203" ref="G529:N529">G11+G23</f>
        <v>2522</v>
      </c>
      <c r="H529" s="174">
        <f t="shared" si="203"/>
        <v>358.5985</v>
      </c>
      <c r="I529" s="174">
        <f t="shared" si="203"/>
        <v>0</v>
      </c>
      <c r="J529" s="174">
        <f t="shared" si="203"/>
        <v>0</v>
      </c>
      <c r="K529" s="174">
        <f t="shared" si="203"/>
        <v>0</v>
      </c>
      <c r="L529" s="174">
        <f t="shared" si="203"/>
        <v>0</v>
      </c>
      <c r="M529" s="174">
        <f t="shared" si="203"/>
        <v>0</v>
      </c>
      <c r="N529" s="174">
        <f t="shared" si="203"/>
        <v>0</v>
      </c>
      <c r="O529" s="1107"/>
      <c r="P529" s="170"/>
    </row>
    <row r="530" spans="1:16" ht="14.25">
      <c r="A530" s="1094"/>
      <c r="B530" s="824"/>
      <c r="C530" s="824"/>
      <c r="D530" s="333">
        <v>2018</v>
      </c>
      <c r="E530" s="174">
        <f t="shared" si="201"/>
        <v>2529.1</v>
      </c>
      <c r="F530" s="174">
        <f t="shared" si="201"/>
        <v>350.7</v>
      </c>
      <c r="G530" s="174">
        <f aca="true" t="shared" si="204" ref="G530:N530">G12+G24</f>
        <v>2529.1</v>
      </c>
      <c r="H530" s="174">
        <f t="shared" si="204"/>
        <v>350.7</v>
      </c>
      <c r="I530" s="174">
        <f t="shared" si="204"/>
        <v>0</v>
      </c>
      <c r="J530" s="174">
        <f t="shared" si="204"/>
        <v>0</v>
      </c>
      <c r="K530" s="174">
        <f t="shared" si="204"/>
        <v>0</v>
      </c>
      <c r="L530" s="174">
        <f t="shared" si="204"/>
        <v>0</v>
      </c>
      <c r="M530" s="174">
        <f t="shared" si="204"/>
        <v>0</v>
      </c>
      <c r="N530" s="174">
        <f t="shared" si="204"/>
        <v>0</v>
      </c>
      <c r="O530" s="1107"/>
      <c r="P530" s="170"/>
    </row>
    <row r="531" spans="1:16" ht="14.25">
      <c r="A531" s="1094"/>
      <c r="B531" s="824"/>
      <c r="C531" s="824"/>
      <c r="D531" s="333">
        <v>2019</v>
      </c>
      <c r="E531" s="174">
        <f t="shared" si="201"/>
        <v>2274.1</v>
      </c>
      <c r="F531" s="174">
        <f t="shared" si="201"/>
        <v>327.1</v>
      </c>
      <c r="G531" s="174">
        <f aca="true" t="shared" si="205" ref="G531:N531">G13+G25</f>
        <v>2274.1</v>
      </c>
      <c r="H531" s="174">
        <f t="shared" si="205"/>
        <v>327.1</v>
      </c>
      <c r="I531" s="174">
        <f t="shared" si="205"/>
        <v>0</v>
      </c>
      <c r="J531" s="174">
        <f t="shared" si="205"/>
        <v>0</v>
      </c>
      <c r="K531" s="174">
        <f t="shared" si="205"/>
        <v>0</v>
      </c>
      <c r="L531" s="174">
        <f t="shared" si="205"/>
        <v>0</v>
      </c>
      <c r="M531" s="174">
        <f t="shared" si="205"/>
        <v>0</v>
      </c>
      <c r="N531" s="174">
        <f t="shared" si="205"/>
        <v>0</v>
      </c>
      <c r="O531" s="1107"/>
      <c r="P531" s="170"/>
    </row>
    <row r="532" spans="1:16" ht="14.25">
      <c r="A532" s="1094"/>
      <c r="B532" s="824"/>
      <c r="C532" s="824"/>
      <c r="D532" s="333">
        <v>2020</v>
      </c>
      <c r="E532" s="174">
        <f t="shared" si="201"/>
        <v>2354.8</v>
      </c>
      <c r="F532" s="174">
        <f t="shared" si="201"/>
        <v>345.4</v>
      </c>
      <c r="G532" s="174">
        <f aca="true" t="shared" si="206" ref="G532:N532">G14+G26</f>
        <v>2354.8</v>
      </c>
      <c r="H532" s="174">
        <f t="shared" si="206"/>
        <v>345.4</v>
      </c>
      <c r="I532" s="174">
        <f t="shared" si="206"/>
        <v>0</v>
      </c>
      <c r="J532" s="174">
        <f t="shared" si="206"/>
        <v>0</v>
      </c>
      <c r="K532" s="174">
        <f t="shared" si="206"/>
        <v>0</v>
      </c>
      <c r="L532" s="174">
        <f t="shared" si="206"/>
        <v>0</v>
      </c>
      <c r="M532" s="174">
        <f t="shared" si="206"/>
        <v>0</v>
      </c>
      <c r="N532" s="174">
        <f t="shared" si="206"/>
        <v>0</v>
      </c>
      <c r="O532" s="1107"/>
      <c r="P532" s="170"/>
    </row>
    <row r="533" spans="1:16" ht="14.25">
      <c r="A533" s="1094"/>
      <c r="B533" s="824"/>
      <c r="C533" s="824"/>
      <c r="D533" s="333">
        <v>2021</v>
      </c>
      <c r="E533" s="174">
        <f t="shared" si="201"/>
        <v>2337.7</v>
      </c>
      <c r="F533" s="174">
        <f t="shared" si="201"/>
        <v>367.575</v>
      </c>
      <c r="G533" s="174">
        <f aca="true" t="shared" si="207" ref="G533:N533">G15+G27</f>
        <v>2337.7</v>
      </c>
      <c r="H533" s="174">
        <f t="shared" si="207"/>
        <v>367.575</v>
      </c>
      <c r="I533" s="174">
        <f t="shared" si="207"/>
        <v>0</v>
      </c>
      <c r="J533" s="174">
        <f t="shared" si="207"/>
        <v>0</v>
      </c>
      <c r="K533" s="174">
        <f t="shared" si="207"/>
        <v>0</v>
      </c>
      <c r="L533" s="174">
        <f t="shared" si="207"/>
        <v>0</v>
      </c>
      <c r="M533" s="174">
        <f t="shared" si="207"/>
        <v>0</v>
      </c>
      <c r="N533" s="174">
        <f t="shared" si="207"/>
        <v>0</v>
      </c>
      <c r="O533" s="1107"/>
      <c r="P533" s="170"/>
    </row>
    <row r="534" spans="1:16" ht="14.25">
      <c r="A534" s="1094"/>
      <c r="B534" s="824"/>
      <c r="C534" s="824"/>
      <c r="D534" s="333">
        <v>2022</v>
      </c>
      <c r="E534" s="174">
        <f t="shared" si="201"/>
        <v>2337.7</v>
      </c>
      <c r="F534" s="174">
        <f t="shared" si="201"/>
        <v>367.6</v>
      </c>
      <c r="G534" s="174">
        <f aca="true" t="shared" si="208" ref="G534:N534">G16+G28</f>
        <v>2337.7</v>
      </c>
      <c r="H534" s="174">
        <f t="shared" si="208"/>
        <v>367.6</v>
      </c>
      <c r="I534" s="174">
        <f t="shared" si="208"/>
        <v>0</v>
      </c>
      <c r="J534" s="174">
        <f t="shared" si="208"/>
        <v>0</v>
      </c>
      <c r="K534" s="174">
        <f t="shared" si="208"/>
        <v>0</v>
      </c>
      <c r="L534" s="174">
        <f t="shared" si="208"/>
        <v>0</v>
      </c>
      <c r="M534" s="174">
        <f t="shared" si="208"/>
        <v>0</v>
      </c>
      <c r="N534" s="174">
        <f t="shared" si="208"/>
        <v>0</v>
      </c>
      <c r="O534" s="1107"/>
      <c r="P534" s="170"/>
    </row>
    <row r="535" spans="1:16" ht="14.25">
      <c r="A535" s="1094"/>
      <c r="B535" s="824"/>
      <c r="C535" s="824"/>
      <c r="D535" s="333">
        <v>2023</v>
      </c>
      <c r="E535" s="174">
        <f t="shared" si="201"/>
        <v>2337.7</v>
      </c>
      <c r="F535" s="174">
        <f t="shared" si="201"/>
        <v>0</v>
      </c>
      <c r="G535" s="174">
        <f aca="true" t="shared" si="209" ref="G535:N535">G17+G29</f>
        <v>2337.7</v>
      </c>
      <c r="H535" s="174">
        <f t="shared" si="209"/>
        <v>0</v>
      </c>
      <c r="I535" s="174">
        <f t="shared" si="209"/>
        <v>0</v>
      </c>
      <c r="J535" s="174">
        <f t="shared" si="209"/>
        <v>0</v>
      </c>
      <c r="K535" s="174">
        <f t="shared" si="209"/>
        <v>0</v>
      </c>
      <c r="L535" s="174">
        <f t="shared" si="209"/>
        <v>0</v>
      </c>
      <c r="M535" s="174">
        <f t="shared" si="209"/>
        <v>0</v>
      </c>
      <c r="N535" s="174">
        <f t="shared" si="209"/>
        <v>0</v>
      </c>
      <c r="O535" s="1107"/>
      <c r="P535" s="170"/>
    </row>
    <row r="536" spans="1:16" ht="14.25">
      <c r="A536" s="1094"/>
      <c r="B536" s="824"/>
      <c r="C536" s="824"/>
      <c r="D536" s="333">
        <v>2024</v>
      </c>
      <c r="E536" s="174">
        <f t="shared" si="201"/>
        <v>2337.7</v>
      </c>
      <c r="F536" s="174">
        <f t="shared" si="201"/>
        <v>0</v>
      </c>
      <c r="G536" s="174">
        <f aca="true" t="shared" si="210" ref="G536:N536">G18+G30</f>
        <v>2337.7</v>
      </c>
      <c r="H536" s="174">
        <f t="shared" si="210"/>
        <v>0</v>
      </c>
      <c r="I536" s="174">
        <f t="shared" si="210"/>
        <v>0</v>
      </c>
      <c r="J536" s="174">
        <f t="shared" si="210"/>
        <v>0</v>
      </c>
      <c r="K536" s="174">
        <f t="shared" si="210"/>
        <v>0</v>
      </c>
      <c r="L536" s="174">
        <f t="shared" si="210"/>
        <v>0</v>
      </c>
      <c r="M536" s="174">
        <f t="shared" si="210"/>
        <v>0</v>
      </c>
      <c r="N536" s="174">
        <f t="shared" si="210"/>
        <v>0</v>
      </c>
      <c r="O536" s="1107"/>
      <c r="P536" s="170"/>
    </row>
    <row r="537" spans="1:16" ht="14.25">
      <c r="A537" s="1094"/>
      <c r="B537" s="824"/>
      <c r="C537" s="824"/>
      <c r="D537" s="333">
        <v>2025</v>
      </c>
      <c r="E537" s="174">
        <f t="shared" si="201"/>
        <v>2337.7</v>
      </c>
      <c r="F537" s="174">
        <f t="shared" si="201"/>
        <v>0</v>
      </c>
      <c r="G537" s="174">
        <f aca="true" t="shared" si="211" ref="G537:N537">G19+G31</f>
        <v>2337.7</v>
      </c>
      <c r="H537" s="174">
        <f t="shared" si="211"/>
        <v>0</v>
      </c>
      <c r="I537" s="174">
        <f t="shared" si="211"/>
        <v>0</v>
      </c>
      <c r="J537" s="174">
        <f t="shared" si="211"/>
        <v>0</v>
      </c>
      <c r="K537" s="174">
        <f t="shared" si="211"/>
        <v>0</v>
      </c>
      <c r="L537" s="174">
        <f t="shared" si="211"/>
        <v>0</v>
      </c>
      <c r="M537" s="174">
        <f t="shared" si="211"/>
        <v>0</v>
      </c>
      <c r="N537" s="174">
        <f t="shared" si="211"/>
        <v>0</v>
      </c>
      <c r="O537" s="1108"/>
      <c r="P537" s="170"/>
    </row>
    <row r="539" ht="14.25">
      <c r="A539" s="662" t="s">
        <v>179</v>
      </c>
    </row>
    <row r="540" spans="1:7" ht="14.25">
      <c r="A540" s="19" t="s">
        <v>24</v>
      </c>
      <c r="B540" s="1087" t="s">
        <v>362</v>
      </c>
      <c r="C540" s="1087"/>
      <c r="D540" s="1087"/>
      <c r="E540" s="1087"/>
      <c r="F540" s="1087"/>
      <c r="G540" s="1087"/>
    </row>
    <row r="541" spans="1:7" ht="14.25">
      <c r="A541" s="19" t="s">
        <v>23</v>
      </c>
      <c r="B541" s="1087" t="s">
        <v>118</v>
      </c>
      <c r="C541" s="1087"/>
      <c r="D541" s="1087"/>
      <c r="E541" s="1087"/>
      <c r="F541" s="1087"/>
      <c r="G541" s="1087"/>
    </row>
    <row r="542" spans="1:7" ht="14.25">
      <c r="A542" s="19" t="s">
        <v>129</v>
      </c>
      <c r="B542" s="1087" t="s">
        <v>363</v>
      </c>
      <c r="C542" s="1087"/>
      <c r="D542" s="1087"/>
      <c r="E542" s="1087"/>
      <c r="F542" s="1087"/>
      <c r="G542" s="1087"/>
    </row>
    <row r="543" spans="1:7" ht="14.25">
      <c r="A543" s="19" t="s">
        <v>130</v>
      </c>
      <c r="B543" s="1087" t="s">
        <v>364</v>
      </c>
      <c r="C543" s="1087"/>
      <c r="D543" s="1087"/>
      <c r="E543" s="1087"/>
      <c r="F543" s="1087"/>
      <c r="G543" s="1087"/>
    </row>
    <row r="544" spans="1:7" ht="14.25">
      <c r="A544" s="19" t="s">
        <v>131</v>
      </c>
      <c r="B544" s="1087" t="s">
        <v>365</v>
      </c>
      <c r="C544" s="1087"/>
      <c r="D544" s="1087"/>
      <c r="E544" s="1087"/>
      <c r="F544" s="1087"/>
      <c r="G544" s="1087"/>
    </row>
    <row r="545" spans="1:7" ht="14.25">
      <c r="A545" s="19" t="s">
        <v>132</v>
      </c>
      <c r="B545" s="1087" t="s">
        <v>366</v>
      </c>
      <c r="C545" s="1087"/>
      <c r="D545" s="1087"/>
      <c r="E545" s="1087"/>
      <c r="F545" s="1087"/>
      <c r="G545" s="1087"/>
    </row>
    <row r="546" spans="1:7" ht="14.25">
      <c r="A546" s="19" t="s">
        <v>133</v>
      </c>
      <c r="B546" s="1087" t="s">
        <v>367</v>
      </c>
      <c r="C546" s="1087"/>
      <c r="D546" s="1087"/>
      <c r="E546" s="1087"/>
      <c r="F546" s="1087"/>
      <c r="G546" s="1087"/>
    </row>
    <row r="547" spans="1:7" ht="14.25">
      <c r="A547" s="19" t="s">
        <v>136</v>
      </c>
      <c r="B547" s="1087" t="s">
        <v>368</v>
      </c>
      <c r="C547" s="1087"/>
      <c r="D547" s="1087"/>
      <c r="E547" s="1087"/>
      <c r="F547" s="1087"/>
      <c r="G547" s="1087"/>
    </row>
    <row r="548" spans="1:15" ht="14.25">
      <c r="A548" s="1086">
        <v>42</v>
      </c>
      <c r="B548" s="1086"/>
      <c r="C548" s="1086"/>
      <c r="D548" s="1086"/>
      <c r="E548" s="1086"/>
      <c r="F548" s="1086"/>
      <c r="G548" s="1086"/>
      <c r="H548" s="1086"/>
      <c r="I548" s="1086"/>
      <c r="J548" s="1086"/>
      <c r="K548" s="1086"/>
      <c r="L548" s="1086"/>
      <c r="M548" s="1086"/>
      <c r="N548" s="1086"/>
      <c r="O548" s="1086"/>
    </row>
    <row r="549" spans="1:15" ht="14.25">
      <c r="A549" s="956" t="s">
        <v>359</v>
      </c>
      <c r="B549" s="956"/>
      <c r="C549" s="956"/>
      <c r="D549" s="956"/>
      <c r="E549" s="956"/>
      <c r="F549" s="956"/>
      <c r="G549" s="956"/>
      <c r="H549" s="956"/>
      <c r="I549" s="956"/>
      <c r="J549" s="956"/>
      <c r="K549" s="956"/>
      <c r="L549" s="956"/>
      <c r="M549" s="956"/>
      <c r="N549" s="956"/>
      <c r="O549" s="956"/>
    </row>
    <row r="550" ht="14.25">
      <c r="A550" s="663"/>
    </row>
    <row r="551" spans="1:15" ht="31.5" customHeight="1">
      <c r="A551" s="827" t="s">
        <v>700</v>
      </c>
      <c r="B551" s="827"/>
      <c r="C551" s="827"/>
      <c r="D551" s="827"/>
      <c r="E551" s="827"/>
      <c r="F551" s="827"/>
      <c r="G551" s="827"/>
      <c r="H551" s="827"/>
      <c r="I551" s="827"/>
      <c r="J551" s="827"/>
      <c r="K551" s="827"/>
      <c r="L551" s="827"/>
      <c r="M551" s="827"/>
      <c r="N551" s="827"/>
      <c r="O551" s="827"/>
    </row>
    <row r="552" spans="1:15" ht="28.5" customHeight="1">
      <c r="A552" s="827" t="s">
        <v>701</v>
      </c>
      <c r="B552" s="827"/>
      <c r="C552" s="827"/>
      <c r="D552" s="827"/>
      <c r="E552" s="827"/>
      <c r="F552" s="827"/>
      <c r="G552" s="827"/>
      <c r="H552" s="827"/>
      <c r="I552" s="827"/>
      <c r="J552" s="827"/>
      <c r="K552" s="827"/>
      <c r="L552" s="827"/>
      <c r="M552" s="827"/>
      <c r="N552" s="827"/>
      <c r="O552" s="827"/>
    </row>
    <row r="553" spans="1:15" ht="28.5" customHeight="1">
      <c r="A553" s="825" t="s">
        <v>979</v>
      </c>
      <c r="B553" s="825"/>
      <c r="C553" s="825"/>
      <c r="D553" s="825"/>
      <c r="E553" s="825"/>
      <c r="F553" s="825"/>
      <c r="G553" s="825"/>
      <c r="H553" s="825"/>
      <c r="I553" s="825"/>
      <c r="J553" s="825"/>
      <c r="K553" s="825"/>
      <c r="L553" s="825"/>
      <c r="M553" s="825"/>
      <c r="N553" s="825"/>
      <c r="O553" s="825"/>
    </row>
    <row r="554" spans="1:15" ht="14.25">
      <c r="A554" s="825" t="s">
        <v>702</v>
      </c>
      <c r="B554" s="825"/>
      <c r="C554" s="825"/>
      <c r="D554" s="825"/>
      <c r="E554" s="825"/>
      <c r="F554" s="825"/>
      <c r="G554" s="825"/>
      <c r="H554" s="825"/>
      <c r="I554" s="825"/>
      <c r="J554" s="825"/>
      <c r="K554" s="825"/>
      <c r="L554" s="825"/>
      <c r="M554" s="825"/>
      <c r="N554" s="825"/>
      <c r="O554" s="825"/>
    </row>
    <row r="555" spans="1:15" ht="31.5" customHeight="1">
      <c r="A555" s="1093" t="s">
        <v>839</v>
      </c>
      <c r="B555" s="827"/>
      <c r="C555" s="827"/>
      <c r="D555" s="827"/>
      <c r="E555" s="827"/>
      <c r="F555" s="827"/>
      <c r="G555" s="827"/>
      <c r="H555" s="827"/>
      <c r="I555" s="827"/>
      <c r="J555" s="827"/>
      <c r="K555" s="827"/>
      <c r="L555" s="827"/>
      <c r="M555" s="827"/>
      <c r="N555" s="827"/>
      <c r="O555" s="827"/>
    </row>
    <row r="556" spans="1:15" ht="15" customHeight="1">
      <c r="A556" s="828" t="s">
        <v>770</v>
      </c>
      <c r="B556" s="828"/>
      <c r="C556" s="828"/>
      <c r="D556" s="828"/>
      <c r="E556" s="828"/>
      <c r="F556" s="828"/>
      <c r="G556" s="828"/>
      <c r="H556" s="828"/>
      <c r="I556" s="828"/>
      <c r="J556" s="828"/>
      <c r="K556" s="828"/>
      <c r="L556" s="828"/>
      <c r="M556" s="828"/>
      <c r="N556" s="828"/>
      <c r="O556" s="828"/>
    </row>
    <row r="557" spans="1:15" ht="14.25">
      <c r="A557" s="827" t="s">
        <v>370</v>
      </c>
      <c r="B557" s="827"/>
      <c r="C557" s="827"/>
      <c r="D557" s="827"/>
      <c r="E557" s="827"/>
      <c r="F557" s="827"/>
      <c r="G557" s="827"/>
      <c r="H557" s="827"/>
      <c r="I557" s="827"/>
      <c r="J557" s="827"/>
      <c r="K557" s="827"/>
      <c r="L557" s="827"/>
      <c r="M557" s="827"/>
      <c r="N557" s="827"/>
      <c r="O557" s="827"/>
    </row>
    <row r="558" spans="1:15" ht="14.25">
      <c r="A558" s="827" t="s">
        <v>123</v>
      </c>
      <c r="B558" s="827"/>
      <c r="C558" s="827"/>
      <c r="D558" s="827"/>
      <c r="E558" s="827"/>
      <c r="F558" s="827"/>
      <c r="G558" s="827"/>
      <c r="H558" s="827"/>
      <c r="I558" s="827"/>
      <c r="J558" s="827"/>
      <c r="K558" s="827"/>
      <c r="L558" s="827"/>
      <c r="M558" s="827"/>
      <c r="N558" s="827"/>
      <c r="O558" s="827"/>
    </row>
    <row r="559" spans="1:15" ht="14.25">
      <c r="A559" s="827" t="s">
        <v>113</v>
      </c>
      <c r="B559" s="827"/>
      <c r="C559" s="827"/>
      <c r="D559" s="827"/>
      <c r="E559" s="827"/>
      <c r="F559" s="827"/>
      <c r="G559" s="827"/>
      <c r="H559" s="827"/>
      <c r="I559" s="827"/>
      <c r="J559" s="827"/>
      <c r="K559" s="827"/>
      <c r="L559" s="827"/>
      <c r="M559" s="827"/>
      <c r="N559" s="827"/>
      <c r="O559" s="827"/>
    </row>
    <row r="560" spans="1:15" ht="14.25">
      <c r="A560" s="827" t="s">
        <v>114</v>
      </c>
      <c r="B560" s="827"/>
      <c r="C560" s="827"/>
      <c r="D560" s="827"/>
      <c r="E560" s="827"/>
      <c r="F560" s="827"/>
      <c r="G560" s="827"/>
      <c r="H560" s="827"/>
      <c r="I560" s="827"/>
      <c r="J560" s="827"/>
      <c r="K560" s="827"/>
      <c r="L560" s="827"/>
      <c r="M560" s="827"/>
      <c r="N560" s="827"/>
      <c r="O560" s="827"/>
    </row>
    <row r="561" spans="1:15" ht="14.25">
      <c r="A561" s="827" t="s">
        <v>115</v>
      </c>
      <c r="B561" s="827"/>
      <c r="C561" s="827"/>
      <c r="D561" s="827"/>
      <c r="E561" s="827"/>
      <c r="F561" s="827"/>
      <c r="G561" s="827"/>
      <c r="H561" s="827"/>
      <c r="I561" s="827"/>
      <c r="J561" s="827"/>
      <c r="K561" s="827"/>
      <c r="L561" s="827"/>
      <c r="M561" s="827"/>
      <c r="N561" s="827"/>
      <c r="O561" s="827"/>
    </row>
    <row r="562" spans="1:15" ht="14.25">
      <c r="A562" s="827" t="s">
        <v>116</v>
      </c>
      <c r="B562" s="827"/>
      <c r="C562" s="827"/>
      <c r="D562" s="827"/>
      <c r="E562" s="827"/>
      <c r="F562" s="827"/>
      <c r="G562" s="827"/>
      <c r="H562" s="827"/>
      <c r="I562" s="827"/>
      <c r="J562" s="827"/>
      <c r="K562" s="827"/>
      <c r="L562" s="827"/>
      <c r="M562" s="827"/>
      <c r="N562" s="827"/>
      <c r="O562" s="827"/>
    </row>
    <row r="563" spans="1:15" ht="14.25">
      <c r="A563" s="827" t="s">
        <v>117</v>
      </c>
      <c r="B563" s="827"/>
      <c r="C563" s="827"/>
      <c r="D563" s="827"/>
      <c r="E563" s="827"/>
      <c r="F563" s="827"/>
      <c r="G563" s="827"/>
      <c r="H563" s="827"/>
      <c r="I563" s="827"/>
      <c r="J563" s="827"/>
      <c r="K563" s="827"/>
      <c r="L563" s="827"/>
      <c r="M563" s="827"/>
      <c r="N563" s="827"/>
      <c r="O563" s="827"/>
    </row>
    <row r="564" spans="1:15" ht="14.25">
      <c r="A564" s="827" t="s">
        <v>371</v>
      </c>
      <c r="B564" s="827"/>
      <c r="C564" s="827"/>
      <c r="D564" s="827"/>
      <c r="E564" s="827"/>
      <c r="F564" s="827"/>
      <c r="G564" s="827"/>
      <c r="H564" s="827"/>
      <c r="I564" s="827"/>
      <c r="J564" s="827"/>
      <c r="K564" s="827"/>
      <c r="L564" s="827"/>
      <c r="M564" s="827"/>
      <c r="N564" s="827"/>
      <c r="O564" s="827"/>
    </row>
    <row r="565" spans="1:15" ht="44.25" customHeight="1">
      <c r="A565" s="827" t="s">
        <v>753</v>
      </c>
      <c r="B565" s="827"/>
      <c r="C565" s="827"/>
      <c r="D565" s="827"/>
      <c r="E565" s="827"/>
      <c r="F565" s="827"/>
      <c r="G565" s="827"/>
      <c r="H565" s="827"/>
      <c r="I565" s="827"/>
      <c r="J565" s="827"/>
      <c r="K565" s="827"/>
      <c r="L565" s="827"/>
      <c r="M565" s="827"/>
      <c r="N565" s="827"/>
      <c r="O565" s="827"/>
    </row>
    <row r="566" spans="1:15" ht="59.25" customHeight="1">
      <c r="A566" s="835" t="s">
        <v>983</v>
      </c>
      <c r="B566" s="835"/>
      <c r="C566" s="835"/>
      <c r="D566" s="835"/>
      <c r="E566" s="835"/>
      <c r="F566" s="835"/>
      <c r="G566" s="835"/>
      <c r="H566" s="835"/>
      <c r="I566" s="835"/>
      <c r="J566" s="835"/>
      <c r="K566" s="835"/>
      <c r="L566" s="835"/>
      <c r="M566" s="835"/>
      <c r="N566" s="835"/>
      <c r="O566" s="835"/>
    </row>
    <row r="567" spans="1:15" ht="42.75" customHeight="1">
      <c r="A567" s="1092" t="s">
        <v>540</v>
      </c>
      <c r="B567" s="1092"/>
      <c r="C567" s="1092"/>
      <c r="D567" s="1092"/>
      <c r="E567" s="1092"/>
      <c r="F567" s="1092"/>
      <c r="G567" s="1092"/>
      <c r="H567" s="1092"/>
      <c r="I567" s="1092"/>
      <c r="J567" s="1092"/>
      <c r="K567" s="1092"/>
      <c r="L567" s="1092"/>
      <c r="M567" s="1092"/>
      <c r="N567" s="1092"/>
      <c r="O567" s="1092"/>
    </row>
    <row r="568" spans="1:15" ht="30.75" customHeight="1">
      <c r="A568" s="835" t="s">
        <v>697</v>
      </c>
      <c r="B568" s="835"/>
      <c r="C568" s="835"/>
      <c r="D568" s="835"/>
      <c r="E568" s="835"/>
      <c r="F568" s="835"/>
      <c r="G568" s="835"/>
      <c r="H568" s="835"/>
      <c r="I568" s="835"/>
      <c r="J568" s="835"/>
      <c r="K568" s="835"/>
      <c r="L568" s="835"/>
      <c r="M568" s="835"/>
      <c r="N568" s="835"/>
      <c r="O568" s="835"/>
    </row>
    <row r="569" spans="1:15" ht="14.25">
      <c r="A569" s="664"/>
      <c r="B569" s="665"/>
      <c r="C569" s="665"/>
      <c r="D569" s="665"/>
      <c r="E569" s="665"/>
      <c r="F569" s="665"/>
      <c r="G569" s="665"/>
      <c r="H569" s="665"/>
      <c r="I569" s="665"/>
      <c r="J569" s="665"/>
      <c r="K569" s="665"/>
      <c r="L569" s="665"/>
      <c r="M569" s="665"/>
      <c r="N569" s="665"/>
      <c r="O569" s="665"/>
    </row>
  </sheetData>
  <sheetProtection/>
  <mergeCells count="188">
    <mergeCell ref="B33:B44"/>
    <mergeCell ref="A33:A44"/>
    <mergeCell ref="C33:C44"/>
    <mergeCell ref="O33:O44"/>
    <mergeCell ref="C53:C59"/>
    <mergeCell ref="O366:O377"/>
    <mergeCell ref="B366:B377"/>
    <mergeCell ref="A366:A377"/>
    <mergeCell ref="C366:C377"/>
    <mergeCell ref="B365:O365"/>
    <mergeCell ref="B8:B19"/>
    <mergeCell ref="A8:A19"/>
    <mergeCell ref="C8:C19"/>
    <mergeCell ref="O8:O19"/>
    <mergeCell ref="O20:O31"/>
    <mergeCell ref="B32:O32"/>
    <mergeCell ref="B20:B31"/>
    <mergeCell ref="C20:C31"/>
    <mergeCell ref="A20:A31"/>
    <mergeCell ref="O514:O517"/>
    <mergeCell ref="D416:D423"/>
    <mergeCell ref="D424:D431"/>
    <mergeCell ref="D432:D439"/>
    <mergeCell ref="C378:C400"/>
    <mergeCell ref="C401:C412"/>
    <mergeCell ref="C414:C415"/>
    <mergeCell ref="C424:C431"/>
    <mergeCell ref="D505:D512"/>
    <mergeCell ref="C139:C145"/>
    <mergeCell ref="C146:C216"/>
    <mergeCell ref="C223:C228"/>
    <mergeCell ref="C230:C290"/>
    <mergeCell ref="C297:C302"/>
    <mergeCell ref="C291:C296"/>
    <mergeCell ref="A416:A512"/>
    <mergeCell ref="B416:B512"/>
    <mergeCell ref="D473:D480"/>
    <mergeCell ref="C416:C423"/>
    <mergeCell ref="D448:D455"/>
    <mergeCell ref="A414:A415"/>
    <mergeCell ref="D481:D488"/>
    <mergeCell ref="D489:D496"/>
    <mergeCell ref="C432:C512"/>
    <mergeCell ref="C515:C517"/>
    <mergeCell ref="C519:C525"/>
    <mergeCell ref="D334:D339"/>
    <mergeCell ref="D340:D345"/>
    <mergeCell ref="D346:D351"/>
    <mergeCell ref="D352:D357"/>
    <mergeCell ref="D358:D363"/>
    <mergeCell ref="C303:C363"/>
    <mergeCell ref="D309:D314"/>
    <mergeCell ref="G4:H4"/>
    <mergeCell ref="I4:J4"/>
    <mergeCell ref="D297:D302"/>
    <mergeCell ref="D303:D308"/>
    <mergeCell ref="B132:B216"/>
    <mergeCell ref="A132:A216"/>
    <mergeCell ref="D103:D109"/>
    <mergeCell ref="D210:D216"/>
    <mergeCell ref="D182:D188"/>
    <mergeCell ref="C132:C138"/>
    <mergeCell ref="D230:D235"/>
    <mergeCell ref="D248:D253"/>
    <mergeCell ref="D174:D180"/>
    <mergeCell ref="A2:O2"/>
    <mergeCell ref="A7:O7"/>
    <mergeCell ref="A3:A5"/>
    <mergeCell ref="B3:B5"/>
    <mergeCell ref="B46:B130"/>
    <mergeCell ref="A46:A130"/>
    <mergeCell ref="G3:N3"/>
    <mergeCell ref="K4:L4"/>
    <mergeCell ref="M4:N4"/>
    <mergeCell ref="A217:A290"/>
    <mergeCell ref="B217:B290"/>
    <mergeCell ref="D260:D265"/>
    <mergeCell ref="C217:C222"/>
    <mergeCell ref="D110:D116"/>
    <mergeCell ref="D53:D59"/>
    <mergeCell ref="D266:D271"/>
    <mergeCell ref="C3:C5"/>
    <mergeCell ref="D3:D5"/>
    <mergeCell ref="O4:O5"/>
    <mergeCell ref="E3:F4"/>
    <mergeCell ref="D203:D209"/>
    <mergeCell ref="D82:D88"/>
    <mergeCell ref="D89:D95"/>
    <mergeCell ref="D189:D195"/>
    <mergeCell ref="D196:D202"/>
    <mergeCell ref="D139:D145"/>
    <mergeCell ref="D146:D152"/>
    <mergeCell ref="C46:C52"/>
    <mergeCell ref="D46:D52"/>
    <mergeCell ref="D67:D73"/>
    <mergeCell ref="D74:D80"/>
    <mergeCell ref="D60:D66"/>
    <mergeCell ref="D132:D138"/>
    <mergeCell ref="D117:D123"/>
    <mergeCell ref="C60:C130"/>
    <mergeCell ref="D291:D296"/>
    <mergeCell ref="D273:D278"/>
    <mergeCell ref="D254:D259"/>
    <mergeCell ref="D153:D159"/>
    <mergeCell ref="D279:D284"/>
    <mergeCell ref="D285:D290"/>
    <mergeCell ref="D217:D222"/>
    <mergeCell ref="D223:D228"/>
    <mergeCell ref="D160:D166"/>
    <mergeCell ref="D167:D173"/>
    <mergeCell ref="A401:A412"/>
    <mergeCell ref="B401:B412"/>
    <mergeCell ref="O401:O412"/>
    <mergeCell ref="D315:D320"/>
    <mergeCell ref="D322:D327"/>
    <mergeCell ref="D389:D390"/>
    <mergeCell ref="D383:D384"/>
    <mergeCell ref="A291:A363"/>
    <mergeCell ref="B291:B363"/>
    <mergeCell ref="D328:D333"/>
    <mergeCell ref="A514:A517"/>
    <mergeCell ref="B414:B415"/>
    <mergeCell ref="D457:D464"/>
    <mergeCell ref="D465:D472"/>
    <mergeCell ref="A378:A400"/>
    <mergeCell ref="B378:B400"/>
    <mergeCell ref="D391:D392"/>
    <mergeCell ref="D393:D394"/>
    <mergeCell ref="D395:D396"/>
    <mergeCell ref="D397:D398"/>
    <mergeCell ref="B514:B517"/>
    <mergeCell ref="B540:G540"/>
    <mergeCell ref="D440:D447"/>
    <mergeCell ref="O414:O415"/>
    <mergeCell ref="D379:D380"/>
    <mergeCell ref="D381:D382"/>
    <mergeCell ref="D387:D388"/>
    <mergeCell ref="D385:D386"/>
    <mergeCell ref="D399:D400"/>
    <mergeCell ref="D497:D504"/>
    <mergeCell ref="B546:G546"/>
    <mergeCell ref="B547:G547"/>
    <mergeCell ref="A518:A525"/>
    <mergeCell ref="A526:A537"/>
    <mergeCell ref="B526:C537"/>
    <mergeCell ref="O518:O525"/>
    <mergeCell ref="B518:B525"/>
    <mergeCell ref="B541:G541"/>
    <mergeCell ref="O526:O537"/>
    <mergeCell ref="A549:O549"/>
    <mergeCell ref="A551:O551"/>
    <mergeCell ref="A552:O552"/>
    <mergeCell ref="A553:O553"/>
    <mergeCell ref="A554:O554"/>
    <mergeCell ref="A555:O555"/>
    <mergeCell ref="A557:O557"/>
    <mergeCell ref="A558:O558"/>
    <mergeCell ref="A559:O559"/>
    <mergeCell ref="A560:O560"/>
    <mergeCell ref="A561:O561"/>
    <mergeCell ref="A556:O556"/>
    <mergeCell ref="A562:O562"/>
    <mergeCell ref="A563:O563"/>
    <mergeCell ref="A564:O564"/>
    <mergeCell ref="A565:O565"/>
    <mergeCell ref="A566:O566"/>
    <mergeCell ref="A568:O568"/>
    <mergeCell ref="A567:O567"/>
    <mergeCell ref="A45:O45"/>
    <mergeCell ref="D81:O81"/>
    <mergeCell ref="C131:O131"/>
    <mergeCell ref="D181:O181"/>
    <mergeCell ref="D229:O229"/>
    <mergeCell ref="D272:O272"/>
    <mergeCell ref="D236:D241"/>
    <mergeCell ref="D242:D247"/>
    <mergeCell ref="D96:D102"/>
    <mergeCell ref="D124:D130"/>
    <mergeCell ref="D321:O321"/>
    <mergeCell ref="A364:O364"/>
    <mergeCell ref="A413:O413"/>
    <mergeCell ref="D456:O456"/>
    <mergeCell ref="A513:O513"/>
    <mergeCell ref="A548:O548"/>
    <mergeCell ref="B542:G542"/>
    <mergeCell ref="B543:G543"/>
    <mergeCell ref="B544:G544"/>
    <mergeCell ref="B545:G545"/>
  </mergeCells>
  <printOptions/>
  <pageMargins left="0.6692913385826772" right="0.31496062992125984" top="0.35433070866141736" bottom="0.3937007874015748" header="0.31496062992125984" footer="0.31496062992125984"/>
  <pageSetup horizontalDpi="600" verticalDpi="600" orientation="landscape" paperSize="9" scale="60" r:id="rId1"/>
  <rowBreaks count="12" manualBreakCount="12">
    <brk id="44" max="14" man="1"/>
    <brk id="80" max="14" man="1"/>
    <brk id="130" max="14" man="1"/>
    <brk id="180" max="14" man="1"/>
    <brk id="228" max="14" man="1"/>
    <brk id="271" max="14" man="1"/>
    <brk id="320" max="14" man="1"/>
    <brk id="363" max="14" man="1"/>
    <brk id="412" max="14" man="1"/>
    <brk id="455" max="14" man="1"/>
    <brk id="512" max="14" man="1"/>
    <brk id="547" max="14" man="1"/>
  </rowBreaks>
</worksheet>
</file>

<file path=xl/worksheets/sheet15.xml><?xml version="1.0" encoding="utf-8"?>
<worksheet xmlns="http://schemas.openxmlformats.org/spreadsheetml/2006/main" xmlns:r="http://schemas.openxmlformats.org/officeDocument/2006/relationships">
  <sheetPr>
    <tabColor rgb="FFFFFF00"/>
  </sheetPr>
  <dimension ref="A1:Y51"/>
  <sheetViews>
    <sheetView view="pageBreakPreview" zoomScale="124" zoomScaleSheetLayoutView="124" zoomScalePageLayoutView="0" workbookViewId="0" topLeftCell="A1">
      <selection activeCell="A4" sqref="A1:Y16384"/>
    </sheetView>
  </sheetViews>
  <sheetFormatPr defaultColWidth="9.140625" defaultRowHeight="15"/>
  <cols>
    <col min="1" max="1" width="58.00390625" style="7" customWidth="1"/>
    <col min="2" max="25" width="6.28125" style="676" customWidth="1"/>
  </cols>
  <sheetData>
    <row r="1" spans="1:25" ht="14.25">
      <c r="A1" s="1115">
        <v>43</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row>
    <row r="2" spans="1:25" ht="14.25">
      <c r="A2" s="1116" t="s">
        <v>882</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row>
    <row r="3" spans="1:25" ht="18.75" customHeight="1">
      <c r="A3" s="1117" t="s">
        <v>153</v>
      </c>
      <c r="B3" s="1117"/>
      <c r="C3" s="1117"/>
      <c r="D3" s="1117"/>
      <c r="E3" s="1117"/>
      <c r="F3" s="1117"/>
      <c r="G3" s="1117"/>
      <c r="H3" s="1117"/>
      <c r="I3" s="1117"/>
      <c r="J3" s="1117"/>
      <c r="K3" s="1117"/>
      <c r="L3" s="1117"/>
      <c r="M3" s="1117"/>
      <c r="N3" s="1117"/>
      <c r="O3" s="1117"/>
      <c r="P3" s="1117"/>
      <c r="Q3" s="1117"/>
      <c r="R3" s="1117"/>
      <c r="S3" s="1117"/>
      <c r="T3" s="1117"/>
      <c r="U3" s="1117"/>
      <c r="V3" s="1117"/>
      <c r="W3" s="1117"/>
      <c r="X3" s="1117"/>
      <c r="Y3" s="1117"/>
    </row>
    <row r="4" spans="1:25" ht="28.5" customHeight="1">
      <c r="A4" s="221" t="s">
        <v>154</v>
      </c>
      <c r="B4" s="869" t="s">
        <v>22</v>
      </c>
      <c r="C4" s="869"/>
      <c r="D4" s="869" t="s">
        <v>9</v>
      </c>
      <c r="E4" s="869"/>
      <c r="F4" s="869" t="s">
        <v>10</v>
      </c>
      <c r="G4" s="869"/>
      <c r="H4" s="869" t="s">
        <v>11</v>
      </c>
      <c r="I4" s="869"/>
      <c r="J4" s="869" t="s">
        <v>19</v>
      </c>
      <c r="K4" s="869"/>
      <c r="L4" s="869" t="s">
        <v>27</v>
      </c>
      <c r="M4" s="869"/>
      <c r="N4" s="869" t="s">
        <v>28</v>
      </c>
      <c r="O4" s="869"/>
      <c r="P4" s="869" t="s">
        <v>524</v>
      </c>
      <c r="Q4" s="869"/>
      <c r="R4" s="869" t="s">
        <v>525</v>
      </c>
      <c r="S4" s="869"/>
      <c r="T4" s="869" t="s">
        <v>544</v>
      </c>
      <c r="U4" s="869"/>
      <c r="V4" s="869" t="s">
        <v>527</v>
      </c>
      <c r="W4" s="869"/>
      <c r="X4" s="869" t="s">
        <v>539</v>
      </c>
      <c r="Y4" s="869"/>
    </row>
    <row r="5" spans="1:25" s="76" customFormat="1" ht="23.25" customHeight="1">
      <c r="A5" s="666" t="s">
        <v>155</v>
      </c>
      <c r="B5" s="162" t="s">
        <v>493</v>
      </c>
      <c r="C5" s="162" t="s">
        <v>494</v>
      </c>
      <c r="D5" s="162" t="s">
        <v>493</v>
      </c>
      <c r="E5" s="162" t="s">
        <v>494</v>
      </c>
      <c r="F5" s="162" t="s">
        <v>493</v>
      </c>
      <c r="G5" s="162" t="s">
        <v>494</v>
      </c>
      <c r="H5" s="162" t="s">
        <v>493</v>
      </c>
      <c r="I5" s="162" t="s">
        <v>494</v>
      </c>
      <c r="J5" s="162" t="s">
        <v>493</v>
      </c>
      <c r="K5" s="162" t="s">
        <v>494</v>
      </c>
      <c r="L5" s="162" t="s">
        <v>493</v>
      </c>
      <c r="M5" s="162" t="s">
        <v>494</v>
      </c>
      <c r="N5" s="162" t="s">
        <v>493</v>
      </c>
      <c r="O5" s="162" t="s">
        <v>494</v>
      </c>
      <c r="P5" s="162" t="s">
        <v>493</v>
      </c>
      <c r="Q5" s="162" t="s">
        <v>494</v>
      </c>
      <c r="R5" s="162" t="s">
        <v>493</v>
      </c>
      <c r="S5" s="162" t="s">
        <v>494</v>
      </c>
      <c r="T5" s="162" t="s">
        <v>493</v>
      </c>
      <c r="U5" s="162" t="s">
        <v>494</v>
      </c>
      <c r="V5" s="162" t="s">
        <v>493</v>
      </c>
      <c r="W5" s="162" t="s">
        <v>494</v>
      </c>
      <c r="X5" s="162" t="s">
        <v>493</v>
      </c>
      <c r="Y5" s="162" t="s">
        <v>494</v>
      </c>
    </row>
    <row r="6" spans="1:25" ht="39" customHeight="1">
      <c r="A6" s="667" t="s">
        <v>633</v>
      </c>
      <c r="B6" s="165">
        <f>B11+B17</f>
        <v>141304.30000000002</v>
      </c>
      <c r="C6" s="165">
        <f>C11+C17</f>
        <v>136248.50000000003</v>
      </c>
      <c r="D6" s="169">
        <f>D11+D17</f>
        <v>12106.9</v>
      </c>
      <c r="E6" s="169">
        <f aca="true" t="shared" si="0" ref="E6:Y6">E11+E17</f>
        <v>11373.2</v>
      </c>
      <c r="F6" s="169">
        <f t="shared" si="0"/>
        <v>12627.4</v>
      </c>
      <c r="G6" s="169">
        <f t="shared" si="0"/>
        <v>11541.8</v>
      </c>
      <c r="H6" s="169">
        <f t="shared" si="0"/>
        <v>12627.4</v>
      </c>
      <c r="I6" s="169">
        <f t="shared" si="0"/>
        <v>11546.7</v>
      </c>
      <c r="J6" s="169">
        <f t="shared" si="0"/>
        <v>13144.3</v>
      </c>
      <c r="K6" s="169">
        <f t="shared" si="0"/>
        <v>12430.6</v>
      </c>
      <c r="L6" s="169">
        <f t="shared" si="0"/>
        <v>12704.3</v>
      </c>
      <c r="M6" s="169">
        <f t="shared" si="0"/>
        <v>12704.3</v>
      </c>
      <c r="N6" s="165">
        <f t="shared" si="0"/>
        <v>13169.7</v>
      </c>
      <c r="O6" s="165">
        <f t="shared" si="0"/>
        <v>13169.7</v>
      </c>
      <c r="P6" s="165">
        <v>13169.7</v>
      </c>
      <c r="Q6" s="165">
        <f t="shared" si="0"/>
        <v>12679.7</v>
      </c>
      <c r="R6" s="165">
        <f>R11+R17</f>
        <v>13169.7</v>
      </c>
      <c r="S6" s="165">
        <f t="shared" si="0"/>
        <v>12679.7</v>
      </c>
      <c r="T6" s="165">
        <f t="shared" si="0"/>
        <v>13169.7</v>
      </c>
      <c r="U6" s="165">
        <f t="shared" si="0"/>
        <v>12707.6</v>
      </c>
      <c r="V6" s="165">
        <f t="shared" si="0"/>
        <v>12707.6</v>
      </c>
      <c r="W6" s="165">
        <f t="shared" si="0"/>
        <v>12707.6</v>
      </c>
      <c r="X6" s="165">
        <f t="shared" si="0"/>
        <v>12707.6</v>
      </c>
      <c r="Y6" s="165">
        <f t="shared" si="0"/>
        <v>12707.6</v>
      </c>
    </row>
    <row r="7" spans="1:25" ht="14.25">
      <c r="A7" s="796" t="s">
        <v>492</v>
      </c>
      <c r="B7" s="1118"/>
      <c r="C7" s="1118"/>
      <c r="D7" s="1118"/>
      <c r="E7" s="1118"/>
      <c r="F7" s="1118"/>
      <c r="G7" s="1118"/>
      <c r="H7" s="1118"/>
      <c r="I7" s="1118"/>
      <c r="J7" s="1118"/>
      <c r="K7" s="1118"/>
      <c r="L7" s="1118"/>
      <c r="M7" s="1118"/>
      <c r="N7" s="1118"/>
      <c r="O7" s="1118"/>
      <c r="P7" s="1118"/>
      <c r="Q7" s="1118"/>
      <c r="R7" s="1118"/>
      <c r="S7" s="1118"/>
      <c r="T7" s="1118"/>
      <c r="U7" s="1118"/>
      <c r="V7" s="1118"/>
      <c r="W7" s="1118"/>
      <c r="X7" s="1118"/>
      <c r="Y7" s="797"/>
    </row>
    <row r="8" spans="1:25" ht="20.25">
      <c r="A8" s="667" t="s">
        <v>156</v>
      </c>
      <c r="B8" s="310"/>
      <c r="C8" s="310"/>
      <c r="D8" s="389">
        <v>100</v>
      </c>
      <c r="E8" s="389">
        <v>100</v>
      </c>
      <c r="F8" s="389">
        <v>100</v>
      </c>
      <c r="G8" s="389">
        <v>100</v>
      </c>
      <c r="H8" s="389">
        <v>100</v>
      </c>
      <c r="I8" s="389">
        <v>100</v>
      </c>
      <c r="J8" s="389">
        <v>100</v>
      </c>
      <c r="K8" s="389">
        <v>100</v>
      </c>
      <c r="L8" s="389">
        <v>100</v>
      </c>
      <c r="M8" s="389">
        <v>100</v>
      </c>
      <c r="N8" s="310">
        <v>100</v>
      </c>
      <c r="O8" s="310">
        <v>100</v>
      </c>
      <c r="P8" s="162">
        <v>100</v>
      </c>
      <c r="Q8" s="162">
        <v>100</v>
      </c>
      <c r="R8" s="162">
        <v>100</v>
      </c>
      <c r="S8" s="162">
        <v>100</v>
      </c>
      <c r="T8" s="162">
        <v>100</v>
      </c>
      <c r="U8" s="162">
        <v>100</v>
      </c>
      <c r="V8" s="162">
        <v>100</v>
      </c>
      <c r="W8" s="162">
        <v>100</v>
      </c>
      <c r="X8" s="162">
        <v>100</v>
      </c>
      <c r="Y8" s="162">
        <v>100</v>
      </c>
    </row>
    <row r="9" spans="1:25" ht="20.25">
      <c r="A9" s="668" t="s">
        <v>645</v>
      </c>
      <c r="B9" s="669"/>
      <c r="C9" s="669"/>
      <c r="D9" s="669"/>
      <c r="E9" s="669"/>
      <c r="F9" s="669"/>
      <c r="G9" s="669"/>
      <c r="H9" s="669"/>
      <c r="I9" s="669"/>
      <c r="J9" s="669"/>
      <c r="K9" s="669"/>
      <c r="L9" s="669"/>
      <c r="M9" s="669"/>
      <c r="N9" s="669"/>
      <c r="O9" s="669"/>
      <c r="P9" s="378"/>
      <c r="Q9" s="378"/>
      <c r="R9" s="378"/>
      <c r="S9" s="378"/>
      <c r="T9" s="378"/>
      <c r="U9" s="378"/>
      <c r="V9" s="378"/>
      <c r="W9" s="378"/>
      <c r="X9" s="378"/>
      <c r="Y9" s="328"/>
    </row>
    <row r="10" spans="1:25" ht="14.25">
      <c r="A10" s="796" t="s">
        <v>157</v>
      </c>
      <c r="B10" s="1118"/>
      <c r="C10" s="1118"/>
      <c r="D10" s="1118"/>
      <c r="E10" s="1118"/>
      <c r="F10" s="1118"/>
      <c r="G10" s="1118"/>
      <c r="H10" s="1118"/>
      <c r="I10" s="1118"/>
      <c r="J10" s="1118"/>
      <c r="K10" s="1118"/>
      <c r="L10" s="1118"/>
      <c r="M10" s="1118"/>
      <c r="N10" s="1118"/>
      <c r="O10" s="1118"/>
      <c r="P10" s="1118"/>
      <c r="Q10" s="1118"/>
      <c r="R10" s="1118"/>
      <c r="S10" s="1118"/>
      <c r="T10" s="1118"/>
      <c r="U10" s="1118"/>
      <c r="V10" s="1118"/>
      <c r="W10" s="1118"/>
      <c r="X10" s="1118"/>
      <c r="Y10" s="797"/>
    </row>
    <row r="11" spans="1:25" ht="20.25">
      <c r="A11" s="667" t="s">
        <v>634</v>
      </c>
      <c r="B11" s="498">
        <f>D11+F11+H11+J11+L11+N11+P11+R11+T11+V11+X11</f>
        <v>70652.45000000001</v>
      </c>
      <c r="C11" s="498">
        <f>E11+G11+I11+K11+M11+O11+Q11+S11+U11+W11+Y11</f>
        <v>68124.45000000001</v>
      </c>
      <c r="D11" s="497">
        <f>D14</f>
        <v>6053.45</v>
      </c>
      <c r="E11" s="389">
        <f>E14</f>
        <v>5686.6</v>
      </c>
      <c r="F11" s="497">
        <f aca="true" t="shared" si="1" ref="F11:Y11">F14</f>
        <v>6313.7</v>
      </c>
      <c r="G11" s="389">
        <f t="shared" si="1"/>
        <v>5770.9</v>
      </c>
      <c r="H11" s="497">
        <f t="shared" si="1"/>
        <v>6313.7</v>
      </c>
      <c r="I11" s="389">
        <f t="shared" si="1"/>
        <v>5773.35</v>
      </c>
      <c r="J11" s="497">
        <f t="shared" si="1"/>
        <v>6572.2</v>
      </c>
      <c r="K11" s="389">
        <f t="shared" si="1"/>
        <v>6215.3</v>
      </c>
      <c r="L11" s="497">
        <f t="shared" si="1"/>
        <v>6352.2</v>
      </c>
      <c r="M11" s="389">
        <f t="shared" si="1"/>
        <v>6352.2</v>
      </c>
      <c r="N11" s="498">
        <f t="shared" si="1"/>
        <v>6584.9</v>
      </c>
      <c r="O11" s="310">
        <f t="shared" si="1"/>
        <v>6584.9</v>
      </c>
      <c r="P11" s="498">
        <f t="shared" si="1"/>
        <v>6584.9</v>
      </c>
      <c r="Q11" s="310">
        <f t="shared" si="1"/>
        <v>6339.9</v>
      </c>
      <c r="R11" s="498">
        <f t="shared" si="1"/>
        <v>6584.9</v>
      </c>
      <c r="S11" s="310">
        <f t="shared" si="1"/>
        <v>6339.9</v>
      </c>
      <c r="T11" s="498">
        <f t="shared" si="1"/>
        <v>6584.9</v>
      </c>
      <c r="U11" s="498">
        <f t="shared" si="1"/>
        <v>6353.8</v>
      </c>
      <c r="V11" s="498">
        <f t="shared" si="1"/>
        <v>6353.8</v>
      </c>
      <c r="W11" s="498">
        <f t="shared" si="1"/>
        <v>6353.8</v>
      </c>
      <c r="X11" s="498">
        <f t="shared" si="1"/>
        <v>6353.8</v>
      </c>
      <c r="Y11" s="498">
        <f t="shared" si="1"/>
        <v>6353.8</v>
      </c>
    </row>
    <row r="12" spans="1:25" ht="14.25">
      <c r="A12" s="796" t="s">
        <v>495</v>
      </c>
      <c r="B12" s="1118"/>
      <c r="C12" s="1118"/>
      <c r="D12" s="1118"/>
      <c r="E12" s="1118"/>
      <c r="F12" s="1118"/>
      <c r="G12" s="1118"/>
      <c r="H12" s="1118"/>
      <c r="I12" s="1118"/>
      <c r="J12" s="1118"/>
      <c r="K12" s="1118"/>
      <c r="L12" s="1118"/>
      <c r="M12" s="1118"/>
      <c r="N12" s="1118"/>
      <c r="O12" s="1118"/>
      <c r="P12" s="1118"/>
      <c r="Q12" s="1118"/>
      <c r="R12" s="1118"/>
      <c r="S12" s="1118"/>
      <c r="T12" s="1118"/>
      <c r="U12" s="1118"/>
      <c r="V12" s="1118"/>
      <c r="W12" s="1118"/>
      <c r="X12" s="1118"/>
      <c r="Y12" s="797"/>
    </row>
    <row r="13" spans="1:25" ht="30">
      <c r="A13" s="667" t="s">
        <v>158</v>
      </c>
      <c r="B13" s="310"/>
      <c r="C13" s="310"/>
      <c r="D13" s="389">
        <v>100</v>
      </c>
      <c r="E13" s="389">
        <v>100</v>
      </c>
      <c r="F13" s="389">
        <v>100</v>
      </c>
      <c r="G13" s="389">
        <v>100</v>
      </c>
      <c r="H13" s="389">
        <v>100</v>
      </c>
      <c r="I13" s="389">
        <v>100</v>
      </c>
      <c r="J13" s="389">
        <v>100</v>
      </c>
      <c r="K13" s="389">
        <v>100</v>
      </c>
      <c r="L13" s="389">
        <v>100</v>
      </c>
      <c r="M13" s="389">
        <v>100</v>
      </c>
      <c r="N13" s="310">
        <v>100</v>
      </c>
      <c r="O13" s="310">
        <v>100</v>
      </c>
      <c r="P13" s="162">
        <v>100</v>
      </c>
      <c r="Q13" s="162">
        <v>100</v>
      </c>
      <c r="R13" s="162">
        <v>100</v>
      </c>
      <c r="S13" s="162">
        <v>100</v>
      </c>
      <c r="T13" s="162">
        <v>100</v>
      </c>
      <c r="U13" s="162">
        <v>100</v>
      </c>
      <c r="V13" s="162">
        <v>100</v>
      </c>
      <c r="W13" s="162">
        <v>100</v>
      </c>
      <c r="X13" s="162">
        <v>100</v>
      </c>
      <c r="Y13" s="162">
        <v>100</v>
      </c>
    </row>
    <row r="14" spans="1:25" ht="14.25">
      <c r="A14" s="350" t="s">
        <v>646</v>
      </c>
      <c r="B14" s="498">
        <f>D14+F14+H14+J14+L14+N14+P14+R14+T14+V14+X14</f>
        <v>70652.45000000001</v>
      </c>
      <c r="C14" s="498">
        <f>E14+G14+I14+K14+M14+O14+Q14+S14+U14+W14+Y14</f>
        <v>68124.45000000001</v>
      </c>
      <c r="D14" s="497">
        <v>6053.45</v>
      </c>
      <c r="E14" s="389">
        <v>5686.6</v>
      </c>
      <c r="F14" s="389">
        <v>6313.7</v>
      </c>
      <c r="G14" s="389">
        <v>5770.9</v>
      </c>
      <c r="H14" s="389">
        <v>6313.7</v>
      </c>
      <c r="I14" s="497">
        <v>5773.35</v>
      </c>
      <c r="J14" s="389">
        <v>6572.2</v>
      </c>
      <c r="K14" s="497">
        <v>6215.3</v>
      </c>
      <c r="L14" s="497">
        <v>6352.2</v>
      </c>
      <c r="M14" s="497">
        <v>6352.2</v>
      </c>
      <c r="N14" s="498">
        <v>6584.9</v>
      </c>
      <c r="O14" s="498">
        <v>6584.9</v>
      </c>
      <c r="P14" s="498">
        <v>6584.9</v>
      </c>
      <c r="Q14" s="498">
        <v>6339.9</v>
      </c>
      <c r="R14" s="498">
        <v>6584.9</v>
      </c>
      <c r="S14" s="498">
        <v>6339.9</v>
      </c>
      <c r="T14" s="498">
        <v>6584.9</v>
      </c>
      <c r="U14" s="498">
        <v>6353.8</v>
      </c>
      <c r="V14" s="498">
        <v>6353.8</v>
      </c>
      <c r="W14" s="498">
        <v>6353.8</v>
      </c>
      <c r="X14" s="498">
        <v>6353.8</v>
      </c>
      <c r="Y14" s="498">
        <v>6353.8</v>
      </c>
    </row>
    <row r="15" spans="1:25" ht="20.25">
      <c r="A15" s="667" t="s">
        <v>159</v>
      </c>
      <c r="B15" s="310"/>
      <c r="C15" s="310"/>
      <c r="D15" s="389">
        <v>100</v>
      </c>
      <c r="E15" s="389">
        <v>100</v>
      </c>
      <c r="F15" s="389">
        <v>100</v>
      </c>
      <c r="G15" s="389">
        <v>100</v>
      </c>
      <c r="H15" s="389">
        <v>100</v>
      </c>
      <c r="I15" s="389">
        <v>100</v>
      </c>
      <c r="J15" s="389">
        <v>100</v>
      </c>
      <c r="K15" s="389">
        <v>100</v>
      </c>
      <c r="L15" s="389">
        <v>100</v>
      </c>
      <c r="M15" s="389">
        <v>100</v>
      </c>
      <c r="N15" s="310">
        <v>100</v>
      </c>
      <c r="O15" s="310">
        <v>100</v>
      </c>
      <c r="P15" s="162">
        <v>100</v>
      </c>
      <c r="Q15" s="162">
        <v>100</v>
      </c>
      <c r="R15" s="162">
        <v>100</v>
      </c>
      <c r="S15" s="162">
        <v>100</v>
      </c>
      <c r="T15" s="162">
        <v>100</v>
      </c>
      <c r="U15" s="162">
        <v>100</v>
      </c>
      <c r="V15" s="162">
        <v>100</v>
      </c>
      <c r="W15" s="162">
        <v>100</v>
      </c>
      <c r="X15" s="162">
        <v>100</v>
      </c>
      <c r="Y15" s="162">
        <v>100</v>
      </c>
    </row>
    <row r="16" spans="1:25" ht="14.25">
      <c r="A16" s="796" t="s">
        <v>160</v>
      </c>
      <c r="B16" s="1118"/>
      <c r="C16" s="1118"/>
      <c r="D16" s="1118"/>
      <c r="E16" s="1118"/>
      <c r="F16" s="1118"/>
      <c r="G16" s="1118"/>
      <c r="H16" s="1118"/>
      <c r="I16" s="1118"/>
      <c r="J16" s="1118"/>
      <c r="K16" s="1118"/>
      <c r="L16" s="1118"/>
      <c r="M16" s="1118"/>
      <c r="N16" s="1118"/>
      <c r="O16" s="1118"/>
      <c r="P16" s="1118"/>
      <c r="Q16" s="1118"/>
      <c r="R16" s="1118"/>
      <c r="S16" s="1118"/>
      <c r="T16" s="1118"/>
      <c r="U16" s="1118"/>
      <c r="V16" s="1118"/>
      <c r="W16" s="1118"/>
      <c r="X16" s="1118"/>
      <c r="Y16" s="797"/>
    </row>
    <row r="17" spans="1:25" ht="30">
      <c r="A17" s="667" t="s">
        <v>1043</v>
      </c>
      <c r="B17" s="498">
        <f>D17+F17+H17+J17+L17+N17+P17+R17+T17+V17+X17</f>
        <v>70651.85</v>
      </c>
      <c r="C17" s="498">
        <f>E17+G17+I17+K17+M17+O17+Q17+S17+U17+W17+Y17</f>
        <v>68124.05000000002</v>
      </c>
      <c r="D17" s="497">
        <f>D20</f>
        <v>6053.45</v>
      </c>
      <c r="E17" s="389">
        <f>E20</f>
        <v>5686.6</v>
      </c>
      <c r="F17" s="497">
        <f aca="true" t="shared" si="2" ref="F17:Y17">F20</f>
        <v>6313.7</v>
      </c>
      <c r="G17" s="389">
        <f t="shared" si="2"/>
        <v>5770.9</v>
      </c>
      <c r="H17" s="497">
        <f t="shared" si="2"/>
        <v>6313.7</v>
      </c>
      <c r="I17" s="389">
        <f t="shared" si="2"/>
        <v>5773.35</v>
      </c>
      <c r="J17" s="497">
        <f t="shared" si="2"/>
        <v>6572.1</v>
      </c>
      <c r="K17" s="389">
        <f t="shared" si="2"/>
        <v>6215.3</v>
      </c>
      <c r="L17" s="497">
        <f t="shared" si="2"/>
        <v>6352.1</v>
      </c>
      <c r="M17" s="389">
        <f t="shared" si="2"/>
        <v>6352.1</v>
      </c>
      <c r="N17" s="498">
        <f t="shared" si="2"/>
        <v>6584.8</v>
      </c>
      <c r="O17" s="310">
        <f t="shared" si="2"/>
        <v>6584.8</v>
      </c>
      <c r="P17" s="498">
        <f t="shared" si="2"/>
        <v>6584.8</v>
      </c>
      <c r="Q17" s="310">
        <f t="shared" si="2"/>
        <v>6339.8</v>
      </c>
      <c r="R17" s="498">
        <f t="shared" si="2"/>
        <v>6584.8</v>
      </c>
      <c r="S17" s="310">
        <f t="shared" si="2"/>
        <v>6339.8</v>
      </c>
      <c r="T17" s="498">
        <f t="shared" si="2"/>
        <v>6584.8</v>
      </c>
      <c r="U17" s="498">
        <f t="shared" si="2"/>
        <v>6353.8</v>
      </c>
      <c r="V17" s="498">
        <f t="shared" si="2"/>
        <v>6353.8</v>
      </c>
      <c r="W17" s="498">
        <f t="shared" si="2"/>
        <v>6353.8</v>
      </c>
      <c r="X17" s="498">
        <f t="shared" si="2"/>
        <v>6353.8</v>
      </c>
      <c r="Y17" s="498">
        <f t="shared" si="2"/>
        <v>6353.8</v>
      </c>
    </row>
    <row r="18" spans="1:25" ht="15" customHeight="1">
      <c r="A18" s="796" t="s">
        <v>496</v>
      </c>
      <c r="B18" s="1118"/>
      <c r="C18" s="1118"/>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797"/>
    </row>
    <row r="19" spans="1:25" ht="30">
      <c r="A19" s="667" t="s">
        <v>161</v>
      </c>
      <c r="B19" s="310"/>
      <c r="C19" s="310"/>
      <c r="D19" s="389" t="s">
        <v>162</v>
      </c>
      <c r="E19" s="389" t="s">
        <v>162</v>
      </c>
      <c r="F19" s="389" t="s">
        <v>162</v>
      </c>
      <c r="G19" s="389" t="s">
        <v>162</v>
      </c>
      <c r="H19" s="389" t="s">
        <v>162</v>
      </c>
      <c r="I19" s="389" t="s">
        <v>162</v>
      </c>
      <c r="J19" s="389" t="s">
        <v>162</v>
      </c>
      <c r="K19" s="389" t="s">
        <v>162</v>
      </c>
      <c r="L19" s="389" t="s">
        <v>162</v>
      </c>
      <c r="M19" s="389" t="s">
        <v>162</v>
      </c>
      <c r="N19" s="310" t="s">
        <v>162</v>
      </c>
      <c r="O19" s="310" t="s">
        <v>162</v>
      </c>
      <c r="P19" s="310" t="s">
        <v>162</v>
      </c>
      <c r="Q19" s="310" t="s">
        <v>162</v>
      </c>
      <c r="R19" s="310" t="s">
        <v>162</v>
      </c>
      <c r="S19" s="310" t="s">
        <v>162</v>
      </c>
      <c r="T19" s="310" t="s">
        <v>162</v>
      </c>
      <c r="U19" s="310" t="s">
        <v>162</v>
      </c>
      <c r="V19" s="310" t="s">
        <v>162</v>
      </c>
      <c r="W19" s="310" t="s">
        <v>162</v>
      </c>
      <c r="X19" s="310" t="s">
        <v>162</v>
      </c>
      <c r="Y19" s="310" t="s">
        <v>162</v>
      </c>
    </row>
    <row r="20" spans="1:25" ht="23.25" customHeight="1">
      <c r="A20" s="350" t="s">
        <v>647</v>
      </c>
      <c r="B20" s="498">
        <f aca="true" t="shared" si="3" ref="B20:C22">D20+F20+H20+J20+L20+N20+P20+R20+T20+V20+X20</f>
        <v>70651.85</v>
      </c>
      <c r="C20" s="498">
        <f t="shared" si="3"/>
        <v>68124.05000000002</v>
      </c>
      <c r="D20" s="497">
        <v>6053.45</v>
      </c>
      <c r="E20" s="389">
        <v>5686.6</v>
      </c>
      <c r="F20" s="389">
        <v>6313.7</v>
      </c>
      <c r="G20" s="389">
        <v>5770.9</v>
      </c>
      <c r="H20" s="389">
        <v>6313.7</v>
      </c>
      <c r="I20" s="497">
        <v>5773.35</v>
      </c>
      <c r="J20" s="389">
        <v>6572.1</v>
      </c>
      <c r="K20" s="497">
        <v>6215.3</v>
      </c>
      <c r="L20" s="497">
        <v>6352.1</v>
      </c>
      <c r="M20" s="497">
        <v>6352.1</v>
      </c>
      <c r="N20" s="498">
        <v>6584.8</v>
      </c>
      <c r="O20" s="498">
        <v>6584.8</v>
      </c>
      <c r="P20" s="498">
        <v>6584.8</v>
      </c>
      <c r="Q20" s="498">
        <v>6339.8</v>
      </c>
      <c r="R20" s="498">
        <v>6584.8</v>
      </c>
      <c r="S20" s="498">
        <v>6339.8</v>
      </c>
      <c r="T20" s="498">
        <v>6584.8</v>
      </c>
      <c r="U20" s="498">
        <v>6353.8</v>
      </c>
      <c r="V20" s="498">
        <v>6353.8</v>
      </c>
      <c r="W20" s="498">
        <v>6353.8</v>
      </c>
      <c r="X20" s="498">
        <v>6353.8</v>
      </c>
      <c r="Y20" s="498">
        <v>6353.8</v>
      </c>
    </row>
    <row r="21" spans="1:25" ht="14.25">
      <c r="A21" s="667" t="s">
        <v>635</v>
      </c>
      <c r="B21" s="163">
        <f t="shared" si="3"/>
        <v>0</v>
      </c>
      <c r="C21" s="163">
        <f t="shared" si="3"/>
        <v>0</v>
      </c>
      <c r="D21" s="389">
        <v>0</v>
      </c>
      <c r="E21" s="389">
        <v>0</v>
      </c>
      <c r="F21" s="389">
        <v>0</v>
      </c>
      <c r="G21" s="389">
        <v>0</v>
      </c>
      <c r="H21" s="389">
        <v>0</v>
      </c>
      <c r="I21" s="389">
        <v>0</v>
      </c>
      <c r="J21" s="389">
        <v>0</v>
      </c>
      <c r="K21" s="389">
        <v>0</v>
      </c>
      <c r="L21" s="389">
        <v>0</v>
      </c>
      <c r="M21" s="389">
        <v>0</v>
      </c>
      <c r="N21" s="310">
        <v>0</v>
      </c>
      <c r="O21" s="310">
        <v>0</v>
      </c>
      <c r="P21" s="162">
        <v>0</v>
      </c>
      <c r="Q21" s="162">
        <v>0</v>
      </c>
      <c r="R21" s="162">
        <v>0</v>
      </c>
      <c r="S21" s="162">
        <v>0</v>
      </c>
      <c r="T21" s="162">
        <v>0</v>
      </c>
      <c r="U21" s="162">
        <v>0</v>
      </c>
      <c r="V21" s="162">
        <v>0</v>
      </c>
      <c r="W21" s="162">
        <v>0</v>
      </c>
      <c r="X21" s="162">
        <v>0</v>
      </c>
      <c r="Y21" s="162">
        <v>0</v>
      </c>
    </row>
    <row r="22" spans="1:25" ht="14.25">
      <c r="A22" s="667" t="s">
        <v>636</v>
      </c>
      <c r="B22" s="163">
        <f t="shared" si="3"/>
        <v>0</v>
      </c>
      <c r="C22" s="163">
        <f t="shared" si="3"/>
        <v>0</v>
      </c>
      <c r="D22" s="492">
        <v>0</v>
      </c>
      <c r="E22" s="492">
        <v>0</v>
      </c>
      <c r="F22" s="492">
        <v>0</v>
      </c>
      <c r="G22" s="492">
        <v>0</v>
      </c>
      <c r="H22" s="492">
        <v>0</v>
      </c>
      <c r="I22" s="492">
        <v>0</v>
      </c>
      <c r="J22" s="492">
        <v>0</v>
      </c>
      <c r="K22" s="492">
        <v>0</v>
      </c>
      <c r="L22" s="492">
        <v>0</v>
      </c>
      <c r="M22" s="492">
        <v>0</v>
      </c>
      <c r="N22" s="163">
        <v>0</v>
      </c>
      <c r="O22" s="163">
        <v>0</v>
      </c>
      <c r="P22" s="162">
        <v>0</v>
      </c>
      <c r="Q22" s="162">
        <v>0</v>
      </c>
      <c r="R22" s="162">
        <v>0</v>
      </c>
      <c r="S22" s="162">
        <v>0</v>
      </c>
      <c r="T22" s="162">
        <v>0</v>
      </c>
      <c r="U22" s="162">
        <v>0</v>
      </c>
      <c r="V22" s="162">
        <v>0</v>
      </c>
      <c r="W22" s="162">
        <v>0</v>
      </c>
      <c r="X22" s="162">
        <v>0</v>
      </c>
      <c r="Y22" s="162">
        <v>0</v>
      </c>
    </row>
    <row r="24" spans="1:25" ht="14.25">
      <c r="A24" s="1119" t="s">
        <v>567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row>
    <row r="25" spans="1:25" ht="14.25">
      <c r="A25" s="671" t="s">
        <v>156</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row>
    <row r="26" spans="1:25" ht="14.25">
      <c r="A26" s="671" t="s">
        <v>562</v>
      </c>
      <c r="B26" s="672"/>
      <c r="C26" s="672"/>
      <c r="D26" s="672"/>
      <c r="E26" s="672"/>
      <c r="F26" s="672"/>
      <c r="G26" s="672"/>
      <c r="H26" s="672"/>
      <c r="I26" s="672"/>
      <c r="J26" s="672"/>
      <c r="K26" s="672"/>
      <c r="L26" s="672"/>
      <c r="M26" s="672"/>
      <c r="N26" s="672"/>
      <c r="O26" s="672"/>
      <c r="P26" s="672"/>
      <c r="Q26" s="672"/>
      <c r="R26" s="672"/>
      <c r="S26" s="672"/>
      <c r="T26" s="672"/>
      <c r="U26" s="672"/>
      <c r="V26" s="672"/>
      <c r="W26" s="672"/>
      <c r="X26" s="672"/>
      <c r="Y26" s="672"/>
    </row>
    <row r="27" spans="1:25" ht="24" customHeight="1">
      <c r="A27" s="673" t="s">
        <v>565</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row>
    <row r="28" spans="1:25" ht="14.25">
      <c r="A28" s="671" t="s">
        <v>554</v>
      </c>
      <c r="B28" s="672"/>
      <c r="C28" s="672"/>
      <c r="D28" s="672"/>
      <c r="E28" s="672"/>
      <c r="F28" s="672"/>
      <c r="G28" s="672"/>
      <c r="H28" s="672"/>
      <c r="I28" s="672"/>
      <c r="J28" s="672"/>
      <c r="K28" s="672"/>
      <c r="L28" s="672"/>
      <c r="M28" s="672"/>
      <c r="N28" s="672"/>
      <c r="O28" s="672"/>
      <c r="P28" s="672"/>
      <c r="Q28" s="672"/>
      <c r="R28" s="672"/>
      <c r="S28" s="672"/>
      <c r="T28" s="672"/>
      <c r="U28" s="672"/>
      <c r="V28" s="672"/>
      <c r="W28" s="672"/>
      <c r="X28" s="672"/>
      <c r="Y28" s="672"/>
    </row>
    <row r="29" spans="1:25" ht="14.25">
      <c r="A29" s="1119" t="s">
        <v>563</v>
      </c>
      <c r="B29" s="1119"/>
      <c r="C29" s="1119"/>
      <c r="D29" s="1119"/>
      <c r="E29" s="1119"/>
      <c r="F29" s="1119"/>
      <c r="G29" s="1119"/>
      <c r="H29" s="1119"/>
      <c r="I29" s="1119"/>
      <c r="J29" s="1119"/>
      <c r="K29" s="1119"/>
      <c r="L29" s="1119"/>
      <c r="M29" s="1119"/>
      <c r="N29" s="1119"/>
      <c r="O29" s="1119"/>
      <c r="P29" s="1119"/>
      <c r="Q29" s="1119"/>
      <c r="R29" s="1119"/>
      <c r="S29" s="1119"/>
      <c r="T29" s="1119"/>
      <c r="U29" s="1119"/>
      <c r="V29" s="1119"/>
      <c r="W29" s="1119"/>
      <c r="X29" s="1119"/>
      <c r="Y29" s="1119"/>
    </row>
    <row r="30" spans="1:25" ht="14.25">
      <c r="A30" s="671" t="s">
        <v>564</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row>
    <row r="31" spans="1:25" ht="18.75" customHeight="1">
      <c r="A31" s="1119" t="s">
        <v>566</v>
      </c>
      <c r="B31" s="1119"/>
      <c r="C31" s="1119"/>
      <c r="D31" s="1119"/>
      <c r="E31" s="1119"/>
      <c r="F31" s="1119"/>
      <c r="G31" s="1119"/>
      <c r="H31" s="1119"/>
      <c r="I31" s="1119"/>
      <c r="J31" s="1119"/>
      <c r="K31" s="1119"/>
      <c r="L31" s="1119"/>
      <c r="M31" s="1119"/>
      <c r="N31" s="1119"/>
      <c r="O31" s="1119"/>
      <c r="P31" s="1119"/>
      <c r="Q31" s="1119"/>
      <c r="R31" s="1119"/>
      <c r="S31" s="1119"/>
      <c r="T31" s="1119"/>
      <c r="U31" s="1119"/>
      <c r="V31" s="1119"/>
      <c r="W31" s="1119"/>
      <c r="X31" s="1119"/>
      <c r="Y31" s="1119"/>
    </row>
    <row r="32" spans="1:25" ht="14.25">
      <c r="A32" s="671" t="s">
        <v>555</v>
      </c>
      <c r="B32" s="672"/>
      <c r="C32" s="672"/>
      <c r="D32" s="672"/>
      <c r="E32" s="672"/>
      <c r="F32" s="672"/>
      <c r="G32" s="672"/>
      <c r="H32" s="672"/>
      <c r="I32" s="672"/>
      <c r="J32" s="672"/>
      <c r="K32" s="672"/>
      <c r="L32" s="672"/>
      <c r="M32" s="672"/>
      <c r="N32" s="672"/>
      <c r="O32" s="672"/>
      <c r="P32" s="672"/>
      <c r="Q32" s="672"/>
      <c r="R32" s="672"/>
      <c r="S32" s="672"/>
      <c r="T32" s="672"/>
      <c r="U32" s="672"/>
      <c r="V32" s="672"/>
      <c r="W32" s="672"/>
      <c r="X32" s="672"/>
      <c r="Y32" s="672"/>
    </row>
    <row r="33" spans="1:25" ht="23.25" customHeight="1">
      <c r="A33" s="662" t="s">
        <v>1136</v>
      </c>
      <c r="B33" s="672"/>
      <c r="C33" s="672"/>
      <c r="D33" s="672"/>
      <c r="E33" s="672"/>
      <c r="F33" s="672"/>
      <c r="G33" s="672"/>
      <c r="H33" s="672"/>
      <c r="I33" s="672"/>
      <c r="J33" s="672"/>
      <c r="K33" s="672"/>
      <c r="L33" s="672"/>
      <c r="M33" s="672"/>
      <c r="N33" s="672"/>
      <c r="O33" s="672"/>
      <c r="P33" s="672"/>
      <c r="Q33" s="672"/>
      <c r="R33" s="672"/>
      <c r="S33" s="672"/>
      <c r="T33" s="672"/>
      <c r="U33" s="672"/>
      <c r="V33" s="672"/>
      <c r="W33" s="672"/>
      <c r="X33" s="672"/>
      <c r="Y33" s="672"/>
    </row>
    <row r="34" spans="1:25" ht="7.5" customHeight="1">
      <c r="A34" s="674"/>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row>
    <row r="35" spans="1:25" ht="14.25">
      <c r="A35" s="671" t="s">
        <v>556</v>
      </c>
      <c r="B35" s="672"/>
      <c r="C35" s="672"/>
      <c r="D35" s="672"/>
      <c r="E35" s="672"/>
      <c r="F35" s="672"/>
      <c r="G35" s="672"/>
      <c r="H35" s="672"/>
      <c r="I35" s="672"/>
      <c r="J35" s="672"/>
      <c r="K35" s="672"/>
      <c r="L35" s="672"/>
      <c r="M35" s="672"/>
      <c r="N35" s="672"/>
      <c r="O35" s="672"/>
      <c r="P35" s="672"/>
      <c r="Q35" s="672"/>
      <c r="R35" s="672"/>
      <c r="S35" s="672"/>
      <c r="T35" s="672"/>
      <c r="U35" s="672"/>
      <c r="V35" s="672"/>
      <c r="W35" s="672"/>
      <c r="X35" s="672"/>
      <c r="Y35" s="672"/>
    </row>
    <row r="36" spans="1:25" ht="14.25">
      <c r="A36" s="671"/>
      <c r="B36" s="672"/>
      <c r="C36" s="672"/>
      <c r="D36" s="672"/>
      <c r="E36" s="672"/>
      <c r="F36" s="672"/>
      <c r="G36" s="672"/>
      <c r="H36" s="672"/>
      <c r="I36" s="672"/>
      <c r="J36" s="672"/>
      <c r="K36" s="672"/>
      <c r="L36" s="672"/>
      <c r="M36" s="672"/>
      <c r="N36" s="672"/>
      <c r="O36" s="672"/>
      <c r="P36" s="672"/>
      <c r="Q36" s="672"/>
      <c r="R36" s="672"/>
      <c r="S36" s="672"/>
      <c r="T36" s="672"/>
      <c r="U36" s="672"/>
      <c r="V36" s="672"/>
      <c r="W36" s="672"/>
      <c r="X36" s="672"/>
      <c r="Y36" s="672"/>
    </row>
    <row r="37" spans="1:25" ht="14.25">
      <c r="A37" s="671" t="s">
        <v>557</v>
      </c>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row>
    <row r="38" spans="1:25" ht="14.25">
      <c r="A38" s="671"/>
      <c r="B38" s="672"/>
      <c r="C38" s="672"/>
      <c r="D38" s="672"/>
      <c r="E38" s="672"/>
      <c r="F38" s="672"/>
      <c r="G38" s="672"/>
      <c r="H38" s="672"/>
      <c r="I38" s="672"/>
      <c r="J38" s="672"/>
      <c r="K38" s="672"/>
      <c r="L38" s="672"/>
      <c r="M38" s="672"/>
      <c r="N38" s="672"/>
      <c r="O38" s="672"/>
      <c r="P38" s="672"/>
      <c r="Q38" s="672"/>
      <c r="R38" s="672"/>
      <c r="S38" s="672"/>
      <c r="T38" s="672"/>
      <c r="U38" s="672"/>
      <c r="V38" s="672"/>
      <c r="W38" s="672"/>
      <c r="X38" s="672"/>
      <c r="Y38" s="672"/>
    </row>
    <row r="39" spans="1:25" ht="14.25">
      <c r="A39" s="670" t="s">
        <v>558</v>
      </c>
      <c r="B39" s="672"/>
      <c r="C39" s="672"/>
      <c r="D39" s="672"/>
      <c r="E39" s="672"/>
      <c r="F39" s="672"/>
      <c r="G39" s="672"/>
      <c r="H39" s="672"/>
      <c r="I39" s="672"/>
      <c r="J39" s="672"/>
      <c r="K39" s="672"/>
      <c r="L39" s="672"/>
      <c r="M39" s="672"/>
      <c r="N39" s="672"/>
      <c r="O39" s="672"/>
      <c r="P39" s="672"/>
      <c r="Q39" s="672"/>
      <c r="R39" s="672"/>
      <c r="S39" s="672"/>
      <c r="T39" s="672"/>
      <c r="U39" s="672"/>
      <c r="V39" s="672"/>
      <c r="W39" s="672"/>
      <c r="X39" s="672"/>
      <c r="Y39" s="672"/>
    </row>
    <row r="40" spans="1:25" ht="9" customHeight="1">
      <c r="A40" s="674"/>
      <c r="B40" s="672"/>
      <c r="C40" s="672"/>
      <c r="D40" s="672"/>
      <c r="E40" s="672"/>
      <c r="F40" s="672"/>
      <c r="G40" s="672"/>
      <c r="H40" s="672"/>
      <c r="I40" s="672"/>
      <c r="J40" s="672"/>
      <c r="K40" s="672"/>
      <c r="L40" s="672"/>
      <c r="M40" s="672"/>
      <c r="N40" s="672"/>
      <c r="O40" s="672"/>
      <c r="P40" s="672"/>
      <c r="Q40" s="672"/>
      <c r="R40" s="672"/>
      <c r="S40" s="672"/>
      <c r="T40" s="672"/>
      <c r="U40" s="672"/>
      <c r="V40" s="672"/>
      <c r="W40" s="672"/>
      <c r="X40" s="672"/>
      <c r="Y40" s="672"/>
    </row>
    <row r="41" spans="1:25" ht="14.25">
      <c r="A41" s="671" t="s">
        <v>1137</v>
      </c>
      <c r="B41" s="672"/>
      <c r="C41" s="672"/>
      <c r="D41" s="672"/>
      <c r="E41" s="672"/>
      <c r="F41" s="672"/>
      <c r="G41" s="672"/>
      <c r="H41" s="672"/>
      <c r="I41" s="672"/>
      <c r="J41" s="672"/>
      <c r="K41" s="672"/>
      <c r="L41" s="672"/>
      <c r="M41" s="672"/>
      <c r="N41" s="672"/>
      <c r="O41" s="672"/>
      <c r="P41" s="672"/>
      <c r="Q41" s="672"/>
      <c r="R41" s="672"/>
      <c r="S41" s="672"/>
      <c r="T41" s="672"/>
      <c r="U41" s="672"/>
      <c r="V41" s="672"/>
      <c r="W41" s="672"/>
      <c r="X41" s="672"/>
      <c r="Y41" s="672"/>
    </row>
    <row r="42" spans="1:25" ht="14.25">
      <c r="A42" s="671" t="s">
        <v>554</v>
      </c>
      <c r="B42" s="672"/>
      <c r="C42" s="672"/>
      <c r="D42" s="672"/>
      <c r="E42" s="672"/>
      <c r="F42" s="672"/>
      <c r="G42" s="672"/>
      <c r="H42" s="672"/>
      <c r="I42" s="672"/>
      <c r="J42" s="672"/>
      <c r="K42" s="672"/>
      <c r="L42" s="672"/>
      <c r="M42" s="672"/>
      <c r="N42" s="672"/>
      <c r="O42" s="672"/>
      <c r="P42" s="672"/>
      <c r="Q42" s="672"/>
      <c r="R42" s="672"/>
      <c r="S42" s="672"/>
      <c r="T42" s="672"/>
      <c r="U42" s="672"/>
      <c r="V42" s="672"/>
      <c r="W42" s="672"/>
      <c r="X42" s="672"/>
      <c r="Y42" s="672"/>
    </row>
    <row r="43" spans="1:25" ht="14.25">
      <c r="A43" s="1119" t="s">
        <v>559</v>
      </c>
      <c r="B43" s="1119"/>
      <c r="C43" s="1119"/>
      <c r="D43" s="1119"/>
      <c r="E43" s="1119"/>
      <c r="F43" s="1119"/>
      <c r="G43" s="1119"/>
      <c r="H43" s="1119"/>
      <c r="I43" s="1119"/>
      <c r="J43" s="1119"/>
      <c r="K43" s="1119"/>
      <c r="L43" s="1119"/>
      <c r="M43" s="1119"/>
      <c r="N43" s="1119"/>
      <c r="O43" s="1119"/>
      <c r="P43" s="1119"/>
      <c r="Q43" s="1119"/>
      <c r="R43" s="1119"/>
      <c r="S43" s="1119"/>
      <c r="T43" s="1119"/>
      <c r="U43" s="1119"/>
      <c r="V43" s="1119"/>
      <c r="W43" s="1119"/>
      <c r="X43" s="1119"/>
      <c r="Y43" s="1119"/>
    </row>
    <row r="44" spans="1:25" ht="14.25">
      <c r="A44" s="1119" t="s">
        <v>560</v>
      </c>
      <c r="B44" s="1119"/>
      <c r="C44" s="1119"/>
      <c r="D44" s="1119"/>
      <c r="E44" s="1119"/>
      <c r="F44" s="1119"/>
      <c r="G44" s="1119"/>
      <c r="H44" s="1119"/>
      <c r="I44" s="1119"/>
      <c r="J44" s="1119"/>
      <c r="K44" s="1119"/>
      <c r="L44" s="1119"/>
      <c r="M44" s="1119"/>
      <c r="N44" s="1119"/>
      <c r="O44" s="1119"/>
      <c r="P44" s="1119"/>
      <c r="Q44" s="1119"/>
      <c r="R44" s="1119"/>
      <c r="S44" s="1119"/>
      <c r="T44" s="1119"/>
      <c r="U44" s="1119"/>
      <c r="V44" s="1119"/>
      <c r="W44" s="1119"/>
      <c r="X44" s="1119"/>
      <c r="Y44" s="1119"/>
    </row>
    <row r="45" spans="1:25" ht="28.5" customHeight="1">
      <c r="A45" s="1120" t="s">
        <v>561</v>
      </c>
      <c r="B45" s="1120"/>
      <c r="C45" s="1120"/>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row>
    <row r="46" spans="1:25" ht="14.25">
      <c r="A46" s="675"/>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row>
    <row r="47" spans="1:25" ht="14.25">
      <c r="A47" s="675"/>
      <c r="B47" s="672"/>
      <c r="C47" s="672"/>
      <c r="D47" s="672"/>
      <c r="E47" s="672"/>
      <c r="F47" s="672"/>
      <c r="G47" s="672"/>
      <c r="H47" s="672"/>
      <c r="I47" s="672"/>
      <c r="J47" s="672"/>
      <c r="K47" s="672"/>
      <c r="L47" s="672"/>
      <c r="M47" s="672"/>
      <c r="N47" s="672"/>
      <c r="O47" s="672"/>
      <c r="P47" s="672"/>
      <c r="Q47" s="672"/>
      <c r="R47" s="672"/>
      <c r="S47" s="672"/>
      <c r="T47" s="672"/>
      <c r="U47" s="672"/>
      <c r="V47" s="672"/>
      <c r="W47" s="672"/>
      <c r="X47" s="672"/>
      <c r="Y47" s="672"/>
    </row>
    <row r="48" spans="1:25" ht="14.25">
      <c r="A48" s="675"/>
      <c r="B48" s="672"/>
      <c r="C48" s="672"/>
      <c r="D48" s="672"/>
      <c r="E48" s="672"/>
      <c r="F48" s="672"/>
      <c r="G48" s="672"/>
      <c r="H48" s="672"/>
      <c r="I48" s="672"/>
      <c r="J48" s="672"/>
      <c r="K48" s="672"/>
      <c r="L48" s="672"/>
      <c r="M48" s="672"/>
      <c r="N48" s="672"/>
      <c r="O48" s="672"/>
      <c r="P48" s="672"/>
      <c r="Q48" s="672"/>
      <c r="R48" s="672"/>
      <c r="S48" s="672"/>
      <c r="T48" s="672"/>
      <c r="U48" s="672"/>
      <c r="V48" s="672"/>
      <c r="W48" s="672"/>
      <c r="X48" s="672"/>
      <c r="Y48" s="672"/>
    </row>
    <row r="49" spans="1:25" ht="14.25">
      <c r="A49" s="675"/>
      <c r="B49" s="672"/>
      <c r="C49" s="672"/>
      <c r="D49" s="672"/>
      <c r="E49" s="672"/>
      <c r="F49" s="672"/>
      <c r="G49" s="672"/>
      <c r="H49" s="672"/>
      <c r="I49" s="672"/>
      <c r="J49" s="672"/>
      <c r="K49" s="672"/>
      <c r="L49" s="672"/>
      <c r="M49" s="672"/>
      <c r="N49" s="672"/>
      <c r="O49" s="672"/>
      <c r="P49" s="672"/>
      <c r="Q49" s="672"/>
      <c r="R49" s="672"/>
      <c r="S49" s="672"/>
      <c r="T49" s="672"/>
      <c r="U49" s="672"/>
      <c r="V49" s="672"/>
      <c r="W49" s="672"/>
      <c r="X49" s="672"/>
      <c r="Y49" s="672"/>
    </row>
    <row r="50" spans="1:25" ht="14.25">
      <c r="A50" s="675"/>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row>
    <row r="51" spans="1:25" ht="14.25">
      <c r="A51" s="675"/>
      <c r="B51" s="672"/>
      <c r="C51" s="672"/>
      <c r="D51" s="672"/>
      <c r="E51" s="672"/>
      <c r="F51" s="672"/>
      <c r="G51" s="672"/>
      <c r="H51" s="672"/>
      <c r="I51" s="672"/>
      <c r="J51" s="672"/>
      <c r="K51" s="672"/>
      <c r="L51" s="672"/>
      <c r="M51" s="672"/>
      <c r="N51" s="672"/>
      <c r="O51" s="672"/>
      <c r="P51" s="672"/>
      <c r="Q51" s="672"/>
      <c r="R51" s="672"/>
      <c r="S51" s="672"/>
      <c r="T51" s="672"/>
      <c r="U51" s="672"/>
      <c r="V51" s="672"/>
      <c r="W51" s="672"/>
      <c r="X51" s="672"/>
      <c r="Y51" s="672"/>
    </row>
  </sheetData>
  <sheetProtection/>
  <mergeCells count="26">
    <mergeCell ref="X4:Y4"/>
    <mergeCell ref="A10:Y10"/>
    <mergeCell ref="A7:Y7"/>
    <mergeCell ref="A44:Y44"/>
    <mergeCell ref="A45:Y45"/>
    <mergeCell ref="A12:Y12"/>
    <mergeCell ref="A24:Y24"/>
    <mergeCell ref="A29:Y29"/>
    <mergeCell ref="A31:Y31"/>
    <mergeCell ref="A43:Y43"/>
    <mergeCell ref="L4:M4"/>
    <mergeCell ref="N4:O4"/>
    <mergeCell ref="P4:Q4"/>
    <mergeCell ref="R4:S4"/>
    <mergeCell ref="T4:U4"/>
    <mergeCell ref="V4:W4"/>
    <mergeCell ref="A1:Y1"/>
    <mergeCell ref="B4:C4"/>
    <mergeCell ref="D4:E4"/>
    <mergeCell ref="A2:Y2"/>
    <mergeCell ref="A3:Y3"/>
    <mergeCell ref="A18:Y18"/>
    <mergeCell ref="A16:Y16"/>
    <mergeCell ref="F4:G4"/>
    <mergeCell ref="H4:I4"/>
    <mergeCell ref="J4:K4"/>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292">
        <v>44</v>
      </c>
    </row>
    <row r="2" spans="1:5" ht="14.25">
      <c r="A2" s="1121" t="s">
        <v>372</v>
      </c>
      <c r="B2" s="1121"/>
      <c r="C2" s="1121"/>
      <c r="D2" s="1121"/>
      <c r="E2" s="1121"/>
    </row>
    <row r="3" spans="1:5" ht="14.25">
      <c r="A3" s="57"/>
      <c r="B3" s="17"/>
      <c r="C3" s="17"/>
      <c r="D3" s="17"/>
      <c r="E3" s="17"/>
    </row>
    <row r="4" spans="1:5" ht="14.25">
      <c r="A4" s="146" t="s">
        <v>569</v>
      </c>
      <c r="B4" s="897" t="s">
        <v>373</v>
      </c>
      <c r="C4" s="897" t="s">
        <v>374</v>
      </c>
      <c r="D4" s="897" t="s">
        <v>375</v>
      </c>
      <c r="E4" s="897" t="s">
        <v>376</v>
      </c>
    </row>
    <row r="5" spans="1:5" ht="27" customHeight="1">
      <c r="A5" s="54" t="s">
        <v>97</v>
      </c>
      <c r="B5" s="897"/>
      <c r="C5" s="897"/>
      <c r="D5" s="897"/>
      <c r="E5" s="897"/>
    </row>
    <row r="6" spans="1:5" ht="96">
      <c r="A6" s="55">
        <v>1</v>
      </c>
      <c r="B6" s="56" t="s">
        <v>916</v>
      </c>
      <c r="C6" s="145" t="s">
        <v>917</v>
      </c>
      <c r="D6" s="55" t="s">
        <v>545</v>
      </c>
      <c r="E6" s="56" t="s">
        <v>918</v>
      </c>
    </row>
  </sheetData>
  <sheetProtection/>
  <mergeCells count="5">
    <mergeCell ref="A2:E2"/>
    <mergeCell ref="B4:B5"/>
    <mergeCell ref="C4:C5"/>
    <mergeCell ref="D4:D5"/>
    <mergeCell ref="E4:E5"/>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1">
      <selection activeCell="A1" sqref="A1:X16384"/>
    </sheetView>
  </sheetViews>
  <sheetFormatPr defaultColWidth="9.140625" defaultRowHeight="15"/>
  <cols>
    <col min="1" max="1" width="17.57421875" style="7" customWidth="1"/>
    <col min="2" max="24" width="10.140625" style="7" customWidth="1"/>
  </cols>
  <sheetData>
    <row r="1" ht="14.25">
      <c r="X1" s="7">
        <v>45</v>
      </c>
    </row>
    <row r="2" spans="1:24" ht="20.25" customHeight="1">
      <c r="A2" s="1116" t="s">
        <v>883</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row>
    <row r="3" spans="1:24" ht="18" customHeight="1">
      <c r="A3" s="1122" t="s">
        <v>861</v>
      </c>
      <c r="B3" s="1122"/>
      <c r="C3" s="1122"/>
      <c r="D3" s="1122"/>
      <c r="E3" s="1122"/>
      <c r="F3" s="1122"/>
      <c r="G3" s="1122"/>
      <c r="H3" s="1122"/>
      <c r="I3" s="1122"/>
      <c r="J3" s="1122"/>
      <c r="K3" s="1122"/>
      <c r="L3" s="1122"/>
      <c r="M3" s="1122"/>
      <c r="N3" s="1122"/>
      <c r="O3" s="1122"/>
      <c r="P3" s="1122"/>
      <c r="Q3" s="1122"/>
      <c r="R3" s="1122"/>
      <c r="S3" s="1122"/>
      <c r="T3" s="1122"/>
      <c r="U3" s="1122"/>
      <c r="V3" s="1122"/>
      <c r="W3" s="1122"/>
      <c r="X3" s="1122"/>
    </row>
    <row r="4" spans="1:24" ht="25.5" customHeight="1">
      <c r="A4" s="647" t="s">
        <v>53</v>
      </c>
      <c r="B4" s="1105" t="s">
        <v>601</v>
      </c>
      <c r="C4" s="1105"/>
      <c r="D4" s="1105"/>
      <c r="E4" s="1105"/>
      <c r="F4" s="1105"/>
      <c r="G4" s="1105"/>
      <c r="H4" s="1105"/>
      <c r="I4" s="1105"/>
      <c r="J4" s="1105"/>
      <c r="K4" s="1105"/>
      <c r="L4" s="1105"/>
      <c r="M4" s="1105"/>
      <c r="N4" s="1105"/>
      <c r="O4" s="1105"/>
      <c r="P4" s="1105"/>
      <c r="Q4" s="1105"/>
      <c r="R4" s="1105"/>
      <c r="S4" s="1105"/>
      <c r="T4" s="1105"/>
      <c r="U4" s="1105"/>
      <c r="V4" s="1105"/>
      <c r="W4" s="1105"/>
      <c r="X4" s="1105"/>
    </row>
    <row r="5" spans="1:24" ht="38.25" customHeight="1">
      <c r="A5" s="647" t="s">
        <v>55</v>
      </c>
      <c r="B5" s="1105" t="s">
        <v>362</v>
      </c>
      <c r="C5" s="1105"/>
      <c r="D5" s="1105"/>
      <c r="E5" s="1105"/>
      <c r="F5" s="1105"/>
      <c r="G5" s="1105"/>
      <c r="H5" s="1105"/>
      <c r="I5" s="1105"/>
      <c r="J5" s="1105"/>
      <c r="K5" s="1105"/>
      <c r="L5" s="1105"/>
      <c r="M5" s="1105"/>
      <c r="N5" s="1105"/>
      <c r="O5" s="1105"/>
      <c r="P5" s="1105"/>
      <c r="Q5" s="1105"/>
      <c r="R5" s="1105"/>
      <c r="S5" s="1105"/>
      <c r="T5" s="1105"/>
      <c r="U5" s="1105"/>
      <c r="V5" s="1105"/>
      <c r="W5" s="1105"/>
      <c r="X5" s="1105"/>
    </row>
    <row r="6" spans="1:24" ht="15" customHeight="1">
      <c r="A6" s="1123" t="s">
        <v>57</v>
      </c>
      <c r="B6" s="1105" t="s">
        <v>1044</v>
      </c>
      <c r="C6" s="1105"/>
      <c r="D6" s="1105"/>
      <c r="E6" s="1105"/>
      <c r="F6" s="1105"/>
      <c r="G6" s="1105"/>
      <c r="H6" s="1105"/>
      <c r="I6" s="1105"/>
      <c r="J6" s="1105"/>
      <c r="K6" s="1105"/>
      <c r="L6" s="1105"/>
      <c r="M6" s="1105"/>
      <c r="N6" s="1105"/>
      <c r="O6" s="1105"/>
      <c r="P6" s="1105"/>
      <c r="Q6" s="1105"/>
      <c r="R6" s="1105"/>
      <c r="S6" s="1105"/>
      <c r="T6" s="1105"/>
      <c r="U6" s="1105"/>
      <c r="V6" s="1105"/>
      <c r="W6" s="1105"/>
      <c r="X6" s="1105"/>
    </row>
    <row r="7" spans="1:24" ht="15" customHeight="1">
      <c r="A7" s="1123"/>
      <c r="B7" s="1105" t="s">
        <v>850</v>
      </c>
      <c r="C7" s="1105"/>
      <c r="D7" s="1105"/>
      <c r="E7" s="1105"/>
      <c r="F7" s="1105"/>
      <c r="G7" s="1105"/>
      <c r="H7" s="1105"/>
      <c r="I7" s="1105"/>
      <c r="J7" s="1105"/>
      <c r="K7" s="1105"/>
      <c r="L7" s="1105"/>
      <c r="M7" s="1105"/>
      <c r="N7" s="1105"/>
      <c r="O7" s="1105"/>
      <c r="P7" s="1105"/>
      <c r="Q7" s="1105"/>
      <c r="R7" s="1105"/>
      <c r="S7" s="1105"/>
      <c r="T7" s="1105"/>
      <c r="U7" s="1105"/>
      <c r="V7" s="1105"/>
      <c r="W7" s="1105"/>
      <c r="X7" s="1105"/>
    </row>
    <row r="8" spans="1:24" ht="14.25">
      <c r="A8" s="647" t="s">
        <v>58</v>
      </c>
      <c r="B8" s="1105" t="s">
        <v>851</v>
      </c>
      <c r="C8" s="1105"/>
      <c r="D8" s="1105"/>
      <c r="E8" s="1105"/>
      <c r="F8" s="1105"/>
      <c r="G8" s="1105"/>
      <c r="H8" s="1105"/>
      <c r="I8" s="1105"/>
      <c r="J8" s="1105"/>
      <c r="K8" s="1105"/>
      <c r="L8" s="1105"/>
      <c r="M8" s="1105"/>
      <c r="N8" s="1105"/>
      <c r="O8" s="1105"/>
      <c r="P8" s="1105"/>
      <c r="Q8" s="1105"/>
      <c r="R8" s="1105"/>
      <c r="S8" s="1105"/>
      <c r="T8" s="1105"/>
      <c r="U8" s="1105"/>
      <c r="V8" s="1105"/>
      <c r="W8" s="1105"/>
      <c r="X8" s="1105"/>
    </row>
    <row r="9" spans="1:24" ht="18" customHeight="1">
      <c r="A9" s="1125" t="s">
        <v>59</v>
      </c>
      <c r="B9" s="1105" t="s">
        <v>165</v>
      </c>
      <c r="C9" s="1105"/>
      <c r="D9" s="1105"/>
      <c r="E9" s="1105"/>
      <c r="F9" s="1105"/>
      <c r="G9" s="1105"/>
      <c r="H9" s="1105"/>
      <c r="I9" s="1105"/>
      <c r="J9" s="1105"/>
      <c r="K9" s="1105"/>
      <c r="L9" s="1105"/>
      <c r="M9" s="1105"/>
      <c r="N9" s="1105"/>
      <c r="O9" s="1105"/>
      <c r="P9" s="1105"/>
      <c r="Q9" s="1105"/>
      <c r="R9" s="1105"/>
      <c r="S9" s="1105"/>
      <c r="T9" s="1105"/>
      <c r="U9" s="1105"/>
      <c r="V9" s="1105"/>
      <c r="W9" s="1105"/>
      <c r="X9" s="1105"/>
    </row>
    <row r="10" spans="1:24" ht="18" customHeight="1">
      <c r="A10" s="1126"/>
      <c r="B10" s="1105" t="s">
        <v>169</v>
      </c>
      <c r="C10" s="1105"/>
      <c r="D10" s="1105"/>
      <c r="E10" s="1105"/>
      <c r="F10" s="1105"/>
      <c r="G10" s="1105"/>
      <c r="H10" s="1105"/>
      <c r="I10" s="1105"/>
      <c r="J10" s="1105"/>
      <c r="K10" s="1105"/>
      <c r="L10" s="1105"/>
      <c r="M10" s="1105"/>
      <c r="N10" s="1105"/>
      <c r="O10" s="1105"/>
      <c r="P10" s="1105"/>
      <c r="Q10" s="1105"/>
      <c r="R10" s="1105"/>
      <c r="S10" s="1105"/>
      <c r="T10" s="1105"/>
      <c r="U10" s="1105"/>
      <c r="V10" s="1105"/>
      <c r="W10" s="1105"/>
      <c r="X10" s="1105"/>
    </row>
    <row r="11" spans="1:24" ht="18" customHeight="1">
      <c r="A11" s="1126"/>
      <c r="B11" s="1105" t="s">
        <v>164</v>
      </c>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5"/>
    </row>
    <row r="12" spans="1:24" ht="14.25">
      <c r="A12" s="1075" t="s">
        <v>508</v>
      </c>
      <c r="B12" s="1063" t="s">
        <v>61</v>
      </c>
      <c r="C12" s="1127" t="s">
        <v>9</v>
      </c>
      <c r="D12" s="1128"/>
      <c r="E12" s="1063" t="s">
        <v>10</v>
      </c>
      <c r="F12" s="1063"/>
      <c r="G12" s="1127" t="s">
        <v>11</v>
      </c>
      <c r="H12" s="1128"/>
      <c r="I12" s="1063" t="s">
        <v>19</v>
      </c>
      <c r="J12" s="1063"/>
      <c r="K12" s="1063" t="s">
        <v>27</v>
      </c>
      <c r="L12" s="1063"/>
      <c r="M12" s="1063" t="s">
        <v>28</v>
      </c>
      <c r="N12" s="1063"/>
      <c r="O12" s="1075" t="s">
        <v>524</v>
      </c>
      <c r="P12" s="1075"/>
      <c r="Q12" s="1075" t="s">
        <v>525</v>
      </c>
      <c r="R12" s="1075"/>
      <c r="S12" s="1075" t="s">
        <v>526</v>
      </c>
      <c r="T12" s="1075"/>
      <c r="U12" s="1075" t="s">
        <v>527</v>
      </c>
      <c r="V12" s="1075"/>
      <c r="W12" s="1075" t="s">
        <v>539</v>
      </c>
      <c r="X12" s="1075"/>
    </row>
    <row r="13" spans="1:24" ht="56.25" customHeight="1">
      <c r="A13" s="1075"/>
      <c r="B13" s="1075"/>
      <c r="C13" s="590" t="s">
        <v>33</v>
      </c>
      <c r="D13" s="591" t="s">
        <v>34</v>
      </c>
      <c r="E13" s="590" t="s">
        <v>33</v>
      </c>
      <c r="F13" s="590" t="s">
        <v>34</v>
      </c>
      <c r="G13" s="591" t="s">
        <v>33</v>
      </c>
      <c r="H13" s="590" t="s">
        <v>34</v>
      </c>
      <c r="I13" s="590" t="s">
        <v>33</v>
      </c>
      <c r="J13" s="590" t="s">
        <v>34</v>
      </c>
      <c r="K13" s="590" t="s">
        <v>33</v>
      </c>
      <c r="L13" s="590" t="s">
        <v>34</v>
      </c>
      <c r="M13" s="590" t="s">
        <v>33</v>
      </c>
      <c r="N13" s="590" t="s">
        <v>34</v>
      </c>
      <c r="O13" s="590" t="s">
        <v>33</v>
      </c>
      <c r="P13" s="590" t="s">
        <v>34</v>
      </c>
      <c r="Q13" s="590" t="s">
        <v>33</v>
      </c>
      <c r="R13" s="590" t="s">
        <v>34</v>
      </c>
      <c r="S13" s="590" t="s">
        <v>33</v>
      </c>
      <c r="T13" s="590" t="s">
        <v>34</v>
      </c>
      <c r="U13" s="590" t="s">
        <v>33</v>
      </c>
      <c r="V13" s="590" t="s">
        <v>34</v>
      </c>
      <c r="W13" s="590" t="s">
        <v>33</v>
      </c>
      <c r="X13" s="590" t="s">
        <v>34</v>
      </c>
    </row>
    <row r="14" spans="1:24" ht="15" customHeight="1">
      <c r="A14" s="1129" t="s">
        <v>165</v>
      </c>
      <c r="B14" s="1130"/>
      <c r="C14" s="1130"/>
      <c r="D14" s="1130"/>
      <c r="E14" s="1130"/>
      <c r="F14" s="1130"/>
      <c r="G14" s="1130"/>
      <c r="H14" s="1130"/>
      <c r="I14" s="1130"/>
      <c r="J14" s="1130"/>
      <c r="K14" s="1130"/>
      <c r="L14" s="1130"/>
      <c r="M14" s="1130"/>
      <c r="N14" s="1130"/>
      <c r="O14" s="1130"/>
      <c r="P14" s="1130"/>
      <c r="Q14" s="1130"/>
      <c r="R14" s="1130"/>
      <c r="S14" s="1130"/>
      <c r="T14" s="1130"/>
      <c r="U14" s="1130"/>
      <c r="V14" s="1130"/>
      <c r="W14" s="1130"/>
      <c r="X14" s="1130"/>
    </row>
    <row r="15" spans="1:24" ht="14.25">
      <c r="A15" s="1131" t="s">
        <v>492</v>
      </c>
      <c r="B15" s="1132"/>
      <c r="C15" s="1132"/>
      <c r="D15" s="1132"/>
      <c r="E15" s="1132"/>
      <c r="F15" s="1132"/>
      <c r="G15" s="1132"/>
      <c r="H15" s="1132"/>
      <c r="I15" s="1132"/>
      <c r="J15" s="1132"/>
      <c r="K15" s="1132"/>
      <c r="L15" s="1132"/>
      <c r="M15" s="1132"/>
      <c r="N15" s="1132"/>
      <c r="O15" s="1132"/>
      <c r="P15" s="1132"/>
      <c r="Q15" s="1132"/>
      <c r="R15" s="1132"/>
      <c r="S15" s="1132"/>
      <c r="T15" s="1132"/>
      <c r="U15" s="1132"/>
      <c r="V15" s="1132"/>
      <c r="W15" s="1132"/>
      <c r="X15" s="1132"/>
    </row>
    <row r="16" spans="1:24" ht="15" customHeight="1">
      <c r="A16" s="1131" t="s">
        <v>166</v>
      </c>
      <c r="B16" s="1132"/>
      <c r="C16" s="1132"/>
      <c r="D16" s="1132"/>
      <c r="E16" s="1132"/>
      <c r="F16" s="1132"/>
      <c r="G16" s="1132"/>
      <c r="H16" s="1132"/>
      <c r="I16" s="1132"/>
      <c r="J16" s="1132"/>
      <c r="K16" s="1132"/>
      <c r="L16" s="1132"/>
      <c r="M16" s="1132"/>
      <c r="N16" s="1132"/>
      <c r="O16" s="1132"/>
      <c r="P16" s="1132"/>
      <c r="Q16" s="1132"/>
      <c r="R16" s="1132"/>
      <c r="S16" s="1132"/>
      <c r="T16" s="1132"/>
      <c r="U16" s="1132"/>
      <c r="V16" s="1132"/>
      <c r="W16" s="1132"/>
      <c r="X16" s="1132"/>
    </row>
    <row r="17" spans="1:24" ht="26.25">
      <c r="A17" s="647" t="s">
        <v>167</v>
      </c>
      <c r="B17" s="651">
        <f>Стр_п!F9</f>
        <v>35.4</v>
      </c>
      <c r="C17" s="651">
        <f>Стр_п!G9</f>
        <v>35.9</v>
      </c>
      <c r="D17" s="651">
        <f>Стр_п!H9</f>
        <v>34.8</v>
      </c>
      <c r="E17" s="651">
        <f>Стр_п!I9</f>
        <v>36.3</v>
      </c>
      <c r="F17" s="651">
        <f>Стр_п!J9</f>
        <v>34.2</v>
      </c>
      <c r="G17" s="651">
        <f>Стр_п!K9</f>
        <v>38.2</v>
      </c>
      <c r="H17" s="651">
        <f>Стр_п!L9</f>
        <v>38.2</v>
      </c>
      <c r="I17" s="651">
        <f>Стр_п!M9</f>
        <v>40.7</v>
      </c>
      <c r="J17" s="651">
        <f>Стр_п!N9</f>
        <v>38</v>
      </c>
      <c r="K17" s="1140"/>
      <c r="L17" s="1141"/>
      <c r="M17" s="1141"/>
      <c r="N17" s="1141"/>
      <c r="O17" s="1141"/>
      <c r="P17" s="1141"/>
      <c r="Q17" s="1141"/>
      <c r="R17" s="1141"/>
      <c r="S17" s="1141"/>
      <c r="T17" s="1141"/>
      <c r="U17" s="1141"/>
      <c r="V17" s="1141"/>
      <c r="W17" s="1141"/>
      <c r="X17" s="1142"/>
    </row>
    <row r="18" spans="1:24" ht="26.25">
      <c r="A18" s="647" t="s">
        <v>168</v>
      </c>
      <c r="B18" s="651">
        <f>Стр_п!F10</f>
        <v>24.6</v>
      </c>
      <c r="C18" s="651">
        <f>Стр_п!G10</f>
        <v>24.8</v>
      </c>
      <c r="D18" s="651">
        <f>Стр_п!H10</f>
        <v>23.8</v>
      </c>
      <c r="E18" s="651">
        <f>Стр_п!I10</f>
        <v>26.5</v>
      </c>
      <c r="F18" s="651">
        <f>Стр_п!J10</f>
        <v>23.4</v>
      </c>
      <c r="G18" s="651">
        <f>Стр_п!K10</f>
        <v>32.5</v>
      </c>
      <c r="H18" s="651">
        <f>Стр_п!L10</f>
        <v>32.4</v>
      </c>
      <c r="I18" s="651">
        <f>Стр_п!M10</f>
        <v>32.7</v>
      </c>
      <c r="J18" s="651">
        <f>Стр_п!N10</f>
        <v>31.8</v>
      </c>
      <c r="K18" s="1143"/>
      <c r="L18" s="1144"/>
      <c r="M18" s="1144"/>
      <c r="N18" s="1144"/>
      <c r="O18" s="1144"/>
      <c r="P18" s="1144"/>
      <c r="Q18" s="1144"/>
      <c r="R18" s="1144"/>
      <c r="S18" s="1144"/>
      <c r="T18" s="1144"/>
      <c r="U18" s="1144"/>
      <c r="V18" s="1144"/>
      <c r="W18" s="1144"/>
      <c r="X18" s="1145"/>
    </row>
    <row r="19" spans="1:24" s="79" customFormat="1" ht="14.25">
      <c r="A19" s="552" t="s">
        <v>648</v>
      </c>
      <c r="B19" s="1137" t="str">
        <f>Стр_п!F11</f>
        <v>Показатель введен с 01.01.2018 года</v>
      </c>
      <c r="C19" s="1138"/>
      <c r="D19" s="1138"/>
      <c r="E19" s="1138"/>
      <c r="F19" s="1138"/>
      <c r="G19" s="1138"/>
      <c r="H19" s="1139"/>
      <c r="I19" s="543">
        <f>Стр_п!M11</f>
        <v>10.2</v>
      </c>
      <c r="J19" s="543">
        <f>Стр_п!N11</f>
        <v>10.2</v>
      </c>
      <c r="K19" s="1146"/>
      <c r="L19" s="1147"/>
      <c r="M19" s="1147"/>
      <c r="N19" s="1147"/>
      <c r="O19" s="1147"/>
      <c r="P19" s="1147"/>
      <c r="Q19" s="1147"/>
      <c r="R19" s="1147"/>
      <c r="S19" s="1147"/>
      <c r="T19" s="1147"/>
      <c r="U19" s="1147"/>
      <c r="V19" s="1147"/>
      <c r="W19" s="1147"/>
      <c r="X19" s="1148"/>
    </row>
    <row r="20" spans="1:24" ht="92.25">
      <c r="A20" s="647" t="s">
        <v>941</v>
      </c>
      <c r="B20" s="651">
        <f>Стр_п!F13</f>
        <v>621</v>
      </c>
      <c r="C20" s="651">
        <f>Стр_п!G13</f>
        <v>631</v>
      </c>
      <c r="D20" s="651">
        <f>Стр_п!H13</f>
        <v>631</v>
      </c>
      <c r="E20" s="651">
        <f>Стр_п!I13</f>
        <v>696</v>
      </c>
      <c r="F20" s="651">
        <f>Стр_п!J13</f>
        <v>688</v>
      </c>
      <c r="G20" s="651">
        <f>Стр_п!K13</f>
        <v>954</v>
      </c>
      <c r="H20" s="651">
        <f>Стр_п!L13</f>
        <v>950</v>
      </c>
      <c r="I20" s="651">
        <f>Стр_п!M13</f>
        <v>1155</v>
      </c>
      <c r="J20" s="651">
        <f>Стр_п!N13</f>
        <v>1153</v>
      </c>
      <c r="K20" s="651">
        <f>Стр_п!O13</f>
        <v>1414</v>
      </c>
      <c r="L20" s="651">
        <f>Стр_п!P13</f>
        <v>1414</v>
      </c>
      <c r="M20" s="333">
        <f>Стр_п!Q13</f>
        <v>1434</v>
      </c>
      <c r="N20" s="333">
        <f>Стр_п!R13</f>
        <v>1430</v>
      </c>
      <c r="O20" s="333">
        <f>Стр_п!S13</f>
        <v>1456</v>
      </c>
      <c r="P20" s="333">
        <f>Стр_п!T13</f>
        <v>1454</v>
      </c>
      <c r="Q20" s="333">
        <f>Стр_п!U13</f>
        <v>1480</v>
      </c>
      <c r="R20" s="333">
        <f>Стр_п!V13</f>
        <v>1474</v>
      </c>
      <c r="S20" s="333">
        <f>Стр_п!W13</f>
        <v>1501</v>
      </c>
      <c r="T20" s="333">
        <f>Стр_п!X13</f>
        <v>1480</v>
      </c>
      <c r="U20" s="333">
        <f>Стр_п!Y13</f>
        <v>1524</v>
      </c>
      <c r="V20" s="333">
        <f>Стр_п!Z13</f>
        <v>1488</v>
      </c>
      <c r="W20" s="333">
        <f>Стр_п!AA13</f>
        <v>1540</v>
      </c>
      <c r="X20" s="333">
        <f>Стр_п!AB13</f>
        <v>1494</v>
      </c>
    </row>
    <row r="21" spans="1:24" ht="133.5" customHeight="1">
      <c r="A21" s="552" t="s">
        <v>757</v>
      </c>
      <c r="B21" s="798" t="s">
        <v>682</v>
      </c>
      <c r="C21" s="799"/>
      <c r="D21" s="799"/>
      <c r="E21" s="799"/>
      <c r="F21" s="799"/>
      <c r="G21" s="799"/>
      <c r="H21" s="799"/>
      <c r="I21" s="799"/>
      <c r="J21" s="800"/>
      <c r="K21" s="331">
        <f>Стр_п!O12</f>
        <v>45.1</v>
      </c>
      <c r="L21" s="331">
        <f>Стр_п!P12</f>
        <v>45.1</v>
      </c>
      <c r="M21" s="332">
        <f>Стр_п!Q12</f>
        <v>45.6</v>
      </c>
      <c r="N21" s="332">
        <f>Стр_п!R12</f>
        <v>45.6</v>
      </c>
      <c r="O21" s="332">
        <f>Стр_п!S12</f>
        <v>46.3</v>
      </c>
      <c r="P21" s="332">
        <f>Стр_п!T12</f>
        <v>46.3</v>
      </c>
      <c r="Q21" s="332">
        <f>Стр_п!U12</f>
        <v>46.9</v>
      </c>
      <c r="R21" s="332">
        <f>Стр_п!V12</f>
        <v>46.9</v>
      </c>
      <c r="S21" s="332">
        <f>Стр_п!W12</f>
        <v>47.5</v>
      </c>
      <c r="T21" s="332">
        <f>Стр_п!X12</f>
        <v>47.5</v>
      </c>
      <c r="U21" s="332">
        <f>Стр_п!Y12</f>
        <v>47.9</v>
      </c>
      <c r="V21" s="332">
        <f>Стр_п!Z12</f>
        <v>47.9</v>
      </c>
      <c r="W21" s="332">
        <f>Стр_п!AA12</f>
        <v>47.9</v>
      </c>
      <c r="X21" s="332">
        <f>Стр_п!AB12</f>
        <v>47.9</v>
      </c>
    </row>
    <row r="22" spans="1:24" ht="14.25">
      <c r="A22" s="1001" t="s">
        <v>63</v>
      </c>
      <c r="B22" s="1002"/>
      <c r="C22" s="1002"/>
      <c r="D22" s="1002"/>
      <c r="E22" s="1002"/>
      <c r="F22" s="1002"/>
      <c r="G22" s="1002"/>
      <c r="H22" s="1002"/>
      <c r="I22" s="1002"/>
      <c r="J22" s="1002"/>
      <c r="K22" s="1002"/>
      <c r="L22" s="1002"/>
      <c r="M22" s="1002"/>
      <c r="N22" s="1002"/>
      <c r="O22" s="1002"/>
      <c r="P22" s="1002"/>
      <c r="Q22" s="1002"/>
      <c r="R22" s="1002"/>
      <c r="S22" s="1002"/>
      <c r="T22" s="1002"/>
      <c r="U22" s="1002"/>
      <c r="V22" s="1002"/>
      <c r="W22" s="1002"/>
      <c r="X22" s="1002"/>
    </row>
    <row r="23" spans="1:24" ht="15" customHeight="1">
      <c r="A23" s="1129" t="s">
        <v>169</v>
      </c>
      <c r="B23" s="1130"/>
      <c r="C23" s="1130"/>
      <c r="D23" s="1130"/>
      <c r="E23" s="1130"/>
      <c r="F23" s="1130"/>
      <c r="G23" s="1130"/>
      <c r="H23" s="1130"/>
      <c r="I23" s="1130"/>
      <c r="J23" s="1130"/>
      <c r="K23" s="1130"/>
      <c r="L23" s="1130"/>
      <c r="M23" s="1130"/>
      <c r="N23" s="1130"/>
      <c r="O23" s="1130"/>
      <c r="P23" s="1130"/>
      <c r="Q23" s="1130"/>
      <c r="R23" s="1130"/>
      <c r="S23" s="1130"/>
      <c r="T23" s="1130"/>
      <c r="U23" s="1130"/>
      <c r="V23" s="1130"/>
      <c r="W23" s="1130"/>
      <c r="X23" s="1130"/>
    </row>
    <row r="24" spans="1:24" ht="27.75" customHeight="1">
      <c r="A24" s="1133" t="s">
        <v>170</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5"/>
    </row>
    <row r="25" spans="1:24" ht="92.25">
      <c r="A25" s="647" t="s">
        <v>171</v>
      </c>
      <c r="B25" s="197">
        <f>Стр_п!F14</f>
        <v>12.5</v>
      </c>
      <c r="C25" s="197">
        <f>Стр_п!G14</f>
        <v>100</v>
      </c>
      <c r="D25" s="197">
        <f>Стр_п!H14</f>
        <v>100</v>
      </c>
      <c r="E25" s="197">
        <f>Стр_п!I14</f>
        <v>100</v>
      </c>
      <c r="F25" s="197">
        <f>Стр_п!J14</f>
        <v>100</v>
      </c>
      <c r="G25" s="197">
        <f>Стр_п!K14</f>
        <v>100</v>
      </c>
      <c r="H25" s="197">
        <f>Стр_п!L14</f>
        <v>0</v>
      </c>
      <c r="I25" s="197">
        <f>Стр_п!M14</f>
        <v>16.7</v>
      </c>
      <c r="J25" s="197">
        <f>Стр_п!N14</f>
        <v>16.7</v>
      </c>
      <c r="K25" s="197">
        <f>Стр_п!O14</f>
        <v>14.3</v>
      </c>
      <c r="L25" s="197">
        <f>Стр_п!P14</f>
        <v>14.3</v>
      </c>
      <c r="M25" s="192">
        <f>Стр_п!Q14</f>
        <v>28.57142857142857</v>
      </c>
      <c r="N25" s="192">
        <f>Стр_п!R14</f>
        <v>28.57142857142857</v>
      </c>
      <c r="O25" s="192">
        <f>Стр_п!S14</f>
        <v>57.14285714285714</v>
      </c>
      <c r="P25" s="192">
        <f>Стр_п!T14</f>
        <v>35.714285714285715</v>
      </c>
      <c r="Q25" s="192">
        <f>Стр_п!U14</f>
        <v>71.42857142857143</v>
      </c>
      <c r="R25" s="192">
        <f>Стр_п!V14</f>
        <v>35.714285714285715</v>
      </c>
      <c r="S25" s="192">
        <f>Стр_п!W14</f>
        <v>71.42857142857143</v>
      </c>
      <c r="T25" s="192">
        <f>Стр_п!X14</f>
        <v>35.714285714285715</v>
      </c>
      <c r="U25" s="192">
        <f>Стр_п!Y14</f>
        <v>71.42857142857143</v>
      </c>
      <c r="V25" s="192">
        <f>Стр_п!Z14</f>
        <v>35.714285714285715</v>
      </c>
      <c r="W25" s="192">
        <f>Стр_п!AA14</f>
        <v>100</v>
      </c>
      <c r="X25" s="192">
        <f>Стр_п!AB14</f>
        <v>35.714285714285715</v>
      </c>
    </row>
    <row r="26" spans="1:24" ht="15" customHeight="1">
      <c r="A26" s="1131" t="s">
        <v>164</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row>
    <row r="27" spans="1:24" ht="24" customHeight="1">
      <c r="A27" s="1133" t="s">
        <v>172</v>
      </c>
      <c r="B27" s="1134"/>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5"/>
    </row>
    <row r="28" spans="1:24" ht="78.75">
      <c r="A28" s="647" t="s">
        <v>173</v>
      </c>
      <c r="B28" s="651">
        <f>Стр_п!F21</f>
        <v>0</v>
      </c>
      <c r="C28" s="651" t="str">
        <f>Стр_п!G21</f>
        <v>-</v>
      </c>
      <c r="D28" s="651" t="str">
        <f>Стр_п!H21</f>
        <v>-</v>
      </c>
      <c r="E28" s="651">
        <f>Стр_п!I21</f>
        <v>100</v>
      </c>
      <c r="F28" s="651" t="str">
        <f>Стр_п!J21</f>
        <v>-</v>
      </c>
      <c r="G28" s="651">
        <f>Стр_п!K21</f>
        <v>100</v>
      </c>
      <c r="H28" s="651" t="str">
        <f>Стр_п!L21</f>
        <v>-</v>
      </c>
      <c r="I28" s="651">
        <f>Стр_п!M21</f>
        <v>0</v>
      </c>
      <c r="J28" s="651">
        <f>Стр_п!N21</f>
        <v>0</v>
      </c>
      <c r="K28" s="651">
        <f>Стр_п!O21</f>
        <v>0</v>
      </c>
      <c r="L28" s="651">
        <f>Стр_п!P21</f>
        <v>0</v>
      </c>
      <c r="M28" s="333">
        <f>Стр_п!Q21</f>
        <v>0</v>
      </c>
      <c r="N28" s="333">
        <f>Стр_п!R21</f>
        <v>0</v>
      </c>
      <c r="O28" s="192">
        <f>Стр_п!S21</f>
        <v>0</v>
      </c>
      <c r="P28" s="333">
        <f>Стр_п!T21</f>
        <v>0</v>
      </c>
      <c r="Q28" s="333">
        <f>Стр_п!U21</f>
        <v>0</v>
      </c>
      <c r="R28" s="333">
        <f>Стр_п!V21</f>
        <v>0</v>
      </c>
      <c r="S28" s="333">
        <f>Стр_п!W21</f>
        <v>33.3</v>
      </c>
      <c r="T28" s="333">
        <f>Стр_п!X21</f>
        <v>0</v>
      </c>
      <c r="U28" s="333">
        <f>Стр_п!Y21</f>
        <v>66.7</v>
      </c>
      <c r="V28" s="333">
        <f>Стр_п!Z21</f>
        <v>0</v>
      </c>
      <c r="W28" s="333">
        <f>Стр_п!AA21</f>
        <v>100</v>
      </c>
      <c r="X28" s="333">
        <f>Стр_п!AB21</f>
        <v>0</v>
      </c>
    </row>
    <row r="29" spans="1:24" ht="66">
      <c r="A29" s="647" t="s">
        <v>174</v>
      </c>
      <c r="B29" s="651">
        <f>Стр_п!F22</f>
        <v>28.3</v>
      </c>
      <c r="C29" s="651">
        <f>Стр_п!G22</f>
        <v>100</v>
      </c>
      <c r="D29" s="651">
        <f>Стр_п!H22</f>
        <v>100</v>
      </c>
      <c r="E29" s="651">
        <f>Стр_п!I22</f>
        <v>100</v>
      </c>
      <c r="F29" s="651">
        <f>Стр_п!J22</f>
        <v>100</v>
      </c>
      <c r="G29" s="651">
        <f>Стр_п!K22</f>
        <v>100</v>
      </c>
      <c r="H29" s="651">
        <f>Стр_п!L22</f>
        <v>76.53</v>
      </c>
      <c r="I29" s="651">
        <f>Стр_п!M22</f>
        <v>14.3</v>
      </c>
      <c r="J29" s="651">
        <f>Стр_п!N22</f>
        <v>14.3</v>
      </c>
      <c r="K29" s="651">
        <f>Стр_п!O22</f>
        <v>10</v>
      </c>
      <c r="L29" s="651">
        <f>Стр_п!P22</f>
        <v>10</v>
      </c>
      <c r="M29" s="192">
        <f>Стр_п!Q22</f>
        <v>9.090909090909092</v>
      </c>
      <c r="N29" s="192">
        <f>Стр_п!R22</f>
        <v>9.090909090909092</v>
      </c>
      <c r="O29" s="192">
        <f>Стр_п!S22</f>
        <v>27.27272727272727</v>
      </c>
      <c r="P29" s="192">
        <f>Стр_п!T22</f>
        <v>9.090909090909092</v>
      </c>
      <c r="Q29" s="192">
        <f>Стр_п!U22</f>
        <v>27.27272727272727</v>
      </c>
      <c r="R29" s="192">
        <f>Стр_п!V22</f>
        <v>9.090909090909092</v>
      </c>
      <c r="S29" s="192">
        <f>Стр_п!W22</f>
        <v>36.36363636363637</v>
      </c>
      <c r="T29" s="192">
        <f>Стр_п!X22</f>
        <v>9.090909090909092</v>
      </c>
      <c r="U29" s="192">
        <f>Стр_п!Y22</f>
        <v>45.45454545454545</v>
      </c>
      <c r="V29" s="192">
        <f>Стр_п!Z22</f>
        <v>9.090909090909092</v>
      </c>
      <c r="W29" s="192">
        <f>Стр_п!AA22</f>
        <v>100</v>
      </c>
      <c r="X29" s="192">
        <f>Стр_п!AB22</f>
        <v>9.090909090909092</v>
      </c>
    </row>
    <row r="30" spans="1:24" ht="14.25">
      <c r="A30" s="677"/>
      <c r="B30" s="678"/>
      <c r="C30" s="678"/>
      <c r="D30" s="678"/>
      <c r="E30" s="678"/>
      <c r="F30" s="678"/>
      <c r="G30" s="678"/>
      <c r="H30" s="678"/>
      <c r="I30" s="678"/>
      <c r="J30" s="678"/>
      <c r="K30" s="678"/>
      <c r="L30" s="678"/>
      <c r="M30" s="678"/>
      <c r="N30" s="678"/>
      <c r="X30" s="7">
        <v>46</v>
      </c>
    </row>
    <row r="31" spans="1:14" ht="25.5" customHeight="1">
      <c r="A31" s="1102" t="s">
        <v>68</v>
      </c>
      <c r="B31" s="1136" t="s">
        <v>46</v>
      </c>
      <c r="C31" s="1136" t="s">
        <v>48</v>
      </c>
      <c r="D31" s="1136"/>
      <c r="E31" s="1136" t="s">
        <v>795</v>
      </c>
      <c r="F31" s="1136"/>
      <c r="G31" s="1136" t="s">
        <v>49</v>
      </c>
      <c r="H31" s="1136"/>
      <c r="I31" s="1136" t="s">
        <v>50</v>
      </c>
      <c r="J31" s="1136"/>
      <c r="K31" s="1136" t="s">
        <v>51</v>
      </c>
      <c r="L31" s="1136"/>
      <c r="M31" s="18"/>
      <c r="N31" s="18"/>
    </row>
    <row r="32" spans="1:12" ht="14.25">
      <c r="A32" s="1102"/>
      <c r="B32" s="1136"/>
      <c r="C32" s="679" t="s">
        <v>6</v>
      </c>
      <c r="D32" s="315" t="s">
        <v>7</v>
      </c>
      <c r="E32" s="679" t="s">
        <v>6</v>
      </c>
      <c r="F32" s="679" t="s">
        <v>7</v>
      </c>
      <c r="G32" s="315" t="s">
        <v>6</v>
      </c>
      <c r="H32" s="315" t="s">
        <v>7</v>
      </c>
      <c r="I32" s="315" t="s">
        <v>6</v>
      </c>
      <c r="J32" s="315" t="s">
        <v>7</v>
      </c>
      <c r="K32" s="315" t="s">
        <v>6</v>
      </c>
      <c r="L32" s="680" t="s">
        <v>47</v>
      </c>
    </row>
    <row r="33" spans="1:12" ht="14.25">
      <c r="A33" s="1102"/>
      <c r="B33" s="651">
        <v>2015</v>
      </c>
      <c r="C33" s="681">
        <f>E33+G33+I33+K33</f>
        <v>85016.09999999999</v>
      </c>
      <c r="D33" s="681">
        <f>F33+H33+J33+L33</f>
        <v>37016.1</v>
      </c>
      <c r="E33" s="681">
        <f>Стр_пер!G583</f>
        <v>35416.899999999994</v>
      </c>
      <c r="F33" s="681">
        <f>Стр_пер!H583</f>
        <v>23416.899999999998</v>
      </c>
      <c r="G33" s="681">
        <f>Стр_пер!I583</f>
        <v>0</v>
      </c>
      <c r="H33" s="681">
        <f>Стр_пер!J583</f>
        <v>0</v>
      </c>
      <c r="I33" s="681">
        <f>Стр_пер!K583</f>
        <v>49599.2</v>
      </c>
      <c r="J33" s="681">
        <f>Стр_пер!L583</f>
        <v>13599.2</v>
      </c>
      <c r="K33" s="681">
        <f>Стр_пер!M583</f>
        <v>0</v>
      </c>
      <c r="L33" s="681">
        <f>Стр_пер!N583</f>
        <v>0</v>
      </c>
    </row>
    <row r="34" spans="1:12" ht="14.25">
      <c r="A34" s="1102"/>
      <c r="B34" s="651">
        <v>2016</v>
      </c>
      <c r="C34" s="681">
        <f aca="true" t="shared" si="0" ref="C34:D38">E34+G34+I34+K34</f>
        <v>4708.6</v>
      </c>
      <c r="D34" s="681">
        <f t="shared" si="0"/>
        <v>4708.6</v>
      </c>
      <c r="E34" s="681">
        <f>Стр_пер!G584</f>
        <v>4708.6</v>
      </c>
      <c r="F34" s="681">
        <f>Стр_пер!H584</f>
        <v>4708.6</v>
      </c>
      <c r="G34" s="681">
        <f>Стр_пер!I584</f>
        <v>0</v>
      </c>
      <c r="H34" s="681">
        <f>Стр_пер!J584</f>
        <v>0</v>
      </c>
      <c r="I34" s="681">
        <f>Стр_пер!K584</f>
        <v>0</v>
      </c>
      <c r="J34" s="681">
        <f>Стр_пер!L584</f>
        <v>0</v>
      </c>
      <c r="K34" s="681">
        <f>Стр_пер!M584</f>
        <v>0</v>
      </c>
      <c r="L34" s="681">
        <f>Стр_пер!N584</f>
        <v>0</v>
      </c>
    </row>
    <row r="35" spans="1:12" ht="14.25">
      <c r="A35" s="1102"/>
      <c r="B35" s="651">
        <v>2017</v>
      </c>
      <c r="C35" s="681">
        <f t="shared" si="0"/>
        <v>45833.9</v>
      </c>
      <c r="D35" s="681">
        <f t="shared" si="0"/>
        <v>5831.9</v>
      </c>
      <c r="E35" s="681">
        <f>Стр_пер!G585</f>
        <v>5833.9</v>
      </c>
      <c r="F35" s="681">
        <f>Стр_пер!H585</f>
        <v>5831.9</v>
      </c>
      <c r="G35" s="681">
        <f>Стр_пер!I585</f>
        <v>0</v>
      </c>
      <c r="H35" s="681">
        <f>Стр_пер!J585</f>
        <v>0</v>
      </c>
      <c r="I35" s="681">
        <f>Стр_пер!K585</f>
        <v>40000</v>
      </c>
      <c r="J35" s="681">
        <f>Стр_пер!L585</f>
        <v>0</v>
      </c>
      <c r="K35" s="681">
        <f>Стр_пер!M585</f>
        <v>0</v>
      </c>
      <c r="L35" s="681">
        <f>Стр_пер!N585</f>
        <v>0</v>
      </c>
    </row>
    <row r="36" spans="1:12" ht="14.25">
      <c r="A36" s="1102"/>
      <c r="B36" s="651">
        <v>2018</v>
      </c>
      <c r="C36" s="681">
        <f t="shared" si="0"/>
        <v>11644.4</v>
      </c>
      <c r="D36" s="681">
        <f t="shared" si="0"/>
        <v>11644.4</v>
      </c>
      <c r="E36" s="681">
        <f>Стр_пер!G586</f>
        <v>11644.4</v>
      </c>
      <c r="F36" s="681">
        <f>Стр_пер!H586</f>
        <v>11644.4</v>
      </c>
      <c r="G36" s="681">
        <f>Стр_пер!I586</f>
        <v>0</v>
      </c>
      <c r="H36" s="681">
        <f>Стр_пер!J586</f>
        <v>0</v>
      </c>
      <c r="I36" s="681">
        <f>Стр_пер!K586</f>
        <v>0</v>
      </c>
      <c r="J36" s="681">
        <f>Стр_пер!L586</f>
        <v>0</v>
      </c>
      <c r="K36" s="681">
        <f>Стр_пер!M586</f>
        <v>0</v>
      </c>
      <c r="L36" s="681">
        <f>Стр_пер!N586</f>
        <v>0</v>
      </c>
    </row>
    <row r="37" spans="1:12" ht="14.25">
      <c r="A37" s="1102"/>
      <c r="B37" s="651">
        <v>2019</v>
      </c>
      <c r="C37" s="681">
        <f t="shared" si="0"/>
        <v>6554.3</v>
      </c>
      <c r="D37" s="681">
        <f t="shared" si="0"/>
        <v>6554.3</v>
      </c>
      <c r="E37" s="681">
        <f>Стр_пер!G587</f>
        <v>6554.3</v>
      </c>
      <c r="F37" s="681">
        <f>Стр_пер!H587</f>
        <v>6554.3</v>
      </c>
      <c r="G37" s="681">
        <f>Стр_пер!I587</f>
        <v>0</v>
      </c>
      <c r="H37" s="681">
        <f>Стр_пер!J587</f>
        <v>0</v>
      </c>
      <c r="I37" s="681">
        <f>Стр_пер!K587</f>
        <v>0</v>
      </c>
      <c r="J37" s="681">
        <f>Стр_пер!L587</f>
        <v>0</v>
      </c>
      <c r="K37" s="681">
        <f>Стр_пер!M587</f>
        <v>0</v>
      </c>
      <c r="L37" s="681">
        <f>Стр_пер!N587</f>
        <v>0</v>
      </c>
    </row>
    <row r="38" spans="1:12" ht="14.25">
      <c r="A38" s="1102"/>
      <c r="B38" s="333">
        <v>2020</v>
      </c>
      <c r="C38" s="682">
        <f t="shared" si="0"/>
        <v>88233.3</v>
      </c>
      <c r="D38" s="682">
        <f t="shared" si="0"/>
        <v>22634</v>
      </c>
      <c r="E38" s="682">
        <f>Стр_пер!G588</f>
        <v>23233.3</v>
      </c>
      <c r="F38" s="682">
        <f>Стр_пер!H588</f>
        <v>22634</v>
      </c>
      <c r="G38" s="682">
        <f>Стр_пер!I588</f>
        <v>0</v>
      </c>
      <c r="H38" s="682">
        <f>Стр_пер!J588</f>
        <v>0</v>
      </c>
      <c r="I38" s="682">
        <f>Стр_пер!K588</f>
        <v>65000</v>
      </c>
      <c r="J38" s="682">
        <f>Стр_пер!L588</f>
        <v>0</v>
      </c>
      <c r="K38" s="682">
        <f>Стр_пер!M588</f>
        <v>0</v>
      </c>
      <c r="L38" s="682">
        <f>Стр_пер!N588</f>
        <v>0</v>
      </c>
    </row>
    <row r="39" spans="1:12" ht="14.25">
      <c r="A39" s="1102"/>
      <c r="B39" s="333">
        <v>2021</v>
      </c>
      <c r="C39" s="682">
        <f aca="true" t="shared" si="1" ref="C39:D43">E39+G39+I39+K39</f>
        <v>357037.9</v>
      </c>
      <c r="D39" s="682">
        <f t="shared" si="1"/>
        <v>6889.6</v>
      </c>
      <c r="E39" s="682">
        <f>Стр_пер!G589</f>
        <v>105922.1</v>
      </c>
      <c r="F39" s="682">
        <f>Стр_пер!H589</f>
        <v>6889.6</v>
      </c>
      <c r="G39" s="682">
        <f>Стр_пер!I589</f>
        <v>0</v>
      </c>
      <c r="H39" s="682">
        <f>Стр_пер!J589</f>
        <v>0</v>
      </c>
      <c r="I39" s="682">
        <f>Стр_пер!K589</f>
        <v>251115.8</v>
      </c>
      <c r="J39" s="682">
        <f>Стр_пер!L589</f>
        <v>0</v>
      </c>
      <c r="K39" s="682">
        <f>Стр_пер!M589</f>
        <v>0</v>
      </c>
      <c r="L39" s="682">
        <f>Стр_пер!N589</f>
        <v>0</v>
      </c>
    </row>
    <row r="40" spans="1:12" ht="14.25">
      <c r="A40" s="1102"/>
      <c r="B40" s="333">
        <v>2022</v>
      </c>
      <c r="C40" s="682">
        <f t="shared" si="1"/>
        <v>329922.6</v>
      </c>
      <c r="D40" s="682">
        <f t="shared" si="1"/>
        <v>0</v>
      </c>
      <c r="E40" s="682">
        <f>Стр_пер!G590</f>
        <v>95400.8</v>
      </c>
      <c r="F40" s="682">
        <f>Стр_пер!H590</f>
        <v>0</v>
      </c>
      <c r="G40" s="682">
        <f>Стр_пер!I590</f>
        <v>0</v>
      </c>
      <c r="H40" s="682">
        <f>Стр_пер!J590</f>
        <v>0</v>
      </c>
      <c r="I40" s="682">
        <f>Стр_пер!K590</f>
        <v>234521.8</v>
      </c>
      <c r="J40" s="682">
        <f>Стр_пер!L590</f>
        <v>0</v>
      </c>
      <c r="K40" s="682">
        <f>Стр_пер!M590</f>
        <v>0</v>
      </c>
      <c r="L40" s="682">
        <f>Стр_пер!N590</f>
        <v>0</v>
      </c>
    </row>
    <row r="41" spans="1:12" ht="14.25">
      <c r="A41" s="1102"/>
      <c r="B41" s="333">
        <v>2023</v>
      </c>
      <c r="C41" s="682">
        <f t="shared" si="1"/>
        <v>345392.1</v>
      </c>
      <c r="D41" s="682">
        <f t="shared" si="1"/>
        <v>0</v>
      </c>
      <c r="E41" s="682">
        <f>Стр_пер!G591</f>
        <v>101923.6</v>
      </c>
      <c r="F41" s="682">
        <f>Стр_пер!H591</f>
        <v>0</v>
      </c>
      <c r="G41" s="682">
        <f>Стр_пер!I591</f>
        <v>0</v>
      </c>
      <c r="H41" s="682">
        <f>Стр_пер!J591</f>
        <v>0</v>
      </c>
      <c r="I41" s="682">
        <f>Стр_пер!K591</f>
        <v>243468.5</v>
      </c>
      <c r="J41" s="682">
        <f>Стр_пер!L591</f>
        <v>0</v>
      </c>
      <c r="K41" s="682">
        <f>Стр_пер!M591</f>
        <v>0</v>
      </c>
      <c r="L41" s="682">
        <f>Стр_пер!N591</f>
        <v>0</v>
      </c>
    </row>
    <row r="42" spans="1:12" ht="14.25">
      <c r="A42" s="1102"/>
      <c r="B42" s="333">
        <v>2024</v>
      </c>
      <c r="C42" s="682">
        <f t="shared" si="1"/>
        <v>24725.199999999997</v>
      </c>
      <c r="D42" s="682">
        <f t="shared" si="1"/>
        <v>0</v>
      </c>
      <c r="E42" s="682">
        <f>Стр_пер!G592</f>
        <v>24725.199999999997</v>
      </c>
      <c r="F42" s="682">
        <f>Стр_пер!H592</f>
        <v>0</v>
      </c>
      <c r="G42" s="682">
        <f>Стр_пер!I592</f>
        <v>0</v>
      </c>
      <c r="H42" s="682">
        <f>Стр_пер!J592</f>
        <v>0</v>
      </c>
      <c r="I42" s="682">
        <f>Стр_пер!K592</f>
        <v>0</v>
      </c>
      <c r="J42" s="682">
        <f>Стр_пер!L592</f>
        <v>0</v>
      </c>
      <c r="K42" s="682">
        <f>Стр_пер!M592</f>
        <v>0</v>
      </c>
      <c r="L42" s="682">
        <f>Стр_пер!N592</f>
        <v>0</v>
      </c>
    </row>
    <row r="43" spans="1:12" ht="14.25">
      <c r="A43" s="1102"/>
      <c r="B43" s="333">
        <v>2025</v>
      </c>
      <c r="C43" s="682">
        <f t="shared" si="1"/>
        <v>204648.7</v>
      </c>
      <c r="D43" s="682">
        <f t="shared" si="1"/>
        <v>0</v>
      </c>
      <c r="E43" s="682">
        <f>Стр_пер!G593</f>
        <v>204648.7</v>
      </c>
      <c r="F43" s="682">
        <f>Стр_пер!H593</f>
        <v>0</v>
      </c>
      <c r="G43" s="682">
        <f>Стр_пер!I593</f>
        <v>0</v>
      </c>
      <c r="H43" s="682">
        <f>Стр_пер!J593</f>
        <v>0</v>
      </c>
      <c r="I43" s="682">
        <f>Стр_пер!K593</f>
        <v>0</v>
      </c>
      <c r="J43" s="682">
        <f>Стр_пер!L593</f>
        <v>0</v>
      </c>
      <c r="K43" s="682">
        <f>Стр_пер!M593</f>
        <v>0</v>
      </c>
      <c r="L43" s="682">
        <f>Стр_пер!N593</f>
        <v>0</v>
      </c>
    </row>
    <row r="44" spans="1:24" s="6" customFormat="1" ht="14.25">
      <c r="A44" s="1102"/>
      <c r="B44" s="650" t="s">
        <v>52</v>
      </c>
      <c r="C44" s="683">
        <f>SUM(C33:C43)</f>
        <v>1503717.0999999999</v>
      </c>
      <c r="D44" s="683">
        <f aca="true" t="shared" si="2" ref="D44:L44">SUM(D33:D43)</f>
        <v>95278.90000000001</v>
      </c>
      <c r="E44" s="683">
        <f t="shared" si="2"/>
        <v>620011.8</v>
      </c>
      <c r="F44" s="683">
        <f t="shared" si="2"/>
        <v>81679.70000000001</v>
      </c>
      <c r="G44" s="683">
        <f t="shared" si="2"/>
        <v>0</v>
      </c>
      <c r="H44" s="683">
        <f t="shared" si="2"/>
        <v>0</v>
      </c>
      <c r="I44" s="683">
        <f t="shared" si="2"/>
        <v>883705.3</v>
      </c>
      <c r="J44" s="683">
        <f t="shared" si="2"/>
        <v>13599.2</v>
      </c>
      <c r="K44" s="683">
        <f t="shared" si="2"/>
        <v>0</v>
      </c>
      <c r="L44" s="683">
        <f t="shared" si="2"/>
        <v>0</v>
      </c>
      <c r="M44" s="362"/>
      <c r="N44" s="362"/>
      <c r="O44" s="362"/>
      <c r="P44" s="362"/>
      <c r="Q44" s="362"/>
      <c r="R44" s="362"/>
      <c r="S44" s="362"/>
      <c r="T44" s="362"/>
      <c r="U44" s="362"/>
      <c r="V44" s="362"/>
      <c r="W44" s="362"/>
      <c r="X44" s="362"/>
    </row>
    <row r="45" spans="1:14" ht="14.25">
      <c r="A45" s="677"/>
      <c r="B45" s="678"/>
      <c r="C45" s="677"/>
      <c r="D45" s="677"/>
      <c r="E45" s="677"/>
      <c r="F45" s="677"/>
      <c r="G45" s="678"/>
      <c r="H45" s="677"/>
      <c r="I45" s="678"/>
      <c r="J45" s="678"/>
      <c r="K45" s="677"/>
      <c r="L45" s="18"/>
      <c r="M45" s="18"/>
      <c r="N45" s="18"/>
    </row>
    <row r="46" spans="1:14" ht="14.25">
      <c r="A46" s="1087" t="s">
        <v>69</v>
      </c>
      <c r="B46" s="1087"/>
      <c r="C46" s="1087"/>
      <c r="D46" s="1087"/>
      <c r="E46" s="1087" t="s">
        <v>545</v>
      </c>
      <c r="F46" s="1087"/>
      <c r="G46" s="1087"/>
      <c r="H46" s="1087"/>
      <c r="I46" s="1087"/>
      <c r="J46" s="1087"/>
      <c r="K46" s="1087"/>
      <c r="L46" s="1087"/>
      <c r="M46" s="18"/>
      <c r="N46" s="18"/>
    </row>
    <row r="47" spans="1:14" ht="39.75" customHeight="1">
      <c r="A47" s="1087" t="s">
        <v>708</v>
      </c>
      <c r="B47" s="1087"/>
      <c r="C47" s="1087"/>
      <c r="D47" s="1087"/>
      <c r="E47" s="1087" t="s">
        <v>21</v>
      </c>
      <c r="F47" s="1087"/>
      <c r="G47" s="1087"/>
      <c r="H47" s="1087"/>
      <c r="I47" s="1087"/>
      <c r="J47" s="1087"/>
      <c r="K47" s="1087"/>
      <c r="L47" s="1087"/>
      <c r="M47" s="18"/>
      <c r="N47" s="18"/>
    </row>
    <row r="48" spans="1:14" ht="15" customHeight="1">
      <c r="A48" s="1087" t="s">
        <v>70</v>
      </c>
      <c r="B48" s="1087"/>
      <c r="C48" s="1087"/>
      <c r="D48" s="1087"/>
      <c r="E48" s="1087"/>
      <c r="F48" s="1087"/>
      <c r="G48" s="1087"/>
      <c r="H48" s="1087"/>
      <c r="I48" s="1087"/>
      <c r="J48" s="1087"/>
      <c r="K48" s="1087"/>
      <c r="L48" s="1087"/>
      <c r="M48" s="18"/>
      <c r="N48" s="18"/>
    </row>
    <row r="49" spans="1:14" ht="14.25">
      <c r="A49" s="1087" t="s">
        <v>71</v>
      </c>
      <c r="B49" s="1087"/>
      <c r="C49" s="1087"/>
      <c r="D49" s="1087"/>
      <c r="E49" s="1087" t="s">
        <v>56</v>
      </c>
      <c r="F49" s="1087"/>
      <c r="G49" s="1087"/>
      <c r="H49" s="1087"/>
      <c r="I49" s="1087"/>
      <c r="J49" s="1087"/>
      <c r="K49" s="1087"/>
      <c r="L49" s="1087"/>
      <c r="M49" s="18"/>
      <c r="N49" s="18"/>
    </row>
    <row r="50" spans="1:14" ht="15" customHeight="1">
      <c r="A50" s="1087" t="s">
        <v>122</v>
      </c>
      <c r="B50" s="1087"/>
      <c r="C50" s="1087"/>
      <c r="D50" s="1087"/>
      <c r="E50" s="1087" t="s">
        <v>221</v>
      </c>
      <c r="F50" s="1087"/>
      <c r="G50" s="1087"/>
      <c r="H50" s="1087"/>
      <c r="I50" s="1087"/>
      <c r="J50" s="1087"/>
      <c r="K50" s="1087"/>
      <c r="L50" s="1087"/>
      <c r="M50" s="18"/>
      <c r="N50" s="18"/>
    </row>
    <row r="51" spans="1:14" ht="15" customHeight="1">
      <c r="A51" s="1087"/>
      <c r="B51" s="1087"/>
      <c r="C51" s="1087"/>
      <c r="D51" s="1087"/>
      <c r="E51" s="1087" t="s">
        <v>56</v>
      </c>
      <c r="F51" s="1087"/>
      <c r="G51" s="1087"/>
      <c r="H51" s="1087"/>
      <c r="I51" s="1087"/>
      <c r="J51" s="1087"/>
      <c r="K51" s="1087"/>
      <c r="L51" s="1087"/>
      <c r="M51" s="18"/>
      <c r="N51" s="18"/>
    </row>
    <row r="52" spans="1:14" ht="14.25">
      <c r="A52" s="1087"/>
      <c r="B52" s="1087"/>
      <c r="C52" s="1087"/>
      <c r="D52" s="1087"/>
      <c r="E52" s="1087" t="s">
        <v>163</v>
      </c>
      <c r="F52" s="1087"/>
      <c r="G52" s="1087"/>
      <c r="H52" s="1087"/>
      <c r="I52" s="1087"/>
      <c r="J52" s="1087"/>
      <c r="K52" s="1087"/>
      <c r="L52" s="1087"/>
      <c r="M52" s="18"/>
      <c r="N52" s="18"/>
    </row>
    <row r="53" spans="1:24" ht="36.75" customHeight="1">
      <c r="A53" s="1124" t="s">
        <v>894</v>
      </c>
      <c r="B53" s="1124"/>
      <c r="C53" s="1124"/>
      <c r="D53" s="1124"/>
      <c r="E53" s="1124"/>
      <c r="F53" s="1124"/>
      <c r="G53" s="1124"/>
      <c r="H53" s="1124"/>
      <c r="I53" s="1124"/>
      <c r="J53" s="1124"/>
      <c r="K53" s="1124"/>
      <c r="L53" s="1124"/>
      <c r="M53" s="1124"/>
      <c r="N53" s="1124"/>
      <c r="O53" s="1124"/>
      <c r="P53" s="1124"/>
      <c r="Q53" s="1124"/>
      <c r="R53" s="1124"/>
      <c r="S53" s="1124"/>
      <c r="T53" s="1124"/>
      <c r="U53" s="1124"/>
      <c r="V53" s="1124"/>
      <c r="W53" s="1124"/>
      <c r="X53" s="1124"/>
    </row>
  </sheetData>
  <sheetProtection/>
  <mergeCells count="55">
    <mergeCell ref="A24:X24"/>
    <mergeCell ref="E46:L46"/>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A53:X53"/>
    <mergeCell ref="E49:L49"/>
    <mergeCell ref="A12:A13"/>
    <mergeCell ref="A22:X22"/>
    <mergeCell ref="I12:J12"/>
    <mergeCell ref="B10:X10"/>
    <mergeCell ref="A9:A11"/>
    <mergeCell ref="B9:X9"/>
    <mergeCell ref="W12:X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horizontalDpi="600" verticalDpi="600" orientation="landscape" paperSize="9" scale="52"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7"/>
  <sheetViews>
    <sheetView view="pageBreakPreview" zoomScale="112" zoomScaleSheetLayoutView="112" zoomScalePageLayoutView="0" workbookViewId="0" topLeftCell="A1">
      <selection activeCell="A90" sqref="A90:G90"/>
    </sheetView>
  </sheetViews>
  <sheetFormatPr defaultColWidth="9.140625" defaultRowHeight="15"/>
  <cols>
    <col min="1" max="1" width="21.00390625" style="17" customWidth="1"/>
    <col min="2" max="4" width="21.8515625" style="26" customWidth="1"/>
    <col min="5" max="5" width="10.7109375" style="17" customWidth="1"/>
    <col min="6" max="6" width="10.140625" style="17" customWidth="1"/>
    <col min="7" max="7" width="10.28125" style="17" customWidth="1"/>
  </cols>
  <sheetData>
    <row r="1" ht="14.25">
      <c r="G1" s="17">
        <v>47</v>
      </c>
    </row>
    <row r="2" spans="1:7" ht="14.25">
      <c r="A2" s="1121" t="s">
        <v>311</v>
      </c>
      <c r="B2" s="1121"/>
      <c r="C2" s="1121"/>
      <c r="D2" s="1121"/>
      <c r="E2" s="1121"/>
      <c r="F2" s="1121"/>
      <c r="G2" s="1121"/>
    </row>
    <row r="3" ht="14.25">
      <c r="A3" s="35"/>
    </row>
    <row r="4" spans="1:7" ht="60.75" customHeight="1">
      <c r="A4" s="827" t="s">
        <v>853</v>
      </c>
      <c r="B4" s="827"/>
      <c r="C4" s="827"/>
      <c r="D4" s="827"/>
      <c r="E4" s="827"/>
      <c r="F4" s="827"/>
      <c r="G4" s="827"/>
    </row>
    <row r="5" spans="1:7" ht="45.75" customHeight="1">
      <c r="A5" s="848" t="s">
        <v>377</v>
      </c>
      <c r="B5" s="848"/>
      <c r="C5" s="848"/>
      <c r="D5" s="848"/>
      <c r="E5" s="848"/>
      <c r="F5" s="848"/>
      <c r="G5" s="848"/>
    </row>
    <row r="6" spans="1:7" ht="60" customHeight="1">
      <c r="A6" s="848" t="s">
        <v>1075</v>
      </c>
      <c r="B6" s="848"/>
      <c r="C6" s="848"/>
      <c r="D6" s="848"/>
      <c r="E6" s="848"/>
      <c r="F6" s="848"/>
      <c r="G6" s="848"/>
    </row>
    <row r="7" spans="1:7" ht="174.75" customHeight="1">
      <c r="A7" s="849" t="s">
        <v>1088</v>
      </c>
      <c r="B7" s="849"/>
      <c r="C7" s="849"/>
      <c r="D7" s="849"/>
      <c r="E7" s="849"/>
      <c r="F7" s="849"/>
      <c r="G7" s="849"/>
    </row>
    <row r="8" spans="1:7" ht="43.5" customHeight="1">
      <c r="A8" s="848" t="s">
        <v>378</v>
      </c>
      <c r="B8" s="848"/>
      <c r="C8" s="848"/>
      <c r="D8" s="848"/>
      <c r="E8" s="848"/>
      <c r="F8" s="848"/>
      <c r="G8" s="848"/>
    </row>
    <row r="9" spans="1:7" ht="29.25" customHeight="1">
      <c r="A9" s="1150" t="s">
        <v>938</v>
      </c>
      <c r="B9" s="1150"/>
      <c r="C9" s="1150"/>
      <c r="D9" s="1150"/>
      <c r="E9" s="1150"/>
      <c r="F9" s="1150"/>
      <c r="G9" s="1150"/>
    </row>
    <row r="10" spans="1:7" ht="15.75" customHeight="1">
      <c r="A10" s="1150" t="s">
        <v>502</v>
      </c>
      <c r="B10" s="1150"/>
      <c r="C10" s="1150"/>
      <c r="D10" s="1150"/>
      <c r="E10" s="1150"/>
      <c r="F10" s="1150"/>
      <c r="G10" s="1150"/>
    </row>
    <row r="11" spans="1:7" ht="13.5" customHeight="1">
      <c r="A11" s="1150" t="s">
        <v>500</v>
      </c>
      <c r="B11" s="1150"/>
      <c r="C11" s="1150"/>
      <c r="D11" s="1150"/>
      <c r="E11" s="1150"/>
      <c r="F11" s="1150"/>
      <c r="G11" s="1150"/>
    </row>
    <row r="12" spans="1:7" ht="15" customHeight="1">
      <c r="A12" s="1150" t="s">
        <v>501</v>
      </c>
      <c r="B12" s="1150"/>
      <c r="C12" s="1150"/>
      <c r="D12" s="1150"/>
      <c r="E12" s="1150"/>
      <c r="F12" s="1150"/>
      <c r="G12" s="1150"/>
    </row>
    <row r="13" spans="1:7" ht="31.5" customHeight="1">
      <c r="A13" s="848" t="s">
        <v>1102</v>
      </c>
      <c r="B13" s="848"/>
      <c r="C13" s="848"/>
      <c r="D13" s="848"/>
      <c r="E13" s="848"/>
      <c r="F13" s="848"/>
      <c r="G13" s="848"/>
    </row>
    <row r="14" ht="14.25">
      <c r="G14" s="35" t="s">
        <v>96</v>
      </c>
    </row>
    <row r="15" ht="14.25">
      <c r="A15" s="35"/>
    </row>
    <row r="16" spans="1:4" ht="14.25">
      <c r="A16" s="82" t="s">
        <v>243</v>
      </c>
      <c r="B16" s="83" t="s">
        <v>245</v>
      </c>
      <c r="C16" s="83" t="s">
        <v>246</v>
      </c>
      <c r="D16" s="83" t="s">
        <v>247</v>
      </c>
    </row>
    <row r="17" spans="1:4" ht="14.25">
      <c r="A17" s="53" t="s">
        <v>379</v>
      </c>
      <c r="B17" s="55">
        <f>SUM(B18:B25)</f>
        <v>570</v>
      </c>
      <c r="C17" s="121">
        <v>583</v>
      </c>
      <c r="D17" s="121">
        <f>SUM(D18:D25)</f>
        <v>621</v>
      </c>
    </row>
    <row r="18" spans="1:4" ht="14.25">
      <c r="A18" s="53" t="s">
        <v>249</v>
      </c>
      <c r="B18" s="55">
        <v>5</v>
      </c>
      <c r="C18" s="55">
        <v>6</v>
      </c>
      <c r="D18" s="55">
        <v>6</v>
      </c>
    </row>
    <row r="19" spans="1:4" ht="14.25">
      <c r="A19" s="53" t="s">
        <v>250</v>
      </c>
      <c r="B19" s="55">
        <v>155</v>
      </c>
      <c r="C19" s="55">
        <v>155</v>
      </c>
      <c r="D19" s="55">
        <v>156</v>
      </c>
    </row>
    <row r="20" spans="1:4" ht="27">
      <c r="A20" s="53" t="s">
        <v>251</v>
      </c>
      <c r="B20" s="55">
        <v>10</v>
      </c>
      <c r="C20" s="55">
        <v>10</v>
      </c>
      <c r="D20" s="55">
        <v>11</v>
      </c>
    </row>
    <row r="21" spans="1:4" ht="14.25">
      <c r="A21" s="53" t="s">
        <v>380</v>
      </c>
      <c r="B21" s="55">
        <v>12</v>
      </c>
      <c r="C21" s="55">
        <v>12</v>
      </c>
      <c r="D21" s="55">
        <v>12</v>
      </c>
    </row>
    <row r="22" spans="1:4" ht="41.25">
      <c r="A22" s="53" t="s">
        <v>252</v>
      </c>
      <c r="B22" s="55">
        <v>245</v>
      </c>
      <c r="C22" s="55">
        <v>257</v>
      </c>
      <c r="D22" s="55">
        <v>277</v>
      </c>
    </row>
    <row r="23" spans="1:4" ht="14.25">
      <c r="A23" s="53" t="s">
        <v>253</v>
      </c>
      <c r="B23" s="55">
        <v>1</v>
      </c>
      <c r="C23" s="55">
        <v>1</v>
      </c>
      <c r="D23" s="55">
        <v>1</v>
      </c>
    </row>
    <row r="24" spans="1:4" ht="14.25">
      <c r="A24" s="53" t="s">
        <v>254</v>
      </c>
      <c r="B24" s="55">
        <v>1</v>
      </c>
      <c r="C24" s="55">
        <v>1</v>
      </c>
      <c r="D24" s="55">
        <v>1</v>
      </c>
    </row>
    <row r="25" spans="1:4" ht="27">
      <c r="A25" s="53" t="s">
        <v>255</v>
      </c>
      <c r="B25" s="55">
        <v>141</v>
      </c>
      <c r="C25" s="55">
        <v>141</v>
      </c>
      <c r="D25" s="55">
        <v>157</v>
      </c>
    </row>
    <row r="26" ht="8.25" customHeight="1">
      <c r="A26" s="35"/>
    </row>
    <row r="27" spans="1:7" ht="33.75" customHeight="1">
      <c r="A27" s="848" t="s">
        <v>707</v>
      </c>
      <c r="B27" s="848"/>
      <c r="C27" s="848"/>
      <c r="D27" s="848"/>
      <c r="E27" s="848"/>
      <c r="F27" s="848"/>
      <c r="G27" s="848"/>
    </row>
    <row r="28" ht="15.75" customHeight="1">
      <c r="G28" s="17">
        <v>48</v>
      </c>
    </row>
    <row r="29" ht="14.25">
      <c r="G29" s="84" t="s">
        <v>256</v>
      </c>
    </row>
    <row r="30" spans="1:7" s="3" customFormat="1" ht="37.5" customHeight="1">
      <c r="A30" s="1151" t="s">
        <v>854</v>
      </c>
      <c r="B30" s="1151"/>
      <c r="C30" s="1151"/>
      <c r="D30" s="1151"/>
      <c r="E30" s="1151"/>
      <c r="F30" s="1151"/>
      <c r="G30" s="1151"/>
    </row>
    <row r="31" spans="1:7" ht="30" customHeight="1">
      <c r="A31" s="83" t="s">
        <v>381</v>
      </c>
      <c r="B31" s="83" t="s">
        <v>382</v>
      </c>
      <c r="C31" s="1162" t="s">
        <v>383</v>
      </c>
      <c r="D31" s="1162"/>
      <c r="E31" s="1162"/>
      <c r="F31" s="1162"/>
      <c r="G31" s="1162"/>
    </row>
    <row r="32" spans="1:7" ht="15" customHeight="1">
      <c r="A32" s="897" t="s">
        <v>244</v>
      </c>
      <c r="B32" s="897" t="s">
        <v>384</v>
      </c>
      <c r="C32" s="897" t="s">
        <v>385</v>
      </c>
      <c r="D32" s="897"/>
      <c r="E32" s="897"/>
      <c r="F32" s="897"/>
      <c r="G32" s="897"/>
    </row>
    <row r="33" spans="1:7" ht="14.25">
      <c r="A33" s="897"/>
      <c r="B33" s="897"/>
      <c r="C33" s="897" t="s">
        <v>936</v>
      </c>
      <c r="D33" s="897"/>
      <c r="E33" s="897"/>
      <c r="F33" s="897"/>
      <c r="G33" s="897"/>
    </row>
    <row r="34" spans="1:7" ht="15" customHeight="1">
      <c r="A34" s="897"/>
      <c r="B34" s="897"/>
      <c r="C34" s="897" t="s">
        <v>856</v>
      </c>
      <c r="D34" s="897"/>
      <c r="E34" s="897"/>
      <c r="F34" s="897"/>
      <c r="G34" s="897"/>
    </row>
    <row r="35" spans="1:7" ht="15" customHeight="1">
      <c r="A35" s="897" t="s">
        <v>245</v>
      </c>
      <c r="B35" s="897" t="s">
        <v>386</v>
      </c>
      <c r="C35" s="897" t="s">
        <v>387</v>
      </c>
      <c r="D35" s="897"/>
      <c r="E35" s="897"/>
      <c r="F35" s="897"/>
      <c r="G35" s="897"/>
    </row>
    <row r="36" spans="1:7" ht="30.75" customHeight="1">
      <c r="A36" s="897"/>
      <c r="B36" s="897"/>
      <c r="C36" s="897" t="s">
        <v>932</v>
      </c>
      <c r="D36" s="897"/>
      <c r="E36" s="897"/>
      <c r="F36" s="897"/>
      <c r="G36" s="897"/>
    </row>
    <row r="37" spans="1:7" ht="15" customHeight="1">
      <c r="A37" s="897"/>
      <c r="B37" s="897"/>
      <c r="C37" s="897" t="s">
        <v>930</v>
      </c>
      <c r="D37" s="897"/>
      <c r="E37" s="897"/>
      <c r="F37" s="897"/>
      <c r="G37" s="897"/>
    </row>
    <row r="38" spans="1:7" ht="15" customHeight="1">
      <c r="A38" s="897"/>
      <c r="B38" s="897"/>
      <c r="C38" s="897" t="s">
        <v>931</v>
      </c>
      <c r="D38" s="897"/>
      <c r="E38" s="897"/>
      <c r="F38" s="897"/>
      <c r="G38" s="897"/>
    </row>
    <row r="39" spans="1:7" ht="15" customHeight="1">
      <c r="A39" s="897" t="s">
        <v>246</v>
      </c>
      <c r="B39" s="897" t="s">
        <v>384</v>
      </c>
      <c r="C39" s="897" t="s">
        <v>937</v>
      </c>
      <c r="D39" s="897"/>
      <c r="E39" s="897"/>
      <c r="F39" s="897"/>
      <c r="G39" s="897"/>
    </row>
    <row r="40" spans="1:7" ht="14.25">
      <c r="A40" s="897"/>
      <c r="B40" s="897"/>
      <c r="C40" s="897" t="s">
        <v>933</v>
      </c>
      <c r="D40" s="897"/>
      <c r="E40" s="897"/>
      <c r="F40" s="897"/>
      <c r="G40" s="897"/>
    </row>
    <row r="41" spans="1:7" ht="15" customHeight="1">
      <c r="A41" s="897" t="s">
        <v>247</v>
      </c>
      <c r="B41" s="897" t="s">
        <v>706</v>
      </c>
      <c r="C41" s="897" t="s">
        <v>388</v>
      </c>
      <c r="D41" s="897"/>
      <c r="E41" s="897"/>
      <c r="F41" s="897"/>
      <c r="G41" s="897"/>
    </row>
    <row r="42" spans="1:7" ht="15" customHeight="1">
      <c r="A42" s="897"/>
      <c r="B42" s="897"/>
      <c r="C42" s="897" t="s">
        <v>389</v>
      </c>
      <c r="D42" s="897"/>
      <c r="E42" s="897"/>
      <c r="F42" s="897"/>
      <c r="G42" s="897"/>
    </row>
    <row r="43" spans="1:7" ht="30" customHeight="1">
      <c r="A43" s="897"/>
      <c r="B43" s="897"/>
      <c r="C43" s="897" t="s">
        <v>934</v>
      </c>
      <c r="D43" s="897"/>
      <c r="E43" s="897"/>
      <c r="F43" s="897"/>
      <c r="G43" s="897"/>
    </row>
    <row r="44" spans="1:7" ht="14.25">
      <c r="A44" s="897"/>
      <c r="B44" s="897"/>
      <c r="C44" s="897" t="s">
        <v>935</v>
      </c>
      <c r="D44" s="897"/>
      <c r="E44" s="897"/>
      <c r="F44" s="897"/>
      <c r="G44" s="897"/>
    </row>
    <row r="45" spans="1:7" ht="27.75" customHeight="1">
      <c r="A45" s="897"/>
      <c r="B45" s="897"/>
      <c r="C45" s="897" t="s">
        <v>928</v>
      </c>
      <c r="D45" s="897"/>
      <c r="E45" s="897"/>
      <c r="F45" s="897"/>
      <c r="G45" s="897"/>
    </row>
    <row r="46" spans="1:7" ht="45" customHeight="1">
      <c r="A46" s="897"/>
      <c r="B46" s="897"/>
      <c r="C46" s="897" t="s">
        <v>929</v>
      </c>
      <c r="D46" s="897"/>
      <c r="E46" s="897"/>
      <c r="F46" s="897"/>
      <c r="G46" s="897"/>
    </row>
    <row r="47" spans="1:7" ht="15" customHeight="1">
      <c r="A47" s="897"/>
      <c r="B47" s="897"/>
      <c r="C47" s="897" t="s">
        <v>855</v>
      </c>
      <c r="D47" s="897"/>
      <c r="E47" s="897"/>
      <c r="F47" s="897"/>
      <c r="G47" s="897"/>
    </row>
    <row r="48" spans="1:7" ht="15" customHeight="1">
      <c r="A48" s="897"/>
      <c r="B48" s="897"/>
      <c r="C48" s="897" t="s">
        <v>857</v>
      </c>
      <c r="D48" s="897"/>
      <c r="E48" s="897"/>
      <c r="F48" s="897"/>
      <c r="G48" s="897"/>
    </row>
    <row r="49" spans="1:7" ht="14.25">
      <c r="A49" s="897"/>
      <c r="B49" s="897"/>
      <c r="C49" s="897" t="s">
        <v>390</v>
      </c>
      <c r="D49" s="897"/>
      <c r="E49" s="897"/>
      <c r="F49" s="897"/>
      <c r="G49" s="897"/>
    </row>
    <row r="50" spans="1:7" ht="75" customHeight="1">
      <c r="A50" s="1159" t="s">
        <v>1076</v>
      </c>
      <c r="B50" s="1159"/>
      <c r="C50" s="1159"/>
      <c r="D50" s="1159"/>
      <c r="E50" s="1159"/>
      <c r="F50" s="1159"/>
      <c r="G50" s="1159"/>
    </row>
    <row r="51" spans="1:7" ht="192.75" customHeight="1">
      <c r="A51" s="1158" t="s">
        <v>1121</v>
      </c>
      <c r="B51" s="1158"/>
      <c r="C51" s="1158"/>
      <c r="D51" s="1158"/>
      <c r="E51" s="1158"/>
      <c r="F51" s="1158"/>
      <c r="G51" s="1158"/>
    </row>
    <row r="52" spans="1:7" ht="44.25" customHeight="1">
      <c r="A52" s="848" t="s">
        <v>939</v>
      </c>
      <c r="B52" s="848"/>
      <c r="C52" s="848"/>
      <c r="D52" s="848"/>
      <c r="E52" s="848"/>
      <c r="F52" s="848"/>
      <c r="G52" s="848"/>
    </row>
    <row r="53" spans="1:7" ht="14.25">
      <c r="A53" s="848" t="s">
        <v>391</v>
      </c>
      <c r="B53" s="848"/>
      <c r="C53" s="848"/>
      <c r="D53" s="848"/>
      <c r="E53" s="848"/>
      <c r="F53" s="848"/>
      <c r="G53" s="848"/>
    </row>
    <row r="54" spans="1:7" ht="45.75" customHeight="1">
      <c r="A54" s="848" t="s">
        <v>392</v>
      </c>
      <c r="B54" s="848"/>
      <c r="C54" s="848"/>
      <c r="D54" s="848"/>
      <c r="E54" s="848"/>
      <c r="F54" s="848"/>
      <c r="G54" s="848"/>
    </row>
    <row r="55" spans="1:7" ht="42" customHeight="1">
      <c r="A55" s="848" t="s">
        <v>393</v>
      </c>
      <c r="B55" s="848"/>
      <c r="C55" s="848"/>
      <c r="D55" s="848"/>
      <c r="E55" s="848"/>
      <c r="F55" s="848"/>
      <c r="G55" s="848"/>
    </row>
    <row r="56" spans="1:7" ht="14.25">
      <c r="A56" s="848" t="s">
        <v>394</v>
      </c>
      <c r="B56" s="848"/>
      <c r="C56" s="848"/>
      <c r="D56" s="848"/>
      <c r="E56" s="848"/>
      <c r="F56" s="848"/>
      <c r="G56" s="848"/>
    </row>
    <row r="57" spans="1:7" ht="47.25" customHeight="1">
      <c r="A57" s="848" t="s">
        <v>395</v>
      </c>
      <c r="B57" s="848"/>
      <c r="C57" s="848"/>
      <c r="D57" s="848"/>
      <c r="E57" s="848"/>
      <c r="F57" s="848"/>
      <c r="G57" s="848"/>
    </row>
    <row r="58" spans="1:7" ht="75" customHeight="1">
      <c r="A58" s="852" t="s">
        <v>940</v>
      </c>
      <c r="B58" s="852"/>
      <c r="C58" s="852"/>
      <c r="D58" s="852"/>
      <c r="E58" s="852"/>
      <c r="F58" s="852"/>
      <c r="G58" s="852"/>
    </row>
    <row r="59" spans="1:7" ht="32.25" customHeight="1">
      <c r="A59" s="851" t="s">
        <v>925</v>
      </c>
      <c r="B59" s="851"/>
      <c r="C59" s="851"/>
      <c r="D59" s="851"/>
      <c r="E59" s="851"/>
      <c r="F59" s="851"/>
      <c r="G59" s="851"/>
    </row>
    <row r="60" ht="5.25" customHeight="1">
      <c r="A60" s="57"/>
    </row>
    <row r="61" ht="14.25">
      <c r="G61" s="22" t="s">
        <v>291</v>
      </c>
    </row>
    <row r="62" spans="1:7" ht="14.25">
      <c r="A62" s="85" t="s">
        <v>396</v>
      </c>
      <c r="B62" s="83" t="s">
        <v>263</v>
      </c>
      <c r="C62" s="83">
        <v>2010</v>
      </c>
      <c r="D62" s="83">
        <v>2011</v>
      </c>
      <c r="E62" s="83">
        <v>2012</v>
      </c>
      <c r="F62" s="83">
        <v>2013</v>
      </c>
      <c r="G62" s="83">
        <v>2014</v>
      </c>
    </row>
    <row r="63" spans="1:7" ht="14.25">
      <c r="A63" s="56" t="s">
        <v>397</v>
      </c>
      <c r="B63" s="55" t="s">
        <v>263</v>
      </c>
      <c r="C63" s="55">
        <v>25</v>
      </c>
      <c r="D63" s="55">
        <v>25</v>
      </c>
      <c r="E63" s="55">
        <v>25</v>
      </c>
      <c r="F63" s="55">
        <v>24.2</v>
      </c>
      <c r="G63" s="55">
        <v>24.5</v>
      </c>
    </row>
    <row r="64" spans="1:7" ht="27">
      <c r="A64" s="56" t="s">
        <v>398</v>
      </c>
      <c r="B64" s="55" t="s">
        <v>263</v>
      </c>
      <c r="C64" s="55">
        <v>17</v>
      </c>
      <c r="D64" s="55">
        <v>24</v>
      </c>
      <c r="E64" s="55">
        <v>35</v>
      </c>
      <c r="F64" s="55">
        <v>35</v>
      </c>
      <c r="G64" s="55">
        <v>35.3</v>
      </c>
    </row>
    <row r="65" spans="1:7" ht="27">
      <c r="A65" s="56" t="s">
        <v>399</v>
      </c>
      <c r="B65" s="55" t="s">
        <v>263</v>
      </c>
      <c r="C65" s="55">
        <v>5</v>
      </c>
      <c r="D65" s="55">
        <v>5</v>
      </c>
      <c r="E65" s="55">
        <v>5.1</v>
      </c>
      <c r="F65" s="55">
        <v>5</v>
      </c>
      <c r="G65" s="55">
        <v>5.2</v>
      </c>
    </row>
    <row r="66" spans="1:7" ht="14.25">
      <c r="A66" s="86"/>
      <c r="B66" s="41"/>
      <c r="C66" s="41"/>
      <c r="D66" s="41"/>
      <c r="E66" s="41"/>
      <c r="F66" s="41"/>
      <c r="G66" s="41"/>
    </row>
    <row r="67" spans="1:7" ht="45.75" customHeight="1">
      <c r="A67" s="1152" t="s">
        <v>1077</v>
      </c>
      <c r="B67" s="1152"/>
      <c r="C67" s="1152"/>
      <c r="D67" s="1152"/>
      <c r="E67" s="1152"/>
      <c r="F67" s="1152"/>
      <c r="G67" s="1152"/>
    </row>
    <row r="68" spans="1:7" ht="14.25">
      <c r="A68" s="87"/>
      <c r="B68" s="88"/>
      <c r="C68" s="88"/>
      <c r="D68" s="88"/>
      <c r="E68" s="88"/>
      <c r="G68" s="88" t="s">
        <v>400</v>
      </c>
    </row>
    <row r="69" spans="1:7" ht="15" customHeight="1">
      <c r="A69" s="87"/>
      <c r="B69" s="1160" t="s">
        <v>506</v>
      </c>
      <c r="C69" s="1155" t="s">
        <v>503</v>
      </c>
      <c r="D69" s="1155"/>
      <c r="E69" s="1155"/>
      <c r="F69" s="1154"/>
      <c r="G69" s="88"/>
    </row>
    <row r="70" spans="1:7" ht="90" customHeight="1">
      <c r="A70" s="87"/>
      <c r="B70" s="1161"/>
      <c r="C70" s="150" t="s">
        <v>927</v>
      </c>
      <c r="D70" s="151" t="s">
        <v>926</v>
      </c>
      <c r="E70" s="1153" t="s">
        <v>504</v>
      </c>
      <c r="F70" s="1154"/>
      <c r="G70" s="88"/>
    </row>
    <row r="71" spans="1:7" ht="14.25">
      <c r="A71" s="87"/>
      <c r="B71" s="90" t="s">
        <v>505</v>
      </c>
      <c r="C71" s="89">
        <v>5.2</v>
      </c>
      <c r="D71" s="90">
        <v>9.4</v>
      </c>
      <c r="E71" s="1153">
        <v>9.7</v>
      </c>
      <c r="F71" s="1154"/>
      <c r="G71" s="88"/>
    </row>
    <row r="72" spans="1:7" ht="14.25">
      <c r="A72" s="87"/>
      <c r="B72" s="90" t="s">
        <v>397</v>
      </c>
      <c r="C72" s="89">
        <v>24.5</v>
      </c>
      <c r="D72" s="90">
        <v>69.9</v>
      </c>
      <c r="E72" s="1153">
        <v>60.4</v>
      </c>
      <c r="F72" s="1154"/>
      <c r="G72" s="88"/>
    </row>
    <row r="73" spans="1:7" ht="27">
      <c r="A73" s="87"/>
      <c r="B73" s="90" t="s">
        <v>398</v>
      </c>
      <c r="C73" s="90">
        <v>35.3</v>
      </c>
      <c r="D73" s="90">
        <v>34.2</v>
      </c>
      <c r="E73" s="1157">
        <v>29.7</v>
      </c>
      <c r="F73" s="1157"/>
      <c r="G73" s="88"/>
    </row>
    <row r="74" spans="1:7" ht="14.25">
      <c r="A74" s="86"/>
      <c r="B74" s="41"/>
      <c r="C74" s="41"/>
      <c r="D74" s="41"/>
      <c r="E74" s="1156"/>
      <c r="F74" s="1156"/>
      <c r="G74" s="41"/>
    </row>
    <row r="75" spans="1:7" ht="45" customHeight="1">
      <c r="A75" s="1149" t="s">
        <v>858</v>
      </c>
      <c r="B75" s="1149"/>
      <c r="C75" s="1149"/>
      <c r="D75" s="1149"/>
      <c r="E75" s="1149"/>
      <c r="F75" s="1149"/>
      <c r="G75" s="1149"/>
    </row>
    <row r="76" spans="1:7" ht="105.75" customHeight="1">
      <c r="A76" s="852" t="s">
        <v>924</v>
      </c>
      <c r="B76" s="852"/>
      <c r="C76" s="852"/>
      <c r="D76" s="852"/>
      <c r="E76" s="852"/>
      <c r="F76" s="852"/>
      <c r="G76" s="852"/>
    </row>
    <row r="77" spans="1:7" ht="90.75" customHeight="1">
      <c r="A77" s="848" t="s">
        <v>962</v>
      </c>
      <c r="B77" s="848"/>
      <c r="C77" s="848"/>
      <c r="D77" s="848"/>
      <c r="E77" s="848"/>
      <c r="F77" s="848"/>
      <c r="G77" s="848"/>
    </row>
    <row r="78" spans="1:7" ht="14.25">
      <c r="A78" s="57"/>
      <c r="G78" s="84" t="s">
        <v>547</v>
      </c>
    </row>
    <row r="79" spans="1:7" ht="26.25" customHeight="1">
      <c r="A79" s="1121" t="s">
        <v>401</v>
      </c>
      <c r="B79" s="1121"/>
      <c r="C79" s="1121"/>
      <c r="D79" s="1121"/>
      <c r="E79" s="1121"/>
      <c r="F79" s="1121"/>
      <c r="G79" s="1121"/>
    </row>
    <row r="80" spans="1:4" ht="14.25">
      <c r="A80" s="85"/>
      <c r="B80" s="83" t="s">
        <v>245</v>
      </c>
      <c r="C80" s="83" t="s">
        <v>246</v>
      </c>
      <c r="D80" s="83" t="s">
        <v>247</v>
      </c>
    </row>
    <row r="81" spans="1:4" ht="27">
      <c r="A81" s="56" t="s">
        <v>402</v>
      </c>
      <c r="B81" s="55">
        <v>9</v>
      </c>
      <c r="C81" s="55">
        <v>8</v>
      </c>
      <c r="D81" s="55">
        <v>7</v>
      </c>
    </row>
    <row r="82" spans="1:4" ht="14.25">
      <c r="A82" s="56" t="s">
        <v>403</v>
      </c>
      <c r="B82" s="55">
        <v>6</v>
      </c>
      <c r="C82" s="55">
        <v>6</v>
      </c>
      <c r="D82" s="55">
        <v>6</v>
      </c>
    </row>
    <row r="84" spans="1:7" ht="145.5" customHeight="1">
      <c r="A84" s="848" t="s">
        <v>1091</v>
      </c>
      <c r="B84" s="848"/>
      <c r="C84" s="848"/>
      <c r="D84" s="848"/>
      <c r="E84" s="848"/>
      <c r="F84" s="848"/>
      <c r="G84" s="848"/>
    </row>
    <row r="85" spans="1:7" ht="75" customHeight="1">
      <c r="A85" s="848" t="s">
        <v>1078</v>
      </c>
      <c r="B85" s="848"/>
      <c r="C85" s="848"/>
      <c r="D85" s="848"/>
      <c r="E85" s="848"/>
      <c r="F85" s="848"/>
      <c r="G85" s="848"/>
    </row>
    <row r="86" spans="1:7" ht="14.25">
      <c r="A86" s="848" t="s">
        <v>404</v>
      </c>
      <c r="B86" s="848"/>
      <c r="C86" s="848"/>
      <c r="D86" s="848"/>
      <c r="E86" s="848"/>
      <c r="F86" s="848"/>
      <c r="G86" s="848"/>
    </row>
    <row r="87" spans="1:7" ht="14.25">
      <c r="A87" s="848" t="s">
        <v>405</v>
      </c>
      <c r="B87" s="848"/>
      <c r="C87" s="848"/>
      <c r="D87" s="848"/>
      <c r="E87" s="848"/>
      <c r="F87" s="848"/>
      <c r="G87" s="848"/>
    </row>
    <row r="88" spans="1:7" ht="14.25">
      <c r="A88" s="848" t="s">
        <v>406</v>
      </c>
      <c r="B88" s="848"/>
      <c r="C88" s="848"/>
      <c r="D88" s="848"/>
      <c r="E88" s="848"/>
      <c r="F88" s="848"/>
      <c r="G88" s="848"/>
    </row>
    <row r="89" spans="1:7" ht="14.25">
      <c r="A89" s="277"/>
      <c r="B89" s="277"/>
      <c r="C89" s="277"/>
      <c r="D89" s="277"/>
      <c r="E89" s="277"/>
      <c r="F89" s="277"/>
      <c r="G89" s="293">
        <v>49</v>
      </c>
    </row>
    <row r="90" spans="1:7" ht="30" customHeight="1">
      <c r="A90" s="848" t="s">
        <v>407</v>
      </c>
      <c r="B90" s="848"/>
      <c r="C90" s="848"/>
      <c r="D90" s="848"/>
      <c r="E90" s="848"/>
      <c r="F90" s="848"/>
      <c r="G90" s="848"/>
    </row>
    <row r="91" spans="1:7" ht="30.75" customHeight="1">
      <c r="A91" s="848" t="s">
        <v>408</v>
      </c>
      <c r="B91" s="848"/>
      <c r="C91" s="848"/>
      <c r="D91" s="848"/>
      <c r="E91" s="848"/>
      <c r="F91" s="848"/>
      <c r="G91" s="848"/>
    </row>
    <row r="92" spans="1:7" ht="45.75" customHeight="1">
      <c r="A92" s="848" t="s">
        <v>1079</v>
      </c>
      <c r="B92" s="848"/>
      <c r="C92" s="848"/>
      <c r="D92" s="848"/>
      <c r="E92" s="848"/>
      <c r="F92" s="848"/>
      <c r="G92" s="848"/>
    </row>
    <row r="93" spans="1:7" ht="14.25">
      <c r="A93" s="103" t="s">
        <v>593</v>
      </c>
      <c r="B93" s="103"/>
      <c r="C93" s="103"/>
      <c r="D93" s="103"/>
      <c r="E93" s="103"/>
      <c r="F93" s="40"/>
      <c r="G93" s="40"/>
    </row>
    <row r="94" spans="1:7" ht="15" customHeight="1">
      <c r="A94" s="1169" t="s">
        <v>587</v>
      </c>
      <c r="B94" s="1170"/>
      <c r="C94" s="1170"/>
      <c r="D94" s="1169" t="s">
        <v>588</v>
      </c>
      <c r="E94" s="1170"/>
      <c r="F94" s="1170"/>
      <c r="G94" s="1177"/>
    </row>
    <row r="95" spans="1:7" ht="60.75" customHeight="1">
      <c r="A95" s="1171" t="s">
        <v>589</v>
      </c>
      <c r="B95" s="1172"/>
      <c r="C95" s="1172"/>
      <c r="D95" s="1178" t="s">
        <v>603</v>
      </c>
      <c r="E95" s="1179"/>
      <c r="F95" s="1179"/>
      <c r="G95" s="1180"/>
    </row>
    <row r="96" spans="1:7" ht="29.25" customHeight="1">
      <c r="A96" s="1173" t="s">
        <v>590</v>
      </c>
      <c r="B96" s="1174"/>
      <c r="C96" s="1174"/>
      <c r="D96" s="1163" t="s">
        <v>591</v>
      </c>
      <c r="E96" s="1164"/>
      <c r="F96" s="1164"/>
      <c r="G96" s="1165"/>
    </row>
    <row r="97" spans="1:7" ht="32.25" customHeight="1">
      <c r="A97" s="1175"/>
      <c r="B97" s="1176"/>
      <c r="C97" s="1176"/>
      <c r="D97" s="1166" t="s">
        <v>592</v>
      </c>
      <c r="E97" s="1167"/>
      <c r="F97" s="1167"/>
      <c r="G97" s="1168"/>
    </row>
  </sheetData>
  <sheetProtection/>
  <mergeCells count="77">
    <mergeCell ref="D96:G96"/>
    <mergeCell ref="D97:G97"/>
    <mergeCell ref="A94:C94"/>
    <mergeCell ref="A95:C95"/>
    <mergeCell ref="A96:C97"/>
    <mergeCell ref="D94:G94"/>
    <mergeCell ref="D95:G95"/>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5:G45"/>
    <mergeCell ref="C47:G47"/>
    <mergeCell ref="C46:G46"/>
    <mergeCell ref="A41:A49"/>
    <mergeCell ref="B41:B49"/>
    <mergeCell ref="C44:G44"/>
    <mergeCell ref="C43:G43"/>
    <mergeCell ref="C41:G41"/>
    <mergeCell ref="A51:G51"/>
    <mergeCell ref="C48:G48"/>
    <mergeCell ref="C49:G49"/>
    <mergeCell ref="A50:G50"/>
    <mergeCell ref="A84:G84"/>
    <mergeCell ref="A53:G53"/>
    <mergeCell ref="A57:G57"/>
    <mergeCell ref="A56:G56"/>
    <mergeCell ref="A55:G55"/>
    <mergeCell ref="B69:B70"/>
    <mergeCell ref="A85:G85"/>
    <mergeCell ref="A76:G76"/>
    <mergeCell ref="A58:G58"/>
    <mergeCell ref="A79:G79"/>
    <mergeCell ref="A54:G54"/>
    <mergeCell ref="E71:F71"/>
    <mergeCell ref="E72:F72"/>
    <mergeCell ref="E73:F73"/>
    <mergeCell ref="A77:G77"/>
    <mergeCell ref="A59:G59"/>
    <mergeCell ref="A92:G92"/>
    <mergeCell ref="A91:G91"/>
    <mergeCell ref="A90:G90"/>
    <mergeCell ref="A88:G88"/>
    <mergeCell ref="A87:G87"/>
    <mergeCell ref="A86:G86"/>
    <mergeCell ref="A67:G67"/>
    <mergeCell ref="E70:F70"/>
    <mergeCell ref="C69:F69"/>
    <mergeCell ref="E74:F74"/>
    <mergeCell ref="A52:G52"/>
    <mergeCell ref="A35:A38"/>
    <mergeCell ref="B35:B38"/>
    <mergeCell ref="A39:A40"/>
    <mergeCell ref="B39:B40"/>
    <mergeCell ref="C42:G42"/>
    <mergeCell ref="A75:G75"/>
    <mergeCell ref="A9:G9"/>
    <mergeCell ref="A10:G10"/>
    <mergeCell ref="A11:G11"/>
    <mergeCell ref="A12:G12"/>
    <mergeCell ref="C33:G33"/>
    <mergeCell ref="A32:A34"/>
    <mergeCell ref="B32:B34"/>
    <mergeCell ref="A30:G30"/>
    <mergeCell ref="A27:G27"/>
  </mergeCells>
  <printOptions/>
  <pageMargins left="0.46" right="0.38" top="0.38" bottom="0.3" header="0.31496062992125984" footer="0.31496062992125984"/>
  <pageSetup horizontalDpi="600" verticalDpi="600" orientation="portrait" paperSize="9" scale="80" r:id="rId1"/>
  <rowBreaks count="2" manualBreakCount="2">
    <brk id="27" max="255" man="1"/>
    <brk id="58"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5"/>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A1" sqref="A1:AB16384"/>
    </sheetView>
  </sheetViews>
  <sheetFormatPr defaultColWidth="9.140625" defaultRowHeight="15"/>
  <cols>
    <col min="1" max="1" width="6.00390625" style="93" customWidth="1"/>
    <col min="2" max="2" width="15.8515625" style="91" customWidth="1"/>
    <col min="3" max="3" width="28.28125" style="91" customWidth="1"/>
    <col min="4" max="4" width="11.00390625" style="94" customWidth="1"/>
    <col min="5" max="5" width="14.28125" style="94" customWidth="1"/>
    <col min="6" max="6" width="11.28125" style="91" customWidth="1"/>
    <col min="7" max="12" width="9.140625" style="91" customWidth="1"/>
    <col min="13" max="28" width="6.57421875" style="91" customWidth="1"/>
  </cols>
  <sheetData>
    <row r="1" ht="15">
      <c r="AB1" s="91">
        <v>50</v>
      </c>
    </row>
    <row r="2" spans="1:28" s="3" customFormat="1" ht="18.75" customHeight="1">
      <c r="A2" s="914" t="s">
        <v>498</v>
      </c>
      <c r="B2" s="914"/>
      <c r="C2" s="914"/>
      <c r="D2" s="914"/>
      <c r="E2" s="914"/>
      <c r="F2" s="914"/>
      <c r="G2" s="914"/>
      <c r="H2" s="914"/>
      <c r="I2" s="914"/>
      <c r="J2" s="914"/>
      <c r="K2" s="914"/>
      <c r="L2" s="914"/>
      <c r="M2" s="914"/>
      <c r="N2" s="914"/>
      <c r="O2" s="914"/>
      <c r="P2" s="914"/>
      <c r="Q2" s="914"/>
      <c r="R2" s="914"/>
      <c r="S2" s="914"/>
      <c r="T2" s="914"/>
      <c r="U2" s="914"/>
      <c r="V2" s="914"/>
      <c r="W2" s="914"/>
      <c r="X2" s="914"/>
      <c r="Y2" s="914"/>
      <c r="Z2" s="914"/>
      <c r="AA2" s="914"/>
      <c r="AB2" s="914"/>
    </row>
    <row r="3" spans="1:28" s="3" customFormat="1" ht="18.75" customHeight="1">
      <c r="A3" s="1193" t="s">
        <v>859</v>
      </c>
      <c r="B3" s="1193"/>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row>
    <row r="4" spans="1:28" ht="15">
      <c r="A4" s="913" t="s">
        <v>569</v>
      </c>
      <c r="B4" s="869" t="s">
        <v>509</v>
      </c>
      <c r="C4" s="869" t="s">
        <v>511</v>
      </c>
      <c r="D4" s="936" t="s">
        <v>456</v>
      </c>
      <c r="E4" s="869" t="s">
        <v>73</v>
      </c>
      <c r="F4" s="874" t="s">
        <v>74</v>
      </c>
      <c r="G4" s="874" t="s">
        <v>75</v>
      </c>
      <c r="H4" s="874"/>
      <c r="I4" s="874"/>
      <c r="J4" s="874"/>
      <c r="K4" s="874"/>
      <c r="L4" s="874"/>
      <c r="M4" s="874"/>
      <c r="N4" s="874"/>
      <c r="O4" s="874"/>
      <c r="P4" s="874"/>
      <c r="Q4" s="874"/>
      <c r="R4" s="874"/>
      <c r="S4" s="874"/>
      <c r="T4" s="874"/>
      <c r="U4" s="874"/>
      <c r="V4" s="874"/>
      <c r="W4" s="874"/>
      <c r="X4" s="874"/>
      <c r="Y4" s="874"/>
      <c r="Z4" s="874"/>
      <c r="AA4" s="874"/>
      <c r="AB4" s="874"/>
    </row>
    <row r="5" spans="1:28" ht="15">
      <c r="A5" s="913"/>
      <c r="B5" s="869"/>
      <c r="C5" s="869"/>
      <c r="D5" s="1183"/>
      <c r="E5" s="869"/>
      <c r="F5" s="874"/>
      <c r="G5" s="874" t="s">
        <v>9</v>
      </c>
      <c r="H5" s="874"/>
      <c r="I5" s="874" t="s">
        <v>10</v>
      </c>
      <c r="J5" s="874"/>
      <c r="K5" s="874" t="s">
        <v>11</v>
      </c>
      <c r="L5" s="874"/>
      <c r="M5" s="874" t="s">
        <v>19</v>
      </c>
      <c r="N5" s="874"/>
      <c r="O5" s="874" t="s">
        <v>27</v>
      </c>
      <c r="P5" s="874"/>
      <c r="Q5" s="874" t="s">
        <v>28</v>
      </c>
      <c r="R5" s="874"/>
      <c r="S5" s="874" t="s">
        <v>524</v>
      </c>
      <c r="T5" s="874"/>
      <c r="U5" s="874" t="s">
        <v>525</v>
      </c>
      <c r="V5" s="874"/>
      <c r="W5" s="874" t="s">
        <v>526</v>
      </c>
      <c r="X5" s="874"/>
      <c r="Y5" s="874" t="s">
        <v>527</v>
      </c>
      <c r="Z5" s="874"/>
      <c r="AA5" s="874" t="s">
        <v>539</v>
      </c>
      <c r="AB5" s="874"/>
    </row>
    <row r="6" spans="1:28" ht="86.25" customHeight="1">
      <c r="A6" s="913"/>
      <c r="B6" s="869"/>
      <c r="C6" s="869"/>
      <c r="D6" s="937"/>
      <c r="E6" s="869"/>
      <c r="F6" s="874"/>
      <c r="G6" s="353" t="s">
        <v>33</v>
      </c>
      <c r="H6" s="353" t="s">
        <v>34</v>
      </c>
      <c r="I6" s="353" t="s">
        <v>33</v>
      </c>
      <c r="J6" s="353" t="s">
        <v>34</v>
      </c>
      <c r="K6" s="353" t="s">
        <v>33</v>
      </c>
      <c r="L6" s="353" t="s">
        <v>34</v>
      </c>
      <c r="M6" s="353" t="s">
        <v>33</v>
      </c>
      <c r="N6" s="353" t="s">
        <v>34</v>
      </c>
      <c r="O6" s="353" t="s">
        <v>33</v>
      </c>
      <c r="P6" s="353" t="s">
        <v>34</v>
      </c>
      <c r="Q6" s="353" t="s">
        <v>33</v>
      </c>
      <c r="R6" s="353" t="s">
        <v>34</v>
      </c>
      <c r="S6" s="353" t="s">
        <v>33</v>
      </c>
      <c r="T6" s="353" t="s">
        <v>34</v>
      </c>
      <c r="U6" s="353" t="s">
        <v>33</v>
      </c>
      <c r="V6" s="353" t="s">
        <v>34</v>
      </c>
      <c r="W6" s="353" t="s">
        <v>33</v>
      </c>
      <c r="X6" s="353" t="s">
        <v>34</v>
      </c>
      <c r="Y6" s="353" t="s">
        <v>33</v>
      </c>
      <c r="Z6" s="353" t="s">
        <v>34</v>
      </c>
      <c r="AA6" s="353" t="s">
        <v>33</v>
      </c>
      <c r="AB6" s="353" t="s">
        <v>34</v>
      </c>
    </row>
    <row r="7" spans="1:28" ht="15">
      <c r="A7" s="305">
        <v>1</v>
      </c>
      <c r="B7" s="162">
        <v>2</v>
      </c>
      <c r="C7" s="162">
        <v>3</v>
      </c>
      <c r="D7" s="162">
        <v>4</v>
      </c>
      <c r="E7" s="162">
        <v>5</v>
      </c>
      <c r="F7" s="310">
        <v>6</v>
      </c>
      <c r="G7" s="310">
        <v>7</v>
      </c>
      <c r="H7" s="310">
        <v>8</v>
      </c>
      <c r="I7" s="310">
        <v>9</v>
      </c>
      <c r="J7" s="310">
        <v>10</v>
      </c>
      <c r="K7" s="310">
        <v>11</v>
      </c>
      <c r="L7" s="310">
        <v>12</v>
      </c>
      <c r="M7" s="310">
        <v>13</v>
      </c>
      <c r="N7" s="310">
        <v>14</v>
      </c>
      <c r="O7" s="310">
        <v>15</v>
      </c>
      <c r="P7" s="310">
        <v>16</v>
      </c>
      <c r="Q7" s="310">
        <v>17</v>
      </c>
      <c r="R7" s="308">
        <v>18</v>
      </c>
      <c r="S7" s="308">
        <v>19</v>
      </c>
      <c r="T7" s="308">
        <v>20</v>
      </c>
      <c r="U7" s="308">
        <v>21</v>
      </c>
      <c r="V7" s="308">
        <v>22</v>
      </c>
      <c r="W7" s="308">
        <v>23</v>
      </c>
      <c r="X7" s="308">
        <v>24</v>
      </c>
      <c r="Y7" s="308">
        <v>25</v>
      </c>
      <c r="Z7" s="308">
        <v>26</v>
      </c>
      <c r="AA7" s="308">
        <v>27</v>
      </c>
      <c r="AB7" s="308">
        <v>28</v>
      </c>
    </row>
    <row r="8" spans="1:28" ht="33.75">
      <c r="A8" s="913">
        <v>1</v>
      </c>
      <c r="B8" s="931" t="s">
        <v>438</v>
      </c>
      <c r="C8" s="198" t="s">
        <v>166</v>
      </c>
      <c r="D8" s="936" t="s">
        <v>489</v>
      </c>
      <c r="E8" s="869" t="s">
        <v>24</v>
      </c>
      <c r="F8" s="869"/>
      <c r="G8" s="869"/>
      <c r="H8" s="869"/>
      <c r="I8" s="869"/>
      <c r="J8" s="869"/>
      <c r="K8" s="869"/>
      <c r="L8" s="869"/>
      <c r="M8" s="869"/>
      <c r="N8" s="869"/>
      <c r="O8" s="869"/>
      <c r="P8" s="869"/>
      <c r="Q8" s="869"/>
      <c r="R8" s="869"/>
      <c r="S8" s="869"/>
      <c r="T8" s="869"/>
      <c r="U8" s="869"/>
      <c r="V8" s="869"/>
      <c r="W8" s="869"/>
      <c r="X8" s="869"/>
      <c r="Y8" s="869"/>
      <c r="Z8" s="869"/>
      <c r="AA8" s="869"/>
      <c r="AB8" s="869"/>
    </row>
    <row r="9" spans="1:28" ht="15">
      <c r="A9" s="913"/>
      <c r="B9" s="1182"/>
      <c r="C9" s="198" t="s">
        <v>167</v>
      </c>
      <c r="D9" s="1183"/>
      <c r="E9" s="869"/>
      <c r="F9" s="168">
        <v>35.4</v>
      </c>
      <c r="G9" s="168">
        <v>35.9</v>
      </c>
      <c r="H9" s="168">
        <v>34.8</v>
      </c>
      <c r="I9" s="168">
        <v>36.3</v>
      </c>
      <c r="J9" s="168">
        <v>34.2</v>
      </c>
      <c r="K9" s="168">
        <v>38.2</v>
      </c>
      <c r="L9" s="168">
        <v>38.2</v>
      </c>
      <c r="M9" s="168">
        <v>40.7</v>
      </c>
      <c r="N9" s="168">
        <v>38</v>
      </c>
      <c r="O9" s="1184"/>
      <c r="P9" s="1185"/>
      <c r="Q9" s="1185"/>
      <c r="R9" s="1185"/>
      <c r="S9" s="1185"/>
      <c r="T9" s="1185"/>
      <c r="U9" s="1185"/>
      <c r="V9" s="1185"/>
      <c r="W9" s="1185"/>
      <c r="X9" s="1185"/>
      <c r="Y9" s="1185"/>
      <c r="Z9" s="1185"/>
      <c r="AA9" s="1185"/>
      <c r="AB9" s="1186"/>
    </row>
    <row r="10" spans="1:28" ht="15">
      <c r="A10" s="913"/>
      <c r="B10" s="1182"/>
      <c r="C10" s="198" t="s">
        <v>168</v>
      </c>
      <c r="D10" s="1183"/>
      <c r="E10" s="869"/>
      <c r="F10" s="168">
        <v>24.6</v>
      </c>
      <c r="G10" s="168">
        <v>24.8</v>
      </c>
      <c r="H10" s="168">
        <v>23.8</v>
      </c>
      <c r="I10" s="168">
        <v>26.5</v>
      </c>
      <c r="J10" s="168">
        <v>23.4</v>
      </c>
      <c r="K10" s="168">
        <v>32.5</v>
      </c>
      <c r="L10" s="168">
        <v>32.4</v>
      </c>
      <c r="M10" s="168">
        <v>32.7</v>
      </c>
      <c r="N10" s="168">
        <v>31.8</v>
      </c>
      <c r="O10" s="1187"/>
      <c r="P10" s="1188"/>
      <c r="Q10" s="1188"/>
      <c r="R10" s="1188"/>
      <c r="S10" s="1188"/>
      <c r="T10" s="1188"/>
      <c r="U10" s="1188"/>
      <c r="V10" s="1188"/>
      <c r="W10" s="1188"/>
      <c r="X10" s="1188"/>
      <c r="Y10" s="1188"/>
      <c r="Z10" s="1188"/>
      <c r="AA10" s="1188"/>
      <c r="AB10" s="1189"/>
    </row>
    <row r="11" spans="1:28" ht="15">
      <c r="A11" s="913"/>
      <c r="B11" s="1182"/>
      <c r="C11" s="375" t="s">
        <v>648</v>
      </c>
      <c r="D11" s="1183"/>
      <c r="E11" s="869"/>
      <c r="F11" s="917" t="s">
        <v>521</v>
      </c>
      <c r="G11" s="917"/>
      <c r="H11" s="917"/>
      <c r="I11" s="917"/>
      <c r="J11" s="917"/>
      <c r="K11" s="917"/>
      <c r="L11" s="917"/>
      <c r="M11" s="331">
        <v>10.2</v>
      </c>
      <c r="N11" s="331">
        <v>10.2</v>
      </c>
      <c r="O11" s="1190"/>
      <c r="P11" s="1191"/>
      <c r="Q11" s="1191"/>
      <c r="R11" s="1191"/>
      <c r="S11" s="1191"/>
      <c r="T11" s="1191"/>
      <c r="U11" s="1191"/>
      <c r="V11" s="1191"/>
      <c r="W11" s="1191"/>
      <c r="X11" s="1191"/>
      <c r="Y11" s="1191"/>
      <c r="Z11" s="1191"/>
      <c r="AA11" s="1191"/>
      <c r="AB11" s="1192"/>
    </row>
    <row r="12" spans="1:28" ht="56.25">
      <c r="A12" s="913"/>
      <c r="B12" s="1182"/>
      <c r="C12" s="375" t="s">
        <v>757</v>
      </c>
      <c r="D12" s="1183"/>
      <c r="E12" s="869"/>
      <c r="F12" s="798" t="s">
        <v>682</v>
      </c>
      <c r="G12" s="799"/>
      <c r="H12" s="799"/>
      <c r="I12" s="799"/>
      <c r="J12" s="799"/>
      <c r="K12" s="799"/>
      <c r="L12" s="799"/>
      <c r="M12" s="799"/>
      <c r="N12" s="800"/>
      <c r="O12" s="331">
        <v>45.1</v>
      </c>
      <c r="P12" s="331">
        <v>45.1</v>
      </c>
      <c r="Q12" s="332">
        <v>45.6</v>
      </c>
      <c r="R12" s="332">
        <v>45.6</v>
      </c>
      <c r="S12" s="684">
        <v>46.3</v>
      </c>
      <c r="T12" s="684">
        <v>46.3</v>
      </c>
      <c r="U12" s="684">
        <v>46.9</v>
      </c>
      <c r="V12" s="684">
        <v>46.9</v>
      </c>
      <c r="W12" s="684">
        <v>47.5</v>
      </c>
      <c r="X12" s="684">
        <v>47.5</v>
      </c>
      <c r="Y12" s="684">
        <v>47.9</v>
      </c>
      <c r="Z12" s="684">
        <v>47.9</v>
      </c>
      <c r="AA12" s="684">
        <v>47.9</v>
      </c>
      <c r="AB12" s="684">
        <v>47.9</v>
      </c>
    </row>
    <row r="13" spans="1:28" ht="33.75">
      <c r="A13" s="913"/>
      <c r="B13" s="932"/>
      <c r="C13" s="198" t="s">
        <v>852</v>
      </c>
      <c r="D13" s="937"/>
      <c r="E13" s="869"/>
      <c r="F13" s="168">
        <v>621</v>
      </c>
      <c r="G13" s="168">
        <v>631</v>
      </c>
      <c r="H13" s="168">
        <v>631</v>
      </c>
      <c r="I13" s="168">
        <v>696</v>
      </c>
      <c r="J13" s="168">
        <v>688</v>
      </c>
      <c r="K13" s="168">
        <v>954</v>
      </c>
      <c r="L13" s="168">
        <v>950</v>
      </c>
      <c r="M13" s="168">
        <v>1155</v>
      </c>
      <c r="N13" s="168">
        <v>1153</v>
      </c>
      <c r="O13" s="168">
        <v>1414</v>
      </c>
      <c r="P13" s="168">
        <v>1414</v>
      </c>
      <c r="Q13" s="162">
        <v>1434</v>
      </c>
      <c r="R13" s="162">
        <v>1430</v>
      </c>
      <c r="S13" s="163">
        <v>1456</v>
      </c>
      <c r="T13" s="163">
        <v>1454</v>
      </c>
      <c r="U13" s="163">
        <v>1480</v>
      </c>
      <c r="V13" s="163">
        <v>1474</v>
      </c>
      <c r="W13" s="163">
        <v>1501</v>
      </c>
      <c r="X13" s="163">
        <v>1480</v>
      </c>
      <c r="Y13" s="163">
        <v>1524</v>
      </c>
      <c r="Z13" s="163">
        <v>1488</v>
      </c>
      <c r="AA13" s="163">
        <v>1540</v>
      </c>
      <c r="AB13" s="163">
        <v>1494</v>
      </c>
    </row>
    <row r="14" spans="1:28" ht="79.5" customHeight="1">
      <c r="A14" s="305" t="s">
        <v>111</v>
      </c>
      <c r="B14" s="198" t="s">
        <v>176</v>
      </c>
      <c r="C14" s="198" t="s">
        <v>171</v>
      </c>
      <c r="D14" s="162" t="s">
        <v>489</v>
      </c>
      <c r="E14" s="162" t="s">
        <v>520</v>
      </c>
      <c r="F14" s="168">
        <v>12.5</v>
      </c>
      <c r="G14" s="168">
        <v>100</v>
      </c>
      <c r="H14" s="168">
        <v>100</v>
      </c>
      <c r="I14" s="168">
        <v>100</v>
      </c>
      <c r="J14" s="168">
        <v>100</v>
      </c>
      <c r="K14" s="168">
        <v>100</v>
      </c>
      <c r="L14" s="168">
        <v>0</v>
      </c>
      <c r="M14" s="168">
        <v>16.7</v>
      </c>
      <c r="N14" s="168">
        <v>16.7</v>
      </c>
      <c r="O14" s="169">
        <v>14.3</v>
      </c>
      <c r="P14" s="169">
        <v>14.3</v>
      </c>
      <c r="Q14" s="165">
        <f aca="true" t="shared" si="0" ref="Q14:Z14">Q15/$AA$15*100</f>
        <v>28.57142857142857</v>
      </c>
      <c r="R14" s="165">
        <f t="shared" si="0"/>
        <v>28.57142857142857</v>
      </c>
      <c r="S14" s="165">
        <f t="shared" si="0"/>
        <v>57.14285714285714</v>
      </c>
      <c r="T14" s="165">
        <f t="shared" si="0"/>
        <v>35.714285714285715</v>
      </c>
      <c r="U14" s="165">
        <f t="shared" si="0"/>
        <v>71.42857142857143</v>
      </c>
      <c r="V14" s="165">
        <f t="shared" si="0"/>
        <v>35.714285714285715</v>
      </c>
      <c r="W14" s="165">
        <f t="shared" si="0"/>
        <v>71.42857142857143</v>
      </c>
      <c r="X14" s="165">
        <f t="shared" si="0"/>
        <v>35.714285714285715</v>
      </c>
      <c r="Y14" s="165">
        <f t="shared" si="0"/>
        <v>71.42857142857143</v>
      </c>
      <c r="Z14" s="165">
        <f t="shared" si="0"/>
        <v>35.714285714285715</v>
      </c>
      <c r="AA14" s="166">
        <v>100</v>
      </c>
      <c r="AB14" s="165">
        <f>AB15/$AA$15*100</f>
        <v>35.714285714285715</v>
      </c>
    </row>
    <row r="15" spans="1:28" ht="49.5" customHeight="1">
      <c r="A15" s="907" t="s">
        <v>78</v>
      </c>
      <c r="B15" s="936" t="s">
        <v>615</v>
      </c>
      <c r="C15" s="198" t="s">
        <v>900</v>
      </c>
      <c r="D15" s="162" t="s">
        <v>489</v>
      </c>
      <c r="E15" s="162" t="s">
        <v>24</v>
      </c>
      <c r="F15" s="168">
        <v>4</v>
      </c>
      <c r="G15" s="168">
        <v>1</v>
      </c>
      <c r="H15" s="168">
        <v>1</v>
      </c>
      <c r="I15" s="168">
        <v>1</v>
      </c>
      <c r="J15" s="168">
        <v>1</v>
      </c>
      <c r="K15" s="168">
        <v>10</v>
      </c>
      <c r="L15" s="168">
        <v>1</v>
      </c>
      <c r="M15" s="168">
        <v>1</v>
      </c>
      <c r="N15" s="168">
        <v>1</v>
      </c>
      <c r="O15" s="168">
        <v>2</v>
      </c>
      <c r="P15" s="168">
        <v>2</v>
      </c>
      <c r="Q15" s="162">
        <v>4</v>
      </c>
      <c r="R15" s="162">
        <v>4</v>
      </c>
      <c r="S15" s="163">
        <v>8</v>
      </c>
      <c r="T15" s="163">
        <v>5</v>
      </c>
      <c r="U15" s="163">
        <v>10</v>
      </c>
      <c r="V15" s="163">
        <v>5</v>
      </c>
      <c r="W15" s="163">
        <v>10</v>
      </c>
      <c r="X15" s="163">
        <v>5</v>
      </c>
      <c r="Y15" s="163">
        <v>10</v>
      </c>
      <c r="Z15" s="163">
        <v>5</v>
      </c>
      <c r="AA15" s="163">
        <v>14</v>
      </c>
      <c r="AB15" s="163">
        <v>5</v>
      </c>
    </row>
    <row r="16" spans="1:28" ht="84" customHeight="1">
      <c r="A16" s="908"/>
      <c r="B16" s="1183"/>
      <c r="C16" s="198" t="s">
        <v>901</v>
      </c>
      <c r="D16" s="162" t="s">
        <v>489</v>
      </c>
      <c r="E16" s="162" t="s">
        <v>24</v>
      </c>
      <c r="F16" s="917" t="s">
        <v>521</v>
      </c>
      <c r="G16" s="917"/>
      <c r="H16" s="917"/>
      <c r="I16" s="917"/>
      <c r="J16" s="917"/>
      <c r="K16" s="917"/>
      <c r="L16" s="917"/>
      <c r="M16" s="168">
        <v>1</v>
      </c>
      <c r="N16" s="168">
        <v>1</v>
      </c>
      <c r="O16" s="168">
        <v>1</v>
      </c>
      <c r="P16" s="168">
        <v>1</v>
      </c>
      <c r="Q16" s="162">
        <v>1</v>
      </c>
      <c r="R16" s="162">
        <v>1</v>
      </c>
      <c r="S16" s="163">
        <v>1</v>
      </c>
      <c r="T16" s="163">
        <v>1</v>
      </c>
      <c r="U16" s="163">
        <v>1</v>
      </c>
      <c r="V16" s="163">
        <v>1</v>
      </c>
      <c r="W16" s="163">
        <v>1</v>
      </c>
      <c r="X16" s="163">
        <v>1</v>
      </c>
      <c r="Y16" s="163">
        <v>1</v>
      </c>
      <c r="Z16" s="163">
        <v>1</v>
      </c>
      <c r="AA16" s="163">
        <v>1</v>
      </c>
      <c r="AB16" s="163">
        <v>1</v>
      </c>
    </row>
    <row r="17" spans="1:28" ht="45">
      <c r="A17" s="908"/>
      <c r="B17" s="1183"/>
      <c r="C17" s="198" t="s">
        <v>784</v>
      </c>
      <c r="D17" s="162" t="s">
        <v>489</v>
      </c>
      <c r="E17" s="162" t="s">
        <v>24</v>
      </c>
      <c r="F17" s="798" t="s">
        <v>682</v>
      </c>
      <c r="G17" s="799"/>
      <c r="H17" s="799"/>
      <c r="I17" s="799"/>
      <c r="J17" s="799"/>
      <c r="K17" s="799"/>
      <c r="L17" s="799"/>
      <c r="M17" s="799"/>
      <c r="N17" s="800"/>
      <c r="O17" s="168">
        <v>1</v>
      </c>
      <c r="P17" s="168">
        <v>1</v>
      </c>
      <c r="Q17" s="162">
        <v>2</v>
      </c>
      <c r="R17" s="162">
        <v>2</v>
      </c>
      <c r="S17" s="163">
        <v>3</v>
      </c>
      <c r="T17" s="163">
        <v>2</v>
      </c>
      <c r="U17" s="163">
        <v>3</v>
      </c>
      <c r="V17" s="163">
        <v>2</v>
      </c>
      <c r="W17" s="163">
        <v>3</v>
      </c>
      <c r="X17" s="163">
        <v>2</v>
      </c>
      <c r="Y17" s="163">
        <v>3</v>
      </c>
      <c r="Z17" s="163">
        <v>2</v>
      </c>
      <c r="AA17" s="163">
        <v>3</v>
      </c>
      <c r="AB17" s="163">
        <v>2</v>
      </c>
    </row>
    <row r="18" spans="1:28" ht="46.5" customHeight="1">
      <c r="A18" s="909"/>
      <c r="B18" s="937"/>
      <c r="C18" s="198" t="s">
        <v>902</v>
      </c>
      <c r="D18" s="162" t="s">
        <v>489</v>
      </c>
      <c r="E18" s="162" t="s">
        <v>24</v>
      </c>
      <c r="F18" s="917" t="s">
        <v>521</v>
      </c>
      <c r="G18" s="917"/>
      <c r="H18" s="917"/>
      <c r="I18" s="917"/>
      <c r="J18" s="917"/>
      <c r="K18" s="917"/>
      <c r="L18" s="917"/>
      <c r="M18" s="168">
        <v>1</v>
      </c>
      <c r="N18" s="168">
        <v>1</v>
      </c>
      <c r="O18" s="168">
        <v>1</v>
      </c>
      <c r="P18" s="168">
        <v>1</v>
      </c>
      <c r="Q18" s="162">
        <v>3</v>
      </c>
      <c r="R18" s="162">
        <v>1</v>
      </c>
      <c r="S18" s="163">
        <v>4</v>
      </c>
      <c r="T18" s="163">
        <v>1</v>
      </c>
      <c r="U18" s="163">
        <v>4</v>
      </c>
      <c r="V18" s="163">
        <v>1</v>
      </c>
      <c r="W18" s="163">
        <v>4</v>
      </c>
      <c r="X18" s="163">
        <v>1</v>
      </c>
      <c r="Y18" s="163">
        <v>8</v>
      </c>
      <c r="Z18" s="163">
        <v>1</v>
      </c>
      <c r="AA18" s="163">
        <v>8</v>
      </c>
      <c r="AB18" s="163">
        <v>1</v>
      </c>
    </row>
    <row r="19" spans="1:28" ht="54.75" customHeight="1">
      <c r="A19" s="907" t="s">
        <v>689</v>
      </c>
      <c r="B19" s="931" t="s">
        <v>1023</v>
      </c>
      <c r="C19" s="198" t="s">
        <v>690</v>
      </c>
      <c r="D19" s="162" t="s">
        <v>489</v>
      </c>
      <c r="E19" s="162" t="s">
        <v>24</v>
      </c>
      <c r="F19" s="798" t="s">
        <v>682</v>
      </c>
      <c r="G19" s="799"/>
      <c r="H19" s="799"/>
      <c r="I19" s="799"/>
      <c r="J19" s="799"/>
      <c r="K19" s="799"/>
      <c r="L19" s="799"/>
      <c r="M19" s="799"/>
      <c r="N19" s="800"/>
      <c r="O19" s="200">
        <v>0</v>
      </c>
      <c r="P19" s="200">
        <v>0</v>
      </c>
      <c r="Q19" s="199">
        <v>0</v>
      </c>
      <c r="R19" s="199">
        <v>0</v>
      </c>
      <c r="S19" s="163">
        <v>2</v>
      </c>
      <c r="T19" s="163">
        <v>0</v>
      </c>
      <c r="U19" s="163">
        <v>2</v>
      </c>
      <c r="V19" s="163">
        <v>0</v>
      </c>
      <c r="W19" s="163">
        <v>3</v>
      </c>
      <c r="X19" s="163">
        <v>0</v>
      </c>
      <c r="Y19" s="163">
        <v>3</v>
      </c>
      <c r="Z19" s="163">
        <v>0</v>
      </c>
      <c r="AA19" s="163">
        <v>3</v>
      </c>
      <c r="AB19" s="163">
        <v>0</v>
      </c>
    </row>
    <row r="20" spans="1:28" ht="67.5">
      <c r="A20" s="909"/>
      <c r="B20" s="932"/>
      <c r="C20" s="198" t="s">
        <v>747</v>
      </c>
      <c r="D20" s="162" t="s">
        <v>489</v>
      </c>
      <c r="E20" s="162" t="s">
        <v>24</v>
      </c>
      <c r="F20" s="798" t="s">
        <v>682</v>
      </c>
      <c r="G20" s="799"/>
      <c r="H20" s="799"/>
      <c r="I20" s="799"/>
      <c r="J20" s="799"/>
      <c r="K20" s="799"/>
      <c r="L20" s="799"/>
      <c r="M20" s="799"/>
      <c r="N20" s="800"/>
      <c r="O20" s="200">
        <v>0</v>
      </c>
      <c r="P20" s="200">
        <v>0</v>
      </c>
      <c r="Q20" s="199">
        <v>1</v>
      </c>
      <c r="R20" s="199">
        <v>0</v>
      </c>
      <c r="S20" s="163">
        <v>1</v>
      </c>
      <c r="T20" s="163">
        <v>0</v>
      </c>
      <c r="U20" s="163">
        <v>1</v>
      </c>
      <c r="V20" s="163">
        <v>0</v>
      </c>
      <c r="W20" s="163">
        <v>1</v>
      </c>
      <c r="X20" s="163">
        <v>0</v>
      </c>
      <c r="Y20" s="163">
        <v>1</v>
      </c>
      <c r="Z20" s="163">
        <v>0</v>
      </c>
      <c r="AA20" s="163">
        <v>1</v>
      </c>
      <c r="AB20" s="163">
        <v>0</v>
      </c>
    </row>
    <row r="21" spans="1:28" s="7" customFormat="1" ht="40.5" customHeight="1">
      <c r="A21" s="913" t="s">
        <v>79</v>
      </c>
      <c r="B21" s="919" t="s">
        <v>177</v>
      </c>
      <c r="C21" s="198" t="s">
        <v>173</v>
      </c>
      <c r="D21" s="162" t="s">
        <v>489</v>
      </c>
      <c r="E21" s="162" t="s">
        <v>520</v>
      </c>
      <c r="F21" s="200">
        <v>0</v>
      </c>
      <c r="G21" s="200" t="s">
        <v>44</v>
      </c>
      <c r="H21" s="200" t="s">
        <v>44</v>
      </c>
      <c r="I21" s="200">
        <v>100</v>
      </c>
      <c r="J21" s="200" t="s">
        <v>44</v>
      </c>
      <c r="K21" s="200">
        <v>100</v>
      </c>
      <c r="L21" s="200" t="s">
        <v>44</v>
      </c>
      <c r="M21" s="200">
        <v>0</v>
      </c>
      <c r="N21" s="200">
        <v>0</v>
      </c>
      <c r="O21" s="200">
        <v>0</v>
      </c>
      <c r="P21" s="200">
        <v>0</v>
      </c>
      <c r="Q21" s="199">
        <v>0</v>
      </c>
      <c r="R21" s="199">
        <v>0</v>
      </c>
      <c r="S21" s="247">
        <f>S23/AA23*100</f>
        <v>0</v>
      </c>
      <c r="T21" s="163">
        <v>0</v>
      </c>
      <c r="U21" s="163">
        <v>0</v>
      </c>
      <c r="V21" s="163">
        <v>0</v>
      </c>
      <c r="W21" s="163">
        <v>33.3</v>
      </c>
      <c r="X21" s="163">
        <v>0</v>
      </c>
      <c r="Y21" s="163">
        <v>66.7</v>
      </c>
      <c r="Z21" s="163">
        <v>0</v>
      </c>
      <c r="AA21" s="163">
        <v>100</v>
      </c>
      <c r="AB21" s="163">
        <v>0</v>
      </c>
    </row>
    <row r="22" spans="1:28" s="7" customFormat="1" ht="40.5" customHeight="1">
      <c r="A22" s="913"/>
      <c r="B22" s="919"/>
      <c r="C22" s="198" t="s">
        <v>174</v>
      </c>
      <c r="D22" s="162" t="s">
        <v>489</v>
      </c>
      <c r="E22" s="162" t="s">
        <v>24</v>
      </c>
      <c r="F22" s="168">
        <v>28.3</v>
      </c>
      <c r="G22" s="168">
        <v>100</v>
      </c>
      <c r="H22" s="168">
        <v>100</v>
      </c>
      <c r="I22" s="168">
        <v>100</v>
      </c>
      <c r="J22" s="168">
        <v>100</v>
      </c>
      <c r="K22" s="169">
        <v>100</v>
      </c>
      <c r="L22" s="168">
        <v>76.53</v>
      </c>
      <c r="M22" s="168">
        <v>14.3</v>
      </c>
      <c r="N22" s="168">
        <v>14.3</v>
      </c>
      <c r="O22" s="169">
        <v>10</v>
      </c>
      <c r="P22" s="169">
        <v>10</v>
      </c>
      <c r="Q22" s="165">
        <f aca="true" t="shared" si="1" ref="Q22:Z22">Q26/$AA$26*100</f>
        <v>9.090909090909092</v>
      </c>
      <c r="R22" s="165">
        <f t="shared" si="1"/>
        <v>9.090909090909092</v>
      </c>
      <c r="S22" s="165">
        <f t="shared" si="1"/>
        <v>27.27272727272727</v>
      </c>
      <c r="T22" s="165">
        <f t="shared" si="1"/>
        <v>9.090909090909092</v>
      </c>
      <c r="U22" s="165">
        <f t="shared" si="1"/>
        <v>27.27272727272727</v>
      </c>
      <c r="V22" s="165">
        <f t="shared" si="1"/>
        <v>9.090909090909092</v>
      </c>
      <c r="W22" s="165">
        <f t="shared" si="1"/>
        <v>36.36363636363637</v>
      </c>
      <c r="X22" s="165">
        <f t="shared" si="1"/>
        <v>9.090909090909092</v>
      </c>
      <c r="Y22" s="165">
        <f t="shared" si="1"/>
        <v>45.45454545454545</v>
      </c>
      <c r="Z22" s="165">
        <f t="shared" si="1"/>
        <v>9.090909090909092</v>
      </c>
      <c r="AA22" s="163">
        <v>100</v>
      </c>
      <c r="AB22" s="166">
        <f>AB26/AA26*100</f>
        <v>9.090909090909092</v>
      </c>
    </row>
    <row r="23" spans="1:28" ht="48.75" customHeight="1">
      <c r="A23" s="907" t="s">
        <v>86</v>
      </c>
      <c r="B23" s="936" t="s">
        <v>178</v>
      </c>
      <c r="C23" s="198" t="s">
        <v>903</v>
      </c>
      <c r="D23" s="162" t="s">
        <v>489</v>
      </c>
      <c r="E23" s="162" t="s">
        <v>24</v>
      </c>
      <c r="F23" s="168">
        <v>0</v>
      </c>
      <c r="G23" s="168">
        <v>0</v>
      </c>
      <c r="H23" s="168">
        <v>0</v>
      </c>
      <c r="I23" s="168">
        <v>0</v>
      </c>
      <c r="J23" s="168">
        <v>0</v>
      </c>
      <c r="K23" s="168">
        <v>5</v>
      </c>
      <c r="L23" s="168">
        <v>0</v>
      </c>
      <c r="M23" s="168">
        <v>0</v>
      </c>
      <c r="N23" s="168">
        <v>0</v>
      </c>
      <c r="O23" s="168">
        <v>0</v>
      </c>
      <c r="P23" s="168">
        <v>0</v>
      </c>
      <c r="Q23" s="162">
        <v>0</v>
      </c>
      <c r="R23" s="162">
        <v>0</v>
      </c>
      <c r="S23" s="163">
        <v>0</v>
      </c>
      <c r="T23" s="163">
        <v>0</v>
      </c>
      <c r="U23" s="163">
        <v>0</v>
      </c>
      <c r="V23" s="163">
        <v>0</v>
      </c>
      <c r="W23" s="163">
        <v>1</v>
      </c>
      <c r="X23" s="163">
        <v>0</v>
      </c>
      <c r="Y23" s="163">
        <v>1</v>
      </c>
      <c r="Z23" s="163">
        <v>0</v>
      </c>
      <c r="AA23" s="163">
        <v>3</v>
      </c>
      <c r="AB23" s="163">
        <v>0</v>
      </c>
    </row>
    <row r="24" spans="1:28" ht="80.25" customHeight="1">
      <c r="A24" s="908"/>
      <c r="B24" s="1183"/>
      <c r="C24" s="198" t="s">
        <v>685</v>
      </c>
      <c r="D24" s="162" t="s">
        <v>489</v>
      </c>
      <c r="E24" s="162" t="s">
        <v>520</v>
      </c>
      <c r="F24" s="798" t="s">
        <v>521</v>
      </c>
      <c r="G24" s="799"/>
      <c r="H24" s="799"/>
      <c r="I24" s="799"/>
      <c r="J24" s="799"/>
      <c r="K24" s="799"/>
      <c r="L24" s="800"/>
      <c r="M24" s="168">
        <v>0</v>
      </c>
      <c r="N24" s="168">
        <v>0</v>
      </c>
      <c r="O24" s="168">
        <v>0</v>
      </c>
      <c r="P24" s="168">
        <v>0</v>
      </c>
      <c r="Q24" s="162">
        <v>0</v>
      </c>
      <c r="R24" s="162">
        <v>0</v>
      </c>
      <c r="S24" s="163">
        <v>0</v>
      </c>
      <c r="T24" s="163">
        <v>0</v>
      </c>
      <c r="U24" s="163">
        <v>0</v>
      </c>
      <c r="V24" s="163">
        <v>0</v>
      </c>
      <c r="W24" s="163">
        <v>1</v>
      </c>
      <c r="X24" s="163">
        <v>0</v>
      </c>
      <c r="Y24" s="163">
        <v>1</v>
      </c>
      <c r="Z24" s="163">
        <v>0</v>
      </c>
      <c r="AA24" s="163">
        <v>3</v>
      </c>
      <c r="AB24" s="163">
        <v>0</v>
      </c>
    </row>
    <row r="25" spans="1:28" ht="45" customHeight="1">
      <c r="A25" s="909"/>
      <c r="B25" s="937"/>
      <c r="C25" s="198" t="s">
        <v>683</v>
      </c>
      <c r="D25" s="162" t="s">
        <v>489</v>
      </c>
      <c r="E25" s="162" t="s">
        <v>24</v>
      </c>
      <c r="F25" s="798" t="s">
        <v>521</v>
      </c>
      <c r="G25" s="799"/>
      <c r="H25" s="799"/>
      <c r="I25" s="799"/>
      <c r="J25" s="799"/>
      <c r="K25" s="799"/>
      <c r="L25" s="800"/>
      <c r="M25" s="168">
        <v>0</v>
      </c>
      <c r="N25" s="168">
        <v>0</v>
      </c>
      <c r="O25" s="168">
        <v>1</v>
      </c>
      <c r="P25" s="168">
        <v>1</v>
      </c>
      <c r="Q25" s="162">
        <v>1</v>
      </c>
      <c r="R25" s="162">
        <v>1</v>
      </c>
      <c r="S25" s="163">
        <v>1</v>
      </c>
      <c r="T25" s="163">
        <v>1</v>
      </c>
      <c r="U25" s="163">
        <v>1</v>
      </c>
      <c r="V25" s="163">
        <v>1</v>
      </c>
      <c r="W25" s="163">
        <v>1</v>
      </c>
      <c r="X25" s="163">
        <v>1</v>
      </c>
      <c r="Y25" s="163">
        <v>3</v>
      </c>
      <c r="Z25" s="163">
        <v>1</v>
      </c>
      <c r="AA25" s="163">
        <v>3</v>
      </c>
      <c r="AB25" s="163">
        <v>1</v>
      </c>
    </row>
    <row r="26" spans="1:28" ht="45" customHeight="1">
      <c r="A26" s="907" t="s">
        <v>89</v>
      </c>
      <c r="B26" s="936" t="s">
        <v>450</v>
      </c>
      <c r="C26" s="198" t="s">
        <v>904</v>
      </c>
      <c r="D26" s="162" t="s">
        <v>489</v>
      </c>
      <c r="E26" s="162" t="s">
        <v>24</v>
      </c>
      <c r="F26" s="168">
        <v>21</v>
      </c>
      <c r="G26" s="168">
        <v>10</v>
      </c>
      <c r="H26" s="168">
        <v>10</v>
      </c>
      <c r="I26" s="168">
        <v>20</v>
      </c>
      <c r="J26" s="168">
        <v>13</v>
      </c>
      <c r="K26" s="168">
        <v>98</v>
      </c>
      <c r="L26" s="168">
        <v>75</v>
      </c>
      <c r="M26" s="168">
        <v>1</v>
      </c>
      <c r="N26" s="168">
        <v>1</v>
      </c>
      <c r="O26" s="168">
        <v>1</v>
      </c>
      <c r="P26" s="168">
        <v>1</v>
      </c>
      <c r="Q26" s="162">
        <v>1</v>
      </c>
      <c r="R26" s="162">
        <v>1</v>
      </c>
      <c r="S26" s="163">
        <v>3</v>
      </c>
      <c r="T26" s="163">
        <v>1</v>
      </c>
      <c r="U26" s="163">
        <v>3</v>
      </c>
      <c r="V26" s="163">
        <v>1</v>
      </c>
      <c r="W26" s="163">
        <v>4</v>
      </c>
      <c r="X26" s="163">
        <v>1</v>
      </c>
      <c r="Y26" s="163">
        <v>5</v>
      </c>
      <c r="Z26" s="163">
        <v>1</v>
      </c>
      <c r="AA26" s="163">
        <v>11</v>
      </c>
      <c r="AB26" s="163">
        <v>1</v>
      </c>
    </row>
    <row r="27" spans="1:28" ht="78.75">
      <c r="A27" s="908"/>
      <c r="B27" s="1183"/>
      <c r="C27" s="198" t="s">
        <v>684</v>
      </c>
      <c r="D27" s="162" t="s">
        <v>489</v>
      </c>
      <c r="E27" s="162" t="s">
        <v>24</v>
      </c>
      <c r="F27" s="798" t="s">
        <v>521</v>
      </c>
      <c r="G27" s="799"/>
      <c r="H27" s="799"/>
      <c r="I27" s="799"/>
      <c r="J27" s="799"/>
      <c r="K27" s="799"/>
      <c r="L27" s="800"/>
      <c r="M27" s="168">
        <v>1</v>
      </c>
      <c r="N27" s="168">
        <v>1</v>
      </c>
      <c r="O27" s="168">
        <v>1</v>
      </c>
      <c r="P27" s="168">
        <v>1</v>
      </c>
      <c r="Q27" s="162">
        <v>1</v>
      </c>
      <c r="R27" s="162">
        <v>1</v>
      </c>
      <c r="S27" s="163">
        <v>3</v>
      </c>
      <c r="T27" s="163">
        <v>1</v>
      </c>
      <c r="U27" s="163">
        <v>3</v>
      </c>
      <c r="V27" s="163">
        <v>1</v>
      </c>
      <c r="W27" s="163">
        <v>4</v>
      </c>
      <c r="X27" s="163">
        <v>1</v>
      </c>
      <c r="Y27" s="163">
        <v>5</v>
      </c>
      <c r="Z27" s="163">
        <v>1</v>
      </c>
      <c r="AA27" s="163">
        <v>11</v>
      </c>
      <c r="AB27" s="163">
        <v>1</v>
      </c>
    </row>
    <row r="28" spans="1:28" ht="48" customHeight="1">
      <c r="A28" s="908"/>
      <c r="B28" s="1183"/>
      <c r="C28" s="198" t="s">
        <v>683</v>
      </c>
      <c r="D28" s="162" t="s">
        <v>489</v>
      </c>
      <c r="E28" s="162" t="s">
        <v>175</v>
      </c>
      <c r="F28" s="168">
        <v>4</v>
      </c>
      <c r="G28" s="168">
        <v>13</v>
      </c>
      <c r="H28" s="168">
        <v>13</v>
      </c>
      <c r="I28" s="168">
        <v>48</v>
      </c>
      <c r="J28" s="168">
        <v>16</v>
      </c>
      <c r="K28" s="168">
        <v>52</v>
      </c>
      <c r="L28" s="168">
        <v>24</v>
      </c>
      <c r="M28" s="168">
        <v>1</v>
      </c>
      <c r="N28" s="168">
        <v>1</v>
      </c>
      <c r="O28" s="168">
        <v>1</v>
      </c>
      <c r="P28" s="168">
        <v>1</v>
      </c>
      <c r="Q28" s="162">
        <v>1</v>
      </c>
      <c r="R28" s="162">
        <v>1</v>
      </c>
      <c r="S28" s="163">
        <v>2</v>
      </c>
      <c r="T28" s="163">
        <v>1</v>
      </c>
      <c r="U28" s="163">
        <v>2</v>
      </c>
      <c r="V28" s="163">
        <v>1</v>
      </c>
      <c r="W28" s="163">
        <v>2</v>
      </c>
      <c r="X28" s="163">
        <v>1</v>
      </c>
      <c r="Y28" s="163">
        <v>8</v>
      </c>
      <c r="Z28" s="163">
        <v>1</v>
      </c>
      <c r="AA28" s="163">
        <v>8</v>
      </c>
      <c r="AB28" s="163">
        <v>1</v>
      </c>
    </row>
    <row r="29" spans="1:28" ht="33.75">
      <c r="A29" s="909"/>
      <c r="B29" s="937"/>
      <c r="C29" s="198" t="s">
        <v>1108</v>
      </c>
      <c r="D29" s="162" t="s">
        <v>489</v>
      </c>
      <c r="E29" s="162" t="s">
        <v>24</v>
      </c>
      <c r="F29" s="798" t="s">
        <v>968</v>
      </c>
      <c r="G29" s="799"/>
      <c r="H29" s="799"/>
      <c r="I29" s="799"/>
      <c r="J29" s="799"/>
      <c r="K29" s="799"/>
      <c r="L29" s="799"/>
      <c r="M29" s="799"/>
      <c r="N29" s="799"/>
      <c r="O29" s="799"/>
      <c r="P29" s="800"/>
      <c r="Q29" s="162" t="s">
        <v>1109</v>
      </c>
      <c r="R29" s="162" t="s">
        <v>1109</v>
      </c>
      <c r="S29" s="162" t="s">
        <v>1109</v>
      </c>
      <c r="T29" s="162" t="s">
        <v>1109</v>
      </c>
      <c r="U29" s="162" t="s">
        <v>1109</v>
      </c>
      <c r="V29" s="162" t="s">
        <v>1109</v>
      </c>
      <c r="W29" s="162" t="s">
        <v>1109</v>
      </c>
      <c r="X29" s="162" t="s">
        <v>1109</v>
      </c>
      <c r="Y29" s="162" t="s">
        <v>1109</v>
      </c>
      <c r="Z29" s="162" t="s">
        <v>1109</v>
      </c>
      <c r="AA29" s="162" t="s">
        <v>1109</v>
      </c>
      <c r="AB29" s="162" t="s">
        <v>1109</v>
      </c>
    </row>
    <row r="30" spans="1:28" ht="26.25" customHeight="1">
      <c r="A30" s="1181" t="s">
        <v>860</v>
      </c>
      <c r="B30" s="1181"/>
      <c r="C30" s="1181"/>
      <c r="D30" s="1181"/>
      <c r="E30" s="1181"/>
      <c r="F30" s="1181"/>
      <c r="G30" s="1181"/>
      <c r="H30" s="1181"/>
      <c r="I30" s="1181"/>
      <c r="J30" s="1181"/>
      <c r="K30" s="1181"/>
      <c r="L30" s="1181"/>
      <c r="M30" s="1181"/>
      <c r="N30" s="1181"/>
      <c r="O30" s="1181"/>
      <c r="P30" s="1181"/>
      <c r="Q30" s="1181"/>
      <c r="R30" s="1181"/>
      <c r="S30" s="1181"/>
      <c r="T30" s="1181"/>
      <c r="U30" s="1181"/>
      <c r="V30" s="1181"/>
      <c r="W30" s="1181"/>
      <c r="X30" s="1181"/>
      <c r="Y30" s="1181"/>
      <c r="Z30" s="1181"/>
      <c r="AA30" s="1181"/>
      <c r="AB30" s="1181"/>
    </row>
    <row r="31" spans="1:28" ht="29.25" customHeight="1">
      <c r="A31" s="1181" t="s">
        <v>893</v>
      </c>
      <c r="B31" s="1181"/>
      <c r="C31" s="1181"/>
      <c r="D31" s="1181"/>
      <c r="E31" s="1181"/>
      <c r="F31" s="1181"/>
      <c r="G31" s="1181"/>
      <c r="H31" s="1181"/>
      <c r="I31" s="1181"/>
      <c r="J31" s="1181"/>
      <c r="K31" s="1181"/>
      <c r="L31" s="1181"/>
      <c r="M31" s="1181"/>
      <c r="N31" s="1181"/>
      <c r="O31" s="1181"/>
      <c r="P31" s="1181"/>
      <c r="Q31" s="1181"/>
      <c r="R31" s="1181"/>
      <c r="S31" s="1181"/>
      <c r="T31" s="1181"/>
      <c r="U31" s="1181"/>
      <c r="V31" s="1181"/>
      <c r="W31" s="1181"/>
      <c r="X31" s="1181"/>
      <c r="Y31" s="1181"/>
      <c r="Z31" s="1181"/>
      <c r="AA31" s="1181"/>
      <c r="AB31" s="1181"/>
    </row>
    <row r="32" spans="1:28" ht="15">
      <c r="A32" s="685" t="s">
        <v>179</v>
      </c>
      <c r="B32" s="686"/>
      <c r="C32" s="212"/>
      <c r="D32" s="687"/>
      <c r="E32" s="687"/>
      <c r="F32" s="212"/>
      <c r="G32" s="212"/>
      <c r="H32" s="212"/>
      <c r="I32" s="212"/>
      <c r="J32" s="212"/>
      <c r="K32" s="212"/>
      <c r="L32" s="212"/>
      <c r="M32" s="212"/>
      <c r="N32" s="212"/>
      <c r="O32" s="212"/>
      <c r="P32" s="212"/>
      <c r="Q32" s="212"/>
      <c r="R32" s="212"/>
      <c r="S32" s="212"/>
      <c r="T32" s="212"/>
      <c r="U32" s="212"/>
      <c r="V32" s="212"/>
      <c r="W32" s="212"/>
      <c r="X32" s="212"/>
      <c r="Y32" s="212"/>
      <c r="Z32" s="212"/>
      <c r="AA32" s="212"/>
      <c r="AB32" s="212"/>
    </row>
    <row r="33" spans="1:28" ht="14.25">
      <c r="A33" s="685" t="s">
        <v>180</v>
      </c>
      <c r="B33" s="212"/>
      <c r="C33" s="212"/>
      <c r="D33" s="687"/>
      <c r="E33" s="687"/>
      <c r="F33" s="212"/>
      <c r="G33" s="212"/>
      <c r="H33" s="212"/>
      <c r="I33" s="212"/>
      <c r="J33" s="212"/>
      <c r="K33" s="212"/>
      <c r="L33" s="212"/>
      <c r="M33" s="212"/>
      <c r="N33" s="212"/>
      <c r="O33" s="212"/>
      <c r="P33" s="212"/>
      <c r="Q33" s="212"/>
      <c r="R33" s="212"/>
      <c r="S33" s="212"/>
      <c r="T33" s="212"/>
      <c r="U33" s="212"/>
      <c r="V33" s="212"/>
      <c r="W33" s="212"/>
      <c r="X33" s="212"/>
      <c r="Y33" s="212"/>
      <c r="Z33" s="212"/>
      <c r="AA33" s="212"/>
      <c r="AB33" s="212"/>
    </row>
    <row r="34" spans="1:28" ht="14.25">
      <c r="A34" s="685" t="s">
        <v>181</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row>
    <row r="35" spans="1:28" ht="14.25">
      <c r="A35" s="688" t="s">
        <v>182</v>
      </c>
      <c r="B35" s="584"/>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row>
  </sheetData>
  <sheetProtection formatCells="0" formatColumns="0" insertColumns="0" deleteColumns="0" selectLockedCells="1" selectUnlockedCells="1"/>
  <mergeCells count="49">
    <mergeCell ref="A26:A29"/>
    <mergeCell ref="B26:B29"/>
    <mergeCell ref="F29:P29"/>
    <mergeCell ref="F17:N17"/>
    <mergeCell ref="O9:AB11"/>
    <mergeCell ref="A3:AB3"/>
    <mergeCell ref="M5:N5"/>
    <mergeCell ref="D4:D6"/>
    <mergeCell ref="G5:H5"/>
    <mergeCell ref="K5:L5"/>
    <mergeCell ref="A2:AB2"/>
    <mergeCell ref="F8:AB8"/>
    <mergeCell ref="S5:T5"/>
    <mergeCell ref="U5:V5"/>
    <mergeCell ref="W5:X5"/>
    <mergeCell ref="Y5:Z5"/>
    <mergeCell ref="C4:C6"/>
    <mergeCell ref="E4:E6"/>
    <mergeCell ref="Q5:R5"/>
    <mergeCell ref="B4:B6"/>
    <mergeCell ref="A21:A22"/>
    <mergeCell ref="A8:A13"/>
    <mergeCell ref="F18:L18"/>
    <mergeCell ref="A15:A18"/>
    <mergeCell ref="B15:B18"/>
    <mergeCell ref="I5:J5"/>
    <mergeCell ref="F4:F6"/>
    <mergeCell ref="A4:A6"/>
    <mergeCell ref="A19:A20"/>
    <mergeCell ref="G4:AB4"/>
    <mergeCell ref="B19:B20"/>
    <mergeCell ref="F19:N19"/>
    <mergeCell ref="O5:P5"/>
    <mergeCell ref="D8:D13"/>
    <mergeCell ref="F16:L16"/>
    <mergeCell ref="F27:L27"/>
    <mergeCell ref="B21:B22"/>
    <mergeCell ref="F24:L24"/>
    <mergeCell ref="B23:B25"/>
    <mergeCell ref="A23:A25"/>
    <mergeCell ref="F12:N12"/>
    <mergeCell ref="AA5:AB5"/>
    <mergeCell ref="E8:E13"/>
    <mergeCell ref="A31:AB31"/>
    <mergeCell ref="A30:AB30"/>
    <mergeCell ref="F20:N20"/>
    <mergeCell ref="F25:L25"/>
    <mergeCell ref="F11:L11"/>
    <mergeCell ref="B8:B13"/>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130" zoomScaleSheetLayoutView="130" zoomScalePageLayoutView="0" workbookViewId="0" topLeftCell="A1">
      <selection activeCell="A1" sqref="A1:L16384"/>
    </sheetView>
  </sheetViews>
  <sheetFormatPr defaultColWidth="9.140625" defaultRowHeight="15"/>
  <cols>
    <col min="1" max="1" width="18.28125" style="18" customWidth="1"/>
    <col min="2" max="2" width="9.140625" style="18" customWidth="1"/>
    <col min="3" max="3" width="12.8515625" style="18" customWidth="1"/>
    <col min="4" max="4" width="11.28125" style="18" customWidth="1"/>
    <col min="5" max="5" width="11.8515625" style="18" customWidth="1"/>
    <col min="6" max="12" width="11.28125" style="18" customWidth="1"/>
    <col min="13" max="13" width="11.57421875" style="0" customWidth="1"/>
    <col min="14" max="14" width="11.28125" style="0" customWidth="1"/>
  </cols>
  <sheetData>
    <row r="1" ht="14.25">
      <c r="L1" s="18">
        <v>3</v>
      </c>
    </row>
    <row r="2" spans="1:14" ht="39" customHeight="1">
      <c r="A2" s="823" t="s">
        <v>705</v>
      </c>
      <c r="B2" s="822" t="s">
        <v>46</v>
      </c>
      <c r="C2" s="821" t="s">
        <v>48</v>
      </c>
      <c r="D2" s="821"/>
      <c r="E2" s="824" t="s">
        <v>795</v>
      </c>
      <c r="F2" s="824"/>
      <c r="G2" s="821" t="s">
        <v>49</v>
      </c>
      <c r="H2" s="821"/>
      <c r="I2" s="821" t="s">
        <v>50</v>
      </c>
      <c r="J2" s="821"/>
      <c r="K2" s="821" t="s">
        <v>51</v>
      </c>
      <c r="L2" s="821"/>
      <c r="M2" s="819" t="s">
        <v>889</v>
      </c>
      <c r="N2" s="820"/>
    </row>
    <row r="3" spans="1:14" ht="19.5" customHeight="1">
      <c r="A3" s="823"/>
      <c r="B3" s="822"/>
      <c r="C3" s="333" t="s">
        <v>6</v>
      </c>
      <c r="D3" s="333" t="s">
        <v>7</v>
      </c>
      <c r="E3" s="333" t="s">
        <v>6</v>
      </c>
      <c r="F3" s="333" t="s">
        <v>7</v>
      </c>
      <c r="G3" s="333" t="s">
        <v>6</v>
      </c>
      <c r="H3" s="333" t="s">
        <v>7</v>
      </c>
      <c r="I3" s="333" t="s">
        <v>6</v>
      </c>
      <c r="J3" s="333" t="s">
        <v>7</v>
      </c>
      <c r="K3" s="333" t="s">
        <v>6</v>
      </c>
      <c r="L3" s="333" t="s">
        <v>47</v>
      </c>
      <c r="M3" s="158" t="s">
        <v>6</v>
      </c>
      <c r="N3" s="158" t="s">
        <v>7</v>
      </c>
    </row>
    <row r="4" spans="1:14" ht="14.25">
      <c r="A4" s="823"/>
      <c r="B4" s="224">
        <v>2015</v>
      </c>
      <c r="C4" s="241">
        <f>E4+G4+I4+K4</f>
        <v>680068.4</v>
      </c>
      <c r="D4" s="240">
        <f>F4+H4+J4+L4</f>
        <v>427749.2850000001</v>
      </c>
      <c r="E4" s="240">
        <f>Прил2!H65</f>
        <v>487579.4</v>
      </c>
      <c r="F4" s="240">
        <f>Прил2!I65</f>
        <v>362527.5850000001</v>
      </c>
      <c r="G4" s="240">
        <f>Прил2!J65</f>
        <v>3511.5</v>
      </c>
      <c r="H4" s="240">
        <f>Прил2!K65</f>
        <v>3511.5</v>
      </c>
      <c r="I4" s="240">
        <f>Прил2!L65</f>
        <v>188977.5</v>
      </c>
      <c r="J4" s="240">
        <f>Прил2!M65</f>
        <v>61710.2</v>
      </c>
      <c r="K4" s="240">
        <f>Прил2!N65</f>
        <v>0</v>
      </c>
      <c r="L4" s="240">
        <f>Прил2!O65</f>
        <v>0</v>
      </c>
      <c r="M4" s="161">
        <f>E4+G4+I4</f>
        <v>680068.4</v>
      </c>
      <c r="N4" s="161">
        <f>F4+H4+J4</f>
        <v>427749.2850000001</v>
      </c>
    </row>
    <row r="5" spans="1:14" ht="14.25">
      <c r="A5" s="823"/>
      <c r="B5" s="224">
        <v>2016</v>
      </c>
      <c r="C5" s="240">
        <f aca="true" t="shared" si="0" ref="C5:D9">E5+G5+I5+K5</f>
        <v>762562.6000000001</v>
      </c>
      <c r="D5" s="240">
        <f t="shared" si="0"/>
        <v>477506.4999999999</v>
      </c>
      <c r="E5" s="240">
        <f>Прил2!H66</f>
        <v>590138.4</v>
      </c>
      <c r="F5" s="240">
        <f>Прил2!I66</f>
        <v>358245.0999999999</v>
      </c>
      <c r="G5" s="240">
        <f>Прил2!J66</f>
        <v>1655.3</v>
      </c>
      <c r="H5" s="240">
        <f>Прил2!K66</f>
        <v>1655.3</v>
      </c>
      <c r="I5" s="240">
        <f>Прил2!L66</f>
        <v>102346.90000000001</v>
      </c>
      <c r="J5" s="240">
        <f>Прил2!M66</f>
        <v>49184.1</v>
      </c>
      <c r="K5" s="240">
        <f>Прил2!N66</f>
        <v>68422</v>
      </c>
      <c r="L5" s="240">
        <f>Прил2!O66</f>
        <v>68422</v>
      </c>
      <c r="M5" s="161">
        <f aca="true" t="shared" si="1" ref="M5:M14">E5+G5+I5</f>
        <v>694140.6000000001</v>
      </c>
      <c r="N5" s="161">
        <f aca="true" t="shared" si="2" ref="N5:N14">F5+H5+J5</f>
        <v>409084.4999999999</v>
      </c>
    </row>
    <row r="6" spans="1:14" ht="14.25">
      <c r="A6" s="823"/>
      <c r="B6" s="224">
        <v>2017</v>
      </c>
      <c r="C6" s="240">
        <f t="shared" si="0"/>
        <v>849909.5000000001</v>
      </c>
      <c r="D6" s="240">
        <f t="shared" si="0"/>
        <v>543736.2985</v>
      </c>
      <c r="E6" s="241">
        <f>Прил2!H67</f>
        <v>595460.7000000001</v>
      </c>
      <c r="F6" s="240">
        <f>Прил2!I67</f>
        <v>396957.6985</v>
      </c>
      <c r="G6" s="240">
        <f>Прил2!J67</f>
        <v>0</v>
      </c>
      <c r="H6" s="240">
        <f>Прил2!K67</f>
        <v>0</v>
      </c>
      <c r="I6" s="240">
        <f>Прил2!L67</f>
        <v>180100</v>
      </c>
      <c r="J6" s="240">
        <f>Прил2!M67</f>
        <v>72429.8</v>
      </c>
      <c r="K6" s="240">
        <f>Прил2!N67</f>
        <v>74348.8</v>
      </c>
      <c r="L6" s="240">
        <f>Прил2!O67</f>
        <v>74348.8</v>
      </c>
      <c r="M6" s="161">
        <f t="shared" si="1"/>
        <v>775560.7000000001</v>
      </c>
      <c r="N6" s="161">
        <f t="shared" si="2"/>
        <v>469387.4985</v>
      </c>
    </row>
    <row r="7" spans="1:14" ht="14.25">
      <c r="A7" s="823"/>
      <c r="B7" s="224">
        <v>2018</v>
      </c>
      <c r="C7" s="334">
        <f t="shared" si="0"/>
        <v>1008527.4000000001</v>
      </c>
      <c r="D7" s="334">
        <f t="shared" si="0"/>
        <v>697447.71</v>
      </c>
      <c r="E7" s="334">
        <f>Прил2!H68</f>
        <v>726236.2000000001</v>
      </c>
      <c r="F7" s="334">
        <f>Прил2!I68</f>
        <v>528140.7</v>
      </c>
      <c r="G7" s="334">
        <f>Прил2!J68</f>
        <v>0</v>
      </c>
      <c r="H7" s="334">
        <f>Прил2!K68</f>
        <v>0</v>
      </c>
      <c r="I7" s="334">
        <f>Прил2!L68</f>
        <v>144755.00000000003</v>
      </c>
      <c r="J7" s="334">
        <f>Прил2!M68</f>
        <v>102386.8</v>
      </c>
      <c r="K7" s="334">
        <f>Прил2!N68</f>
        <v>137536.2</v>
      </c>
      <c r="L7" s="334">
        <f>Прил2!O68</f>
        <v>66920.20999999999</v>
      </c>
      <c r="M7" s="161">
        <f t="shared" si="1"/>
        <v>870991.2000000001</v>
      </c>
      <c r="N7" s="161">
        <f t="shared" si="2"/>
        <v>630527.5</v>
      </c>
    </row>
    <row r="8" spans="1:14" ht="14.25">
      <c r="A8" s="823"/>
      <c r="B8" s="224">
        <v>2019</v>
      </c>
      <c r="C8" s="334">
        <f t="shared" si="0"/>
        <v>1006206.9</v>
      </c>
      <c r="D8" s="334">
        <f t="shared" si="0"/>
        <v>725983.9</v>
      </c>
      <c r="E8" s="334">
        <f>Прил2!H69</f>
        <v>706643.2000000001</v>
      </c>
      <c r="F8" s="334">
        <f>Прил2!I69</f>
        <v>533920.9</v>
      </c>
      <c r="G8" s="334">
        <f>Прил2!J69</f>
        <v>2822.6</v>
      </c>
      <c r="H8" s="334">
        <f>Прил2!K69</f>
        <v>2822.6</v>
      </c>
      <c r="I8" s="334">
        <f>Прил2!L69</f>
        <v>156705.1</v>
      </c>
      <c r="J8" s="334">
        <f>Прил2!M69</f>
        <v>115203.9</v>
      </c>
      <c r="K8" s="334">
        <f>Прил2!N69</f>
        <v>140036</v>
      </c>
      <c r="L8" s="334">
        <f>Прил2!O69</f>
        <v>74036.5</v>
      </c>
      <c r="M8" s="161">
        <f t="shared" si="1"/>
        <v>866170.9</v>
      </c>
      <c r="N8" s="161">
        <f t="shared" si="2"/>
        <v>651947.4</v>
      </c>
    </row>
    <row r="9" spans="1:14" ht="14.25">
      <c r="A9" s="823"/>
      <c r="B9" s="224">
        <v>2020</v>
      </c>
      <c r="C9" s="335">
        <f t="shared" si="0"/>
        <v>1051940.3</v>
      </c>
      <c r="D9" s="335">
        <f t="shared" si="0"/>
        <v>795349.8</v>
      </c>
      <c r="E9" s="335">
        <f>Прил2!H70</f>
        <v>691615.0000000001</v>
      </c>
      <c r="F9" s="335">
        <f>Прил2!I70</f>
        <v>600199.4</v>
      </c>
      <c r="G9" s="335">
        <f>Прил2!J70</f>
        <v>26655.4</v>
      </c>
      <c r="H9" s="335">
        <f>Прил2!K70</f>
        <v>26655.4</v>
      </c>
      <c r="I9" s="335">
        <f>Прил2!L70</f>
        <v>229043.7</v>
      </c>
      <c r="J9" s="335">
        <f>Прил2!M70</f>
        <v>90868.79999999999</v>
      </c>
      <c r="K9" s="335">
        <f>Прил2!N70</f>
        <v>104626.2</v>
      </c>
      <c r="L9" s="335">
        <f>Прил2!O70</f>
        <v>77626.2</v>
      </c>
      <c r="M9" s="159">
        <f t="shared" si="1"/>
        <v>947314.1000000001</v>
      </c>
      <c r="N9" s="159">
        <f t="shared" si="2"/>
        <v>717723.6000000001</v>
      </c>
    </row>
    <row r="10" spans="1:14" ht="14.25">
      <c r="A10" s="823"/>
      <c r="B10" s="224">
        <v>2021</v>
      </c>
      <c r="C10" s="335">
        <f aca="true" t="shared" si="3" ref="C10:D14">E10+G10+I10+K10</f>
        <v>1282079.8999999997</v>
      </c>
      <c r="D10" s="335">
        <f t="shared" si="3"/>
        <v>656655.3749999999</v>
      </c>
      <c r="E10" s="335">
        <f>Прил2!H71</f>
        <v>773307.0999999999</v>
      </c>
      <c r="F10" s="335">
        <f>Прил2!I71</f>
        <v>551949.1749999999</v>
      </c>
      <c r="G10" s="335">
        <f>Прил2!J71</f>
        <v>1655.4</v>
      </c>
      <c r="H10" s="335">
        <f>Прил2!K71</f>
        <v>1655.4</v>
      </c>
      <c r="I10" s="335">
        <f>Прил2!L71</f>
        <v>402491.19999999995</v>
      </c>
      <c r="J10" s="335">
        <f>Прил2!M71</f>
        <v>25424.6</v>
      </c>
      <c r="K10" s="335">
        <f>Прил2!N71</f>
        <v>104626.2</v>
      </c>
      <c r="L10" s="335">
        <f>Прил2!O71</f>
        <v>77626.2</v>
      </c>
      <c r="M10" s="159">
        <f t="shared" si="1"/>
        <v>1177453.6999999997</v>
      </c>
      <c r="N10" s="159">
        <f t="shared" si="2"/>
        <v>579029.1749999999</v>
      </c>
    </row>
    <row r="11" spans="1:14" ht="14.25">
      <c r="A11" s="823"/>
      <c r="B11" s="224">
        <v>2022</v>
      </c>
      <c r="C11" s="234">
        <f t="shared" si="3"/>
        <v>1255043.0999999999</v>
      </c>
      <c r="D11" s="234">
        <f t="shared" si="3"/>
        <v>649841.8999999999</v>
      </c>
      <c r="E11" s="234">
        <f>Прил2!H72</f>
        <v>762788.2</v>
      </c>
      <c r="F11" s="234">
        <f>Прил2!I72</f>
        <v>545059.6</v>
      </c>
      <c r="G11" s="234">
        <f>Прил2!J72</f>
        <v>1731.5</v>
      </c>
      <c r="H11" s="234">
        <f>Прил2!K72</f>
        <v>1731.5</v>
      </c>
      <c r="I11" s="234">
        <f>Прил2!L72</f>
        <v>385897.19999999995</v>
      </c>
      <c r="J11" s="234">
        <f>Прил2!M72</f>
        <v>25424.6</v>
      </c>
      <c r="K11" s="234">
        <f>Прил2!N72</f>
        <v>104626.2</v>
      </c>
      <c r="L11" s="234">
        <f>Прил2!O72</f>
        <v>77626.2</v>
      </c>
      <c r="M11" s="159">
        <f t="shared" si="1"/>
        <v>1150416.9</v>
      </c>
      <c r="N11" s="159">
        <f t="shared" si="2"/>
        <v>572215.7</v>
      </c>
    </row>
    <row r="12" spans="1:14" ht="14.25">
      <c r="A12" s="823"/>
      <c r="B12" s="224">
        <v>2023</v>
      </c>
      <c r="C12" s="234">
        <f t="shared" si="3"/>
        <v>1229137.5</v>
      </c>
      <c r="D12" s="234">
        <f t="shared" si="3"/>
        <v>523198.39999999997</v>
      </c>
      <c r="E12" s="234">
        <f>Прил2!H73</f>
        <v>769199.2999999999</v>
      </c>
      <c r="F12" s="234">
        <f>Прил2!I73</f>
        <v>523198.39999999997</v>
      </c>
      <c r="G12" s="234">
        <f>Прил2!J73</f>
        <v>1655.4</v>
      </c>
      <c r="H12" s="234">
        <f>Прил2!K73</f>
        <v>0</v>
      </c>
      <c r="I12" s="234">
        <f>Прил2!L73</f>
        <v>394843.9</v>
      </c>
      <c r="J12" s="234">
        <f>Прил2!M73</f>
        <v>0</v>
      </c>
      <c r="K12" s="234">
        <f>Прил2!N73</f>
        <v>63438.9</v>
      </c>
      <c r="L12" s="234">
        <f>Прил2!O73</f>
        <v>0</v>
      </c>
      <c r="M12" s="159">
        <f t="shared" si="1"/>
        <v>1165698.6</v>
      </c>
      <c r="N12" s="159">
        <f t="shared" si="2"/>
        <v>523198.39999999997</v>
      </c>
    </row>
    <row r="13" spans="1:14" ht="14.25">
      <c r="A13" s="823"/>
      <c r="B13" s="224">
        <v>2024</v>
      </c>
      <c r="C13" s="234">
        <f t="shared" si="3"/>
        <v>908010.1</v>
      </c>
      <c r="D13" s="234">
        <f t="shared" si="3"/>
        <v>549900</v>
      </c>
      <c r="E13" s="234">
        <f>Прил2!H74</f>
        <v>691540.3999999999</v>
      </c>
      <c r="F13" s="234">
        <f>Прил2!I74</f>
        <v>549900</v>
      </c>
      <c r="G13" s="234">
        <f>Прил2!J74</f>
        <v>1655.4</v>
      </c>
      <c r="H13" s="234">
        <f>Прил2!K74</f>
        <v>0</v>
      </c>
      <c r="I13" s="234">
        <f>Прил2!L74</f>
        <v>151375.4</v>
      </c>
      <c r="J13" s="234">
        <f>Прил2!M74</f>
        <v>0</v>
      </c>
      <c r="K13" s="234">
        <f>Прил2!N74</f>
        <v>63438.9</v>
      </c>
      <c r="L13" s="234">
        <f>Прил2!O74</f>
        <v>0</v>
      </c>
      <c r="M13" s="159">
        <f t="shared" si="1"/>
        <v>844571.2</v>
      </c>
      <c r="N13" s="159">
        <f t="shared" si="2"/>
        <v>549900</v>
      </c>
    </row>
    <row r="14" spans="1:14" ht="14.25">
      <c r="A14" s="823"/>
      <c r="B14" s="224">
        <v>2025</v>
      </c>
      <c r="C14" s="234">
        <f t="shared" si="3"/>
        <v>1087933.5999999999</v>
      </c>
      <c r="D14" s="234">
        <f t="shared" si="3"/>
        <v>578600</v>
      </c>
      <c r="E14" s="234">
        <f>Прил2!H75</f>
        <v>871463.8999999999</v>
      </c>
      <c r="F14" s="234">
        <f>Прил2!I75</f>
        <v>578600</v>
      </c>
      <c r="G14" s="234">
        <f>Прил2!J75</f>
        <v>1655.4</v>
      </c>
      <c r="H14" s="234">
        <f>Прил2!K75</f>
        <v>0</v>
      </c>
      <c r="I14" s="234">
        <f>Прил2!L75</f>
        <v>151375.4</v>
      </c>
      <c r="J14" s="234">
        <f>Прил2!M75</f>
        <v>0</v>
      </c>
      <c r="K14" s="234">
        <f>Прил2!N75</f>
        <v>63438.9</v>
      </c>
      <c r="L14" s="234">
        <f>Прил2!O75</f>
        <v>0</v>
      </c>
      <c r="M14" s="159">
        <f t="shared" si="1"/>
        <v>1024494.7</v>
      </c>
      <c r="N14" s="159">
        <f t="shared" si="2"/>
        <v>578600</v>
      </c>
    </row>
    <row r="15" spans="1:14" s="10" customFormat="1" ht="14.25">
      <c r="A15" s="823"/>
      <c r="B15" s="336" t="s">
        <v>52</v>
      </c>
      <c r="C15" s="337">
        <f>SUM(C4:C14)</f>
        <v>11121419.299999999</v>
      </c>
      <c r="D15" s="337">
        <f aca="true" t="shared" si="4" ref="D15:L15">SUM(D4:D14)</f>
        <v>6625969.168500001</v>
      </c>
      <c r="E15" s="337">
        <f t="shared" si="4"/>
        <v>7665971.800000001</v>
      </c>
      <c r="F15" s="337">
        <f t="shared" si="4"/>
        <v>5528698.5585</v>
      </c>
      <c r="G15" s="337">
        <f t="shared" si="4"/>
        <v>42997.90000000001</v>
      </c>
      <c r="H15" s="337">
        <f t="shared" si="4"/>
        <v>38031.700000000004</v>
      </c>
      <c r="I15" s="337">
        <f t="shared" si="4"/>
        <v>2487911.3</v>
      </c>
      <c r="J15" s="337">
        <f t="shared" si="4"/>
        <v>542632.7999999999</v>
      </c>
      <c r="K15" s="337">
        <f t="shared" si="4"/>
        <v>924538.2999999999</v>
      </c>
      <c r="L15" s="337">
        <f t="shared" si="4"/>
        <v>516606.11000000004</v>
      </c>
      <c r="M15" s="160"/>
      <c r="N15" s="160"/>
    </row>
    <row r="16" ht="8.25" customHeight="1"/>
    <row r="17" spans="1:12" ht="41.25">
      <c r="A17" s="36" t="s">
        <v>235</v>
      </c>
      <c r="B17" s="779" t="s">
        <v>545</v>
      </c>
      <c r="C17" s="779"/>
      <c r="D17" s="779"/>
      <c r="E17" s="779"/>
      <c r="F17" s="779"/>
      <c r="G17" s="779"/>
      <c r="H17" s="779"/>
      <c r="I17" s="779"/>
      <c r="J17" s="779"/>
      <c r="K17" s="779"/>
      <c r="L17" s="779"/>
    </row>
    <row r="18" spans="1:12" ht="14.25">
      <c r="A18" s="816" t="s">
        <v>236</v>
      </c>
      <c r="B18" s="818" t="s">
        <v>791</v>
      </c>
      <c r="C18" s="818"/>
      <c r="D18" s="818"/>
      <c r="E18" s="818"/>
      <c r="F18" s="818"/>
      <c r="G18" s="818"/>
      <c r="H18" s="818"/>
      <c r="I18" s="818"/>
      <c r="J18" s="818"/>
      <c r="K18" s="818"/>
      <c r="L18" s="818"/>
    </row>
    <row r="19" spans="1:12" ht="14.25">
      <c r="A19" s="816"/>
      <c r="B19" s="818" t="s">
        <v>792</v>
      </c>
      <c r="C19" s="818"/>
      <c r="D19" s="818"/>
      <c r="E19" s="818"/>
      <c r="F19" s="818"/>
      <c r="G19" s="818"/>
      <c r="H19" s="818"/>
      <c r="I19" s="818"/>
      <c r="J19" s="818"/>
      <c r="K19" s="818"/>
      <c r="L19" s="818"/>
    </row>
    <row r="20" spans="1:12" ht="14.25">
      <c r="A20" s="816"/>
      <c r="B20" s="818" t="s">
        <v>793</v>
      </c>
      <c r="C20" s="818"/>
      <c r="D20" s="818"/>
      <c r="E20" s="818"/>
      <c r="F20" s="818"/>
      <c r="G20" s="818"/>
      <c r="H20" s="818"/>
      <c r="I20" s="818"/>
      <c r="J20" s="818"/>
      <c r="K20" s="818"/>
      <c r="L20" s="818"/>
    </row>
    <row r="21" spans="1:12" ht="14.25">
      <c r="A21" s="816"/>
      <c r="B21" s="818" t="s">
        <v>794</v>
      </c>
      <c r="C21" s="818"/>
      <c r="D21" s="818"/>
      <c r="E21" s="818"/>
      <c r="F21" s="818"/>
      <c r="G21" s="818"/>
      <c r="H21" s="818"/>
      <c r="I21" s="818"/>
      <c r="J21" s="818"/>
      <c r="K21" s="818"/>
      <c r="L21" s="818"/>
    </row>
    <row r="22" spans="1:12" ht="14.25">
      <c r="A22" s="779" t="s">
        <v>237</v>
      </c>
      <c r="B22" s="779"/>
      <c r="C22" s="779"/>
      <c r="D22" s="779"/>
      <c r="E22" s="779"/>
      <c r="F22" s="779"/>
      <c r="G22" s="779"/>
      <c r="H22" s="779"/>
      <c r="I22" s="779"/>
      <c r="J22" s="779"/>
      <c r="K22" s="779"/>
      <c r="L22" s="779"/>
    </row>
    <row r="23" spans="1:12" ht="54.75">
      <c r="A23" s="36" t="s">
        <v>238</v>
      </c>
      <c r="B23" s="779" t="s">
        <v>56</v>
      </c>
      <c r="C23" s="779"/>
      <c r="D23" s="779"/>
      <c r="E23" s="779"/>
      <c r="F23" s="779"/>
      <c r="G23" s="779"/>
      <c r="H23" s="779"/>
      <c r="I23" s="779"/>
      <c r="J23" s="779"/>
      <c r="K23" s="779"/>
      <c r="L23" s="779"/>
    </row>
    <row r="24" spans="1:12" ht="14.25">
      <c r="A24" s="817" t="s">
        <v>239</v>
      </c>
      <c r="B24" s="779" t="s">
        <v>56</v>
      </c>
      <c r="C24" s="779"/>
      <c r="D24" s="779"/>
      <c r="E24" s="779"/>
      <c r="F24" s="779"/>
      <c r="G24" s="779"/>
      <c r="H24" s="779"/>
      <c r="I24" s="779"/>
      <c r="J24" s="779"/>
      <c r="K24" s="779"/>
      <c r="L24" s="779"/>
    </row>
    <row r="25" spans="1:12" ht="14.25">
      <c r="A25" s="817"/>
      <c r="B25" s="779" t="s">
        <v>221</v>
      </c>
      <c r="C25" s="779"/>
      <c r="D25" s="779"/>
      <c r="E25" s="779"/>
      <c r="F25" s="779"/>
      <c r="G25" s="779"/>
      <c r="H25" s="779"/>
      <c r="I25" s="779"/>
      <c r="J25" s="779"/>
      <c r="K25" s="779"/>
      <c r="L25" s="779"/>
    </row>
    <row r="26" spans="1:12" ht="14.25">
      <c r="A26" s="817"/>
      <c r="B26" s="779" t="s">
        <v>222</v>
      </c>
      <c r="C26" s="779"/>
      <c r="D26" s="779"/>
      <c r="E26" s="779"/>
      <c r="F26" s="779"/>
      <c r="G26" s="779"/>
      <c r="H26" s="779"/>
      <c r="I26" s="779"/>
      <c r="J26" s="779"/>
      <c r="K26" s="779"/>
      <c r="L26" s="779"/>
    </row>
    <row r="27" spans="1:12" ht="14.25">
      <c r="A27" s="817"/>
      <c r="B27" s="779" t="s">
        <v>223</v>
      </c>
      <c r="C27" s="779"/>
      <c r="D27" s="779"/>
      <c r="E27" s="779"/>
      <c r="F27" s="779"/>
      <c r="G27" s="779"/>
      <c r="H27" s="779"/>
      <c r="I27" s="779"/>
      <c r="J27" s="779"/>
      <c r="K27" s="779"/>
      <c r="L27" s="779"/>
    </row>
    <row r="28" spans="1:12" ht="14.25">
      <c r="A28" s="817"/>
      <c r="B28" s="779" t="s">
        <v>224</v>
      </c>
      <c r="C28" s="779"/>
      <c r="D28" s="779"/>
      <c r="E28" s="779"/>
      <c r="F28" s="779"/>
      <c r="G28" s="779"/>
      <c r="H28" s="779"/>
      <c r="I28" s="779"/>
      <c r="J28" s="779"/>
      <c r="K28" s="779"/>
      <c r="L28" s="779"/>
    </row>
    <row r="29" spans="1:12" ht="14.25">
      <c r="A29" s="817"/>
      <c r="B29" s="779" t="s">
        <v>225</v>
      </c>
      <c r="C29" s="779"/>
      <c r="D29" s="779"/>
      <c r="E29" s="779"/>
      <c r="F29" s="779"/>
      <c r="G29" s="779"/>
      <c r="H29" s="779"/>
      <c r="I29" s="779"/>
      <c r="J29" s="779"/>
      <c r="K29" s="779"/>
      <c r="L29" s="779"/>
    </row>
    <row r="30" spans="1:12" ht="14.25">
      <c r="A30" s="817"/>
      <c r="B30" s="779" t="s">
        <v>226</v>
      </c>
      <c r="C30" s="779"/>
      <c r="D30" s="779"/>
      <c r="E30" s="779"/>
      <c r="F30" s="779"/>
      <c r="G30" s="779"/>
      <c r="H30" s="779"/>
      <c r="I30" s="779"/>
      <c r="J30" s="779"/>
      <c r="K30" s="779"/>
      <c r="L30" s="779"/>
    </row>
    <row r="31" spans="1:12" ht="14.25">
      <c r="A31" s="817"/>
      <c r="B31" s="779" t="s">
        <v>227</v>
      </c>
      <c r="C31" s="779"/>
      <c r="D31" s="779"/>
      <c r="E31" s="779"/>
      <c r="F31" s="779"/>
      <c r="G31" s="779"/>
      <c r="H31" s="779"/>
      <c r="I31" s="779"/>
      <c r="J31" s="779"/>
      <c r="K31" s="779"/>
      <c r="L31" s="779"/>
    </row>
    <row r="32" spans="1:12" ht="14.25">
      <c r="A32" s="817"/>
      <c r="B32" s="779" t="s">
        <v>228</v>
      </c>
      <c r="C32" s="779"/>
      <c r="D32" s="779"/>
      <c r="E32" s="779"/>
      <c r="F32" s="779"/>
      <c r="G32" s="779"/>
      <c r="H32" s="779"/>
      <c r="I32" s="779"/>
      <c r="J32" s="779"/>
      <c r="K32" s="779"/>
      <c r="L32" s="779"/>
    </row>
    <row r="33" spans="1:12" ht="14.25">
      <c r="A33" s="817"/>
      <c r="B33" s="779" t="s">
        <v>163</v>
      </c>
      <c r="C33" s="779"/>
      <c r="D33" s="779"/>
      <c r="E33" s="779"/>
      <c r="F33" s="779"/>
      <c r="G33" s="779"/>
      <c r="H33" s="779"/>
      <c r="I33" s="779"/>
      <c r="J33" s="779"/>
      <c r="K33" s="779"/>
      <c r="L33" s="779"/>
    </row>
    <row r="34" ht="6.75" customHeight="1"/>
    <row r="35" spans="1:12" ht="62.25" customHeight="1">
      <c r="A35" s="815" t="s">
        <v>790</v>
      </c>
      <c r="B35" s="815"/>
      <c r="C35" s="815"/>
      <c r="D35" s="815"/>
      <c r="E35" s="815"/>
      <c r="F35" s="815"/>
      <c r="G35" s="815"/>
      <c r="H35" s="815"/>
      <c r="I35" s="815"/>
      <c r="J35" s="815"/>
      <c r="K35" s="815"/>
      <c r="L35" s="815"/>
    </row>
    <row r="1301" ht="15"/>
    <row r="3587" ht="15"/>
    <row r="9687" ht="15"/>
    <row r="9810" ht="15"/>
  </sheetData>
  <sheetProtection/>
  <mergeCells count="28">
    <mergeCell ref="M2:N2"/>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B30:L30"/>
    <mergeCell ref="B31:L31"/>
    <mergeCell ref="B32:L32"/>
    <mergeCell ref="B33:L33"/>
    <mergeCell ref="A35:L35"/>
    <mergeCell ref="B24:L24"/>
    <mergeCell ref="B25:L25"/>
    <mergeCell ref="B26:L26"/>
    <mergeCell ref="B27:L27"/>
    <mergeCell ref="B28:L28"/>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79" r:id="rId2"/>
</worksheet>
</file>

<file path=xl/worksheets/sheet20.xml><?xml version="1.0" encoding="utf-8"?>
<worksheet xmlns="http://schemas.openxmlformats.org/spreadsheetml/2006/main" xmlns:r="http://schemas.openxmlformats.org/officeDocument/2006/relationships">
  <sheetPr>
    <tabColor rgb="FF00B050"/>
  </sheetPr>
  <dimension ref="A1:Q607"/>
  <sheetViews>
    <sheetView view="pageBreakPreview" zoomScaleSheetLayoutView="100" zoomScalePageLayoutView="0" workbookViewId="0" topLeftCell="A1">
      <selection activeCell="A1" sqref="A1:O16384"/>
    </sheetView>
  </sheetViews>
  <sheetFormatPr defaultColWidth="9.140625" defaultRowHeight="15"/>
  <cols>
    <col min="1" max="1" width="5.00390625" style="93" customWidth="1"/>
    <col min="2" max="2" width="31.57421875" style="91" customWidth="1"/>
    <col min="3" max="3" width="10.140625" style="91" customWidth="1"/>
    <col min="4" max="4" width="8.00390625" style="91" customWidth="1"/>
    <col min="5" max="5" width="10.00390625" style="91" customWidth="1"/>
    <col min="6" max="6" width="8.7109375" style="91" customWidth="1"/>
    <col min="7" max="14" width="8.7109375" style="94" customWidth="1"/>
    <col min="15" max="15" width="11.00390625" style="91" customWidth="1"/>
    <col min="16" max="16384" width="9.140625" style="18" customWidth="1"/>
  </cols>
  <sheetData>
    <row r="1" ht="13.5">
      <c r="O1" s="91">
        <v>51</v>
      </c>
    </row>
    <row r="2" spans="1:17" ht="22.5" customHeight="1">
      <c r="A2" s="1229" t="s">
        <v>862</v>
      </c>
      <c r="B2" s="1229"/>
      <c r="C2" s="1229"/>
      <c r="D2" s="1229"/>
      <c r="E2" s="1229"/>
      <c r="F2" s="1229"/>
      <c r="G2" s="1229"/>
      <c r="H2" s="1229"/>
      <c r="I2" s="1229"/>
      <c r="J2" s="1229"/>
      <c r="K2" s="1229"/>
      <c r="L2" s="1229"/>
      <c r="M2" s="1229"/>
      <c r="N2" s="1229"/>
      <c r="O2" s="1229"/>
      <c r="P2" s="201"/>
      <c r="Q2" s="201"/>
    </row>
    <row r="3" spans="1:17" ht="41.25" customHeight="1">
      <c r="A3" s="1228" t="s">
        <v>865</v>
      </c>
      <c r="B3" s="1228"/>
      <c r="C3" s="1228"/>
      <c r="D3" s="1228"/>
      <c r="E3" s="1228"/>
      <c r="F3" s="1228"/>
      <c r="G3" s="1228"/>
      <c r="H3" s="1228"/>
      <c r="I3" s="1228"/>
      <c r="J3" s="1228"/>
      <c r="K3" s="1228"/>
      <c r="L3" s="1228"/>
      <c r="M3" s="1228"/>
      <c r="N3" s="1228"/>
      <c r="O3" s="1228"/>
      <c r="P3" s="201"/>
      <c r="Q3" s="201"/>
    </row>
    <row r="4" spans="1:17" ht="13.5">
      <c r="A4" s="1227" t="s">
        <v>183</v>
      </c>
      <c r="B4" s="1227"/>
      <c r="C4" s="1227"/>
      <c r="D4" s="1227"/>
      <c r="E4" s="1227"/>
      <c r="F4" s="1227"/>
      <c r="G4" s="1227"/>
      <c r="H4" s="1227"/>
      <c r="I4" s="1227"/>
      <c r="J4" s="1227"/>
      <c r="K4" s="1227"/>
      <c r="L4" s="1227"/>
      <c r="M4" s="1227"/>
      <c r="N4" s="1227"/>
      <c r="O4" s="1227"/>
      <c r="P4" s="201"/>
      <c r="Q4" s="201"/>
    </row>
    <row r="5" spans="1:17" ht="13.5">
      <c r="A5" s="1227" t="s">
        <v>184</v>
      </c>
      <c r="B5" s="1227"/>
      <c r="C5" s="1227"/>
      <c r="D5" s="1227"/>
      <c r="E5" s="1227"/>
      <c r="F5" s="1227"/>
      <c r="G5" s="1227"/>
      <c r="H5" s="1227"/>
      <c r="I5" s="1227"/>
      <c r="J5" s="1227"/>
      <c r="K5" s="1227"/>
      <c r="L5" s="1227"/>
      <c r="M5" s="1227"/>
      <c r="N5" s="1227"/>
      <c r="O5" s="1227"/>
      <c r="P5" s="201"/>
      <c r="Q5" s="201"/>
    </row>
    <row r="6" spans="1:17" ht="13.5">
      <c r="A6" s="1227" t="s">
        <v>185</v>
      </c>
      <c r="B6" s="1227"/>
      <c r="C6" s="1227"/>
      <c r="D6" s="1227"/>
      <c r="E6" s="1227"/>
      <c r="F6" s="1227"/>
      <c r="G6" s="1227"/>
      <c r="H6" s="1227"/>
      <c r="I6" s="1227"/>
      <c r="J6" s="1227"/>
      <c r="K6" s="1227"/>
      <c r="L6" s="1227"/>
      <c r="M6" s="1227"/>
      <c r="N6" s="1227"/>
      <c r="O6" s="1227"/>
      <c r="P6" s="201"/>
      <c r="Q6" s="201"/>
    </row>
    <row r="7" spans="1:17" ht="13.5">
      <c r="A7" s="1227" t="s">
        <v>186</v>
      </c>
      <c r="B7" s="1227"/>
      <c r="C7" s="1227"/>
      <c r="D7" s="1227"/>
      <c r="E7" s="1227"/>
      <c r="F7" s="1227"/>
      <c r="G7" s="1227"/>
      <c r="H7" s="1227"/>
      <c r="I7" s="1227"/>
      <c r="J7" s="1227"/>
      <c r="K7" s="1227"/>
      <c r="L7" s="1227"/>
      <c r="M7" s="1227"/>
      <c r="N7" s="1227"/>
      <c r="O7" s="1227"/>
      <c r="P7" s="201"/>
      <c r="Q7" s="201"/>
    </row>
    <row r="8" spans="1:17" ht="13.5">
      <c r="A8" s="1227" t="s">
        <v>187</v>
      </c>
      <c r="B8" s="1227"/>
      <c r="C8" s="1227"/>
      <c r="D8" s="1227"/>
      <c r="E8" s="1227"/>
      <c r="F8" s="1227"/>
      <c r="G8" s="1227"/>
      <c r="H8" s="1227"/>
      <c r="I8" s="1227"/>
      <c r="J8" s="1227"/>
      <c r="K8" s="1227"/>
      <c r="L8" s="1227"/>
      <c r="M8" s="1227"/>
      <c r="N8" s="1227"/>
      <c r="O8" s="1227"/>
      <c r="P8" s="201"/>
      <c r="Q8" s="201"/>
    </row>
    <row r="9" spans="1:17" ht="24.75" customHeight="1">
      <c r="A9" s="1227" t="s">
        <v>188</v>
      </c>
      <c r="B9" s="1227"/>
      <c r="C9" s="1227"/>
      <c r="D9" s="1227"/>
      <c r="E9" s="1227"/>
      <c r="F9" s="1227"/>
      <c r="G9" s="1227"/>
      <c r="H9" s="1227"/>
      <c r="I9" s="1227"/>
      <c r="J9" s="1227"/>
      <c r="K9" s="1227"/>
      <c r="L9" s="1227"/>
      <c r="M9" s="1227"/>
      <c r="N9" s="1227"/>
      <c r="O9" s="1227"/>
      <c r="P9" s="201"/>
      <c r="Q9" s="201"/>
    </row>
    <row r="10" spans="1:17" ht="43.5" customHeight="1">
      <c r="A10" s="1228" t="s">
        <v>189</v>
      </c>
      <c r="B10" s="1228"/>
      <c r="C10" s="1228"/>
      <c r="D10" s="1228"/>
      <c r="E10" s="1228"/>
      <c r="F10" s="1228"/>
      <c r="G10" s="1228"/>
      <c r="H10" s="1228"/>
      <c r="I10" s="1228"/>
      <c r="J10" s="1228"/>
      <c r="K10" s="1228"/>
      <c r="L10" s="1228"/>
      <c r="M10" s="1228"/>
      <c r="N10" s="1228"/>
      <c r="O10" s="1228"/>
      <c r="P10" s="201"/>
      <c r="Q10" s="201"/>
    </row>
    <row r="11" spans="1:17" ht="21.75" customHeight="1">
      <c r="A11" s="1227" t="s">
        <v>190</v>
      </c>
      <c r="B11" s="1227"/>
      <c r="C11" s="1227"/>
      <c r="D11" s="1227"/>
      <c r="E11" s="1227"/>
      <c r="F11" s="1227"/>
      <c r="G11" s="1227"/>
      <c r="H11" s="1227"/>
      <c r="I11" s="1227"/>
      <c r="J11" s="1227"/>
      <c r="K11" s="1227"/>
      <c r="L11" s="1227"/>
      <c r="M11" s="1227"/>
      <c r="N11" s="1227"/>
      <c r="O11" s="1227"/>
      <c r="P11" s="201"/>
      <c r="Q11" s="201"/>
    </row>
    <row r="12" spans="1:17" ht="13.5">
      <c r="A12" s="1227" t="s">
        <v>191</v>
      </c>
      <c r="B12" s="1227"/>
      <c r="C12" s="1227"/>
      <c r="D12" s="1227"/>
      <c r="E12" s="1227"/>
      <c r="F12" s="1227"/>
      <c r="G12" s="1227"/>
      <c r="H12" s="1227"/>
      <c r="I12" s="1227"/>
      <c r="J12" s="1227"/>
      <c r="K12" s="1227"/>
      <c r="L12" s="1227"/>
      <c r="M12" s="1227"/>
      <c r="N12" s="1227"/>
      <c r="O12" s="1227"/>
      <c r="P12" s="201"/>
      <c r="Q12" s="201"/>
    </row>
    <row r="13" spans="1:17" ht="13.5">
      <c r="A13" s="1227" t="s">
        <v>192</v>
      </c>
      <c r="B13" s="1227"/>
      <c r="C13" s="1227"/>
      <c r="D13" s="1227"/>
      <c r="E13" s="1227"/>
      <c r="F13" s="1227"/>
      <c r="G13" s="1227"/>
      <c r="H13" s="1227"/>
      <c r="I13" s="1227"/>
      <c r="J13" s="1227"/>
      <c r="K13" s="1227"/>
      <c r="L13" s="1227"/>
      <c r="M13" s="1227"/>
      <c r="N13" s="1227"/>
      <c r="O13" s="1227"/>
      <c r="P13" s="201"/>
      <c r="Q13" s="201"/>
    </row>
    <row r="14" spans="1:17" ht="13.5">
      <c r="A14" s="1227" t="s">
        <v>193</v>
      </c>
      <c r="B14" s="1227"/>
      <c r="C14" s="1227"/>
      <c r="D14" s="1227"/>
      <c r="E14" s="1227"/>
      <c r="F14" s="1227"/>
      <c r="G14" s="1227"/>
      <c r="H14" s="1227"/>
      <c r="I14" s="1227"/>
      <c r="J14" s="1227"/>
      <c r="K14" s="1227"/>
      <c r="L14" s="1227"/>
      <c r="M14" s="1227"/>
      <c r="N14" s="1227"/>
      <c r="O14" s="1227"/>
      <c r="P14" s="201"/>
      <c r="Q14" s="201"/>
    </row>
    <row r="15" spans="1:17" ht="39.75" customHeight="1">
      <c r="A15" s="1224" t="s">
        <v>194</v>
      </c>
      <c r="B15" s="1224"/>
      <c r="C15" s="1224"/>
      <c r="D15" s="1224"/>
      <c r="E15" s="1224"/>
      <c r="F15" s="1224"/>
      <c r="G15" s="1224"/>
      <c r="H15" s="1224"/>
      <c r="I15" s="1224"/>
      <c r="J15" s="1224"/>
      <c r="K15" s="1224"/>
      <c r="L15" s="1224"/>
      <c r="M15" s="1224"/>
      <c r="N15" s="1224"/>
      <c r="O15" s="1224"/>
      <c r="P15" s="201"/>
      <c r="Q15" s="201"/>
    </row>
    <row r="16" spans="1:17" ht="27.75" customHeight="1" thickBot="1">
      <c r="A16" s="1225" t="s">
        <v>866</v>
      </c>
      <c r="B16" s="1225"/>
      <c r="C16" s="1225"/>
      <c r="D16" s="1225"/>
      <c r="E16" s="1225"/>
      <c r="F16" s="1225"/>
      <c r="G16" s="1225"/>
      <c r="H16" s="1225"/>
      <c r="I16" s="1225"/>
      <c r="J16" s="1225"/>
      <c r="K16" s="1225"/>
      <c r="L16" s="1225"/>
      <c r="M16" s="1225"/>
      <c r="N16" s="1225"/>
      <c r="O16" s="1225"/>
      <c r="P16" s="201"/>
      <c r="Q16" s="201"/>
    </row>
    <row r="17" spans="1:17" ht="15.75" customHeight="1">
      <c r="A17" s="915" t="s">
        <v>569</v>
      </c>
      <c r="B17" s="918" t="s">
        <v>17</v>
      </c>
      <c r="C17" s="918" t="s">
        <v>104</v>
      </c>
      <c r="D17" s="918" t="s">
        <v>0</v>
      </c>
      <c r="E17" s="918" t="s">
        <v>1</v>
      </c>
      <c r="F17" s="918"/>
      <c r="G17" s="918" t="s">
        <v>2</v>
      </c>
      <c r="H17" s="918"/>
      <c r="I17" s="918"/>
      <c r="J17" s="918"/>
      <c r="K17" s="918"/>
      <c r="L17" s="918"/>
      <c r="M17" s="918"/>
      <c r="N17" s="918"/>
      <c r="O17" s="1226" t="s">
        <v>137</v>
      </c>
      <c r="P17" s="201"/>
      <c r="Q17" s="201"/>
    </row>
    <row r="18" spans="1:17" ht="25.5" customHeight="1">
      <c r="A18" s="916"/>
      <c r="B18" s="869"/>
      <c r="C18" s="869"/>
      <c r="D18" s="869"/>
      <c r="E18" s="869"/>
      <c r="F18" s="869"/>
      <c r="G18" s="869" t="s">
        <v>105</v>
      </c>
      <c r="H18" s="869"/>
      <c r="I18" s="869" t="s">
        <v>3</v>
      </c>
      <c r="J18" s="869"/>
      <c r="K18" s="869" t="s">
        <v>4</v>
      </c>
      <c r="L18" s="869"/>
      <c r="M18" s="869" t="s">
        <v>5</v>
      </c>
      <c r="N18" s="869"/>
      <c r="O18" s="1219"/>
      <c r="P18" s="201"/>
      <c r="Q18" s="201"/>
    </row>
    <row r="19" spans="1:17" ht="13.5">
      <c r="A19" s="916"/>
      <c r="B19" s="869"/>
      <c r="C19" s="869"/>
      <c r="D19" s="869"/>
      <c r="E19" s="162" t="s">
        <v>6</v>
      </c>
      <c r="F19" s="162" t="s">
        <v>7</v>
      </c>
      <c r="G19" s="162" t="s">
        <v>6</v>
      </c>
      <c r="H19" s="162" t="s">
        <v>7</v>
      </c>
      <c r="I19" s="162" t="s">
        <v>6</v>
      </c>
      <c r="J19" s="162" t="s">
        <v>7</v>
      </c>
      <c r="K19" s="162" t="s">
        <v>6</v>
      </c>
      <c r="L19" s="162" t="s">
        <v>7</v>
      </c>
      <c r="M19" s="162" t="s">
        <v>6</v>
      </c>
      <c r="N19" s="162" t="s">
        <v>47</v>
      </c>
      <c r="O19" s="1219"/>
      <c r="P19" s="201"/>
      <c r="Q19" s="201"/>
    </row>
    <row r="20" spans="1:17" ht="13.5">
      <c r="A20" s="202">
        <v>1</v>
      </c>
      <c r="B20" s="162">
        <v>2</v>
      </c>
      <c r="C20" s="162">
        <v>3</v>
      </c>
      <c r="D20" s="162">
        <v>4</v>
      </c>
      <c r="E20" s="162">
        <v>5</v>
      </c>
      <c r="F20" s="162">
        <v>6</v>
      </c>
      <c r="G20" s="162">
        <v>7</v>
      </c>
      <c r="H20" s="162">
        <v>8</v>
      </c>
      <c r="I20" s="162">
        <v>9</v>
      </c>
      <c r="J20" s="162">
        <v>10</v>
      </c>
      <c r="K20" s="162">
        <v>11</v>
      </c>
      <c r="L20" s="162">
        <v>12</v>
      </c>
      <c r="M20" s="162">
        <v>13</v>
      </c>
      <c r="N20" s="162">
        <v>14</v>
      </c>
      <c r="O20" s="203">
        <v>15</v>
      </c>
      <c r="P20" s="201"/>
      <c r="Q20" s="201"/>
    </row>
    <row r="21" spans="1:17" ht="13.5">
      <c r="A21" s="204"/>
      <c r="B21" s="919" t="s">
        <v>438</v>
      </c>
      <c r="C21" s="919"/>
      <c r="D21" s="919"/>
      <c r="E21" s="919"/>
      <c r="F21" s="919"/>
      <c r="G21" s="919"/>
      <c r="H21" s="919"/>
      <c r="I21" s="919"/>
      <c r="J21" s="919"/>
      <c r="K21" s="919"/>
      <c r="L21" s="919"/>
      <c r="M21" s="919"/>
      <c r="N21" s="919"/>
      <c r="O21" s="203"/>
      <c r="P21" s="201"/>
      <c r="Q21" s="201"/>
    </row>
    <row r="22" spans="1:17" ht="13.5">
      <c r="A22" s="926" t="s">
        <v>152</v>
      </c>
      <c r="B22" s="936" t="s">
        <v>1017</v>
      </c>
      <c r="C22" s="936" t="s">
        <v>712</v>
      </c>
      <c r="D22" s="205" t="s">
        <v>8</v>
      </c>
      <c r="E22" s="206">
        <f>SUM(E23:E33)</f>
        <v>190083</v>
      </c>
      <c r="F22" s="206">
        <f>SUM(F23:F33)</f>
        <v>51027.700000000004</v>
      </c>
      <c r="G22" s="206">
        <f>SUM(G23:G33)</f>
        <v>113993.79999999999</v>
      </c>
      <c r="H22" s="206">
        <f aca="true" t="shared" si="0" ref="H22:N22">SUM(H23:H33)</f>
        <v>39938.5</v>
      </c>
      <c r="I22" s="206">
        <f t="shared" si="0"/>
        <v>0</v>
      </c>
      <c r="J22" s="206">
        <f t="shared" si="0"/>
        <v>0</v>
      </c>
      <c r="K22" s="206">
        <f t="shared" si="0"/>
        <v>76089.2</v>
      </c>
      <c r="L22" s="206">
        <f t="shared" si="0"/>
        <v>11089.2</v>
      </c>
      <c r="M22" s="206">
        <f t="shared" si="0"/>
        <v>0</v>
      </c>
      <c r="N22" s="206">
        <f t="shared" si="0"/>
        <v>0</v>
      </c>
      <c r="O22" s="1201" t="s">
        <v>175</v>
      </c>
      <c r="P22" s="201"/>
      <c r="Q22" s="201"/>
    </row>
    <row r="23" spans="1:17" ht="13.5">
      <c r="A23" s="927"/>
      <c r="B23" s="1183"/>
      <c r="C23" s="1183"/>
      <c r="D23" s="168">
        <v>2015</v>
      </c>
      <c r="E23" s="217">
        <f aca="true" t="shared" si="1" ref="E23:E33">G23+I23+K23+M23</f>
        <v>16336.900000000001</v>
      </c>
      <c r="F23" s="217">
        <f aca="true" t="shared" si="2" ref="F23:F33">H23+J23+L23+N23</f>
        <v>16336.900000000001</v>
      </c>
      <c r="G23" s="217">
        <f aca="true" t="shared" si="3" ref="G23:N33">G48+G255</f>
        <v>5247.7</v>
      </c>
      <c r="H23" s="217">
        <f t="shared" si="3"/>
        <v>5247.7</v>
      </c>
      <c r="I23" s="217">
        <f t="shared" si="3"/>
        <v>0</v>
      </c>
      <c r="J23" s="217">
        <f t="shared" si="3"/>
        <v>0</v>
      </c>
      <c r="K23" s="217">
        <f t="shared" si="3"/>
        <v>11089.2</v>
      </c>
      <c r="L23" s="217">
        <f t="shared" si="3"/>
        <v>11089.2</v>
      </c>
      <c r="M23" s="217">
        <f t="shared" si="3"/>
        <v>0</v>
      </c>
      <c r="N23" s="217">
        <f t="shared" si="3"/>
        <v>0</v>
      </c>
      <c r="O23" s="1202"/>
      <c r="P23" s="201"/>
      <c r="Q23" s="201"/>
    </row>
    <row r="24" spans="1:17" ht="13.5">
      <c r="A24" s="927"/>
      <c r="B24" s="1183"/>
      <c r="C24" s="1183"/>
      <c r="D24" s="168">
        <v>2016</v>
      </c>
      <c r="E24" s="217">
        <f t="shared" si="1"/>
        <v>0</v>
      </c>
      <c r="F24" s="217">
        <f t="shared" si="2"/>
        <v>0</v>
      </c>
      <c r="G24" s="217">
        <f t="shared" si="3"/>
        <v>0</v>
      </c>
      <c r="H24" s="217">
        <f t="shared" si="3"/>
        <v>0</v>
      </c>
      <c r="I24" s="217">
        <f t="shared" si="3"/>
        <v>0</v>
      </c>
      <c r="J24" s="217">
        <f t="shared" si="3"/>
        <v>0</v>
      </c>
      <c r="K24" s="217">
        <f t="shared" si="3"/>
        <v>0</v>
      </c>
      <c r="L24" s="217">
        <f t="shared" si="3"/>
        <v>0</v>
      </c>
      <c r="M24" s="217">
        <f t="shared" si="3"/>
        <v>0</v>
      </c>
      <c r="N24" s="217">
        <f t="shared" si="3"/>
        <v>0</v>
      </c>
      <c r="O24" s="1202"/>
      <c r="P24" s="201"/>
      <c r="Q24" s="201"/>
    </row>
    <row r="25" spans="1:17" ht="13.5">
      <c r="A25" s="927"/>
      <c r="B25" s="1183"/>
      <c r="C25" s="1183"/>
      <c r="D25" s="168">
        <v>2017</v>
      </c>
      <c r="E25" s="217">
        <f t="shared" si="1"/>
        <v>0</v>
      </c>
      <c r="F25" s="217">
        <f t="shared" si="2"/>
        <v>0</v>
      </c>
      <c r="G25" s="217">
        <f t="shared" si="3"/>
        <v>0</v>
      </c>
      <c r="H25" s="217">
        <f t="shared" si="3"/>
        <v>0</v>
      </c>
      <c r="I25" s="217">
        <f t="shared" si="3"/>
        <v>0</v>
      </c>
      <c r="J25" s="217">
        <f t="shared" si="3"/>
        <v>0</v>
      </c>
      <c r="K25" s="217">
        <f t="shared" si="3"/>
        <v>0</v>
      </c>
      <c r="L25" s="217">
        <f t="shared" si="3"/>
        <v>0</v>
      </c>
      <c r="M25" s="217">
        <f t="shared" si="3"/>
        <v>0</v>
      </c>
      <c r="N25" s="217">
        <f t="shared" si="3"/>
        <v>0</v>
      </c>
      <c r="O25" s="1202"/>
      <c r="P25" s="201"/>
      <c r="Q25" s="201"/>
    </row>
    <row r="26" spans="1:17" ht="13.5">
      <c r="A26" s="927"/>
      <c r="B26" s="1183"/>
      <c r="C26" s="1183"/>
      <c r="D26" s="168">
        <v>2018</v>
      </c>
      <c r="E26" s="217">
        <f t="shared" si="1"/>
        <v>2612.9</v>
      </c>
      <c r="F26" s="217">
        <f t="shared" si="2"/>
        <v>2612.9</v>
      </c>
      <c r="G26" s="217">
        <f t="shared" si="3"/>
        <v>2612.9</v>
      </c>
      <c r="H26" s="217">
        <f t="shared" si="3"/>
        <v>2612.9</v>
      </c>
      <c r="I26" s="217">
        <f t="shared" si="3"/>
        <v>0</v>
      </c>
      <c r="J26" s="217">
        <f t="shared" si="3"/>
        <v>0</v>
      </c>
      <c r="K26" s="217">
        <f t="shared" si="3"/>
        <v>0</v>
      </c>
      <c r="L26" s="217">
        <f t="shared" si="3"/>
        <v>0</v>
      </c>
      <c r="M26" s="217">
        <f t="shared" si="3"/>
        <v>0</v>
      </c>
      <c r="N26" s="217">
        <f t="shared" si="3"/>
        <v>0</v>
      </c>
      <c r="O26" s="1202"/>
      <c r="P26" s="201"/>
      <c r="Q26" s="201"/>
    </row>
    <row r="27" spans="1:17" ht="13.5">
      <c r="A27" s="927"/>
      <c r="B27" s="1183"/>
      <c r="C27" s="1183"/>
      <c r="D27" s="168">
        <v>2019</v>
      </c>
      <c r="E27" s="217">
        <f t="shared" si="1"/>
        <v>2554.3</v>
      </c>
      <c r="F27" s="217">
        <f t="shared" si="2"/>
        <v>2554.3</v>
      </c>
      <c r="G27" s="217">
        <f t="shared" si="3"/>
        <v>2554.3</v>
      </c>
      <c r="H27" s="217">
        <f t="shared" si="3"/>
        <v>2554.3</v>
      </c>
      <c r="I27" s="217">
        <f t="shared" si="3"/>
        <v>0</v>
      </c>
      <c r="J27" s="217">
        <f t="shared" si="3"/>
        <v>0</v>
      </c>
      <c r="K27" s="217">
        <f t="shared" si="3"/>
        <v>0</v>
      </c>
      <c r="L27" s="217">
        <f t="shared" si="3"/>
        <v>0</v>
      </c>
      <c r="M27" s="217">
        <f t="shared" si="3"/>
        <v>0</v>
      </c>
      <c r="N27" s="217">
        <f t="shared" si="3"/>
        <v>0</v>
      </c>
      <c r="O27" s="1202"/>
      <c r="P27" s="201"/>
      <c r="Q27" s="201"/>
    </row>
    <row r="28" spans="1:17" ht="13.5">
      <c r="A28" s="927"/>
      <c r="B28" s="1183"/>
      <c r="C28" s="1183"/>
      <c r="D28" s="162">
        <v>2020</v>
      </c>
      <c r="E28" s="207">
        <f t="shared" si="1"/>
        <v>88233.3</v>
      </c>
      <c r="F28" s="207">
        <f t="shared" si="2"/>
        <v>22634</v>
      </c>
      <c r="G28" s="207">
        <f t="shared" si="3"/>
        <v>23233.3</v>
      </c>
      <c r="H28" s="207">
        <f t="shared" si="3"/>
        <v>22634</v>
      </c>
      <c r="I28" s="207">
        <f t="shared" si="3"/>
        <v>0</v>
      </c>
      <c r="J28" s="207">
        <f t="shared" si="3"/>
        <v>0</v>
      </c>
      <c r="K28" s="207">
        <f t="shared" si="3"/>
        <v>65000</v>
      </c>
      <c r="L28" s="207">
        <f t="shared" si="3"/>
        <v>0</v>
      </c>
      <c r="M28" s="207">
        <f t="shared" si="3"/>
        <v>0</v>
      </c>
      <c r="N28" s="207">
        <f t="shared" si="3"/>
        <v>0</v>
      </c>
      <c r="O28" s="1202"/>
      <c r="P28" s="201"/>
      <c r="Q28" s="201"/>
    </row>
    <row r="29" spans="1:17" ht="13.5">
      <c r="A29" s="927"/>
      <c r="B29" s="1183"/>
      <c r="C29" s="1183"/>
      <c r="D29" s="162">
        <v>2021</v>
      </c>
      <c r="E29" s="207">
        <f t="shared" si="1"/>
        <v>15527.099999999999</v>
      </c>
      <c r="F29" s="207">
        <f t="shared" si="2"/>
        <v>6889.6</v>
      </c>
      <c r="G29" s="207">
        <f t="shared" si="3"/>
        <v>15527.099999999999</v>
      </c>
      <c r="H29" s="207">
        <f t="shared" si="3"/>
        <v>6889.6</v>
      </c>
      <c r="I29" s="207">
        <f t="shared" si="3"/>
        <v>0</v>
      </c>
      <c r="J29" s="207">
        <f t="shared" si="3"/>
        <v>0</v>
      </c>
      <c r="K29" s="207">
        <f t="shared" si="3"/>
        <v>0</v>
      </c>
      <c r="L29" s="207">
        <f t="shared" si="3"/>
        <v>0</v>
      </c>
      <c r="M29" s="207">
        <f t="shared" si="3"/>
        <v>0</v>
      </c>
      <c r="N29" s="207">
        <f t="shared" si="3"/>
        <v>0</v>
      </c>
      <c r="O29" s="1202"/>
      <c r="P29" s="201"/>
      <c r="Q29" s="201"/>
    </row>
    <row r="30" spans="1:17" ht="13.5">
      <c r="A30" s="927"/>
      <c r="B30" s="1183"/>
      <c r="C30" s="1183"/>
      <c r="D30" s="162">
        <v>2022</v>
      </c>
      <c r="E30" s="207">
        <f t="shared" si="1"/>
        <v>17226.8</v>
      </c>
      <c r="F30" s="207">
        <f t="shared" si="2"/>
        <v>0</v>
      </c>
      <c r="G30" s="207">
        <f t="shared" si="3"/>
        <v>17226.8</v>
      </c>
      <c r="H30" s="207">
        <f t="shared" si="3"/>
        <v>0</v>
      </c>
      <c r="I30" s="207">
        <f t="shared" si="3"/>
        <v>0</v>
      </c>
      <c r="J30" s="207">
        <f t="shared" si="3"/>
        <v>0</v>
      </c>
      <c r="K30" s="207">
        <f t="shared" si="3"/>
        <v>0</v>
      </c>
      <c r="L30" s="207">
        <f t="shared" si="3"/>
        <v>0</v>
      </c>
      <c r="M30" s="207">
        <f t="shared" si="3"/>
        <v>0</v>
      </c>
      <c r="N30" s="207">
        <f t="shared" si="3"/>
        <v>0</v>
      </c>
      <c r="O30" s="1202"/>
      <c r="P30" s="201"/>
      <c r="Q30" s="201"/>
    </row>
    <row r="31" spans="1:17" ht="13.5">
      <c r="A31" s="927"/>
      <c r="B31" s="1183"/>
      <c r="C31" s="1183"/>
      <c r="D31" s="162">
        <v>2023</v>
      </c>
      <c r="E31" s="207">
        <f t="shared" si="1"/>
        <v>25767.5</v>
      </c>
      <c r="F31" s="207">
        <f t="shared" si="2"/>
        <v>0</v>
      </c>
      <c r="G31" s="207">
        <f t="shared" si="3"/>
        <v>25767.5</v>
      </c>
      <c r="H31" s="207">
        <f t="shared" si="3"/>
        <v>0</v>
      </c>
      <c r="I31" s="207">
        <f t="shared" si="3"/>
        <v>0</v>
      </c>
      <c r="J31" s="207">
        <f t="shared" si="3"/>
        <v>0</v>
      </c>
      <c r="K31" s="207">
        <f t="shared" si="3"/>
        <v>0</v>
      </c>
      <c r="L31" s="207">
        <f t="shared" si="3"/>
        <v>0</v>
      </c>
      <c r="M31" s="207">
        <f t="shared" si="3"/>
        <v>0</v>
      </c>
      <c r="N31" s="207">
        <f t="shared" si="3"/>
        <v>0</v>
      </c>
      <c r="O31" s="1202"/>
      <c r="P31" s="201"/>
      <c r="Q31" s="201"/>
    </row>
    <row r="32" spans="1:17" ht="13.5">
      <c r="A32" s="927"/>
      <c r="B32" s="1183"/>
      <c r="C32" s="1183"/>
      <c r="D32" s="162">
        <v>2024</v>
      </c>
      <c r="E32" s="207">
        <f t="shared" si="1"/>
        <v>2347.5</v>
      </c>
      <c r="F32" s="207">
        <f t="shared" si="2"/>
        <v>0</v>
      </c>
      <c r="G32" s="207">
        <f t="shared" si="3"/>
        <v>2347.5</v>
      </c>
      <c r="H32" s="207">
        <f t="shared" si="3"/>
        <v>0</v>
      </c>
      <c r="I32" s="207">
        <f t="shared" si="3"/>
        <v>0</v>
      </c>
      <c r="J32" s="207">
        <f t="shared" si="3"/>
        <v>0</v>
      </c>
      <c r="K32" s="207">
        <f t="shared" si="3"/>
        <v>0</v>
      </c>
      <c r="L32" s="207">
        <f t="shared" si="3"/>
        <v>0</v>
      </c>
      <c r="M32" s="207">
        <f t="shared" si="3"/>
        <v>0</v>
      </c>
      <c r="N32" s="207">
        <f t="shared" si="3"/>
        <v>0</v>
      </c>
      <c r="O32" s="1202"/>
      <c r="P32" s="201"/>
      <c r="Q32" s="201"/>
    </row>
    <row r="33" spans="1:17" ht="13.5">
      <c r="A33" s="928"/>
      <c r="B33" s="937"/>
      <c r="C33" s="937"/>
      <c r="D33" s="162">
        <v>2025</v>
      </c>
      <c r="E33" s="207">
        <f t="shared" si="1"/>
        <v>19476.7</v>
      </c>
      <c r="F33" s="207">
        <f t="shared" si="2"/>
        <v>0</v>
      </c>
      <c r="G33" s="207">
        <f t="shared" si="3"/>
        <v>19476.7</v>
      </c>
      <c r="H33" s="207">
        <f t="shared" si="3"/>
        <v>0</v>
      </c>
      <c r="I33" s="207">
        <f t="shared" si="3"/>
        <v>0</v>
      </c>
      <c r="J33" s="207">
        <f t="shared" si="3"/>
        <v>0</v>
      </c>
      <c r="K33" s="207">
        <f t="shared" si="3"/>
        <v>0</v>
      </c>
      <c r="L33" s="207">
        <f t="shared" si="3"/>
        <v>0</v>
      </c>
      <c r="M33" s="207">
        <f t="shared" si="3"/>
        <v>0</v>
      </c>
      <c r="N33" s="207">
        <f t="shared" si="3"/>
        <v>0</v>
      </c>
      <c r="O33" s="1240"/>
      <c r="P33" s="201"/>
      <c r="Q33" s="201"/>
    </row>
    <row r="34" spans="1:17" ht="13.5">
      <c r="A34" s="926" t="s">
        <v>1015</v>
      </c>
      <c r="B34" s="936" t="s">
        <v>1016</v>
      </c>
      <c r="C34" s="936" t="s">
        <v>1031</v>
      </c>
      <c r="D34" s="205" t="s">
        <v>8</v>
      </c>
      <c r="E34" s="206">
        <f>SUM(E35:E45)</f>
        <v>1313634.0999999999</v>
      </c>
      <c r="F34" s="206">
        <f>SUM(F35:F45)</f>
        <v>44251.2</v>
      </c>
      <c r="G34" s="206">
        <f>SUM(G35:G45)</f>
        <v>506018.00000000006</v>
      </c>
      <c r="H34" s="206">
        <f aca="true" t="shared" si="4" ref="H34:N34">SUM(H35:H45)</f>
        <v>41741.2</v>
      </c>
      <c r="I34" s="206">
        <f t="shared" si="4"/>
        <v>0</v>
      </c>
      <c r="J34" s="206">
        <f t="shared" si="4"/>
        <v>0</v>
      </c>
      <c r="K34" s="206">
        <f t="shared" si="4"/>
        <v>807616.1</v>
      </c>
      <c r="L34" s="206">
        <f t="shared" si="4"/>
        <v>2510</v>
      </c>
      <c r="M34" s="206">
        <f t="shared" si="4"/>
        <v>0</v>
      </c>
      <c r="N34" s="206">
        <f t="shared" si="4"/>
        <v>0</v>
      </c>
      <c r="O34" s="1201" t="s">
        <v>175</v>
      </c>
      <c r="P34" s="201"/>
      <c r="Q34" s="201"/>
    </row>
    <row r="35" spans="1:17" ht="13.5">
      <c r="A35" s="927"/>
      <c r="B35" s="1183"/>
      <c r="C35" s="1183"/>
      <c r="D35" s="168">
        <v>2015</v>
      </c>
      <c r="E35" s="217">
        <f aca="true" t="shared" si="5" ref="E35:E45">G35+I35+K35+M35</f>
        <v>68679.2</v>
      </c>
      <c r="F35" s="217">
        <f aca="true" t="shared" si="6" ref="F35:F45">H35+J35+L35+N35</f>
        <v>20679.199999999997</v>
      </c>
      <c r="G35" s="217">
        <f aca="true" t="shared" si="7" ref="G35:G45">G304+G353</f>
        <v>30169.199999999997</v>
      </c>
      <c r="H35" s="217">
        <f aca="true" t="shared" si="8" ref="H35:N35">H304+H353</f>
        <v>18169.199999999997</v>
      </c>
      <c r="I35" s="217">
        <f t="shared" si="8"/>
        <v>0</v>
      </c>
      <c r="J35" s="217">
        <f t="shared" si="8"/>
        <v>0</v>
      </c>
      <c r="K35" s="217">
        <f t="shared" si="8"/>
        <v>38510</v>
      </c>
      <c r="L35" s="217">
        <f t="shared" si="8"/>
        <v>2510</v>
      </c>
      <c r="M35" s="217">
        <f t="shared" si="8"/>
        <v>0</v>
      </c>
      <c r="N35" s="217">
        <f t="shared" si="8"/>
        <v>0</v>
      </c>
      <c r="O35" s="1202"/>
      <c r="P35" s="201"/>
      <c r="Q35" s="201"/>
    </row>
    <row r="36" spans="1:17" ht="13.5">
      <c r="A36" s="927"/>
      <c r="B36" s="1183"/>
      <c r="C36" s="1183"/>
      <c r="D36" s="168">
        <v>2016</v>
      </c>
      <c r="E36" s="217">
        <f t="shared" si="5"/>
        <v>4708.6</v>
      </c>
      <c r="F36" s="217">
        <f t="shared" si="6"/>
        <v>4708.6</v>
      </c>
      <c r="G36" s="217">
        <f t="shared" si="7"/>
        <v>4708.6</v>
      </c>
      <c r="H36" s="217">
        <f aca="true" t="shared" si="9" ref="H36:N45">H305+H354</f>
        <v>4708.6</v>
      </c>
      <c r="I36" s="217">
        <f t="shared" si="9"/>
        <v>0</v>
      </c>
      <c r="J36" s="217">
        <f t="shared" si="9"/>
        <v>0</v>
      </c>
      <c r="K36" s="217">
        <f t="shared" si="9"/>
        <v>0</v>
      </c>
      <c r="L36" s="217">
        <f t="shared" si="9"/>
        <v>0</v>
      </c>
      <c r="M36" s="217">
        <f t="shared" si="9"/>
        <v>0</v>
      </c>
      <c r="N36" s="217">
        <f t="shared" si="9"/>
        <v>0</v>
      </c>
      <c r="O36" s="1202"/>
      <c r="P36" s="201"/>
      <c r="Q36" s="201"/>
    </row>
    <row r="37" spans="1:17" ht="13.5">
      <c r="A37" s="927"/>
      <c r="B37" s="1183"/>
      <c r="C37" s="1183"/>
      <c r="D37" s="168">
        <v>2017</v>
      </c>
      <c r="E37" s="217">
        <f t="shared" si="5"/>
        <v>45833.9</v>
      </c>
      <c r="F37" s="217">
        <f t="shared" si="6"/>
        <v>5831.9</v>
      </c>
      <c r="G37" s="217">
        <f t="shared" si="7"/>
        <v>5833.9</v>
      </c>
      <c r="H37" s="217">
        <f t="shared" si="9"/>
        <v>5831.9</v>
      </c>
      <c r="I37" s="217">
        <f t="shared" si="9"/>
        <v>0</v>
      </c>
      <c r="J37" s="217">
        <f t="shared" si="9"/>
        <v>0</v>
      </c>
      <c r="K37" s="217">
        <f t="shared" si="9"/>
        <v>40000</v>
      </c>
      <c r="L37" s="217">
        <f t="shared" si="9"/>
        <v>0</v>
      </c>
      <c r="M37" s="217">
        <f t="shared" si="9"/>
        <v>0</v>
      </c>
      <c r="N37" s="217">
        <f t="shared" si="9"/>
        <v>0</v>
      </c>
      <c r="O37" s="1202"/>
      <c r="P37" s="201"/>
      <c r="Q37" s="201"/>
    </row>
    <row r="38" spans="1:17" ht="13.5">
      <c r="A38" s="927"/>
      <c r="B38" s="1183"/>
      <c r="C38" s="1183"/>
      <c r="D38" s="168">
        <v>2018</v>
      </c>
      <c r="E38" s="217">
        <f t="shared" si="5"/>
        <v>9031.5</v>
      </c>
      <c r="F38" s="217">
        <f t="shared" si="6"/>
        <v>9031.5</v>
      </c>
      <c r="G38" s="217">
        <f t="shared" si="7"/>
        <v>9031.5</v>
      </c>
      <c r="H38" s="217">
        <f t="shared" si="9"/>
        <v>9031.5</v>
      </c>
      <c r="I38" s="217">
        <f t="shared" si="9"/>
        <v>0</v>
      </c>
      <c r="J38" s="217">
        <f t="shared" si="9"/>
        <v>0</v>
      </c>
      <c r="K38" s="217">
        <f t="shared" si="9"/>
        <v>0</v>
      </c>
      <c r="L38" s="217">
        <f t="shared" si="9"/>
        <v>0</v>
      </c>
      <c r="M38" s="217">
        <f t="shared" si="9"/>
        <v>0</v>
      </c>
      <c r="N38" s="217">
        <f t="shared" si="9"/>
        <v>0</v>
      </c>
      <c r="O38" s="1202"/>
      <c r="P38" s="201"/>
      <c r="Q38" s="201"/>
    </row>
    <row r="39" spans="1:17" ht="13.5">
      <c r="A39" s="927"/>
      <c r="B39" s="1183"/>
      <c r="C39" s="1183"/>
      <c r="D39" s="168">
        <v>2019</v>
      </c>
      <c r="E39" s="217">
        <f t="shared" si="5"/>
        <v>4000</v>
      </c>
      <c r="F39" s="217">
        <f t="shared" si="6"/>
        <v>4000</v>
      </c>
      <c r="G39" s="217">
        <f t="shared" si="7"/>
        <v>4000</v>
      </c>
      <c r="H39" s="217">
        <f t="shared" si="9"/>
        <v>4000</v>
      </c>
      <c r="I39" s="217">
        <f t="shared" si="9"/>
        <v>0</v>
      </c>
      <c r="J39" s="217">
        <f t="shared" si="9"/>
        <v>0</v>
      </c>
      <c r="K39" s="217">
        <f t="shared" si="9"/>
        <v>0</v>
      </c>
      <c r="L39" s="217">
        <f t="shared" si="9"/>
        <v>0</v>
      </c>
      <c r="M39" s="217">
        <f t="shared" si="9"/>
        <v>0</v>
      </c>
      <c r="N39" s="217">
        <f t="shared" si="9"/>
        <v>0</v>
      </c>
      <c r="O39" s="1202"/>
      <c r="P39" s="201"/>
      <c r="Q39" s="201"/>
    </row>
    <row r="40" spans="1:17" ht="13.5">
      <c r="A40" s="927"/>
      <c r="B40" s="1183"/>
      <c r="C40" s="1183"/>
      <c r="D40" s="162">
        <v>2020</v>
      </c>
      <c r="E40" s="207">
        <f t="shared" si="5"/>
        <v>0</v>
      </c>
      <c r="F40" s="207">
        <f t="shared" si="6"/>
        <v>0</v>
      </c>
      <c r="G40" s="207">
        <f t="shared" si="7"/>
        <v>0</v>
      </c>
      <c r="H40" s="207">
        <f t="shared" si="9"/>
        <v>0</v>
      </c>
      <c r="I40" s="207">
        <f t="shared" si="9"/>
        <v>0</v>
      </c>
      <c r="J40" s="207">
        <f t="shared" si="9"/>
        <v>0</v>
      </c>
      <c r="K40" s="207">
        <f t="shared" si="9"/>
        <v>0</v>
      </c>
      <c r="L40" s="207">
        <f t="shared" si="9"/>
        <v>0</v>
      </c>
      <c r="M40" s="207">
        <f t="shared" si="9"/>
        <v>0</v>
      </c>
      <c r="N40" s="207">
        <f t="shared" si="9"/>
        <v>0</v>
      </c>
      <c r="O40" s="1202"/>
      <c r="P40" s="201"/>
      <c r="Q40" s="201"/>
    </row>
    <row r="41" spans="1:17" ht="13.5">
      <c r="A41" s="927"/>
      <c r="B41" s="1183"/>
      <c r="C41" s="1183"/>
      <c r="D41" s="162">
        <v>2021</v>
      </c>
      <c r="E41" s="207">
        <f t="shared" si="5"/>
        <v>341510.8</v>
      </c>
      <c r="F41" s="207">
        <f t="shared" si="6"/>
        <v>0</v>
      </c>
      <c r="G41" s="207">
        <f t="shared" si="7"/>
        <v>90395</v>
      </c>
      <c r="H41" s="207">
        <f t="shared" si="9"/>
        <v>0</v>
      </c>
      <c r="I41" s="207">
        <f t="shared" si="9"/>
        <v>0</v>
      </c>
      <c r="J41" s="207">
        <f t="shared" si="9"/>
        <v>0</v>
      </c>
      <c r="K41" s="207">
        <f t="shared" si="9"/>
        <v>251115.8</v>
      </c>
      <c r="L41" s="207">
        <f t="shared" si="9"/>
        <v>0</v>
      </c>
      <c r="M41" s="207">
        <f t="shared" si="9"/>
        <v>0</v>
      </c>
      <c r="N41" s="207">
        <f t="shared" si="9"/>
        <v>0</v>
      </c>
      <c r="O41" s="1202"/>
      <c r="P41" s="201"/>
      <c r="Q41" s="201"/>
    </row>
    <row r="42" spans="1:17" ht="13.5">
      <c r="A42" s="927"/>
      <c r="B42" s="1183"/>
      <c r="C42" s="1183"/>
      <c r="D42" s="162">
        <v>2022</v>
      </c>
      <c r="E42" s="207">
        <f t="shared" si="5"/>
        <v>312695.8</v>
      </c>
      <c r="F42" s="207">
        <f t="shared" si="6"/>
        <v>0</v>
      </c>
      <c r="G42" s="207">
        <f t="shared" si="7"/>
        <v>78174</v>
      </c>
      <c r="H42" s="207">
        <f t="shared" si="9"/>
        <v>0</v>
      </c>
      <c r="I42" s="207">
        <f t="shared" si="9"/>
        <v>0</v>
      </c>
      <c r="J42" s="207">
        <f t="shared" si="9"/>
        <v>0</v>
      </c>
      <c r="K42" s="207">
        <f t="shared" si="9"/>
        <v>234521.8</v>
      </c>
      <c r="L42" s="207">
        <f t="shared" si="9"/>
        <v>0</v>
      </c>
      <c r="M42" s="207">
        <f t="shared" si="9"/>
        <v>0</v>
      </c>
      <c r="N42" s="207">
        <f t="shared" si="9"/>
        <v>0</v>
      </c>
      <c r="O42" s="1202"/>
      <c r="P42" s="201"/>
      <c r="Q42" s="201"/>
    </row>
    <row r="43" spans="1:17" ht="13.5">
      <c r="A43" s="927"/>
      <c r="B43" s="1183"/>
      <c r="C43" s="1183"/>
      <c r="D43" s="162">
        <v>2023</v>
      </c>
      <c r="E43" s="207">
        <f t="shared" si="5"/>
        <v>319624.6</v>
      </c>
      <c r="F43" s="207">
        <f t="shared" si="6"/>
        <v>0</v>
      </c>
      <c r="G43" s="207">
        <f t="shared" si="7"/>
        <v>76156.1</v>
      </c>
      <c r="H43" s="207">
        <f t="shared" si="9"/>
        <v>0</v>
      </c>
      <c r="I43" s="207">
        <f t="shared" si="9"/>
        <v>0</v>
      </c>
      <c r="J43" s="207">
        <f t="shared" si="9"/>
        <v>0</v>
      </c>
      <c r="K43" s="207">
        <f t="shared" si="9"/>
        <v>243468.5</v>
      </c>
      <c r="L43" s="207">
        <f t="shared" si="9"/>
        <v>0</v>
      </c>
      <c r="M43" s="207">
        <f t="shared" si="9"/>
        <v>0</v>
      </c>
      <c r="N43" s="207">
        <f t="shared" si="9"/>
        <v>0</v>
      </c>
      <c r="O43" s="1202"/>
      <c r="P43" s="201"/>
      <c r="Q43" s="201"/>
    </row>
    <row r="44" spans="1:17" ht="13.5">
      <c r="A44" s="927"/>
      <c r="B44" s="1183"/>
      <c r="C44" s="1183"/>
      <c r="D44" s="162">
        <v>2024</v>
      </c>
      <c r="E44" s="207">
        <f t="shared" si="5"/>
        <v>22377.699999999997</v>
      </c>
      <c r="F44" s="207">
        <f t="shared" si="6"/>
        <v>0</v>
      </c>
      <c r="G44" s="207">
        <f t="shared" si="7"/>
        <v>22377.699999999997</v>
      </c>
      <c r="H44" s="207">
        <f t="shared" si="9"/>
        <v>0</v>
      </c>
      <c r="I44" s="207">
        <f t="shared" si="9"/>
        <v>0</v>
      </c>
      <c r="J44" s="207">
        <f t="shared" si="9"/>
        <v>0</v>
      </c>
      <c r="K44" s="207">
        <f t="shared" si="9"/>
        <v>0</v>
      </c>
      <c r="L44" s="207">
        <f t="shared" si="9"/>
        <v>0</v>
      </c>
      <c r="M44" s="207">
        <f t="shared" si="9"/>
        <v>0</v>
      </c>
      <c r="N44" s="207">
        <f t="shared" si="9"/>
        <v>0</v>
      </c>
      <c r="O44" s="1202"/>
      <c r="P44" s="201"/>
      <c r="Q44" s="201"/>
    </row>
    <row r="45" spans="1:17" ht="13.5">
      <c r="A45" s="928"/>
      <c r="B45" s="937"/>
      <c r="C45" s="937"/>
      <c r="D45" s="162">
        <v>2025</v>
      </c>
      <c r="E45" s="207">
        <f t="shared" si="5"/>
        <v>185172</v>
      </c>
      <c r="F45" s="207">
        <f t="shared" si="6"/>
        <v>0</v>
      </c>
      <c r="G45" s="207">
        <f t="shared" si="7"/>
        <v>185172</v>
      </c>
      <c r="H45" s="207">
        <f t="shared" si="9"/>
        <v>0</v>
      </c>
      <c r="I45" s="207">
        <f t="shared" si="9"/>
        <v>0</v>
      </c>
      <c r="J45" s="207">
        <f t="shared" si="9"/>
        <v>0</v>
      </c>
      <c r="K45" s="207">
        <f t="shared" si="9"/>
        <v>0</v>
      </c>
      <c r="L45" s="207">
        <f t="shared" si="9"/>
        <v>0</v>
      </c>
      <c r="M45" s="207">
        <f t="shared" si="9"/>
        <v>0</v>
      </c>
      <c r="N45" s="207">
        <f t="shared" si="9"/>
        <v>0</v>
      </c>
      <c r="O45" s="1240"/>
      <c r="P45" s="201"/>
      <c r="Q45" s="201"/>
    </row>
    <row r="46" spans="1:17" s="20" customFormat="1" ht="13.5">
      <c r="A46" s="208">
        <v>1</v>
      </c>
      <c r="B46" s="1223" t="s">
        <v>176</v>
      </c>
      <c r="C46" s="1223"/>
      <c r="D46" s="1223"/>
      <c r="E46" s="1223"/>
      <c r="F46" s="1223"/>
      <c r="G46" s="1223"/>
      <c r="H46" s="1223"/>
      <c r="I46" s="1223"/>
      <c r="J46" s="1223"/>
      <c r="K46" s="1223"/>
      <c r="L46" s="1223"/>
      <c r="M46" s="1223"/>
      <c r="N46" s="1223"/>
      <c r="O46" s="1201" t="s">
        <v>175</v>
      </c>
      <c r="P46" s="209"/>
      <c r="Q46" s="209"/>
    </row>
    <row r="47" spans="1:17" ht="13.5">
      <c r="A47" s="1237" t="s">
        <v>111</v>
      </c>
      <c r="B47" s="1215" t="s">
        <v>1018</v>
      </c>
      <c r="C47" s="936" t="s">
        <v>712</v>
      </c>
      <c r="D47" s="205" t="s">
        <v>8</v>
      </c>
      <c r="E47" s="206">
        <f>SUM(E48:E58)</f>
        <v>158565.1</v>
      </c>
      <c r="F47" s="206">
        <f>SUM(F48:F58)</f>
        <v>51027.700000000004</v>
      </c>
      <c r="G47" s="206">
        <f>SUM(G48:G58)</f>
        <v>82475.9</v>
      </c>
      <c r="H47" s="206">
        <f aca="true" t="shared" si="10" ref="H47:N47">SUM(H48:H58)</f>
        <v>39938.5</v>
      </c>
      <c r="I47" s="206">
        <f t="shared" si="10"/>
        <v>0</v>
      </c>
      <c r="J47" s="206">
        <f t="shared" si="10"/>
        <v>0</v>
      </c>
      <c r="K47" s="206">
        <f t="shared" si="10"/>
        <v>76089.2</v>
      </c>
      <c r="L47" s="206">
        <f t="shared" si="10"/>
        <v>11089.2</v>
      </c>
      <c r="M47" s="206">
        <f t="shared" si="10"/>
        <v>0</v>
      </c>
      <c r="N47" s="206">
        <f t="shared" si="10"/>
        <v>0</v>
      </c>
      <c r="O47" s="1202"/>
      <c r="P47" s="201"/>
      <c r="Q47" s="201"/>
    </row>
    <row r="48" spans="1:17" ht="13.5">
      <c r="A48" s="1238"/>
      <c r="B48" s="1216"/>
      <c r="C48" s="1183"/>
      <c r="D48" s="168">
        <v>2015</v>
      </c>
      <c r="E48" s="217">
        <f aca="true" t="shared" si="11" ref="E48:E58">G48+I48+K48+M48</f>
        <v>16336.900000000001</v>
      </c>
      <c r="F48" s="217">
        <f aca="true" t="shared" si="12" ref="F48:F58">H48+J48+L48+N48</f>
        <v>16336.900000000001</v>
      </c>
      <c r="G48" s="217">
        <f aca="true" t="shared" si="13" ref="G48:N58">G60++G72+G85+G97+G109+G121+G133+G145+G158+G170+G182+G194+G206+G218+G230+G242</f>
        <v>5247.7</v>
      </c>
      <c r="H48" s="217">
        <f t="shared" si="13"/>
        <v>5247.7</v>
      </c>
      <c r="I48" s="217">
        <f t="shared" si="13"/>
        <v>0</v>
      </c>
      <c r="J48" s="217">
        <f t="shared" si="13"/>
        <v>0</v>
      </c>
      <c r="K48" s="217">
        <f t="shared" si="13"/>
        <v>11089.2</v>
      </c>
      <c r="L48" s="217">
        <f t="shared" si="13"/>
        <v>11089.2</v>
      </c>
      <c r="M48" s="217">
        <f t="shared" si="13"/>
        <v>0</v>
      </c>
      <c r="N48" s="217">
        <f t="shared" si="13"/>
        <v>0</v>
      </c>
      <c r="O48" s="1202"/>
      <c r="P48" s="201"/>
      <c r="Q48" s="201"/>
    </row>
    <row r="49" spans="1:17" ht="13.5">
      <c r="A49" s="1238"/>
      <c r="B49" s="1216"/>
      <c r="C49" s="1183"/>
      <c r="D49" s="168">
        <v>2016</v>
      </c>
      <c r="E49" s="217">
        <f t="shared" si="11"/>
        <v>0</v>
      </c>
      <c r="F49" s="217">
        <f t="shared" si="12"/>
        <v>0</v>
      </c>
      <c r="G49" s="217">
        <f t="shared" si="13"/>
        <v>0</v>
      </c>
      <c r="H49" s="217">
        <f t="shared" si="13"/>
        <v>0</v>
      </c>
      <c r="I49" s="217">
        <f t="shared" si="13"/>
        <v>0</v>
      </c>
      <c r="J49" s="217">
        <f t="shared" si="13"/>
        <v>0</v>
      </c>
      <c r="K49" s="217">
        <f t="shared" si="13"/>
        <v>0</v>
      </c>
      <c r="L49" s="217">
        <f t="shared" si="13"/>
        <v>0</v>
      </c>
      <c r="M49" s="217">
        <f t="shared" si="13"/>
        <v>0</v>
      </c>
      <c r="N49" s="217">
        <f t="shared" si="13"/>
        <v>0</v>
      </c>
      <c r="O49" s="1202"/>
      <c r="P49" s="201"/>
      <c r="Q49" s="201"/>
    </row>
    <row r="50" spans="1:17" ht="13.5">
      <c r="A50" s="1238"/>
      <c r="B50" s="1216"/>
      <c r="C50" s="1183"/>
      <c r="D50" s="168">
        <v>2017</v>
      </c>
      <c r="E50" s="217">
        <f t="shared" si="11"/>
        <v>0</v>
      </c>
      <c r="F50" s="217">
        <f t="shared" si="12"/>
        <v>0</v>
      </c>
      <c r="G50" s="217">
        <f t="shared" si="13"/>
        <v>0</v>
      </c>
      <c r="H50" s="217">
        <f t="shared" si="13"/>
        <v>0</v>
      </c>
      <c r="I50" s="217">
        <f t="shared" si="13"/>
        <v>0</v>
      </c>
      <c r="J50" s="217">
        <f t="shared" si="13"/>
        <v>0</v>
      </c>
      <c r="K50" s="217">
        <f t="shared" si="13"/>
        <v>0</v>
      </c>
      <c r="L50" s="217">
        <f t="shared" si="13"/>
        <v>0</v>
      </c>
      <c r="M50" s="217">
        <f t="shared" si="13"/>
        <v>0</v>
      </c>
      <c r="N50" s="217">
        <f t="shared" si="13"/>
        <v>0</v>
      </c>
      <c r="O50" s="1202"/>
      <c r="P50" s="201"/>
      <c r="Q50" s="201"/>
    </row>
    <row r="51" spans="1:17" ht="13.5">
      <c r="A51" s="1238"/>
      <c r="B51" s="1216"/>
      <c r="C51" s="1183"/>
      <c r="D51" s="168">
        <v>2018</v>
      </c>
      <c r="E51" s="217">
        <f t="shared" si="11"/>
        <v>2612.9</v>
      </c>
      <c r="F51" s="217">
        <f t="shared" si="12"/>
        <v>2612.9</v>
      </c>
      <c r="G51" s="217">
        <f t="shared" si="13"/>
        <v>2612.9</v>
      </c>
      <c r="H51" s="217">
        <f t="shared" si="13"/>
        <v>2612.9</v>
      </c>
      <c r="I51" s="217">
        <f t="shared" si="13"/>
        <v>0</v>
      </c>
      <c r="J51" s="217">
        <f t="shared" si="13"/>
        <v>0</v>
      </c>
      <c r="K51" s="217">
        <f t="shared" si="13"/>
        <v>0</v>
      </c>
      <c r="L51" s="217">
        <f t="shared" si="13"/>
        <v>0</v>
      </c>
      <c r="M51" s="217">
        <f t="shared" si="13"/>
        <v>0</v>
      </c>
      <c r="N51" s="217">
        <f t="shared" si="13"/>
        <v>0</v>
      </c>
      <c r="O51" s="1202"/>
      <c r="P51" s="201"/>
      <c r="Q51" s="201"/>
    </row>
    <row r="52" spans="1:17" ht="13.5">
      <c r="A52" s="1238"/>
      <c r="B52" s="1216"/>
      <c r="C52" s="1183"/>
      <c r="D52" s="168">
        <v>2019</v>
      </c>
      <c r="E52" s="217">
        <f t="shared" si="11"/>
        <v>2554.3</v>
      </c>
      <c r="F52" s="217">
        <f t="shared" si="12"/>
        <v>2554.3</v>
      </c>
      <c r="G52" s="217">
        <f t="shared" si="13"/>
        <v>2554.3</v>
      </c>
      <c r="H52" s="217">
        <f t="shared" si="13"/>
        <v>2554.3</v>
      </c>
      <c r="I52" s="217">
        <f t="shared" si="13"/>
        <v>0</v>
      </c>
      <c r="J52" s="217">
        <f t="shared" si="13"/>
        <v>0</v>
      </c>
      <c r="K52" s="217">
        <f t="shared" si="13"/>
        <v>0</v>
      </c>
      <c r="L52" s="217">
        <f t="shared" si="13"/>
        <v>0</v>
      </c>
      <c r="M52" s="217">
        <f t="shared" si="13"/>
        <v>0</v>
      </c>
      <c r="N52" s="217">
        <f t="shared" si="13"/>
        <v>0</v>
      </c>
      <c r="O52" s="1202"/>
      <c r="P52" s="201"/>
      <c r="Q52" s="201"/>
    </row>
    <row r="53" spans="1:17" ht="13.5">
      <c r="A53" s="1238"/>
      <c r="B53" s="1216"/>
      <c r="C53" s="1183"/>
      <c r="D53" s="162">
        <v>2020</v>
      </c>
      <c r="E53" s="207">
        <f t="shared" si="11"/>
        <v>87634</v>
      </c>
      <c r="F53" s="207">
        <f t="shared" si="12"/>
        <v>22634</v>
      </c>
      <c r="G53" s="217">
        <f t="shared" si="13"/>
        <v>22634</v>
      </c>
      <c r="H53" s="217">
        <f t="shared" si="13"/>
        <v>22634</v>
      </c>
      <c r="I53" s="217">
        <f t="shared" si="13"/>
        <v>0</v>
      </c>
      <c r="J53" s="217">
        <f t="shared" si="13"/>
        <v>0</v>
      </c>
      <c r="K53" s="217">
        <f t="shared" si="13"/>
        <v>65000</v>
      </c>
      <c r="L53" s="217">
        <f t="shared" si="13"/>
        <v>0</v>
      </c>
      <c r="M53" s="217">
        <f t="shared" si="13"/>
        <v>0</v>
      </c>
      <c r="N53" s="217">
        <f t="shared" si="13"/>
        <v>0</v>
      </c>
      <c r="O53" s="1202"/>
      <c r="P53" s="201"/>
      <c r="Q53" s="201"/>
    </row>
    <row r="54" spans="1:17" ht="13.5">
      <c r="A54" s="1238"/>
      <c r="B54" s="1216"/>
      <c r="C54" s="1183"/>
      <c r="D54" s="162">
        <v>2021</v>
      </c>
      <c r="E54" s="207">
        <f t="shared" si="11"/>
        <v>10375.999999999998</v>
      </c>
      <c r="F54" s="207">
        <f t="shared" si="12"/>
        <v>6889.6</v>
      </c>
      <c r="G54" s="217">
        <f t="shared" si="13"/>
        <v>10375.999999999998</v>
      </c>
      <c r="H54" s="217">
        <f t="shared" si="13"/>
        <v>6889.6</v>
      </c>
      <c r="I54" s="217">
        <f t="shared" si="13"/>
        <v>0</v>
      </c>
      <c r="J54" s="217">
        <f t="shared" si="13"/>
        <v>0</v>
      </c>
      <c r="K54" s="217">
        <f t="shared" si="13"/>
        <v>0</v>
      </c>
      <c r="L54" s="217">
        <f t="shared" si="13"/>
        <v>0</v>
      </c>
      <c r="M54" s="217">
        <f t="shared" si="13"/>
        <v>0</v>
      </c>
      <c r="N54" s="217">
        <f t="shared" si="13"/>
        <v>0</v>
      </c>
      <c r="O54" s="1202"/>
      <c r="P54" s="201"/>
      <c r="Q54" s="201"/>
    </row>
    <row r="55" spans="1:17" ht="13.5">
      <c r="A55" s="1238"/>
      <c r="B55" s="1216"/>
      <c r="C55" s="1183"/>
      <c r="D55" s="162">
        <v>2022</v>
      </c>
      <c r="E55" s="207">
        <f t="shared" si="11"/>
        <v>17226.8</v>
      </c>
      <c r="F55" s="207">
        <f t="shared" si="12"/>
        <v>0</v>
      </c>
      <c r="G55" s="217">
        <f t="shared" si="13"/>
        <v>17226.8</v>
      </c>
      <c r="H55" s="217">
        <f t="shared" si="13"/>
        <v>0</v>
      </c>
      <c r="I55" s="217">
        <f t="shared" si="13"/>
        <v>0</v>
      </c>
      <c r="J55" s="217">
        <f t="shared" si="13"/>
        <v>0</v>
      </c>
      <c r="K55" s="217">
        <f t="shared" si="13"/>
        <v>0</v>
      </c>
      <c r="L55" s="217">
        <f t="shared" si="13"/>
        <v>0</v>
      </c>
      <c r="M55" s="217">
        <f t="shared" si="13"/>
        <v>0</v>
      </c>
      <c r="N55" s="217">
        <f t="shared" si="13"/>
        <v>0</v>
      </c>
      <c r="O55" s="1202"/>
      <c r="P55" s="201"/>
      <c r="Q55" s="201"/>
    </row>
    <row r="56" spans="1:17" ht="13.5">
      <c r="A56" s="1238"/>
      <c r="B56" s="1216"/>
      <c r="C56" s="1183"/>
      <c r="D56" s="162">
        <v>2023</v>
      </c>
      <c r="E56" s="207">
        <f t="shared" si="11"/>
        <v>0</v>
      </c>
      <c r="F56" s="207">
        <f t="shared" si="12"/>
        <v>0</v>
      </c>
      <c r="G56" s="217">
        <f t="shared" si="13"/>
        <v>0</v>
      </c>
      <c r="H56" s="217">
        <f t="shared" si="13"/>
        <v>0</v>
      </c>
      <c r="I56" s="217">
        <f t="shared" si="13"/>
        <v>0</v>
      </c>
      <c r="J56" s="217">
        <f t="shared" si="13"/>
        <v>0</v>
      </c>
      <c r="K56" s="217">
        <f t="shared" si="13"/>
        <v>0</v>
      </c>
      <c r="L56" s="217">
        <f t="shared" si="13"/>
        <v>0</v>
      </c>
      <c r="M56" s="217">
        <f t="shared" si="13"/>
        <v>0</v>
      </c>
      <c r="N56" s="217">
        <f t="shared" si="13"/>
        <v>0</v>
      </c>
      <c r="O56" s="1202"/>
      <c r="P56" s="201"/>
      <c r="Q56" s="201"/>
    </row>
    <row r="57" spans="1:17" ht="13.5">
      <c r="A57" s="1238"/>
      <c r="B57" s="1216"/>
      <c r="C57" s="1183"/>
      <c r="D57" s="162">
        <v>2024</v>
      </c>
      <c r="E57" s="207">
        <f t="shared" si="11"/>
        <v>2347.5</v>
      </c>
      <c r="F57" s="207">
        <f t="shared" si="12"/>
        <v>0</v>
      </c>
      <c r="G57" s="217">
        <f t="shared" si="13"/>
        <v>2347.5</v>
      </c>
      <c r="H57" s="217">
        <f t="shared" si="13"/>
        <v>0</v>
      </c>
      <c r="I57" s="217">
        <f t="shared" si="13"/>
        <v>0</v>
      </c>
      <c r="J57" s="217">
        <f t="shared" si="13"/>
        <v>0</v>
      </c>
      <c r="K57" s="217">
        <f t="shared" si="13"/>
        <v>0</v>
      </c>
      <c r="L57" s="217">
        <f t="shared" si="13"/>
        <v>0</v>
      </c>
      <c r="M57" s="217">
        <f t="shared" si="13"/>
        <v>0</v>
      </c>
      <c r="N57" s="217">
        <f t="shared" si="13"/>
        <v>0</v>
      </c>
      <c r="O57" s="1202"/>
      <c r="P57" s="201"/>
      <c r="Q57" s="201"/>
    </row>
    <row r="58" spans="1:17" ht="13.5">
      <c r="A58" s="1239"/>
      <c r="B58" s="1217"/>
      <c r="C58" s="937"/>
      <c r="D58" s="162">
        <v>2025</v>
      </c>
      <c r="E58" s="207">
        <f t="shared" si="11"/>
        <v>19476.7</v>
      </c>
      <c r="F58" s="207">
        <f t="shared" si="12"/>
        <v>0</v>
      </c>
      <c r="G58" s="217">
        <f t="shared" si="13"/>
        <v>19476.7</v>
      </c>
      <c r="H58" s="217">
        <f t="shared" si="13"/>
        <v>0</v>
      </c>
      <c r="I58" s="217">
        <f t="shared" si="13"/>
        <v>0</v>
      </c>
      <c r="J58" s="217">
        <f t="shared" si="13"/>
        <v>0</v>
      </c>
      <c r="K58" s="217">
        <f t="shared" si="13"/>
        <v>0</v>
      </c>
      <c r="L58" s="217">
        <f t="shared" si="13"/>
        <v>0</v>
      </c>
      <c r="M58" s="217">
        <f t="shared" si="13"/>
        <v>0</v>
      </c>
      <c r="N58" s="217">
        <f t="shared" si="13"/>
        <v>0</v>
      </c>
      <c r="O58" s="1202"/>
      <c r="P58" s="201"/>
      <c r="Q58" s="201"/>
    </row>
    <row r="59" spans="1:17" ht="13.5">
      <c r="A59" s="926" t="s">
        <v>78</v>
      </c>
      <c r="B59" s="936" t="s">
        <v>867</v>
      </c>
      <c r="C59" s="936"/>
      <c r="D59" s="210" t="s">
        <v>8</v>
      </c>
      <c r="E59" s="211">
        <f>SUM(E60:E70)</f>
        <v>13811.4</v>
      </c>
      <c r="F59" s="211">
        <f aca="true" t="shared" si="14" ref="F59:N59">SUM(F60:F70)</f>
        <v>0</v>
      </c>
      <c r="G59" s="211">
        <f t="shared" si="14"/>
        <v>13811.4</v>
      </c>
      <c r="H59" s="211">
        <f t="shared" si="14"/>
        <v>0</v>
      </c>
      <c r="I59" s="211">
        <f t="shared" si="14"/>
        <v>0</v>
      </c>
      <c r="J59" s="211">
        <f t="shared" si="14"/>
        <v>0</v>
      </c>
      <c r="K59" s="211">
        <f t="shared" si="14"/>
        <v>0</v>
      </c>
      <c r="L59" s="211">
        <f t="shared" si="14"/>
        <v>0</v>
      </c>
      <c r="M59" s="211">
        <f t="shared" si="14"/>
        <v>0</v>
      </c>
      <c r="N59" s="211">
        <f t="shared" si="14"/>
        <v>0</v>
      </c>
      <c r="O59" s="1202"/>
      <c r="P59" s="201"/>
      <c r="Q59" s="201"/>
    </row>
    <row r="60" spans="1:17" ht="15" customHeight="1">
      <c r="A60" s="927"/>
      <c r="B60" s="1183"/>
      <c r="C60" s="1183"/>
      <c r="D60" s="168">
        <v>2015</v>
      </c>
      <c r="E60" s="217">
        <f aca="true" t="shared" si="15" ref="E60:E70">G60+I60+K60+M60</f>
        <v>0</v>
      </c>
      <c r="F60" s="217">
        <f aca="true" t="shared" si="16" ref="F60:F70">H60+J60+L60+N60</f>
        <v>0</v>
      </c>
      <c r="G60" s="217"/>
      <c r="H60" s="217"/>
      <c r="I60" s="217"/>
      <c r="J60" s="217"/>
      <c r="K60" s="217"/>
      <c r="L60" s="217"/>
      <c r="M60" s="217"/>
      <c r="N60" s="217"/>
      <c r="O60" s="1202"/>
      <c r="P60" s="201"/>
      <c r="Q60" s="201"/>
    </row>
    <row r="61" spans="1:17" ht="13.5">
      <c r="A61" s="927"/>
      <c r="B61" s="1183"/>
      <c r="C61" s="1183"/>
      <c r="D61" s="168">
        <v>2016</v>
      </c>
      <c r="E61" s="217">
        <f t="shared" si="15"/>
        <v>0</v>
      </c>
      <c r="F61" s="217">
        <f t="shared" si="16"/>
        <v>0</v>
      </c>
      <c r="G61" s="217"/>
      <c r="H61" s="217"/>
      <c r="I61" s="217"/>
      <c r="J61" s="217"/>
      <c r="K61" s="217"/>
      <c r="L61" s="217"/>
      <c r="M61" s="217"/>
      <c r="N61" s="217"/>
      <c r="O61" s="1202"/>
      <c r="P61" s="201"/>
      <c r="Q61" s="201"/>
    </row>
    <row r="62" spans="1:17" ht="13.5">
      <c r="A62" s="927"/>
      <c r="B62" s="1183"/>
      <c r="C62" s="1183"/>
      <c r="D62" s="168">
        <v>2017</v>
      </c>
      <c r="E62" s="217">
        <f t="shared" si="15"/>
        <v>0</v>
      </c>
      <c r="F62" s="217">
        <f t="shared" si="16"/>
        <v>0</v>
      </c>
      <c r="G62" s="217"/>
      <c r="H62" s="217"/>
      <c r="I62" s="217"/>
      <c r="J62" s="217"/>
      <c r="K62" s="217"/>
      <c r="L62" s="217"/>
      <c r="M62" s="217"/>
      <c r="N62" s="217"/>
      <c r="O62" s="1202"/>
      <c r="P62" s="201"/>
      <c r="Q62" s="201"/>
    </row>
    <row r="63" spans="1:17" ht="13.5">
      <c r="A63" s="927"/>
      <c r="B63" s="1183"/>
      <c r="C63" s="1183"/>
      <c r="D63" s="168">
        <v>2018</v>
      </c>
      <c r="E63" s="217">
        <f t="shared" si="15"/>
        <v>0</v>
      </c>
      <c r="F63" s="217">
        <f t="shared" si="16"/>
        <v>0</v>
      </c>
      <c r="G63" s="217"/>
      <c r="H63" s="217"/>
      <c r="I63" s="217"/>
      <c r="J63" s="217"/>
      <c r="K63" s="217"/>
      <c r="L63" s="217"/>
      <c r="M63" s="217"/>
      <c r="N63" s="217"/>
      <c r="O63" s="1202"/>
      <c r="P63" s="201"/>
      <c r="Q63" s="201"/>
    </row>
    <row r="64" spans="1:17" ht="13.5">
      <c r="A64" s="927"/>
      <c r="B64" s="1183"/>
      <c r="C64" s="1183"/>
      <c r="D64" s="168">
        <v>2019</v>
      </c>
      <c r="E64" s="217">
        <f t="shared" si="15"/>
        <v>0</v>
      </c>
      <c r="F64" s="217">
        <f t="shared" si="16"/>
        <v>0</v>
      </c>
      <c r="G64" s="217"/>
      <c r="H64" s="217"/>
      <c r="I64" s="217"/>
      <c r="J64" s="217"/>
      <c r="K64" s="217"/>
      <c r="L64" s="217"/>
      <c r="M64" s="217"/>
      <c r="N64" s="217"/>
      <c r="O64" s="1202"/>
      <c r="P64" s="201"/>
      <c r="Q64" s="201"/>
    </row>
    <row r="65" spans="1:17" ht="13.5">
      <c r="A65" s="927"/>
      <c r="B65" s="1183"/>
      <c r="C65" s="1183"/>
      <c r="D65" s="162">
        <v>2020</v>
      </c>
      <c r="E65" s="207">
        <f t="shared" si="15"/>
        <v>0</v>
      </c>
      <c r="F65" s="207">
        <f t="shared" si="16"/>
        <v>0</v>
      </c>
      <c r="G65" s="207"/>
      <c r="H65" s="207"/>
      <c r="I65" s="207"/>
      <c r="J65" s="207"/>
      <c r="K65" s="207"/>
      <c r="L65" s="207"/>
      <c r="M65" s="207"/>
      <c r="N65" s="207"/>
      <c r="O65" s="1202"/>
      <c r="P65" s="201"/>
      <c r="Q65" s="201"/>
    </row>
    <row r="66" spans="1:17" ht="13.5">
      <c r="A66" s="927"/>
      <c r="B66" s="1183"/>
      <c r="C66" s="1183"/>
      <c r="D66" s="162">
        <v>2021</v>
      </c>
      <c r="E66" s="207">
        <f t="shared" si="15"/>
        <v>635.3</v>
      </c>
      <c r="F66" s="207">
        <f t="shared" si="16"/>
        <v>0</v>
      </c>
      <c r="G66" s="207">
        <v>635.3</v>
      </c>
      <c r="H66" s="207"/>
      <c r="I66" s="207"/>
      <c r="J66" s="207"/>
      <c r="K66" s="207"/>
      <c r="L66" s="207"/>
      <c r="M66" s="207"/>
      <c r="N66" s="207"/>
      <c r="O66" s="1202"/>
      <c r="P66" s="201"/>
      <c r="Q66" s="201"/>
    </row>
    <row r="67" spans="1:17" ht="13.5">
      <c r="A67" s="927"/>
      <c r="B67" s="1183"/>
      <c r="C67" s="1183"/>
      <c r="D67" s="162">
        <v>2022</v>
      </c>
      <c r="E67" s="207">
        <f t="shared" si="15"/>
        <v>13176.1</v>
      </c>
      <c r="F67" s="207">
        <f t="shared" si="16"/>
        <v>0</v>
      </c>
      <c r="G67" s="207">
        <v>13176.1</v>
      </c>
      <c r="H67" s="207"/>
      <c r="I67" s="207"/>
      <c r="J67" s="207"/>
      <c r="K67" s="207"/>
      <c r="L67" s="207"/>
      <c r="M67" s="207"/>
      <c r="N67" s="207"/>
      <c r="O67" s="1202"/>
      <c r="P67" s="201"/>
      <c r="Q67" s="201"/>
    </row>
    <row r="68" spans="1:17" ht="13.5">
      <c r="A68" s="927"/>
      <c r="B68" s="1183"/>
      <c r="C68" s="1183"/>
      <c r="D68" s="162">
        <v>2023</v>
      </c>
      <c r="E68" s="207">
        <f t="shared" si="15"/>
        <v>0</v>
      </c>
      <c r="F68" s="207">
        <f t="shared" si="16"/>
        <v>0</v>
      </c>
      <c r="G68" s="207"/>
      <c r="H68" s="207"/>
      <c r="I68" s="207"/>
      <c r="J68" s="207"/>
      <c r="K68" s="207"/>
      <c r="L68" s="207"/>
      <c r="M68" s="207"/>
      <c r="N68" s="207"/>
      <c r="O68" s="1202"/>
      <c r="P68" s="201"/>
      <c r="Q68" s="201"/>
    </row>
    <row r="69" spans="1:17" ht="13.5">
      <c r="A69" s="927"/>
      <c r="B69" s="1183"/>
      <c r="C69" s="1183"/>
      <c r="D69" s="162">
        <v>2024</v>
      </c>
      <c r="E69" s="207">
        <f t="shared" si="15"/>
        <v>0</v>
      </c>
      <c r="F69" s="207">
        <f t="shared" si="16"/>
        <v>0</v>
      </c>
      <c r="G69" s="207"/>
      <c r="H69" s="207"/>
      <c r="I69" s="207"/>
      <c r="J69" s="207"/>
      <c r="K69" s="207"/>
      <c r="L69" s="207"/>
      <c r="M69" s="207"/>
      <c r="N69" s="207"/>
      <c r="O69" s="1202"/>
      <c r="P69" s="201"/>
      <c r="Q69" s="201"/>
    </row>
    <row r="70" spans="1:17" ht="13.5">
      <c r="A70" s="928"/>
      <c r="B70" s="937"/>
      <c r="C70" s="937"/>
      <c r="D70" s="162">
        <v>2025</v>
      </c>
      <c r="E70" s="207">
        <f t="shared" si="15"/>
        <v>0</v>
      </c>
      <c r="F70" s="207">
        <f t="shared" si="16"/>
        <v>0</v>
      </c>
      <c r="G70" s="207"/>
      <c r="H70" s="207"/>
      <c r="I70" s="207"/>
      <c r="J70" s="207"/>
      <c r="K70" s="207"/>
      <c r="L70" s="207"/>
      <c r="M70" s="207"/>
      <c r="N70" s="207"/>
      <c r="O70" s="1202"/>
      <c r="P70" s="201"/>
      <c r="Q70" s="201"/>
    </row>
    <row r="71" spans="1:17" ht="13.5">
      <c r="A71" s="926" t="s">
        <v>616</v>
      </c>
      <c r="B71" s="936" t="s">
        <v>1019</v>
      </c>
      <c r="C71" s="936"/>
      <c r="D71" s="210" t="s">
        <v>8</v>
      </c>
      <c r="E71" s="211">
        <f aca="true" t="shared" si="17" ref="E71:N71">SUM(E72:E82)</f>
        <v>4040.7999999999997</v>
      </c>
      <c r="F71" s="211">
        <f t="shared" si="17"/>
        <v>0</v>
      </c>
      <c r="G71" s="211">
        <f t="shared" si="17"/>
        <v>4040.7999999999997</v>
      </c>
      <c r="H71" s="211">
        <f t="shared" si="17"/>
        <v>0</v>
      </c>
      <c r="I71" s="211">
        <f t="shared" si="17"/>
        <v>0</v>
      </c>
      <c r="J71" s="211">
        <f t="shared" si="17"/>
        <v>0</v>
      </c>
      <c r="K71" s="211">
        <f t="shared" si="17"/>
        <v>0</v>
      </c>
      <c r="L71" s="211">
        <f t="shared" si="17"/>
        <v>0</v>
      </c>
      <c r="M71" s="211">
        <f t="shared" si="17"/>
        <v>0</v>
      </c>
      <c r="N71" s="211">
        <f t="shared" si="17"/>
        <v>0</v>
      </c>
      <c r="O71" s="1202"/>
      <c r="P71" s="201"/>
      <c r="Q71" s="201"/>
    </row>
    <row r="72" spans="1:17" ht="15" customHeight="1">
      <c r="A72" s="927"/>
      <c r="B72" s="1183"/>
      <c r="C72" s="1183"/>
      <c r="D72" s="168">
        <v>2015</v>
      </c>
      <c r="E72" s="217">
        <f aca="true" t="shared" si="18" ref="E72:E97">G72+I72+K72+M72</f>
        <v>0</v>
      </c>
      <c r="F72" s="217">
        <f aca="true" t="shared" si="19" ref="F72:F97">H72+J72+L72+N72</f>
        <v>0</v>
      </c>
      <c r="G72" s="217"/>
      <c r="H72" s="217"/>
      <c r="I72" s="217"/>
      <c r="J72" s="217"/>
      <c r="K72" s="217"/>
      <c r="L72" s="217"/>
      <c r="M72" s="217"/>
      <c r="N72" s="217"/>
      <c r="O72" s="1202"/>
      <c r="P72" s="201"/>
      <c r="Q72" s="201"/>
    </row>
    <row r="73" spans="1:17" ht="13.5">
      <c r="A73" s="927"/>
      <c r="B73" s="1183"/>
      <c r="C73" s="1183"/>
      <c r="D73" s="168">
        <v>2016</v>
      </c>
      <c r="E73" s="217">
        <f t="shared" si="18"/>
        <v>0</v>
      </c>
      <c r="F73" s="217">
        <f t="shared" si="19"/>
        <v>0</v>
      </c>
      <c r="G73" s="217"/>
      <c r="H73" s="217"/>
      <c r="I73" s="217"/>
      <c r="J73" s="217"/>
      <c r="K73" s="217"/>
      <c r="L73" s="217"/>
      <c r="M73" s="217"/>
      <c r="N73" s="217"/>
      <c r="O73" s="1202"/>
      <c r="P73" s="201"/>
      <c r="Q73" s="201"/>
    </row>
    <row r="74" spans="1:17" ht="13.5">
      <c r="A74" s="927"/>
      <c r="B74" s="1183"/>
      <c r="C74" s="1183"/>
      <c r="D74" s="168">
        <v>2017</v>
      </c>
      <c r="E74" s="217">
        <f t="shared" si="18"/>
        <v>0</v>
      </c>
      <c r="F74" s="217">
        <f t="shared" si="19"/>
        <v>0</v>
      </c>
      <c r="G74" s="217"/>
      <c r="H74" s="217"/>
      <c r="I74" s="217"/>
      <c r="J74" s="217"/>
      <c r="K74" s="217"/>
      <c r="L74" s="217"/>
      <c r="M74" s="217"/>
      <c r="N74" s="217"/>
      <c r="O74" s="1202"/>
      <c r="P74" s="201"/>
      <c r="Q74" s="201"/>
    </row>
    <row r="75" spans="1:17" ht="13.5">
      <c r="A75" s="927"/>
      <c r="B75" s="1183"/>
      <c r="C75" s="1183"/>
      <c r="D75" s="168">
        <v>2018</v>
      </c>
      <c r="E75" s="217">
        <f t="shared" si="18"/>
        <v>0</v>
      </c>
      <c r="F75" s="217">
        <f t="shared" si="19"/>
        <v>0</v>
      </c>
      <c r="G75" s="217"/>
      <c r="H75" s="217"/>
      <c r="I75" s="217"/>
      <c r="J75" s="217"/>
      <c r="K75" s="217"/>
      <c r="L75" s="217"/>
      <c r="M75" s="217"/>
      <c r="N75" s="217"/>
      <c r="O75" s="1202"/>
      <c r="P75" s="201"/>
      <c r="Q75" s="201"/>
    </row>
    <row r="76" spans="1:17" ht="13.5">
      <c r="A76" s="927"/>
      <c r="B76" s="1183"/>
      <c r="C76" s="1183"/>
      <c r="D76" s="168">
        <v>2019</v>
      </c>
      <c r="E76" s="217">
        <f t="shared" si="18"/>
        <v>0</v>
      </c>
      <c r="F76" s="217">
        <f t="shared" si="19"/>
        <v>0</v>
      </c>
      <c r="G76" s="217"/>
      <c r="H76" s="217"/>
      <c r="I76" s="217"/>
      <c r="J76" s="217"/>
      <c r="K76" s="217"/>
      <c r="L76" s="217"/>
      <c r="M76" s="217"/>
      <c r="N76" s="217"/>
      <c r="O76" s="1202"/>
      <c r="P76" s="201"/>
      <c r="Q76" s="201"/>
    </row>
    <row r="77" spans="1:17" ht="13.5">
      <c r="A77" s="927"/>
      <c r="B77" s="1183"/>
      <c r="C77" s="1183"/>
      <c r="D77" s="162">
        <v>2020</v>
      </c>
      <c r="E77" s="207">
        <f t="shared" si="18"/>
        <v>0</v>
      </c>
      <c r="F77" s="207">
        <f t="shared" si="19"/>
        <v>0</v>
      </c>
      <c r="G77" s="207"/>
      <c r="H77" s="207"/>
      <c r="I77" s="207"/>
      <c r="J77" s="207"/>
      <c r="K77" s="207"/>
      <c r="L77" s="207"/>
      <c r="M77" s="207"/>
      <c r="N77" s="207"/>
      <c r="O77" s="1202"/>
      <c r="P77" s="201"/>
      <c r="Q77" s="201"/>
    </row>
    <row r="78" spans="1:17" ht="13.5">
      <c r="A78" s="927"/>
      <c r="B78" s="1183"/>
      <c r="C78" s="1183"/>
      <c r="D78" s="162">
        <v>2021</v>
      </c>
      <c r="E78" s="207">
        <f t="shared" si="18"/>
        <v>0</v>
      </c>
      <c r="F78" s="207">
        <f t="shared" si="19"/>
        <v>0</v>
      </c>
      <c r="G78" s="207"/>
      <c r="H78" s="207"/>
      <c r="I78" s="207"/>
      <c r="J78" s="207"/>
      <c r="K78" s="207"/>
      <c r="L78" s="207"/>
      <c r="M78" s="207"/>
      <c r="N78" s="207"/>
      <c r="O78" s="1202"/>
      <c r="P78" s="201"/>
      <c r="Q78" s="201"/>
    </row>
    <row r="79" spans="1:17" ht="13.5">
      <c r="A79" s="927"/>
      <c r="B79" s="1183"/>
      <c r="C79" s="1183"/>
      <c r="D79" s="162">
        <v>2022</v>
      </c>
      <c r="E79" s="207">
        <f t="shared" si="18"/>
        <v>0</v>
      </c>
      <c r="F79" s="207">
        <f t="shared" si="19"/>
        <v>0</v>
      </c>
      <c r="G79" s="207"/>
      <c r="H79" s="207"/>
      <c r="I79" s="207"/>
      <c r="J79" s="207"/>
      <c r="K79" s="207"/>
      <c r="L79" s="207"/>
      <c r="M79" s="207"/>
      <c r="N79" s="207"/>
      <c r="O79" s="1202"/>
      <c r="P79" s="201"/>
      <c r="Q79" s="201"/>
    </row>
    <row r="80" spans="1:17" ht="13.5">
      <c r="A80" s="927"/>
      <c r="B80" s="1183"/>
      <c r="C80" s="1183"/>
      <c r="D80" s="162">
        <v>2023</v>
      </c>
      <c r="E80" s="207">
        <f t="shared" si="18"/>
        <v>0</v>
      </c>
      <c r="F80" s="207">
        <f t="shared" si="19"/>
        <v>0</v>
      </c>
      <c r="G80" s="207"/>
      <c r="H80" s="207"/>
      <c r="I80" s="207"/>
      <c r="J80" s="207"/>
      <c r="K80" s="207"/>
      <c r="L80" s="207"/>
      <c r="M80" s="207"/>
      <c r="N80" s="207"/>
      <c r="O80" s="1202"/>
      <c r="P80" s="201"/>
      <c r="Q80" s="201"/>
    </row>
    <row r="81" spans="1:17" ht="13.5">
      <c r="A81" s="927"/>
      <c r="B81" s="1183"/>
      <c r="C81" s="1183"/>
      <c r="D81" s="162">
        <v>2024</v>
      </c>
      <c r="E81" s="207">
        <f t="shared" si="18"/>
        <v>185.7</v>
      </c>
      <c r="F81" s="207">
        <f t="shared" si="19"/>
        <v>0</v>
      </c>
      <c r="G81" s="207">
        <v>185.7</v>
      </c>
      <c r="H81" s="207"/>
      <c r="I81" s="207"/>
      <c r="J81" s="207"/>
      <c r="K81" s="207"/>
      <c r="L81" s="207"/>
      <c r="M81" s="207"/>
      <c r="N81" s="207"/>
      <c r="O81" s="1202"/>
      <c r="P81" s="201"/>
      <c r="Q81" s="201"/>
    </row>
    <row r="82" spans="1:17" ht="13.5">
      <c r="A82" s="928"/>
      <c r="B82" s="937"/>
      <c r="C82" s="937"/>
      <c r="D82" s="162">
        <v>2025</v>
      </c>
      <c r="E82" s="207">
        <f t="shared" si="18"/>
        <v>3855.1</v>
      </c>
      <c r="F82" s="207">
        <f t="shared" si="19"/>
        <v>0</v>
      </c>
      <c r="G82" s="207">
        <v>3855.1</v>
      </c>
      <c r="H82" s="207"/>
      <c r="I82" s="207"/>
      <c r="J82" s="207"/>
      <c r="K82" s="207"/>
      <c r="L82" s="207"/>
      <c r="M82" s="207"/>
      <c r="N82" s="207"/>
      <c r="O82" s="1202"/>
      <c r="P82" s="201"/>
      <c r="Q82" s="201"/>
    </row>
    <row r="83" spans="1:17" ht="13.5">
      <c r="A83" s="1194" t="s">
        <v>1130</v>
      </c>
      <c r="B83" s="1195"/>
      <c r="C83" s="1195"/>
      <c r="D83" s="1195"/>
      <c r="E83" s="1195"/>
      <c r="F83" s="1195"/>
      <c r="G83" s="1195"/>
      <c r="H83" s="1195"/>
      <c r="I83" s="1195"/>
      <c r="J83" s="1195"/>
      <c r="K83" s="1195"/>
      <c r="L83" s="1195"/>
      <c r="M83" s="1195"/>
      <c r="N83" s="1195"/>
      <c r="O83" s="1196"/>
      <c r="P83" s="201"/>
      <c r="Q83" s="201"/>
    </row>
    <row r="84" spans="1:17" ht="13.5">
      <c r="A84" s="926" t="s">
        <v>617</v>
      </c>
      <c r="B84" s="936" t="s">
        <v>769</v>
      </c>
      <c r="C84" s="936" t="s">
        <v>712</v>
      </c>
      <c r="D84" s="210" t="s">
        <v>8</v>
      </c>
      <c r="E84" s="211">
        <f aca="true" t="shared" si="20" ref="E84:N84">SUM(E85:E95)</f>
        <v>1957.1</v>
      </c>
      <c r="F84" s="211">
        <f t="shared" si="20"/>
        <v>1957.1</v>
      </c>
      <c r="G84" s="211">
        <f t="shared" si="20"/>
        <v>1957.1</v>
      </c>
      <c r="H84" s="211">
        <f t="shared" si="20"/>
        <v>1957.1</v>
      </c>
      <c r="I84" s="211">
        <f t="shared" si="20"/>
        <v>0</v>
      </c>
      <c r="J84" s="211">
        <f t="shared" si="20"/>
        <v>0</v>
      </c>
      <c r="K84" s="211">
        <f t="shared" si="20"/>
        <v>0</v>
      </c>
      <c r="L84" s="211">
        <f t="shared" si="20"/>
        <v>0</v>
      </c>
      <c r="M84" s="211">
        <f t="shared" si="20"/>
        <v>0</v>
      </c>
      <c r="N84" s="211">
        <f t="shared" si="20"/>
        <v>0</v>
      </c>
      <c r="O84" s="869"/>
      <c r="P84" s="201"/>
      <c r="Q84" s="201"/>
    </row>
    <row r="85" spans="1:17" ht="15" customHeight="1">
      <c r="A85" s="927"/>
      <c r="B85" s="1183"/>
      <c r="C85" s="1183"/>
      <c r="D85" s="168">
        <v>2015</v>
      </c>
      <c r="E85" s="217">
        <f t="shared" si="18"/>
        <v>0</v>
      </c>
      <c r="F85" s="217">
        <f t="shared" si="19"/>
        <v>0</v>
      </c>
      <c r="G85" s="217"/>
      <c r="H85" s="217"/>
      <c r="I85" s="217"/>
      <c r="J85" s="217"/>
      <c r="K85" s="217"/>
      <c r="L85" s="217"/>
      <c r="M85" s="217"/>
      <c r="N85" s="217"/>
      <c r="O85" s="869"/>
      <c r="P85" s="201"/>
      <c r="Q85" s="201"/>
    </row>
    <row r="86" spans="1:17" ht="13.5">
      <c r="A86" s="927"/>
      <c r="B86" s="1183"/>
      <c r="C86" s="1183"/>
      <c r="D86" s="168">
        <v>2016</v>
      </c>
      <c r="E86" s="217">
        <f t="shared" si="18"/>
        <v>0</v>
      </c>
      <c r="F86" s="217">
        <f t="shared" si="19"/>
        <v>0</v>
      </c>
      <c r="G86" s="217"/>
      <c r="H86" s="217"/>
      <c r="I86" s="217"/>
      <c r="J86" s="217"/>
      <c r="K86" s="217"/>
      <c r="L86" s="217"/>
      <c r="M86" s="217"/>
      <c r="N86" s="217"/>
      <c r="O86" s="869"/>
      <c r="P86" s="201"/>
      <c r="Q86" s="201"/>
    </row>
    <row r="87" spans="1:17" ht="13.5">
      <c r="A87" s="927"/>
      <c r="B87" s="1183"/>
      <c r="C87" s="1183"/>
      <c r="D87" s="168">
        <v>2017</v>
      </c>
      <c r="E87" s="217">
        <f t="shared" si="18"/>
        <v>0</v>
      </c>
      <c r="F87" s="217">
        <f t="shared" si="19"/>
        <v>0</v>
      </c>
      <c r="G87" s="217"/>
      <c r="H87" s="217"/>
      <c r="I87" s="217"/>
      <c r="J87" s="217"/>
      <c r="K87" s="217"/>
      <c r="L87" s="217"/>
      <c r="M87" s="217"/>
      <c r="N87" s="217"/>
      <c r="O87" s="869"/>
      <c r="P87" s="201"/>
      <c r="Q87" s="201"/>
    </row>
    <row r="88" spans="1:17" ht="13.5">
      <c r="A88" s="927"/>
      <c r="B88" s="1183"/>
      <c r="C88" s="1183"/>
      <c r="D88" s="168">
        <v>2018</v>
      </c>
      <c r="E88" s="217">
        <f t="shared" si="18"/>
        <v>3</v>
      </c>
      <c r="F88" s="217">
        <f t="shared" si="19"/>
        <v>3</v>
      </c>
      <c r="G88" s="217">
        <v>3</v>
      </c>
      <c r="H88" s="217">
        <v>3</v>
      </c>
      <c r="I88" s="217"/>
      <c r="J88" s="217"/>
      <c r="K88" s="217"/>
      <c r="L88" s="217"/>
      <c r="M88" s="217"/>
      <c r="N88" s="217"/>
      <c r="O88" s="869"/>
      <c r="P88" s="201"/>
      <c r="Q88" s="201"/>
    </row>
    <row r="89" spans="1:17" ht="13.5">
      <c r="A89" s="927"/>
      <c r="B89" s="1183"/>
      <c r="C89" s="1183"/>
      <c r="D89" s="168">
        <v>2019</v>
      </c>
      <c r="E89" s="217">
        <f t="shared" si="18"/>
        <v>1954.1</v>
      </c>
      <c r="F89" s="217">
        <f t="shared" si="19"/>
        <v>1954.1</v>
      </c>
      <c r="G89" s="217">
        <v>1954.1</v>
      </c>
      <c r="H89" s="217">
        <v>1954.1</v>
      </c>
      <c r="I89" s="217"/>
      <c r="J89" s="217"/>
      <c r="K89" s="217"/>
      <c r="L89" s="217"/>
      <c r="M89" s="217"/>
      <c r="N89" s="217"/>
      <c r="O89" s="869"/>
      <c r="P89" s="201"/>
      <c r="Q89" s="201"/>
    </row>
    <row r="90" spans="1:17" ht="13.5">
      <c r="A90" s="927"/>
      <c r="B90" s="1183"/>
      <c r="C90" s="1183"/>
      <c r="D90" s="162">
        <v>2020</v>
      </c>
      <c r="E90" s="207">
        <f t="shared" si="18"/>
        <v>0</v>
      </c>
      <c r="F90" s="207">
        <f t="shared" si="19"/>
        <v>0</v>
      </c>
      <c r="G90" s="207"/>
      <c r="H90" s="207"/>
      <c r="I90" s="207"/>
      <c r="J90" s="207"/>
      <c r="K90" s="207"/>
      <c r="L90" s="207"/>
      <c r="M90" s="207"/>
      <c r="N90" s="207"/>
      <c r="O90" s="869"/>
      <c r="P90" s="201"/>
      <c r="Q90" s="201"/>
    </row>
    <row r="91" spans="1:17" ht="13.5">
      <c r="A91" s="927"/>
      <c r="B91" s="1183"/>
      <c r="C91" s="1183"/>
      <c r="D91" s="162">
        <v>2021</v>
      </c>
      <c r="E91" s="207">
        <f t="shared" si="18"/>
        <v>0</v>
      </c>
      <c r="F91" s="207">
        <f t="shared" si="19"/>
        <v>0</v>
      </c>
      <c r="G91" s="207"/>
      <c r="H91" s="207"/>
      <c r="I91" s="207"/>
      <c r="J91" s="207"/>
      <c r="K91" s="207"/>
      <c r="L91" s="207"/>
      <c r="M91" s="207"/>
      <c r="N91" s="207"/>
      <c r="O91" s="869"/>
      <c r="P91" s="201"/>
      <c r="Q91" s="201"/>
    </row>
    <row r="92" spans="1:17" ht="13.5">
      <c r="A92" s="927"/>
      <c r="B92" s="1183"/>
      <c r="C92" s="1183"/>
      <c r="D92" s="162">
        <v>2022</v>
      </c>
      <c r="E92" s="207">
        <f t="shared" si="18"/>
        <v>0</v>
      </c>
      <c r="F92" s="207">
        <f t="shared" si="19"/>
        <v>0</v>
      </c>
      <c r="G92" s="207"/>
      <c r="H92" s="207"/>
      <c r="I92" s="207"/>
      <c r="J92" s="207"/>
      <c r="K92" s="207"/>
      <c r="L92" s="207"/>
      <c r="M92" s="207"/>
      <c r="N92" s="207"/>
      <c r="O92" s="869"/>
      <c r="P92" s="201"/>
      <c r="Q92" s="201"/>
    </row>
    <row r="93" spans="1:17" ht="13.5">
      <c r="A93" s="927"/>
      <c r="B93" s="1183"/>
      <c r="C93" s="1183"/>
      <c r="D93" s="162">
        <v>2023</v>
      </c>
      <c r="E93" s="207">
        <f t="shared" si="18"/>
        <v>0</v>
      </c>
      <c r="F93" s="207">
        <f t="shared" si="19"/>
        <v>0</v>
      </c>
      <c r="G93" s="207"/>
      <c r="H93" s="207"/>
      <c r="I93" s="207"/>
      <c r="J93" s="207"/>
      <c r="K93" s="207"/>
      <c r="L93" s="207"/>
      <c r="M93" s="207"/>
      <c r="N93" s="207"/>
      <c r="O93" s="869"/>
      <c r="P93" s="201"/>
      <c r="Q93" s="201"/>
    </row>
    <row r="94" spans="1:17" ht="13.5">
      <c r="A94" s="927"/>
      <c r="B94" s="1183"/>
      <c r="C94" s="1183"/>
      <c r="D94" s="162">
        <v>2024</v>
      </c>
      <c r="E94" s="207">
        <f t="shared" si="18"/>
        <v>0</v>
      </c>
      <c r="F94" s="207">
        <f t="shared" si="19"/>
        <v>0</v>
      </c>
      <c r="G94" s="207"/>
      <c r="H94" s="207"/>
      <c r="I94" s="207"/>
      <c r="J94" s="207"/>
      <c r="K94" s="207"/>
      <c r="L94" s="207"/>
      <c r="M94" s="207"/>
      <c r="N94" s="207"/>
      <c r="O94" s="869"/>
      <c r="P94" s="201"/>
      <c r="Q94" s="201"/>
    </row>
    <row r="95" spans="1:17" ht="13.5">
      <c r="A95" s="928"/>
      <c r="B95" s="937"/>
      <c r="C95" s="937"/>
      <c r="D95" s="162">
        <v>2025</v>
      </c>
      <c r="E95" s="207">
        <f t="shared" si="18"/>
        <v>0</v>
      </c>
      <c r="F95" s="207">
        <f t="shared" si="19"/>
        <v>0</v>
      </c>
      <c r="G95" s="207"/>
      <c r="H95" s="207"/>
      <c r="I95" s="207"/>
      <c r="J95" s="207"/>
      <c r="K95" s="207"/>
      <c r="L95" s="207"/>
      <c r="M95" s="207"/>
      <c r="N95" s="207"/>
      <c r="O95" s="869"/>
      <c r="P95" s="201"/>
      <c r="Q95" s="201"/>
    </row>
    <row r="96" spans="1:17" ht="13.5">
      <c r="A96" s="926" t="s">
        <v>618</v>
      </c>
      <c r="B96" s="936" t="s">
        <v>195</v>
      </c>
      <c r="C96" s="936"/>
      <c r="D96" s="210" t="s">
        <v>8</v>
      </c>
      <c r="E96" s="211">
        <f aca="true" t="shared" si="21" ref="E96:N96">SUM(E97:E107)</f>
        <v>16336.900000000001</v>
      </c>
      <c r="F96" s="211">
        <f t="shared" si="21"/>
        <v>16336.900000000001</v>
      </c>
      <c r="G96" s="211">
        <f t="shared" si="21"/>
        <v>5247.7</v>
      </c>
      <c r="H96" s="211">
        <f t="shared" si="21"/>
        <v>5247.7</v>
      </c>
      <c r="I96" s="211">
        <f t="shared" si="21"/>
        <v>0</v>
      </c>
      <c r="J96" s="211">
        <f t="shared" si="21"/>
        <v>0</v>
      </c>
      <c r="K96" s="211">
        <f t="shared" si="21"/>
        <v>11089.2</v>
      </c>
      <c r="L96" s="211">
        <f t="shared" si="21"/>
        <v>11089.2</v>
      </c>
      <c r="M96" s="211">
        <f t="shared" si="21"/>
        <v>0</v>
      </c>
      <c r="N96" s="211">
        <f t="shared" si="21"/>
        <v>0</v>
      </c>
      <c r="O96" s="869"/>
      <c r="P96" s="201"/>
      <c r="Q96" s="201"/>
    </row>
    <row r="97" spans="1:17" ht="15" customHeight="1">
      <c r="A97" s="927"/>
      <c r="B97" s="1183"/>
      <c r="C97" s="1183"/>
      <c r="D97" s="168">
        <v>2015</v>
      </c>
      <c r="E97" s="217">
        <f t="shared" si="18"/>
        <v>16336.900000000001</v>
      </c>
      <c r="F97" s="217">
        <f t="shared" si="19"/>
        <v>16336.900000000001</v>
      </c>
      <c r="G97" s="217">
        <v>5247.7</v>
      </c>
      <c r="H97" s="217">
        <v>5247.7</v>
      </c>
      <c r="I97" s="217"/>
      <c r="J97" s="217"/>
      <c r="K97" s="217">
        <v>11089.2</v>
      </c>
      <c r="L97" s="217">
        <v>11089.2</v>
      </c>
      <c r="M97" s="217"/>
      <c r="N97" s="217"/>
      <c r="O97" s="869"/>
      <c r="P97" s="201"/>
      <c r="Q97" s="201"/>
    </row>
    <row r="98" spans="1:17" ht="13.5">
      <c r="A98" s="927"/>
      <c r="B98" s="1183"/>
      <c r="C98" s="1183"/>
      <c r="D98" s="168">
        <v>2016</v>
      </c>
      <c r="E98" s="217">
        <f aca="true" t="shared" si="22" ref="E98:E111">G98+I98+K98+M98</f>
        <v>0</v>
      </c>
      <c r="F98" s="217">
        <f aca="true" t="shared" si="23" ref="F98:F111">H98+J98+L98+N98</f>
        <v>0</v>
      </c>
      <c r="G98" s="217"/>
      <c r="H98" s="217"/>
      <c r="I98" s="217"/>
      <c r="J98" s="217"/>
      <c r="K98" s="217"/>
      <c r="L98" s="217"/>
      <c r="M98" s="217"/>
      <c r="N98" s="217"/>
      <c r="O98" s="869"/>
      <c r="P98" s="201"/>
      <c r="Q98" s="201"/>
    </row>
    <row r="99" spans="1:17" ht="13.5">
      <c r="A99" s="927"/>
      <c r="B99" s="1183"/>
      <c r="C99" s="1183"/>
      <c r="D99" s="168">
        <v>2017</v>
      </c>
      <c r="E99" s="217">
        <f t="shared" si="22"/>
        <v>0</v>
      </c>
      <c r="F99" s="217">
        <f t="shared" si="23"/>
        <v>0</v>
      </c>
      <c r="G99" s="217"/>
      <c r="H99" s="217"/>
      <c r="I99" s="217"/>
      <c r="J99" s="217"/>
      <c r="K99" s="217"/>
      <c r="L99" s="217"/>
      <c r="M99" s="217"/>
      <c r="N99" s="217"/>
      <c r="O99" s="869"/>
      <c r="P99" s="201"/>
      <c r="Q99" s="201"/>
    </row>
    <row r="100" spans="1:17" ht="13.5">
      <c r="A100" s="927"/>
      <c r="B100" s="1183"/>
      <c r="C100" s="1183"/>
      <c r="D100" s="168">
        <v>2018</v>
      </c>
      <c r="E100" s="217">
        <f t="shared" si="22"/>
        <v>0</v>
      </c>
      <c r="F100" s="217">
        <f t="shared" si="23"/>
        <v>0</v>
      </c>
      <c r="G100" s="217"/>
      <c r="H100" s="217"/>
      <c r="I100" s="217"/>
      <c r="J100" s="217"/>
      <c r="K100" s="217"/>
      <c r="L100" s="217"/>
      <c r="M100" s="217"/>
      <c r="N100" s="217"/>
      <c r="O100" s="869"/>
      <c r="P100" s="201"/>
      <c r="Q100" s="201"/>
    </row>
    <row r="101" spans="1:17" ht="13.5">
      <c r="A101" s="927"/>
      <c r="B101" s="1183"/>
      <c r="C101" s="1183"/>
      <c r="D101" s="168">
        <v>2019</v>
      </c>
      <c r="E101" s="217">
        <f t="shared" si="22"/>
        <v>0</v>
      </c>
      <c r="F101" s="217">
        <f t="shared" si="23"/>
        <v>0</v>
      </c>
      <c r="G101" s="217"/>
      <c r="H101" s="217"/>
      <c r="I101" s="217"/>
      <c r="J101" s="217"/>
      <c r="K101" s="217"/>
      <c r="L101" s="217"/>
      <c r="M101" s="217"/>
      <c r="N101" s="217"/>
      <c r="O101" s="869"/>
      <c r="P101" s="201"/>
      <c r="Q101" s="201"/>
    </row>
    <row r="102" spans="1:17" ht="13.5">
      <c r="A102" s="927"/>
      <c r="B102" s="1183"/>
      <c r="C102" s="1183"/>
      <c r="D102" s="162">
        <v>2020</v>
      </c>
      <c r="E102" s="207">
        <f t="shared" si="22"/>
        <v>0</v>
      </c>
      <c r="F102" s="207">
        <f t="shared" si="23"/>
        <v>0</v>
      </c>
      <c r="G102" s="207"/>
      <c r="H102" s="207"/>
      <c r="I102" s="207"/>
      <c r="J102" s="207"/>
      <c r="K102" s="207"/>
      <c r="L102" s="207"/>
      <c r="M102" s="207"/>
      <c r="N102" s="207"/>
      <c r="O102" s="869"/>
      <c r="P102" s="201"/>
      <c r="Q102" s="201"/>
    </row>
    <row r="103" spans="1:17" ht="13.5">
      <c r="A103" s="927"/>
      <c r="B103" s="1183"/>
      <c r="C103" s="1183"/>
      <c r="D103" s="162">
        <v>2021</v>
      </c>
      <c r="E103" s="207">
        <f t="shared" si="22"/>
        <v>0</v>
      </c>
      <c r="F103" s="207">
        <f t="shared" si="23"/>
        <v>0</v>
      </c>
      <c r="G103" s="207"/>
      <c r="H103" s="207"/>
      <c r="I103" s="207"/>
      <c r="J103" s="207"/>
      <c r="K103" s="207"/>
      <c r="L103" s="207"/>
      <c r="M103" s="207"/>
      <c r="N103" s="207"/>
      <c r="O103" s="869"/>
      <c r="P103" s="201"/>
      <c r="Q103" s="201"/>
    </row>
    <row r="104" spans="1:17" ht="13.5">
      <c r="A104" s="927"/>
      <c r="B104" s="1183"/>
      <c r="C104" s="1183"/>
      <c r="D104" s="162">
        <v>2022</v>
      </c>
      <c r="E104" s="207">
        <f t="shared" si="22"/>
        <v>0</v>
      </c>
      <c r="F104" s="207">
        <f t="shared" si="23"/>
        <v>0</v>
      </c>
      <c r="G104" s="207"/>
      <c r="H104" s="207"/>
      <c r="I104" s="207"/>
      <c r="J104" s="207"/>
      <c r="K104" s="207"/>
      <c r="L104" s="207"/>
      <c r="M104" s="207"/>
      <c r="N104" s="207"/>
      <c r="O104" s="869"/>
      <c r="P104" s="201"/>
      <c r="Q104" s="201"/>
    </row>
    <row r="105" spans="1:17" ht="13.5">
      <c r="A105" s="927"/>
      <c r="B105" s="1183"/>
      <c r="C105" s="1183"/>
      <c r="D105" s="162">
        <v>2023</v>
      </c>
      <c r="E105" s="207">
        <f t="shared" si="22"/>
        <v>0</v>
      </c>
      <c r="F105" s="207">
        <f t="shared" si="23"/>
        <v>0</v>
      </c>
      <c r="G105" s="207"/>
      <c r="H105" s="207"/>
      <c r="I105" s="207"/>
      <c r="J105" s="207"/>
      <c r="K105" s="207"/>
      <c r="L105" s="207"/>
      <c r="M105" s="207"/>
      <c r="N105" s="207"/>
      <c r="O105" s="869"/>
      <c r="P105" s="201"/>
      <c r="Q105" s="201"/>
    </row>
    <row r="106" spans="1:17" ht="13.5">
      <c r="A106" s="927"/>
      <c r="B106" s="1183"/>
      <c r="C106" s="1183"/>
      <c r="D106" s="162">
        <v>2024</v>
      </c>
      <c r="E106" s="207">
        <f t="shared" si="22"/>
        <v>0</v>
      </c>
      <c r="F106" s="207">
        <f t="shared" si="23"/>
        <v>0</v>
      </c>
      <c r="G106" s="207"/>
      <c r="H106" s="207"/>
      <c r="I106" s="207"/>
      <c r="J106" s="207"/>
      <c r="K106" s="207"/>
      <c r="L106" s="207"/>
      <c r="M106" s="207"/>
      <c r="N106" s="207"/>
      <c r="O106" s="869"/>
      <c r="P106" s="201"/>
      <c r="Q106" s="201"/>
    </row>
    <row r="107" spans="1:17" ht="13.5">
      <c r="A107" s="928"/>
      <c r="B107" s="937"/>
      <c r="C107" s="937"/>
      <c r="D107" s="162">
        <v>2025</v>
      </c>
      <c r="E107" s="207">
        <f t="shared" si="22"/>
        <v>0</v>
      </c>
      <c r="F107" s="207">
        <f t="shared" si="23"/>
        <v>0</v>
      </c>
      <c r="G107" s="207"/>
      <c r="H107" s="207"/>
      <c r="I107" s="207"/>
      <c r="J107" s="207"/>
      <c r="K107" s="207"/>
      <c r="L107" s="207"/>
      <c r="M107" s="207"/>
      <c r="N107" s="207"/>
      <c r="O107" s="869"/>
      <c r="P107" s="201"/>
      <c r="Q107" s="201"/>
    </row>
    <row r="108" spans="1:17" ht="13.5">
      <c r="A108" s="926" t="s">
        <v>619</v>
      </c>
      <c r="B108" s="936" t="s">
        <v>519</v>
      </c>
      <c r="C108" s="936" t="s">
        <v>712</v>
      </c>
      <c r="D108" s="210" t="s">
        <v>8</v>
      </c>
      <c r="E108" s="211">
        <f aca="true" t="shared" si="24" ref="E108:N108">SUM(E109:E119)</f>
        <v>3204.6000000000004</v>
      </c>
      <c r="F108" s="211">
        <f t="shared" si="24"/>
        <v>3204.6000000000004</v>
      </c>
      <c r="G108" s="211">
        <f t="shared" si="24"/>
        <v>3204.6000000000004</v>
      </c>
      <c r="H108" s="211">
        <f t="shared" si="24"/>
        <v>3204.6000000000004</v>
      </c>
      <c r="I108" s="211">
        <f t="shared" si="24"/>
        <v>0</v>
      </c>
      <c r="J108" s="211">
        <f t="shared" si="24"/>
        <v>0</v>
      </c>
      <c r="K108" s="211">
        <f t="shared" si="24"/>
        <v>0</v>
      </c>
      <c r="L108" s="211">
        <f t="shared" si="24"/>
        <v>0</v>
      </c>
      <c r="M108" s="211">
        <f t="shared" si="24"/>
        <v>0</v>
      </c>
      <c r="N108" s="211">
        <f t="shared" si="24"/>
        <v>0</v>
      </c>
      <c r="O108" s="869"/>
      <c r="P108" s="201"/>
      <c r="Q108" s="201"/>
    </row>
    <row r="109" spans="1:17" ht="15" customHeight="1">
      <c r="A109" s="927"/>
      <c r="B109" s="1183"/>
      <c r="C109" s="1183"/>
      <c r="D109" s="168">
        <v>2015</v>
      </c>
      <c r="E109" s="217">
        <f t="shared" si="22"/>
        <v>0</v>
      </c>
      <c r="F109" s="217">
        <f t="shared" si="23"/>
        <v>0</v>
      </c>
      <c r="G109" s="217"/>
      <c r="H109" s="217"/>
      <c r="I109" s="217"/>
      <c r="J109" s="217"/>
      <c r="K109" s="217"/>
      <c r="L109" s="217"/>
      <c r="M109" s="217"/>
      <c r="N109" s="217"/>
      <c r="O109" s="869"/>
      <c r="P109" s="201"/>
      <c r="Q109" s="201"/>
    </row>
    <row r="110" spans="1:17" ht="13.5">
      <c r="A110" s="927"/>
      <c r="B110" s="1183"/>
      <c r="C110" s="1183"/>
      <c r="D110" s="168">
        <v>2016</v>
      </c>
      <c r="E110" s="217">
        <f t="shared" si="22"/>
        <v>0</v>
      </c>
      <c r="F110" s="217">
        <f t="shared" si="23"/>
        <v>0</v>
      </c>
      <c r="G110" s="217"/>
      <c r="H110" s="217"/>
      <c r="I110" s="217"/>
      <c r="J110" s="217"/>
      <c r="K110" s="217"/>
      <c r="L110" s="217"/>
      <c r="M110" s="217"/>
      <c r="N110" s="217"/>
      <c r="O110" s="869"/>
      <c r="P110" s="201"/>
      <c r="Q110" s="201"/>
    </row>
    <row r="111" spans="1:17" ht="13.5">
      <c r="A111" s="927"/>
      <c r="B111" s="1183"/>
      <c r="C111" s="1183"/>
      <c r="D111" s="168">
        <v>2017</v>
      </c>
      <c r="E111" s="217">
        <f t="shared" si="22"/>
        <v>0</v>
      </c>
      <c r="F111" s="217">
        <f t="shared" si="23"/>
        <v>0</v>
      </c>
      <c r="G111" s="217"/>
      <c r="H111" s="217"/>
      <c r="I111" s="217"/>
      <c r="J111" s="217"/>
      <c r="K111" s="217"/>
      <c r="L111" s="217"/>
      <c r="M111" s="217"/>
      <c r="N111" s="217"/>
      <c r="O111" s="869"/>
      <c r="P111" s="201"/>
      <c r="Q111" s="201"/>
    </row>
    <row r="112" spans="1:17" s="91" customFormat="1" ht="13.5">
      <c r="A112" s="927"/>
      <c r="B112" s="1183"/>
      <c r="C112" s="1183"/>
      <c r="D112" s="168">
        <v>2018</v>
      </c>
      <c r="E112" s="217">
        <f>G112+I112+K112+M112</f>
        <v>2609.9</v>
      </c>
      <c r="F112" s="217">
        <f>H112+J112+L112+N112</f>
        <v>2609.9</v>
      </c>
      <c r="G112" s="217">
        <v>2609.9</v>
      </c>
      <c r="H112" s="217">
        <v>2609.9</v>
      </c>
      <c r="I112" s="217"/>
      <c r="J112" s="217"/>
      <c r="K112" s="217"/>
      <c r="L112" s="217"/>
      <c r="M112" s="217"/>
      <c r="N112" s="217"/>
      <c r="O112" s="869"/>
      <c r="P112" s="212"/>
      <c r="Q112" s="212"/>
    </row>
    <row r="113" spans="1:17" s="91" customFormat="1" ht="13.5">
      <c r="A113" s="927"/>
      <c r="B113" s="1183"/>
      <c r="C113" s="1183"/>
      <c r="D113" s="168">
        <v>2019</v>
      </c>
      <c r="E113" s="217">
        <f>G113+I113+K113+M113</f>
        <v>594.7</v>
      </c>
      <c r="F113" s="217">
        <f>H113+J113+L113+N113</f>
        <v>594.7</v>
      </c>
      <c r="G113" s="217">
        <v>594.7</v>
      </c>
      <c r="H113" s="217">
        <v>594.7</v>
      </c>
      <c r="I113" s="217"/>
      <c r="J113" s="217"/>
      <c r="K113" s="217"/>
      <c r="L113" s="217"/>
      <c r="M113" s="217"/>
      <c r="N113" s="217"/>
      <c r="O113" s="869"/>
      <c r="P113" s="212"/>
      <c r="Q113" s="212"/>
    </row>
    <row r="114" spans="1:17" s="91" customFormat="1" ht="13.5">
      <c r="A114" s="927"/>
      <c r="B114" s="1183"/>
      <c r="C114" s="1183"/>
      <c r="D114" s="162">
        <v>2020</v>
      </c>
      <c r="E114" s="207">
        <f aca="true" t="shared" si="25" ref="E114:E119">G114+I114+K114+M114</f>
        <v>0</v>
      </c>
      <c r="F114" s="207">
        <f aca="true" t="shared" si="26" ref="F114:F119">H114+J114+L114+N114</f>
        <v>0</v>
      </c>
      <c r="G114" s="207"/>
      <c r="H114" s="207"/>
      <c r="I114" s="207"/>
      <c r="J114" s="207"/>
      <c r="K114" s="207"/>
      <c r="L114" s="207"/>
      <c r="M114" s="207"/>
      <c r="N114" s="207"/>
      <c r="O114" s="869"/>
      <c r="P114" s="212"/>
      <c r="Q114" s="212"/>
    </row>
    <row r="115" spans="1:17" s="91" customFormat="1" ht="13.5">
      <c r="A115" s="927"/>
      <c r="B115" s="1183"/>
      <c r="C115" s="1183"/>
      <c r="D115" s="162">
        <v>2021</v>
      </c>
      <c r="E115" s="207">
        <f t="shared" si="25"/>
        <v>0</v>
      </c>
      <c r="F115" s="207">
        <f t="shared" si="26"/>
        <v>0</v>
      </c>
      <c r="G115" s="207"/>
      <c r="H115" s="207"/>
      <c r="I115" s="207"/>
      <c r="J115" s="207"/>
      <c r="K115" s="207"/>
      <c r="L115" s="207"/>
      <c r="M115" s="207"/>
      <c r="N115" s="207"/>
      <c r="O115" s="869"/>
      <c r="P115" s="212"/>
      <c r="Q115" s="212"/>
    </row>
    <row r="116" spans="1:17" s="91" customFormat="1" ht="13.5">
      <c r="A116" s="927"/>
      <c r="B116" s="1183"/>
      <c r="C116" s="1183"/>
      <c r="D116" s="162">
        <v>2022</v>
      </c>
      <c r="E116" s="207">
        <f t="shared" si="25"/>
        <v>0</v>
      </c>
      <c r="F116" s="207">
        <f t="shared" si="26"/>
        <v>0</v>
      </c>
      <c r="G116" s="207"/>
      <c r="H116" s="207"/>
      <c r="I116" s="207"/>
      <c r="J116" s="207"/>
      <c r="K116" s="207"/>
      <c r="L116" s="207"/>
      <c r="M116" s="207"/>
      <c r="N116" s="207"/>
      <c r="O116" s="869"/>
      <c r="P116" s="212"/>
      <c r="Q116" s="212"/>
    </row>
    <row r="117" spans="1:17" s="91" customFormat="1" ht="13.5">
      <c r="A117" s="927"/>
      <c r="B117" s="1183"/>
      <c r="C117" s="1183"/>
      <c r="D117" s="162">
        <v>2023</v>
      </c>
      <c r="E117" s="207">
        <f t="shared" si="25"/>
        <v>0</v>
      </c>
      <c r="F117" s="207">
        <f t="shared" si="26"/>
        <v>0</v>
      </c>
      <c r="G117" s="207"/>
      <c r="H117" s="207"/>
      <c r="I117" s="207"/>
      <c r="J117" s="207"/>
      <c r="K117" s="207"/>
      <c r="L117" s="207"/>
      <c r="M117" s="207"/>
      <c r="N117" s="207"/>
      <c r="O117" s="869"/>
      <c r="P117" s="212"/>
      <c r="Q117" s="212"/>
    </row>
    <row r="118" spans="1:17" s="91" customFormat="1" ht="13.5">
      <c r="A118" s="927"/>
      <c r="B118" s="1183"/>
      <c r="C118" s="1183"/>
      <c r="D118" s="162">
        <v>2024</v>
      </c>
      <c r="E118" s="207">
        <f t="shared" si="25"/>
        <v>0</v>
      </c>
      <c r="F118" s="207">
        <f t="shared" si="26"/>
        <v>0</v>
      </c>
      <c r="G118" s="207"/>
      <c r="H118" s="207"/>
      <c r="I118" s="207"/>
      <c r="J118" s="207"/>
      <c r="K118" s="207"/>
      <c r="L118" s="207"/>
      <c r="M118" s="207"/>
      <c r="N118" s="207"/>
      <c r="O118" s="869"/>
      <c r="P118" s="212"/>
      <c r="Q118" s="212"/>
    </row>
    <row r="119" spans="1:17" s="91" customFormat="1" ht="13.5">
      <c r="A119" s="928"/>
      <c r="B119" s="937"/>
      <c r="C119" s="937"/>
      <c r="D119" s="162">
        <v>2025</v>
      </c>
      <c r="E119" s="207">
        <f t="shared" si="25"/>
        <v>0</v>
      </c>
      <c r="F119" s="207">
        <f t="shared" si="26"/>
        <v>0</v>
      </c>
      <c r="G119" s="207"/>
      <c r="H119" s="207"/>
      <c r="I119" s="207"/>
      <c r="J119" s="207"/>
      <c r="K119" s="207"/>
      <c r="L119" s="207"/>
      <c r="M119" s="207"/>
      <c r="N119" s="207"/>
      <c r="O119" s="869"/>
      <c r="P119" s="212"/>
      <c r="Q119" s="212"/>
    </row>
    <row r="120" spans="1:17" s="91" customFormat="1" ht="13.5">
      <c r="A120" s="926" t="s">
        <v>620</v>
      </c>
      <c r="B120" s="936" t="s">
        <v>1057</v>
      </c>
      <c r="C120" s="936" t="s">
        <v>712</v>
      </c>
      <c r="D120" s="210" t="s">
        <v>8</v>
      </c>
      <c r="E120" s="211">
        <f aca="true" t="shared" si="27" ref="E120:N120">SUM(E121:E131)</f>
        <v>3.7</v>
      </c>
      <c r="F120" s="211">
        <f t="shared" si="27"/>
        <v>3.7</v>
      </c>
      <c r="G120" s="211">
        <f t="shared" si="27"/>
        <v>3.7</v>
      </c>
      <c r="H120" s="211">
        <f t="shared" si="27"/>
        <v>3.7</v>
      </c>
      <c r="I120" s="211">
        <f t="shared" si="27"/>
        <v>0</v>
      </c>
      <c r="J120" s="211">
        <f t="shared" si="27"/>
        <v>0</v>
      </c>
      <c r="K120" s="211">
        <f t="shared" si="27"/>
        <v>0</v>
      </c>
      <c r="L120" s="211">
        <f t="shared" si="27"/>
        <v>0</v>
      </c>
      <c r="M120" s="211">
        <f t="shared" si="27"/>
        <v>0</v>
      </c>
      <c r="N120" s="211">
        <f t="shared" si="27"/>
        <v>0</v>
      </c>
      <c r="O120" s="869"/>
      <c r="P120" s="212"/>
      <c r="Q120" s="212"/>
    </row>
    <row r="121" spans="1:17" s="91" customFormat="1" ht="15" customHeight="1">
      <c r="A121" s="927"/>
      <c r="B121" s="1183"/>
      <c r="C121" s="1183"/>
      <c r="D121" s="168">
        <v>2015</v>
      </c>
      <c r="E121" s="217">
        <f aca="true" t="shared" si="28" ref="E121:E131">G121+I121+K121+M121</f>
        <v>0</v>
      </c>
      <c r="F121" s="217">
        <f aca="true" t="shared" si="29" ref="F121:F131">H121+J121+L121+N121</f>
        <v>0</v>
      </c>
      <c r="G121" s="217"/>
      <c r="H121" s="217"/>
      <c r="I121" s="217"/>
      <c r="J121" s="217"/>
      <c r="K121" s="217"/>
      <c r="L121" s="217"/>
      <c r="M121" s="217"/>
      <c r="N121" s="217"/>
      <c r="O121" s="869"/>
      <c r="P121" s="212"/>
      <c r="Q121" s="212"/>
    </row>
    <row r="122" spans="1:17" s="91" customFormat="1" ht="13.5">
      <c r="A122" s="927"/>
      <c r="B122" s="1183"/>
      <c r="C122" s="1183"/>
      <c r="D122" s="168">
        <v>2016</v>
      </c>
      <c r="E122" s="217">
        <f t="shared" si="28"/>
        <v>0</v>
      </c>
      <c r="F122" s="217">
        <f t="shared" si="29"/>
        <v>0</v>
      </c>
      <c r="G122" s="217"/>
      <c r="H122" s="217"/>
      <c r="I122" s="217"/>
      <c r="J122" s="217"/>
      <c r="K122" s="217"/>
      <c r="L122" s="217"/>
      <c r="M122" s="217"/>
      <c r="N122" s="217"/>
      <c r="O122" s="869"/>
      <c r="P122" s="212"/>
      <c r="Q122" s="212"/>
    </row>
    <row r="123" spans="1:17" s="91" customFormat="1" ht="13.5">
      <c r="A123" s="927"/>
      <c r="B123" s="1183"/>
      <c r="C123" s="1183"/>
      <c r="D123" s="168">
        <v>2017</v>
      </c>
      <c r="E123" s="217">
        <f t="shared" si="28"/>
        <v>0</v>
      </c>
      <c r="F123" s="217">
        <f t="shared" si="29"/>
        <v>0</v>
      </c>
      <c r="G123" s="217"/>
      <c r="H123" s="217"/>
      <c r="I123" s="217"/>
      <c r="J123" s="217"/>
      <c r="K123" s="217"/>
      <c r="L123" s="217"/>
      <c r="M123" s="217"/>
      <c r="N123" s="217"/>
      <c r="O123" s="869"/>
      <c r="P123" s="212"/>
      <c r="Q123" s="212"/>
    </row>
    <row r="124" spans="1:17" s="91" customFormat="1" ht="13.5">
      <c r="A124" s="927"/>
      <c r="B124" s="1183"/>
      <c r="C124" s="1183"/>
      <c r="D124" s="168">
        <v>2018</v>
      </c>
      <c r="E124" s="217">
        <f t="shared" si="28"/>
        <v>0</v>
      </c>
      <c r="F124" s="217">
        <f t="shared" si="29"/>
        <v>0</v>
      </c>
      <c r="G124" s="217"/>
      <c r="H124" s="217"/>
      <c r="I124" s="217"/>
      <c r="J124" s="217"/>
      <c r="K124" s="217"/>
      <c r="L124" s="217"/>
      <c r="M124" s="217"/>
      <c r="N124" s="217"/>
      <c r="O124" s="869"/>
      <c r="P124" s="212"/>
      <c r="Q124" s="212"/>
    </row>
    <row r="125" spans="1:17" s="91" customFormat="1" ht="13.5">
      <c r="A125" s="927"/>
      <c r="B125" s="1183"/>
      <c r="C125" s="1183"/>
      <c r="D125" s="168">
        <v>2019</v>
      </c>
      <c r="E125" s="217">
        <f t="shared" si="28"/>
        <v>0</v>
      </c>
      <c r="F125" s="217">
        <f t="shared" si="29"/>
        <v>0</v>
      </c>
      <c r="G125" s="217"/>
      <c r="H125" s="217"/>
      <c r="I125" s="217"/>
      <c r="J125" s="217"/>
      <c r="K125" s="217"/>
      <c r="L125" s="217"/>
      <c r="M125" s="217"/>
      <c r="N125" s="217"/>
      <c r="O125" s="869"/>
      <c r="P125" s="212"/>
      <c r="Q125" s="212"/>
    </row>
    <row r="126" spans="1:17" s="91" customFormat="1" ht="13.5">
      <c r="A126" s="927"/>
      <c r="B126" s="1183"/>
      <c r="C126" s="1183"/>
      <c r="D126" s="162">
        <v>2020</v>
      </c>
      <c r="E126" s="207">
        <f t="shared" si="28"/>
        <v>3.7</v>
      </c>
      <c r="F126" s="207">
        <f t="shared" si="29"/>
        <v>3.7</v>
      </c>
      <c r="G126" s="207">
        <v>3.7</v>
      </c>
      <c r="H126" s="207">
        <v>3.7</v>
      </c>
      <c r="I126" s="207"/>
      <c r="J126" s="207"/>
      <c r="K126" s="207"/>
      <c r="L126" s="207"/>
      <c r="M126" s="207"/>
      <c r="N126" s="207"/>
      <c r="O126" s="869"/>
      <c r="P126" s="212"/>
      <c r="Q126" s="212"/>
    </row>
    <row r="127" spans="1:17" s="91" customFormat="1" ht="13.5">
      <c r="A127" s="927"/>
      <c r="B127" s="1183"/>
      <c r="C127" s="1183"/>
      <c r="D127" s="162">
        <v>2021</v>
      </c>
      <c r="E127" s="207">
        <f t="shared" si="28"/>
        <v>0</v>
      </c>
      <c r="F127" s="207">
        <f t="shared" si="29"/>
        <v>0</v>
      </c>
      <c r="G127" s="207">
        <v>0</v>
      </c>
      <c r="H127" s="207"/>
      <c r="I127" s="207"/>
      <c r="J127" s="207"/>
      <c r="K127" s="207"/>
      <c r="L127" s="207"/>
      <c r="M127" s="207"/>
      <c r="N127" s="207"/>
      <c r="O127" s="869"/>
      <c r="P127" s="212"/>
      <c r="Q127" s="212"/>
    </row>
    <row r="128" spans="1:17" s="91" customFormat="1" ht="13.5">
      <c r="A128" s="927"/>
      <c r="B128" s="1183"/>
      <c r="C128" s="1183"/>
      <c r="D128" s="162">
        <v>2022</v>
      </c>
      <c r="E128" s="207">
        <f t="shared" si="28"/>
        <v>0</v>
      </c>
      <c r="F128" s="207">
        <f t="shared" si="29"/>
        <v>0</v>
      </c>
      <c r="G128" s="207"/>
      <c r="H128" s="207"/>
      <c r="I128" s="207"/>
      <c r="J128" s="207"/>
      <c r="K128" s="207"/>
      <c r="L128" s="207"/>
      <c r="M128" s="207"/>
      <c r="N128" s="207"/>
      <c r="O128" s="869"/>
      <c r="P128" s="212"/>
      <c r="Q128" s="212"/>
    </row>
    <row r="129" spans="1:17" s="91" customFormat="1" ht="13.5">
      <c r="A129" s="927"/>
      <c r="B129" s="1183"/>
      <c r="C129" s="1183"/>
      <c r="D129" s="162">
        <v>2023</v>
      </c>
      <c r="E129" s="207">
        <f t="shared" si="28"/>
        <v>0</v>
      </c>
      <c r="F129" s="207">
        <f t="shared" si="29"/>
        <v>0</v>
      </c>
      <c r="G129" s="207"/>
      <c r="H129" s="207"/>
      <c r="I129" s="207"/>
      <c r="J129" s="207"/>
      <c r="K129" s="207"/>
      <c r="L129" s="207"/>
      <c r="M129" s="207"/>
      <c r="N129" s="207"/>
      <c r="O129" s="869"/>
      <c r="P129" s="212"/>
      <c r="Q129" s="212"/>
    </row>
    <row r="130" spans="1:17" s="91" customFormat="1" ht="13.5">
      <c r="A130" s="927"/>
      <c r="B130" s="1183"/>
      <c r="C130" s="1183"/>
      <c r="D130" s="162">
        <v>2024</v>
      </c>
      <c r="E130" s="207">
        <f t="shared" si="28"/>
        <v>0</v>
      </c>
      <c r="F130" s="207">
        <f t="shared" si="29"/>
        <v>0</v>
      </c>
      <c r="G130" s="207"/>
      <c r="H130" s="207"/>
      <c r="I130" s="207"/>
      <c r="J130" s="207"/>
      <c r="K130" s="207"/>
      <c r="L130" s="207"/>
      <c r="M130" s="207"/>
      <c r="N130" s="207"/>
      <c r="O130" s="869"/>
      <c r="P130" s="212"/>
      <c r="Q130" s="212"/>
    </row>
    <row r="131" spans="1:17" s="91" customFormat="1" ht="13.5">
      <c r="A131" s="928"/>
      <c r="B131" s="937"/>
      <c r="C131" s="937"/>
      <c r="D131" s="162">
        <v>2025</v>
      </c>
      <c r="E131" s="207">
        <f t="shared" si="28"/>
        <v>0</v>
      </c>
      <c r="F131" s="207">
        <f t="shared" si="29"/>
        <v>0</v>
      </c>
      <c r="G131" s="207"/>
      <c r="H131" s="207"/>
      <c r="I131" s="207"/>
      <c r="J131" s="207"/>
      <c r="K131" s="207"/>
      <c r="L131" s="207"/>
      <c r="M131" s="207"/>
      <c r="N131" s="207"/>
      <c r="O131" s="869"/>
      <c r="P131" s="212"/>
      <c r="Q131" s="212"/>
    </row>
    <row r="132" spans="1:17" s="91" customFormat="1" ht="13.5">
      <c r="A132" s="926" t="s">
        <v>621</v>
      </c>
      <c r="B132" s="936" t="s">
        <v>869</v>
      </c>
      <c r="C132" s="936" t="s">
        <v>712</v>
      </c>
      <c r="D132" s="210" t="s">
        <v>8</v>
      </c>
      <c r="E132" s="211">
        <f aca="true" t="shared" si="30" ref="E132:N132">SUM(E133:E143)</f>
        <v>1926.9</v>
      </c>
      <c r="F132" s="211">
        <f t="shared" si="30"/>
        <v>5.5</v>
      </c>
      <c r="G132" s="211">
        <f t="shared" si="30"/>
        <v>1926.9</v>
      </c>
      <c r="H132" s="211">
        <f t="shared" si="30"/>
        <v>5.5</v>
      </c>
      <c r="I132" s="211">
        <f t="shared" si="30"/>
        <v>0</v>
      </c>
      <c r="J132" s="211">
        <f t="shared" si="30"/>
        <v>0</v>
      </c>
      <c r="K132" s="211">
        <f t="shared" si="30"/>
        <v>0</v>
      </c>
      <c r="L132" s="211">
        <f t="shared" si="30"/>
        <v>0</v>
      </c>
      <c r="M132" s="211">
        <f t="shared" si="30"/>
        <v>0</v>
      </c>
      <c r="N132" s="211">
        <f t="shared" si="30"/>
        <v>0</v>
      </c>
      <c r="O132" s="869"/>
      <c r="P132" s="212"/>
      <c r="Q132" s="212"/>
    </row>
    <row r="133" spans="1:17" s="91" customFormat="1" ht="15" customHeight="1">
      <c r="A133" s="927"/>
      <c r="B133" s="1183"/>
      <c r="C133" s="1183"/>
      <c r="D133" s="168">
        <v>2015</v>
      </c>
      <c r="E133" s="217">
        <f aca="true" t="shared" si="31" ref="E133:E143">G133+I133+K133+M133</f>
        <v>0</v>
      </c>
      <c r="F133" s="217">
        <f aca="true" t="shared" si="32" ref="F133:F143">H133+J133+L133+N133</f>
        <v>0</v>
      </c>
      <c r="G133" s="217"/>
      <c r="H133" s="217"/>
      <c r="I133" s="217"/>
      <c r="J133" s="217"/>
      <c r="K133" s="217"/>
      <c r="L133" s="217"/>
      <c r="M133" s="217"/>
      <c r="N133" s="217"/>
      <c r="O133" s="869"/>
      <c r="P133" s="212"/>
      <c r="Q133" s="212"/>
    </row>
    <row r="134" spans="1:17" s="91" customFormat="1" ht="13.5">
      <c r="A134" s="927"/>
      <c r="B134" s="1183"/>
      <c r="C134" s="1183"/>
      <c r="D134" s="168">
        <v>2016</v>
      </c>
      <c r="E134" s="217">
        <f t="shared" si="31"/>
        <v>0</v>
      </c>
      <c r="F134" s="217">
        <f t="shared" si="32"/>
        <v>0</v>
      </c>
      <c r="G134" s="217"/>
      <c r="H134" s="217"/>
      <c r="I134" s="217"/>
      <c r="J134" s="217"/>
      <c r="K134" s="217"/>
      <c r="L134" s="217"/>
      <c r="M134" s="217"/>
      <c r="N134" s="217"/>
      <c r="O134" s="869"/>
      <c r="P134" s="212"/>
      <c r="Q134" s="212"/>
    </row>
    <row r="135" spans="1:17" s="91" customFormat="1" ht="13.5">
      <c r="A135" s="927"/>
      <c r="B135" s="1183"/>
      <c r="C135" s="1183"/>
      <c r="D135" s="168">
        <v>2017</v>
      </c>
      <c r="E135" s="217">
        <f t="shared" si="31"/>
        <v>0</v>
      </c>
      <c r="F135" s="217">
        <f t="shared" si="32"/>
        <v>0</v>
      </c>
      <c r="G135" s="217"/>
      <c r="H135" s="217"/>
      <c r="I135" s="217"/>
      <c r="J135" s="217"/>
      <c r="K135" s="217"/>
      <c r="L135" s="217"/>
      <c r="M135" s="217"/>
      <c r="N135" s="217"/>
      <c r="O135" s="869"/>
      <c r="P135" s="212"/>
      <c r="Q135" s="212"/>
    </row>
    <row r="136" spans="1:17" s="91" customFormat="1" ht="13.5">
      <c r="A136" s="927"/>
      <c r="B136" s="1183"/>
      <c r="C136" s="1183"/>
      <c r="D136" s="168">
        <v>2018</v>
      </c>
      <c r="E136" s="217">
        <f t="shared" si="31"/>
        <v>0</v>
      </c>
      <c r="F136" s="217">
        <f t="shared" si="32"/>
        <v>0</v>
      </c>
      <c r="G136" s="217"/>
      <c r="H136" s="217"/>
      <c r="I136" s="217"/>
      <c r="J136" s="217"/>
      <c r="K136" s="217"/>
      <c r="L136" s="217"/>
      <c r="M136" s="217"/>
      <c r="N136" s="217"/>
      <c r="O136" s="869"/>
      <c r="P136" s="212"/>
      <c r="Q136" s="212"/>
    </row>
    <row r="137" spans="1:17" s="91" customFormat="1" ht="13.5">
      <c r="A137" s="927"/>
      <c r="B137" s="1183"/>
      <c r="C137" s="1183"/>
      <c r="D137" s="168">
        <v>2019</v>
      </c>
      <c r="E137" s="217">
        <f t="shared" si="31"/>
        <v>5.5</v>
      </c>
      <c r="F137" s="217">
        <f t="shared" si="32"/>
        <v>5.5</v>
      </c>
      <c r="G137" s="217">
        <v>5.5</v>
      </c>
      <c r="H137" s="217">
        <v>5.5</v>
      </c>
      <c r="I137" s="217"/>
      <c r="J137" s="217"/>
      <c r="K137" s="217"/>
      <c r="L137" s="217"/>
      <c r="M137" s="217"/>
      <c r="N137" s="217"/>
      <c r="O137" s="869"/>
      <c r="P137" s="212"/>
      <c r="Q137" s="212"/>
    </row>
    <row r="138" spans="1:17" s="91" customFormat="1" ht="13.5">
      <c r="A138" s="927"/>
      <c r="B138" s="1183"/>
      <c r="C138" s="1183"/>
      <c r="D138" s="162">
        <v>2020</v>
      </c>
      <c r="E138" s="207">
        <f t="shared" si="31"/>
        <v>0</v>
      </c>
      <c r="F138" s="207">
        <f t="shared" si="32"/>
        <v>0</v>
      </c>
      <c r="G138" s="207">
        <v>0</v>
      </c>
      <c r="H138" s="213"/>
      <c r="I138" s="207"/>
      <c r="J138" s="207"/>
      <c r="K138" s="207"/>
      <c r="L138" s="207"/>
      <c r="M138" s="207"/>
      <c r="N138" s="207"/>
      <c r="O138" s="869"/>
      <c r="P138" s="212"/>
      <c r="Q138" s="212"/>
    </row>
    <row r="139" spans="1:17" s="91" customFormat="1" ht="13.5">
      <c r="A139" s="927"/>
      <c r="B139" s="1183"/>
      <c r="C139" s="1183"/>
      <c r="D139" s="162">
        <v>2021</v>
      </c>
      <c r="E139" s="207">
        <f t="shared" si="31"/>
        <v>1921.4</v>
      </c>
      <c r="F139" s="207">
        <f t="shared" si="32"/>
        <v>0</v>
      </c>
      <c r="G139" s="207">
        <v>1921.4</v>
      </c>
      <c r="H139" s="207"/>
      <c r="I139" s="207"/>
      <c r="J139" s="207"/>
      <c r="K139" s="207"/>
      <c r="L139" s="207"/>
      <c r="M139" s="207"/>
      <c r="N139" s="207"/>
      <c r="O139" s="869"/>
      <c r="P139" s="212"/>
      <c r="Q139" s="212"/>
    </row>
    <row r="140" spans="1:17" s="91" customFormat="1" ht="13.5">
      <c r="A140" s="927"/>
      <c r="B140" s="1183"/>
      <c r="C140" s="1183"/>
      <c r="D140" s="162">
        <v>2022</v>
      </c>
      <c r="E140" s="207">
        <f t="shared" si="31"/>
        <v>0</v>
      </c>
      <c r="F140" s="207">
        <f t="shared" si="32"/>
        <v>0</v>
      </c>
      <c r="G140" s="207"/>
      <c r="H140" s="207"/>
      <c r="I140" s="207"/>
      <c r="J140" s="207"/>
      <c r="K140" s="207"/>
      <c r="L140" s="207"/>
      <c r="M140" s="207"/>
      <c r="N140" s="207"/>
      <c r="O140" s="869"/>
      <c r="P140" s="212"/>
      <c r="Q140" s="212"/>
    </row>
    <row r="141" spans="1:17" s="91" customFormat="1" ht="13.5">
      <c r="A141" s="927"/>
      <c r="B141" s="1183"/>
      <c r="C141" s="1183"/>
      <c r="D141" s="162">
        <v>2023</v>
      </c>
      <c r="E141" s="207">
        <f t="shared" si="31"/>
        <v>0</v>
      </c>
      <c r="F141" s="207">
        <f t="shared" si="32"/>
        <v>0</v>
      </c>
      <c r="G141" s="207"/>
      <c r="H141" s="207"/>
      <c r="I141" s="207"/>
      <c r="J141" s="207"/>
      <c r="K141" s="207"/>
      <c r="L141" s="207"/>
      <c r="M141" s="207"/>
      <c r="N141" s="207"/>
      <c r="O141" s="869"/>
      <c r="P141" s="212"/>
      <c r="Q141" s="212"/>
    </row>
    <row r="142" spans="1:17" s="91" customFormat="1" ht="13.5">
      <c r="A142" s="927"/>
      <c r="B142" s="1183"/>
      <c r="C142" s="1183"/>
      <c r="D142" s="162">
        <v>2024</v>
      </c>
      <c r="E142" s="207">
        <f t="shared" si="31"/>
        <v>0</v>
      </c>
      <c r="F142" s="207">
        <f t="shared" si="32"/>
        <v>0</v>
      </c>
      <c r="G142" s="207"/>
      <c r="H142" s="207"/>
      <c r="I142" s="207"/>
      <c r="J142" s="207"/>
      <c r="K142" s="207"/>
      <c r="L142" s="207"/>
      <c r="M142" s="207"/>
      <c r="N142" s="207"/>
      <c r="O142" s="869"/>
      <c r="P142" s="212"/>
      <c r="Q142" s="212"/>
    </row>
    <row r="143" spans="1:17" s="91" customFormat="1" ht="13.5">
      <c r="A143" s="928"/>
      <c r="B143" s="937"/>
      <c r="C143" s="937"/>
      <c r="D143" s="162">
        <v>2025</v>
      </c>
      <c r="E143" s="207">
        <f t="shared" si="31"/>
        <v>0</v>
      </c>
      <c r="F143" s="207">
        <f t="shared" si="32"/>
        <v>0</v>
      </c>
      <c r="G143" s="207"/>
      <c r="H143" s="207"/>
      <c r="I143" s="207"/>
      <c r="J143" s="207"/>
      <c r="K143" s="207"/>
      <c r="L143" s="207"/>
      <c r="M143" s="207"/>
      <c r="N143" s="207"/>
      <c r="O143" s="869"/>
      <c r="P143" s="212"/>
      <c r="Q143" s="212"/>
    </row>
    <row r="144" spans="1:17" s="91" customFormat="1" ht="13.5">
      <c r="A144" s="926" t="s">
        <v>622</v>
      </c>
      <c r="B144" s="936" t="s">
        <v>758</v>
      </c>
      <c r="C144" s="936"/>
      <c r="D144" s="210" t="s">
        <v>8</v>
      </c>
      <c r="E144" s="211">
        <f aca="true" t="shared" si="33" ref="E144:N144">SUM(E145:E155)</f>
        <v>4060.7</v>
      </c>
      <c r="F144" s="211">
        <f t="shared" si="33"/>
        <v>0</v>
      </c>
      <c r="G144" s="211">
        <f t="shared" si="33"/>
        <v>4060.7</v>
      </c>
      <c r="H144" s="211">
        <f t="shared" si="33"/>
        <v>0</v>
      </c>
      <c r="I144" s="211">
        <f t="shared" si="33"/>
        <v>0</v>
      </c>
      <c r="J144" s="211">
        <f t="shared" si="33"/>
        <v>0</v>
      </c>
      <c r="K144" s="211">
        <f t="shared" si="33"/>
        <v>0</v>
      </c>
      <c r="L144" s="211">
        <f t="shared" si="33"/>
        <v>0</v>
      </c>
      <c r="M144" s="211">
        <f t="shared" si="33"/>
        <v>0</v>
      </c>
      <c r="N144" s="211">
        <f t="shared" si="33"/>
        <v>0</v>
      </c>
      <c r="O144" s="869"/>
      <c r="P144" s="212"/>
      <c r="Q144" s="212"/>
    </row>
    <row r="145" spans="1:17" s="91" customFormat="1" ht="15" customHeight="1">
      <c r="A145" s="927"/>
      <c r="B145" s="1183"/>
      <c r="C145" s="1183"/>
      <c r="D145" s="168">
        <v>2015</v>
      </c>
      <c r="E145" s="217">
        <f aca="true" t="shared" si="34" ref="E145:E155">G145+I145+K145+M145</f>
        <v>0</v>
      </c>
      <c r="F145" s="217">
        <f aca="true" t="shared" si="35" ref="F145:F155">H145+J145+L145+N145</f>
        <v>0</v>
      </c>
      <c r="G145" s="217"/>
      <c r="H145" s="217"/>
      <c r="I145" s="217"/>
      <c r="J145" s="217"/>
      <c r="K145" s="217"/>
      <c r="L145" s="217"/>
      <c r="M145" s="217"/>
      <c r="N145" s="217"/>
      <c r="O145" s="869"/>
      <c r="P145" s="212"/>
      <c r="Q145" s="212"/>
    </row>
    <row r="146" spans="1:17" s="91" customFormat="1" ht="13.5">
      <c r="A146" s="927"/>
      <c r="B146" s="1183"/>
      <c r="C146" s="1183"/>
      <c r="D146" s="168">
        <v>2016</v>
      </c>
      <c r="E146" s="217">
        <f t="shared" si="34"/>
        <v>0</v>
      </c>
      <c r="F146" s="217">
        <f t="shared" si="35"/>
        <v>0</v>
      </c>
      <c r="G146" s="217"/>
      <c r="H146" s="217"/>
      <c r="I146" s="217"/>
      <c r="J146" s="217"/>
      <c r="K146" s="217"/>
      <c r="L146" s="217"/>
      <c r="M146" s="217"/>
      <c r="N146" s="217"/>
      <c r="O146" s="869"/>
      <c r="P146" s="212"/>
      <c r="Q146" s="212"/>
    </row>
    <row r="147" spans="1:17" s="91" customFormat="1" ht="13.5">
      <c r="A147" s="927"/>
      <c r="B147" s="1183"/>
      <c r="C147" s="1183"/>
      <c r="D147" s="168">
        <v>2017</v>
      </c>
      <c r="E147" s="217">
        <f t="shared" si="34"/>
        <v>0</v>
      </c>
      <c r="F147" s="217">
        <f t="shared" si="35"/>
        <v>0</v>
      </c>
      <c r="G147" s="217"/>
      <c r="H147" s="217"/>
      <c r="I147" s="217"/>
      <c r="J147" s="217"/>
      <c r="K147" s="217"/>
      <c r="L147" s="217"/>
      <c r="M147" s="217"/>
      <c r="N147" s="217"/>
      <c r="O147" s="869"/>
      <c r="P147" s="212"/>
      <c r="Q147" s="212"/>
    </row>
    <row r="148" spans="1:17" s="91" customFormat="1" ht="13.5">
      <c r="A148" s="927"/>
      <c r="B148" s="1183"/>
      <c r="C148" s="1183"/>
      <c r="D148" s="168">
        <v>2018</v>
      </c>
      <c r="E148" s="217">
        <f t="shared" si="34"/>
        <v>0</v>
      </c>
      <c r="F148" s="217">
        <f t="shared" si="35"/>
        <v>0</v>
      </c>
      <c r="G148" s="217"/>
      <c r="H148" s="217"/>
      <c r="I148" s="217"/>
      <c r="J148" s="217"/>
      <c r="K148" s="217"/>
      <c r="L148" s="217"/>
      <c r="M148" s="217"/>
      <c r="N148" s="217"/>
      <c r="O148" s="869"/>
      <c r="P148" s="212"/>
      <c r="Q148" s="212"/>
    </row>
    <row r="149" spans="1:17" s="91" customFormat="1" ht="13.5">
      <c r="A149" s="927"/>
      <c r="B149" s="1183"/>
      <c r="C149" s="1183"/>
      <c r="D149" s="168">
        <v>2019</v>
      </c>
      <c r="E149" s="217">
        <f t="shared" si="34"/>
        <v>0</v>
      </c>
      <c r="F149" s="217">
        <f t="shared" si="35"/>
        <v>0</v>
      </c>
      <c r="G149" s="217"/>
      <c r="H149" s="217"/>
      <c r="I149" s="217"/>
      <c r="J149" s="217"/>
      <c r="K149" s="217"/>
      <c r="L149" s="217"/>
      <c r="M149" s="217"/>
      <c r="N149" s="217"/>
      <c r="O149" s="869"/>
      <c r="P149" s="212"/>
      <c r="Q149" s="212"/>
    </row>
    <row r="150" spans="1:17" s="91" customFormat="1" ht="13.5">
      <c r="A150" s="927"/>
      <c r="B150" s="1183"/>
      <c r="C150" s="1183"/>
      <c r="D150" s="162">
        <v>2020</v>
      </c>
      <c r="E150" s="207">
        <f t="shared" si="34"/>
        <v>0</v>
      </c>
      <c r="F150" s="207">
        <f t="shared" si="35"/>
        <v>0</v>
      </c>
      <c r="G150" s="207"/>
      <c r="H150" s="207"/>
      <c r="I150" s="207"/>
      <c r="J150" s="207"/>
      <c r="K150" s="207"/>
      <c r="L150" s="207"/>
      <c r="M150" s="207"/>
      <c r="N150" s="207"/>
      <c r="O150" s="869"/>
      <c r="P150" s="212"/>
      <c r="Q150" s="212"/>
    </row>
    <row r="151" spans="1:17" s="91" customFormat="1" ht="13.5">
      <c r="A151" s="927"/>
      <c r="B151" s="1183"/>
      <c r="C151" s="1183"/>
      <c r="D151" s="162">
        <v>2021</v>
      </c>
      <c r="E151" s="207">
        <f t="shared" si="34"/>
        <v>10</v>
      </c>
      <c r="F151" s="207">
        <f t="shared" si="35"/>
        <v>0</v>
      </c>
      <c r="G151" s="207">
        <v>10</v>
      </c>
      <c r="H151" s="207"/>
      <c r="I151" s="207"/>
      <c r="J151" s="207"/>
      <c r="K151" s="207"/>
      <c r="L151" s="207"/>
      <c r="M151" s="207"/>
      <c r="N151" s="207"/>
      <c r="O151" s="869"/>
      <c r="P151" s="212"/>
      <c r="Q151" s="212"/>
    </row>
    <row r="152" spans="1:17" s="91" customFormat="1" ht="13.5">
      <c r="A152" s="927"/>
      <c r="B152" s="1183"/>
      <c r="C152" s="1183"/>
      <c r="D152" s="162">
        <v>2022</v>
      </c>
      <c r="E152" s="207">
        <f t="shared" si="34"/>
        <v>4050.7</v>
      </c>
      <c r="F152" s="207">
        <f t="shared" si="35"/>
        <v>0</v>
      </c>
      <c r="G152" s="207">
        <v>4050.7</v>
      </c>
      <c r="H152" s="207"/>
      <c r="I152" s="207"/>
      <c r="J152" s="207"/>
      <c r="K152" s="207"/>
      <c r="L152" s="207"/>
      <c r="M152" s="207"/>
      <c r="N152" s="207"/>
      <c r="O152" s="869"/>
      <c r="P152" s="212"/>
      <c r="Q152" s="212"/>
    </row>
    <row r="153" spans="1:17" s="91" customFormat="1" ht="13.5">
      <c r="A153" s="927"/>
      <c r="B153" s="1183"/>
      <c r="C153" s="1183"/>
      <c r="D153" s="162">
        <v>2023</v>
      </c>
      <c r="E153" s="207">
        <f t="shared" si="34"/>
        <v>0</v>
      </c>
      <c r="F153" s="207">
        <f t="shared" si="35"/>
        <v>0</v>
      </c>
      <c r="G153" s="207"/>
      <c r="H153" s="207"/>
      <c r="I153" s="207"/>
      <c r="J153" s="207"/>
      <c r="K153" s="207"/>
      <c r="L153" s="207"/>
      <c r="M153" s="207"/>
      <c r="N153" s="207"/>
      <c r="O153" s="869"/>
      <c r="P153" s="212"/>
      <c r="Q153" s="212"/>
    </row>
    <row r="154" spans="1:17" s="91" customFormat="1" ht="13.5">
      <c r="A154" s="927"/>
      <c r="B154" s="1183"/>
      <c r="C154" s="1183"/>
      <c r="D154" s="162">
        <v>2024</v>
      </c>
      <c r="E154" s="207">
        <f t="shared" si="34"/>
        <v>0</v>
      </c>
      <c r="F154" s="207">
        <f t="shared" si="35"/>
        <v>0</v>
      </c>
      <c r="G154" s="207"/>
      <c r="H154" s="207"/>
      <c r="I154" s="207"/>
      <c r="J154" s="207"/>
      <c r="K154" s="207"/>
      <c r="L154" s="207"/>
      <c r="M154" s="207"/>
      <c r="N154" s="207"/>
      <c r="O154" s="869"/>
      <c r="P154" s="212"/>
      <c r="Q154" s="212"/>
    </row>
    <row r="155" spans="1:17" s="91" customFormat="1" ht="13.5">
      <c r="A155" s="928"/>
      <c r="B155" s="937"/>
      <c r="C155" s="937"/>
      <c r="D155" s="162">
        <v>2025</v>
      </c>
      <c r="E155" s="207">
        <f t="shared" si="34"/>
        <v>0</v>
      </c>
      <c r="F155" s="207">
        <f t="shared" si="35"/>
        <v>0</v>
      </c>
      <c r="G155" s="207"/>
      <c r="H155" s="207"/>
      <c r="I155" s="207"/>
      <c r="J155" s="207"/>
      <c r="K155" s="207"/>
      <c r="L155" s="207"/>
      <c r="M155" s="207"/>
      <c r="N155" s="207"/>
      <c r="O155" s="869"/>
      <c r="P155" s="212"/>
      <c r="Q155" s="212"/>
    </row>
    <row r="156" spans="1:17" s="91" customFormat="1" ht="13.5">
      <c r="A156" s="1206" t="s">
        <v>1131</v>
      </c>
      <c r="B156" s="1207"/>
      <c r="C156" s="1207"/>
      <c r="D156" s="1207"/>
      <c r="E156" s="1207"/>
      <c r="F156" s="1207"/>
      <c r="G156" s="1207"/>
      <c r="H156" s="1207"/>
      <c r="I156" s="1207"/>
      <c r="J156" s="1207"/>
      <c r="K156" s="1207"/>
      <c r="L156" s="1207"/>
      <c r="M156" s="1207"/>
      <c r="N156" s="1207"/>
      <c r="O156" s="1208"/>
      <c r="P156" s="212"/>
      <c r="Q156" s="212"/>
    </row>
    <row r="157" spans="1:17" s="91" customFormat="1" ht="13.5">
      <c r="A157" s="926" t="s">
        <v>623</v>
      </c>
      <c r="B157" s="936" t="s">
        <v>741</v>
      </c>
      <c r="C157" s="936"/>
      <c r="D157" s="210" t="s">
        <v>8</v>
      </c>
      <c r="E157" s="211">
        <f aca="true" t="shared" si="36" ref="E157:N157">SUM(E158:E168)</f>
        <v>5927.9</v>
      </c>
      <c r="F157" s="211">
        <f t="shared" si="36"/>
        <v>0</v>
      </c>
      <c r="G157" s="211">
        <f t="shared" si="36"/>
        <v>5927.9</v>
      </c>
      <c r="H157" s="211">
        <f t="shared" si="36"/>
        <v>0</v>
      </c>
      <c r="I157" s="211">
        <f t="shared" si="36"/>
        <v>0</v>
      </c>
      <c r="J157" s="211">
        <f t="shared" si="36"/>
        <v>0</v>
      </c>
      <c r="K157" s="211">
        <f t="shared" si="36"/>
        <v>0</v>
      </c>
      <c r="L157" s="211">
        <f t="shared" si="36"/>
        <v>0</v>
      </c>
      <c r="M157" s="211">
        <f t="shared" si="36"/>
        <v>0</v>
      </c>
      <c r="N157" s="211">
        <f t="shared" si="36"/>
        <v>0</v>
      </c>
      <c r="O157" s="1183"/>
      <c r="P157" s="212"/>
      <c r="Q157" s="212"/>
    </row>
    <row r="158" spans="1:17" s="91" customFormat="1" ht="15" customHeight="1">
      <c r="A158" s="927"/>
      <c r="B158" s="1183"/>
      <c r="C158" s="1183"/>
      <c r="D158" s="168">
        <v>2015</v>
      </c>
      <c r="E158" s="217">
        <f aca="true" t="shared" si="37" ref="E158:E168">G158+I158+K158+M158</f>
        <v>0</v>
      </c>
      <c r="F158" s="217">
        <f aca="true" t="shared" si="38" ref="F158:F168">H158+J158+L158+N158</f>
        <v>0</v>
      </c>
      <c r="G158" s="217"/>
      <c r="H158" s="217"/>
      <c r="I158" s="217"/>
      <c r="J158" s="217"/>
      <c r="K158" s="217"/>
      <c r="L158" s="217"/>
      <c r="M158" s="217"/>
      <c r="N158" s="217"/>
      <c r="O158" s="1183"/>
      <c r="P158" s="212"/>
      <c r="Q158" s="212"/>
    </row>
    <row r="159" spans="1:17" s="91" customFormat="1" ht="13.5">
      <c r="A159" s="927"/>
      <c r="B159" s="1183"/>
      <c r="C159" s="1183"/>
      <c r="D159" s="168">
        <v>2016</v>
      </c>
      <c r="E159" s="217">
        <f t="shared" si="37"/>
        <v>0</v>
      </c>
      <c r="F159" s="217">
        <f t="shared" si="38"/>
        <v>0</v>
      </c>
      <c r="G159" s="217"/>
      <c r="H159" s="217"/>
      <c r="I159" s="217"/>
      <c r="J159" s="217"/>
      <c r="K159" s="217"/>
      <c r="L159" s="217"/>
      <c r="M159" s="217"/>
      <c r="N159" s="217"/>
      <c r="O159" s="1183"/>
      <c r="P159" s="212"/>
      <c r="Q159" s="212"/>
    </row>
    <row r="160" spans="1:17" s="91" customFormat="1" ht="13.5">
      <c r="A160" s="927"/>
      <c r="B160" s="1183"/>
      <c r="C160" s="1183"/>
      <c r="D160" s="168">
        <v>2017</v>
      </c>
      <c r="E160" s="217">
        <f t="shared" si="37"/>
        <v>0</v>
      </c>
      <c r="F160" s="217">
        <f t="shared" si="38"/>
        <v>0</v>
      </c>
      <c r="G160" s="217"/>
      <c r="H160" s="217"/>
      <c r="I160" s="217"/>
      <c r="J160" s="217"/>
      <c r="K160" s="217"/>
      <c r="L160" s="217"/>
      <c r="M160" s="217"/>
      <c r="N160" s="217"/>
      <c r="O160" s="1183"/>
      <c r="P160" s="212"/>
      <c r="Q160" s="212"/>
    </row>
    <row r="161" spans="1:17" s="91" customFormat="1" ht="13.5">
      <c r="A161" s="927"/>
      <c r="B161" s="1183"/>
      <c r="C161" s="1183"/>
      <c r="D161" s="168">
        <v>2018</v>
      </c>
      <c r="E161" s="217">
        <f t="shared" si="37"/>
        <v>0</v>
      </c>
      <c r="F161" s="217">
        <f t="shared" si="38"/>
        <v>0</v>
      </c>
      <c r="G161" s="217"/>
      <c r="H161" s="217"/>
      <c r="I161" s="217"/>
      <c r="J161" s="217"/>
      <c r="K161" s="217"/>
      <c r="L161" s="217"/>
      <c r="M161" s="217"/>
      <c r="N161" s="217"/>
      <c r="O161" s="1183"/>
      <c r="P161" s="212"/>
      <c r="Q161" s="212"/>
    </row>
    <row r="162" spans="1:17" s="91" customFormat="1" ht="13.5">
      <c r="A162" s="927"/>
      <c r="B162" s="1183"/>
      <c r="C162" s="1183"/>
      <c r="D162" s="168">
        <v>2019</v>
      </c>
      <c r="E162" s="217">
        <f t="shared" si="37"/>
        <v>0</v>
      </c>
      <c r="F162" s="217">
        <f t="shared" si="38"/>
        <v>0</v>
      </c>
      <c r="G162" s="217"/>
      <c r="H162" s="217"/>
      <c r="I162" s="217"/>
      <c r="J162" s="217"/>
      <c r="K162" s="217"/>
      <c r="L162" s="217"/>
      <c r="M162" s="217"/>
      <c r="N162" s="217"/>
      <c r="O162" s="1183"/>
      <c r="P162" s="212"/>
      <c r="Q162" s="212"/>
    </row>
    <row r="163" spans="1:17" s="91" customFormat="1" ht="13.5">
      <c r="A163" s="927"/>
      <c r="B163" s="1183"/>
      <c r="C163" s="1183"/>
      <c r="D163" s="162">
        <v>2020</v>
      </c>
      <c r="E163" s="207">
        <f t="shared" si="37"/>
        <v>0</v>
      </c>
      <c r="F163" s="207">
        <f t="shared" si="38"/>
        <v>0</v>
      </c>
      <c r="G163" s="207"/>
      <c r="H163" s="207"/>
      <c r="I163" s="207"/>
      <c r="J163" s="207"/>
      <c r="K163" s="207"/>
      <c r="L163" s="207"/>
      <c r="M163" s="207"/>
      <c r="N163" s="207"/>
      <c r="O163" s="1183"/>
      <c r="P163" s="212"/>
      <c r="Q163" s="212"/>
    </row>
    <row r="164" spans="1:17" s="91" customFormat="1" ht="13.5">
      <c r="A164" s="927"/>
      <c r="B164" s="1183"/>
      <c r="C164" s="1183"/>
      <c r="D164" s="162">
        <v>2021</v>
      </c>
      <c r="E164" s="207">
        <f t="shared" si="37"/>
        <v>0</v>
      </c>
      <c r="F164" s="207">
        <f t="shared" si="38"/>
        <v>0</v>
      </c>
      <c r="G164" s="207"/>
      <c r="H164" s="207"/>
      <c r="I164" s="207"/>
      <c r="J164" s="207"/>
      <c r="K164" s="207"/>
      <c r="L164" s="207"/>
      <c r="M164" s="207"/>
      <c r="N164" s="207"/>
      <c r="O164" s="1183"/>
      <c r="P164" s="212"/>
      <c r="Q164" s="212"/>
    </row>
    <row r="165" spans="1:17" s="91" customFormat="1" ht="13.5">
      <c r="A165" s="927"/>
      <c r="B165" s="1183"/>
      <c r="C165" s="1183"/>
      <c r="D165" s="162">
        <v>2022</v>
      </c>
      <c r="E165" s="207">
        <f t="shared" si="37"/>
        <v>0</v>
      </c>
      <c r="F165" s="207">
        <f t="shared" si="38"/>
        <v>0</v>
      </c>
      <c r="G165" s="207"/>
      <c r="H165" s="207"/>
      <c r="I165" s="207"/>
      <c r="J165" s="207"/>
      <c r="K165" s="207"/>
      <c r="L165" s="207"/>
      <c r="M165" s="207"/>
      <c r="N165" s="207"/>
      <c r="O165" s="1183"/>
      <c r="P165" s="212"/>
      <c r="Q165" s="212"/>
    </row>
    <row r="166" spans="1:17" s="91" customFormat="1" ht="13.5">
      <c r="A166" s="927"/>
      <c r="B166" s="1183"/>
      <c r="C166" s="1183"/>
      <c r="D166" s="162">
        <v>2023</v>
      </c>
      <c r="E166" s="207">
        <f t="shared" si="37"/>
        <v>0</v>
      </c>
      <c r="F166" s="207">
        <f t="shared" si="38"/>
        <v>0</v>
      </c>
      <c r="G166" s="207"/>
      <c r="H166" s="207"/>
      <c r="I166" s="207"/>
      <c r="J166" s="207"/>
      <c r="K166" s="207"/>
      <c r="L166" s="207"/>
      <c r="M166" s="207"/>
      <c r="N166" s="207"/>
      <c r="O166" s="1183"/>
      <c r="P166" s="212"/>
      <c r="Q166" s="212"/>
    </row>
    <row r="167" spans="1:17" s="91" customFormat="1" ht="13.5">
      <c r="A167" s="927"/>
      <c r="B167" s="1183"/>
      <c r="C167" s="1183"/>
      <c r="D167" s="162">
        <v>2024</v>
      </c>
      <c r="E167" s="207">
        <f t="shared" si="37"/>
        <v>720.7</v>
      </c>
      <c r="F167" s="207">
        <f t="shared" si="38"/>
        <v>0</v>
      </c>
      <c r="G167" s="207">
        <v>720.7</v>
      </c>
      <c r="H167" s="207"/>
      <c r="I167" s="207"/>
      <c r="J167" s="207"/>
      <c r="K167" s="207"/>
      <c r="L167" s="207"/>
      <c r="M167" s="207"/>
      <c r="N167" s="207"/>
      <c r="O167" s="1183"/>
      <c r="P167" s="212"/>
      <c r="Q167" s="212"/>
    </row>
    <row r="168" spans="1:17" s="91" customFormat="1" ht="13.5">
      <c r="A168" s="928"/>
      <c r="B168" s="937"/>
      <c r="C168" s="937"/>
      <c r="D168" s="162">
        <v>2025</v>
      </c>
      <c r="E168" s="207">
        <f t="shared" si="37"/>
        <v>5207.2</v>
      </c>
      <c r="F168" s="207">
        <f t="shared" si="38"/>
        <v>0</v>
      </c>
      <c r="G168" s="207">
        <v>5207.2</v>
      </c>
      <c r="H168" s="207"/>
      <c r="I168" s="207"/>
      <c r="J168" s="207"/>
      <c r="K168" s="207"/>
      <c r="L168" s="207"/>
      <c r="M168" s="207"/>
      <c r="N168" s="207"/>
      <c r="O168" s="1183"/>
      <c r="P168" s="212"/>
      <c r="Q168" s="212"/>
    </row>
    <row r="169" spans="1:17" s="91" customFormat="1" ht="13.5">
      <c r="A169" s="926" t="s">
        <v>710</v>
      </c>
      <c r="B169" s="936" t="s">
        <v>743</v>
      </c>
      <c r="C169" s="936"/>
      <c r="D169" s="210" t="s">
        <v>8</v>
      </c>
      <c r="E169" s="211">
        <f aca="true" t="shared" si="39" ref="E169:N169">SUM(E170:E180)</f>
        <v>5927.9</v>
      </c>
      <c r="F169" s="211">
        <f t="shared" si="39"/>
        <v>0</v>
      </c>
      <c r="G169" s="211">
        <f t="shared" si="39"/>
        <v>5927.9</v>
      </c>
      <c r="H169" s="211">
        <f t="shared" si="39"/>
        <v>0</v>
      </c>
      <c r="I169" s="211">
        <f t="shared" si="39"/>
        <v>0</v>
      </c>
      <c r="J169" s="211">
        <f t="shared" si="39"/>
        <v>0</v>
      </c>
      <c r="K169" s="211">
        <f t="shared" si="39"/>
        <v>0</v>
      </c>
      <c r="L169" s="211">
        <f t="shared" si="39"/>
        <v>0</v>
      </c>
      <c r="M169" s="211">
        <f t="shared" si="39"/>
        <v>0</v>
      </c>
      <c r="N169" s="211">
        <f t="shared" si="39"/>
        <v>0</v>
      </c>
      <c r="O169" s="1183"/>
      <c r="P169" s="212"/>
      <c r="Q169" s="212"/>
    </row>
    <row r="170" spans="1:17" s="91" customFormat="1" ht="15" customHeight="1">
      <c r="A170" s="927"/>
      <c r="B170" s="1183"/>
      <c r="C170" s="1183"/>
      <c r="D170" s="168">
        <v>2015</v>
      </c>
      <c r="E170" s="217">
        <f aca="true" t="shared" si="40" ref="E170:E180">G170+I170+K170+M170</f>
        <v>0</v>
      </c>
      <c r="F170" s="217">
        <f aca="true" t="shared" si="41" ref="F170:F180">H170+J170+L170+N170</f>
        <v>0</v>
      </c>
      <c r="G170" s="217"/>
      <c r="H170" s="217"/>
      <c r="I170" s="217"/>
      <c r="J170" s="217"/>
      <c r="K170" s="217"/>
      <c r="L170" s="217"/>
      <c r="M170" s="217"/>
      <c r="N170" s="217"/>
      <c r="O170" s="1183"/>
      <c r="P170" s="212"/>
      <c r="Q170" s="212"/>
    </row>
    <row r="171" spans="1:17" s="91" customFormat="1" ht="13.5">
      <c r="A171" s="927"/>
      <c r="B171" s="1183"/>
      <c r="C171" s="1183"/>
      <c r="D171" s="168">
        <v>2016</v>
      </c>
      <c r="E171" s="217">
        <f t="shared" si="40"/>
        <v>0</v>
      </c>
      <c r="F171" s="217">
        <f t="shared" si="41"/>
        <v>0</v>
      </c>
      <c r="G171" s="217"/>
      <c r="H171" s="217"/>
      <c r="I171" s="217"/>
      <c r="J171" s="217"/>
      <c r="K171" s="217"/>
      <c r="L171" s="217"/>
      <c r="M171" s="217"/>
      <c r="N171" s="217"/>
      <c r="O171" s="1183"/>
      <c r="P171" s="212"/>
      <c r="Q171" s="212"/>
    </row>
    <row r="172" spans="1:17" s="91" customFormat="1" ht="13.5">
      <c r="A172" s="927"/>
      <c r="B172" s="1183"/>
      <c r="C172" s="1183"/>
      <c r="D172" s="168">
        <v>2017</v>
      </c>
      <c r="E172" s="217">
        <f t="shared" si="40"/>
        <v>0</v>
      </c>
      <c r="F172" s="217">
        <f t="shared" si="41"/>
        <v>0</v>
      </c>
      <c r="G172" s="217"/>
      <c r="H172" s="217"/>
      <c r="I172" s="217"/>
      <c r="J172" s="217"/>
      <c r="K172" s="217"/>
      <c r="L172" s="217"/>
      <c r="M172" s="217"/>
      <c r="N172" s="217"/>
      <c r="O172" s="1183"/>
      <c r="P172" s="212"/>
      <c r="Q172" s="212"/>
    </row>
    <row r="173" spans="1:17" s="91" customFormat="1" ht="13.5">
      <c r="A173" s="927"/>
      <c r="B173" s="1183"/>
      <c r="C173" s="1183"/>
      <c r="D173" s="168">
        <v>2018</v>
      </c>
      <c r="E173" s="217">
        <f t="shared" si="40"/>
        <v>0</v>
      </c>
      <c r="F173" s="217">
        <f t="shared" si="41"/>
        <v>0</v>
      </c>
      <c r="G173" s="217"/>
      <c r="H173" s="217"/>
      <c r="I173" s="217"/>
      <c r="J173" s="217"/>
      <c r="K173" s="217"/>
      <c r="L173" s="217"/>
      <c r="M173" s="217"/>
      <c r="N173" s="217"/>
      <c r="O173" s="1183"/>
      <c r="P173" s="212"/>
      <c r="Q173" s="212"/>
    </row>
    <row r="174" spans="1:17" s="91" customFormat="1" ht="13.5">
      <c r="A174" s="927"/>
      <c r="B174" s="1183"/>
      <c r="C174" s="1183"/>
      <c r="D174" s="168">
        <v>2019</v>
      </c>
      <c r="E174" s="217">
        <f t="shared" si="40"/>
        <v>0</v>
      </c>
      <c r="F174" s="217">
        <f t="shared" si="41"/>
        <v>0</v>
      </c>
      <c r="G174" s="217"/>
      <c r="H174" s="217"/>
      <c r="I174" s="217"/>
      <c r="J174" s="217"/>
      <c r="K174" s="217"/>
      <c r="L174" s="217"/>
      <c r="M174" s="217"/>
      <c r="N174" s="217"/>
      <c r="O174" s="1183"/>
      <c r="P174" s="212"/>
      <c r="Q174" s="212"/>
    </row>
    <row r="175" spans="1:17" s="91" customFormat="1" ht="13.5">
      <c r="A175" s="927"/>
      <c r="B175" s="1183"/>
      <c r="C175" s="1183"/>
      <c r="D175" s="162">
        <v>2020</v>
      </c>
      <c r="E175" s="207">
        <f t="shared" si="40"/>
        <v>0</v>
      </c>
      <c r="F175" s="207">
        <f t="shared" si="41"/>
        <v>0</v>
      </c>
      <c r="G175" s="207"/>
      <c r="H175" s="207"/>
      <c r="I175" s="207"/>
      <c r="J175" s="207"/>
      <c r="K175" s="207"/>
      <c r="L175" s="207"/>
      <c r="M175" s="207"/>
      <c r="N175" s="207"/>
      <c r="O175" s="1183"/>
      <c r="P175" s="212"/>
      <c r="Q175" s="212"/>
    </row>
    <row r="176" spans="1:17" s="91" customFormat="1" ht="13.5">
      <c r="A176" s="927"/>
      <c r="B176" s="1183"/>
      <c r="C176" s="1183"/>
      <c r="D176" s="162">
        <v>2021</v>
      </c>
      <c r="E176" s="207">
        <f t="shared" si="40"/>
        <v>0</v>
      </c>
      <c r="F176" s="207">
        <f t="shared" si="41"/>
        <v>0</v>
      </c>
      <c r="G176" s="207"/>
      <c r="H176" s="207"/>
      <c r="I176" s="207"/>
      <c r="J176" s="207"/>
      <c r="K176" s="207"/>
      <c r="L176" s="207"/>
      <c r="M176" s="207"/>
      <c r="N176" s="207"/>
      <c r="O176" s="1183"/>
      <c r="P176" s="212"/>
      <c r="Q176" s="212"/>
    </row>
    <row r="177" spans="1:17" s="91" customFormat="1" ht="13.5">
      <c r="A177" s="927"/>
      <c r="B177" s="1183"/>
      <c r="C177" s="1183"/>
      <c r="D177" s="162">
        <v>2022</v>
      </c>
      <c r="E177" s="207">
        <f t="shared" si="40"/>
        <v>0</v>
      </c>
      <c r="F177" s="207">
        <f t="shared" si="41"/>
        <v>0</v>
      </c>
      <c r="G177" s="207"/>
      <c r="H177" s="207"/>
      <c r="I177" s="207"/>
      <c r="J177" s="207"/>
      <c r="K177" s="207"/>
      <c r="L177" s="207"/>
      <c r="M177" s="207"/>
      <c r="N177" s="207"/>
      <c r="O177" s="1183"/>
      <c r="P177" s="212"/>
      <c r="Q177" s="212"/>
    </row>
    <row r="178" spans="1:17" s="91" customFormat="1" ht="13.5">
      <c r="A178" s="927"/>
      <c r="B178" s="1183"/>
      <c r="C178" s="1183"/>
      <c r="D178" s="162">
        <v>2023</v>
      </c>
      <c r="E178" s="207">
        <f t="shared" si="40"/>
        <v>0</v>
      </c>
      <c r="F178" s="207">
        <f t="shared" si="41"/>
        <v>0</v>
      </c>
      <c r="G178" s="207"/>
      <c r="H178" s="207"/>
      <c r="I178" s="207"/>
      <c r="J178" s="207"/>
      <c r="K178" s="207"/>
      <c r="L178" s="207"/>
      <c r="M178" s="207"/>
      <c r="N178" s="207"/>
      <c r="O178" s="1183"/>
      <c r="P178" s="212"/>
      <c r="Q178" s="212"/>
    </row>
    <row r="179" spans="1:17" s="91" customFormat="1" ht="13.5">
      <c r="A179" s="927"/>
      <c r="B179" s="1183"/>
      <c r="C179" s="1183"/>
      <c r="D179" s="162">
        <v>2024</v>
      </c>
      <c r="E179" s="207">
        <f t="shared" si="40"/>
        <v>720.7</v>
      </c>
      <c r="F179" s="207">
        <f t="shared" si="41"/>
        <v>0</v>
      </c>
      <c r="G179" s="207">
        <v>720.7</v>
      </c>
      <c r="H179" s="207"/>
      <c r="I179" s="207"/>
      <c r="J179" s="207"/>
      <c r="K179" s="207"/>
      <c r="L179" s="207"/>
      <c r="M179" s="207"/>
      <c r="N179" s="207"/>
      <c r="O179" s="1183"/>
      <c r="P179" s="212"/>
      <c r="Q179" s="212"/>
    </row>
    <row r="180" spans="1:17" s="91" customFormat="1" ht="13.5">
      <c r="A180" s="928"/>
      <c r="B180" s="937"/>
      <c r="C180" s="937"/>
      <c r="D180" s="162">
        <v>2025</v>
      </c>
      <c r="E180" s="207">
        <f t="shared" si="40"/>
        <v>5207.2</v>
      </c>
      <c r="F180" s="207">
        <f t="shared" si="41"/>
        <v>0</v>
      </c>
      <c r="G180" s="207">
        <v>5207.2</v>
      </c>
      <c r="H180" s="207"/>
      <c r="I180" s="207"/>
      <c r="J180" s="207"/>
      <c r="K180" s="207"/>
      <c r="L180" s="207"/>
      <c r="M180" s="207"/>
      <c r="N180" s="207"/>
      <c r="O180" s="1183"/>
      <c r="P180" s="212"/>
      <c r="Q180" s="212"/>
    </row>
    <row r="181" spans="1:17" s="91" customFormat="1" ht="13.5">
      <c r="A181" s="926" t="s">
        <v>740</v>
      </c>
      <c r="B181" s="936" t="s">
        <v>745</v>
      </c>
      <c r="C181" s="936"/>
      <c r="D181" s="210" t="s">
        <v>8</v>
      </c>
      <c r="E181" s="211">
        <f aca="true" t="shared" si="42" ref="E181:N181">SUM(E182:E192)</f>
        <v>5927.599999999999</v>
      </c>
      <c r="F181" s="211">
        <f t="shared" si="42"/>
        <v>0</v>
      </c>
      <c r="G181" s="211">
        <f t="shared" si="42"/>
        <v>5927.599999999999</v>
      </c>
      <c r="H181" s="211">
        <f t="shared" si="42"/>
        <v>0</v>
      </c>
      <c r="I181" s="211">
        <f t="shared" si="42"/>
        <v>0</v>
      </c>
      <c r="J181" s="211">
        <f t="shared" si="42"/>
        <v>0</v>
      </c>
      <c r="K181" s="211">
        <f t="shared" si="42"/>
        <v>0</v>
      </c>
      <c r="L181" s="211">
        <f t="shared" si="42"/>
        <v>0</v>
      </c>
      <c r="M181" s="211">
        <f t="shared" si="42"/>
        <v>0</v>
      </c>
      <c r="N181" s="211">
        <f t="shared" si="42"/>
        <v>0</v>
      </c>
      <c r="O181" s="1183"/>
      <c r="P181" s="212"/>
      <c r="Q181" s="212"/>
    </row>
    <row r="182" spans="1:17" s="91" customFormat="1" ht="15" customHeight="1">
      <c r="A182" s="927"/>
      <c r="B182" s="1183"/>
      <c r="C182" s="1183"/>
      <c r="D182" s="168">
        <v>2015</v>
      </c>
      <c r="E182" s="217">
        <f aca="true" t="shared" si="43" ref="E182:E192">G182+I182+K182+M182</f>
        <v>0</v>
      </c>
      <c r="F182" s="217">
        <f aca="true" t="shared" si="44" ref="F182:F192">H182+J182+L182+N182</f>
        <v>0</v>
      </c>
      <c r="G182" s="217"/>
      <c r="H182" s="217"/>
      <c r="I182" s="217"/>
      <c r="J182" s="217"/>
      <c r="K182" s="217"/>
      <c r="L182" s="217"/>
      <c r="M182" s="217"/>
      <c r="N182" s="217"/>
      <c r="O182" s="1183"/>
      <c r="P182" s="212"/>
      <c r="Q182" s="212"/>
    </row>
    <row r="183" spans="1:17" s="91" customFormat="1" ht="13.5">
      <c r="A183" s="927"/>
      <c r="B183" s="1183"/>
      <c r="C183" s="1183"/>
      <c r="D183" s="168">
        <v>2016</v>
      </c>
      <c r="E183" s="217">
        <f t="shared" si="43"/>
        <v>0</v>
      </c>
      <c r="F183" s="217">
        <f t="shared" si="44"/>
        <v>0</v>
      </c>
      <c r="G183" s="217"/>
      <c r="H183" s="217"/>
      <c r="I183" s="217"/>
      <c r="J183" s="217"/>
      <c r="K183" s="217"/>
      <c r="L183" s="217"/>
      <c r="M183" s="217"/>
      <c r="N183" s="217"/>
      <c r="O183" s="1183"/>
      <c r="P183" s="212"/>
      <c r="Q183" s="212"/>
    </row>
    <row r="184" spans="1:17" s="91" customFormat="1" ht="13.5">
      <c r="A184" s="927"/>
      <c r="B184" s="1183"/>
      <c r="C184" s="1183"/>
      <c r="D184" s="168">
        <v>2017</v>
      </c>
      <c r="E184" s="217">
        <f t="shared" si="43"/>
        <v>0</v>
      </c>
      <c r="F184" s="217">
        <f t="shared" si="44"/>
        <v>0</v>
      </c>
      <c r="G184" s="217"/>
      <c r="H184" s="217"/>
      <c r="I184" s="217"/>
      <c r="J184" s="217"/>
      <c r="K184" s="217"/>
      <c r="L184" s="217"/>
      <c r="M184" s="217"/>
      <c r="N184" s="217"/>
      <c r="O184" s="1183"/>
      <c r="P184" s="212"/>
      <c r="Q184" s="212"/>
    </row>
    <row r="185" spans="1:17" s="91" customFormat="1" ht="13.5">
      <c r="A185" s="927"/>
      <c r="B185" s="1183"/>
      <c r="C185" s="1183"/>
      <c r="D185" s="168">
        <v>2018</v>
      </c>
      <c r="E185" s="217">
        <f t="shared" si="43"/>
        <v>0</v>
      </c>
      <c r="F185" s="217">
        <f t="shared" si="44"/>
        <v>0</v>
      </c>
      <c r="G185" s="217"/>
      <c r="H185" s="217"/>
      <c r="I185" s="217"/>
      <c r="J185" s="217"/>
      <c r="K185" s="217"/>
      <c r="L185" s="217"/>
      <c r="M185" s="217"/>
      <c r="N185" s="217"/>
      <c r="O185" s="1183"/>
      <c r="P185" s="212"/>
      <c r="Q185" s="212"/>
    </row>
    <row r="186" spans="1:17" s="91" customFormat="1" ht="13.5">
      <c r="A186" s="927"/>
      <c r="B186" s="1183"/>
      <c r="C186" s="1183"/>
      <c r="D186" s="168">
        <v>2019</v>
      </c>
      <c r="E186" s="217">
        <f t="shared" si="43"/>
        <v>0</v>
      </c>
      <c r="F186" s="217">
        <f t="shared" si="44"/>
        <v>0</v>
      </c>
      <c r="G186" s="217"/>
      <c r="H186" s="217"/>
      <c r="I186" s="217"/>
      <c r="J186" s="217"/>
      <c r="K186" s="217"/>
      <c r="L186" s="217"/>
      <c r="M186" s="217"/>
      <c r="N186" s="217"/>
      <c r="O186" s="1183"/>
      <c r="P186" s="212"/>
      <c r="Q186" s="212"/>
    </row>
    <row r="187" spans="1:17" s="91" customFormat="1" ht="13.5">
      <c r="A187" s="927"/>
      <c r="B187" s="1183"/>
      <c r="C187" s="1183"/>
      <c r="D187" s="162">
        <v>2020</v>
      </c>
      <c r="E187" s="207">
        <f t="shared" si="43"/>
        <v>0</v>
      </c>
      <c r="F187" s="207">
        <f t="shared" si="44"/>
        <v>0</v>
      </c>
      <c r="G187" s="207"/>
      <c r="H187" s="207"/>
      <c r="I187" s="207"/>
      <c r="J187" s="207"/>
      <c r="K187" s="207"/>
      <c r="L187" s="207"/>
      <c r="M187" s="207"/>
      <c r="N187" s="207"/>
      <c r="O187" s="1183"/>
      <c r="P187" s="212"/>
      <c r="Q187" s="212"/>
    </row>
    <row r="188" spans="1:17" s="91" customFormat="1" ht="13.5">
      <c r="A188" s="927"/>
      <c r="B188" s="1183"/>
      <c r="C188" s="1183"/>
      <c r="D188" s="162">
        <v>2021</v>
      </c>
      <c r="E188" s="207">
        <f t="shared" si="43"/>
        <v>0</v>
      </c>
      <c r="F188" s="207">
        <f t="shared" si="44"/>
        <v>0</v>
      </c>
      <c r="G188" s="207"/>
      <c r="H188" s="207"/>
      <c r="I188" s="207"/>
      <c r="J188" s="207"/>
      <c r="K188" s="207"/>
      <c r="L188" s="207"/>
      <c r="M188" s="207"/>
      <c r="N188" s="207"/>
      <c r="O188" s="1183"/>
      <c r="P188" s="212"/>
      <c r="Q188" s="212"/>
    </row>
    <row r="189" spans="1:17" s="91" customFormat="1" ht="13.5">
      <c r="A189" s="927"/>
      <c r="B189" s="1183"/>
      <c r="C189" s="1183"/>
      <c r="D189" s="162">
        <v>2022</v>
      </c>
      <c r="E189" s="207">
        <f t="shared" si="43"/>
        <v>0</v>
      </c>
      <c r="F189" s="207">
        <f t="shared" si="44"/>
        <v>0</v>
      </c>
      <c r="G189" s="207"/>
      <c r="H189" s="207"/>
      <c r="I189" s="207"/>
      <c r="J189" s="207"/>
      <c r="K189" s="207"/>
      <c r="L189" s="207"/>
      <c r="M189" s="207"/>
      <c r="N189" s="207"/>
      <c r="O189" s="1183"/>
      <c r="P189" s="212"/>
      <c r="Q189" s="212"/>
    </row>
    <row r="190" spans="1:17" s="91" customFormat="1" ht="13.5">
      <c r="A190" s="927"/>
      <c r="B190" s="1183"/>
      <c r="C190" s="1183"/>
      <c r="D190" s="162">
        <v>2023</v>
      </c>
      <c r="E190" s="207">
        <f t="shared" si="43"/>
        <v>0</v>
      </c>
      <c r="F190" s="207">
        <f t="shared" si="44"/>
        <v>0</v>
      </c>
      <c r="G190" s="207"/>
      <c r="H190" s="207"/>
      <c r="I190" s="207"/>
      <c r="J190" s="207"/>
      <c r="K190" s="207"/>
      <c r="L190" s="207"/>
      <c r="M190" s="207"/>
      <c r="N190" s="207"/>
      <c r="O190" s="1183"/>
      <c r="P190" s="212"/>
      <c r="Q190" s="212"/>
    </row>
    <row r="191" spans="1:17" s="91" customFormat="1" ht="13.5">
      <c r="A191" s="927"/>
      <c r="B191" s="1183"/>
      <c r="C191" s="1183"/>
      <c r="D191" s="162">
        <v>2024</v>
      </c>
      <c r="E191" s="207">
        <f t="shared" si="43"/>
        <v>720.4</v>
      </c>
      <c r="F191" s="207">
        <f t="shared" si="44"/>
        <v>0</v>
      </c>
      <c r="G191" s="207">
        <v>720.4</v>
      </c>
      <c r="H191" s="207"/>
      <c r="I191" s="207"/>
      <c r="J191" s="207"/>
      <c r="K191" s="207"/>
      <c r="L191" s="207"/>
      <c r="M191" s="207"/>
      <c r="N191" s="207"/>
      <c r="O191" s="1183"/>
      <c r="P191" s="212"/>
      <c r="Q191" s="212"/>
    </row>
    <row r="192" spans="1:17" s="91" customFormat="1" ht="13.5">
      <c r="A192" s="928"/>
      <c r="B192" s="937"/>
      <c r="C192" s="937"/>
      <c r="D192" s="162">
        <v>2025</v>
      </c>
      <c r="E192" s="207">
        <f t="shared" si="43"/>
        <v>5207.2</v>
      </c>
      <c r="F192" s="207">
        <f t="shared" si="44"/>
        <v>0</v>
      </c>
      <c r="G192" s="207">
        <v>5207.2</v>
      </c>
      <c r="H192" s="207"/>
      <c r="I192" s="207"/>
      <c r="J192" s="207"/>
      <c r="K192" s="207"/>
      <c r="L192" s="207"/>
      <c r="M192" s="207"/>
      <c r="N192" s="207"/>
      <c r="O192" s="1183"/>
      <c r="P192" s="212"/>
      <c r="Q192" s="212"/>
    </row>
    <row r="193" spans="1:17" s="91" customFormat="1" ht="13.5">
      <c r="A193" s="926" t="s">
        <v>742</v>
      </c>
      <c r="B193" s="936" t="s">
        <v>870</v>
      </c>
      <c r="C193" s="936" t="s">
        <v>712</v>
      </c>
      <c r="D193" s="210" t="s">
        <v>8</v>
      </c>
      <c r="E193" s="211">
        <f aca="true" t="shared" si="45" ref="E193:N193">SUM(E194:E204)</f>
        <v>2738.6</v>
      </c>
      <c r="F193" s="211">
        <f t="shared" si="45"/>
        <v>2738.6</v>
      </c>
      <c r="G193" s="211">
        <f t="shared" si="45"/>
        <v>2738.6</v>
      </c>
      <c r="H193" s="211">
        <f t="shared" si="45"/>
        <v>2738.6</v>
      </c>
      <c r="I193" s="211">
        <f t="shared" si="45"/>
        <v>0</v>
      </c>
      <c r="J193" s="211">
        <f t="shared" si="45"/>
        <v>0</v>
      </c>
      <c r="K193" s="211">
        <f t="shared" si="45"/>
        <v>0</v>
      </c>
      <c r="L193" s="211">
        <f t="shared" si="45"/>
        <v>0</v>
      </c>
      <c r="M193" s="211">
        <f t="shared" si="45"/>
        <v>0</v>
      </c>
      <c r="N193" s="211">
        <f t="shared" si="45"/>
        <v>0</v>
      </c>
      <c r="O193" s="1183"/>
      <c r="P193" s="212"/>
      <c r="Q193" s="212"/>
    </row>
    <row r="194" spans="1:17" s="91" customFormat="1" ht="15" customHeight="1">
      <c r="A194" s="927"/>
      <c r="B194" s="1183"/>
      <c r="C194" s="1183"/>
      <c r="D194" s="168">
        <v>2015</v>
      </c>
      <c r="E194" s="217">
        <f aca="true" t="shared" si="46" ref="E194:E204">G194+I194+K194+M194</f>
        <v>0</v>
      </c>
      <c r="F194" s="217">
        <f aca="true" t="shared" si="47" ref="F194:F204">H194+J194+L194+N194</f>
        <v>0</v>
      </c>
      <c r="G194" s="217"/>
      <c r="H194" s="217"/>
      <c r="I194" s="217"/>
      <c r="J194" s="217"/>
      <c r="K194" s="217"/>
      <c r="L194" s="217"/>
      <c r="M194" s="217"/>
      <c r="N194" s="217"/>
      <c r="O194" s="1183"/>
      <c r="P194" s="212"/>
      <c r="Q194" s="212"/>
    </row>
    <row r="195" spans="1:17" s="91" customFormat="1" ht="13.5">
      <c r="A195" s="927"/>
      <c r="B195" s="1183"/>
      <c r="C195" s="1183"/>
      <c r="D195" s="168">
        <v>2016</v>
      </c>
      <c r="E195" s="217">
        <f t="shared" si="46"/>
        <v>0</v>
      </c>
      <c r="F195" s="217">
        <f t="shared" si="47"/>
        <v>0</v>
      </c>
      <c r="G195" s="217"/>
      <c r="H195" s="217"/>
      <c r="I195" s="217"/>
      <c r="J195" s="217"/>
      <c r="K195" s="217"/>
      <c r="L195" s="217"/>
      <c r="M195" s="217"/>
      <c r="N195" s="217"/>
      <c r="O195" s="1183"/>
      <c r="P195" s="212"/>
      <c r="Q195" s="212"/>
    </row>
    <row r="196" spans="1:17" s="91" customFormat="1" ht="13.5">
      <c r="A196" s="927"/>
      <c r="B196" s="1183"/>
      <c r="C196" s="1183"/>
      <c r="D196" s="168">
        <v>2017</v>
      </c>
      <c r="E196" s="217">
        <f t="shared" si="46"/>
        <v>0</v>
      </c>
      <c r="F196" s="217">
        <f t="shared" si="47"/>
        <v>0</v>
      </c>
      <c r="G196" s="217"/>
      <c r="H196" s="217"/>
      <c r="I196" s="217"/>
      <c r="J196" s="217"/>
      <c r="K196" s="217"/>
      <c r="L196" s="217"/>
      <c r="M196" s="217"/>
      <c r="N196" s="217"/>
      <c r="O196" s="1183"/>
      <c r="P196" s="212"/>
      <c r="Q196" s="212"/>
    </row>
    <row r="197" spans="1:17" s="91" customFormat="1" ht="13.5">
      <c r="A197" s="927"/>
      <c r="B197" s="1183"/>
      <c r="C197" s="1183"/>
      <c r="D197" s="168">
        <v>2018</v>
      </c>
      <c r="E197" s="217">
        <f t="shared" si="46"/>
        <v>0</v>
      </c>
      <c r="F197" s="217">
        <f t="shared" si="47"/>
        <v>0</v>
      </c>
      <c r="G197" s="217"/>
      <c r="H197" s="217"/>
      <c r="I197" s="217"/>
      <c r="J197" s="217"/>
      <c r="K197" s="217"/>
      <c r="L197" s="217"/>
      <c r="M197" s="217"/>
      <c r="N197" s="217"/>
      <c r="O197" s="1183"/>
      <c r="P197" s="212"/>
      <c r="Q197" s="212"/>
    </row>
    <row r="198" spans="1:17" s="91" customFormat="1" ht="13.5">
      <c r="A198" s="927"/>
      <c r="B198" s="1183"/>
      <c r="C198" s="1183"/>
      <c r="D198" s="168">
        <v>2019</v>
      </c>
      <c r="E198" s="217">
        <f t="shared" si="46"/>
        <v>0</v>
      </c>
      <c r="F198" s="217">
        <f t="shared" si="47"/>
        <v>0</v>
      </c>
      <c r="G198" s="217"/>
      <c r="H198" s="217"/>
      <c r="I198" s="217"/>
      <c r="J198" s="217"/>
      <c r="K198" s="217"/>
      <c r="L198" s="217"/>
      <c r="M198" s="217"/>
      <c r="N198" s="217"/>
      <c r="O198" s="1183"/>
      <c r="P198" s="212"/>
      <c r="Q198" s="212"/>
    </row>
    <row r="199" spans="1:17" s="91" customFormat="1" ht="13.5">
      <c r="A199" s="927"/>
      <c r="B199" s="1183"/>
      <c r="C199" s="1183"/>
      <c r="D199" s="162">
        <v>2020</v>
      </c>
      <c r="E199" s="207">
        <f t="shared" si="46"/>
        <v>2738.6</v>
      </c>
      <c r="F199" s="207">
        <f>H199+J199+L199+N199</f>
        <v>2738.6</v>
      </c>
      <c r="G199" s="207">
        <v>2738.6</v>
      </c>
      <c r="H199" s="213">
        <v>2738.6</v>
      </c>
      <c r="I199" s="207"/>
      <c r="J199" s="207"/>
      <c r="K199" s="207"/>
      <c r="L199" s="207"/>
      <c r="M199" s="207"/>
      <c r="N199" s="207"/>
      <c r="O199" s="1183"/>
      <c r="P199" s="212"/>
      <c r="Q199" s="212"/>
    </row>
    <row r="200" spans="1:17" s="91" customFormat="1" ht="13.5">
      <c r="A200" s="927"/>
      <c r="B200" s="1183"/>
      <c r="C200" s="1183"/>
      <c r="D200" s="162">
        <v>2021</v>
      </c>
      <c r="E200" s="207">
        <f t="shared" si="46"/>
        <v>0</v>
      </c>
      <c r="F200" s="207">
        <f t="shared" si="47"/>
        <v>0</v>
      </c>
      <c r="G200" s="207"/>
      <c r="H200" s="207"/>
      <c r="I200" s="207"/>
      <c r="J200" s="207"/>
      <c r="K200" s="207"/>
      <c r="L200" s="207"/>
      <c r="M200" s="207"/>
      <c r="N200" s="207"/>
      <c r="O200" s="1183"/>
      <c r="P200" s="212"/>
      <c r="Q200" s="212"/>
    </row>
    <row r="201" spans="1:17" s="91" customFormat="1" ht="13.5">
      <c r="A201" s="927"/>
      <c r="B201" s="1183"/>
      <c r="C201" s="1183"/>
      <c r="D201" s="162">
        <v>2022</v>
      </c>
      <c r="E201" s="207">
        <f t="shared" si="46"/>
        <v>0</v>
      </c>
      <c r="F201" s="207">
        <f t="shared" si="47"/>
        <v>0</v>
      </c>
      <c r="G201" s="207"/>
      <c r="H201" s="207"/>
      <c r="I201" s="207"/>
      <c r="J201" s="207"/>
      <c r="K201" s="207"/>
      <c r="L201" s="207"/>
      <c r="M201" s="207"/>
      <c r="N201" s="207"/>
      <c r="O201" s="1183"/>
      <c r="P201" s="212"/>
      <c r="Q201" s="212"/>
    </row>
    <row r="202" spans="1:17" s="91" customFormat="1" ht="13.5">
      <c r="A202" s="927"/>
      <c r="B202" s="1183"/>
      <c r="C202" s="1183"/>
      <c r="D202" s="162">
        <v>2023</v>
      </c>
      <c r="E202" s="207">
        <f t="shared" si="46"/>
        <v>0</v>
      </c>
      <c r="F202" s="207">
        <f t="shared" si="47"/>
        <v>0</v>
      </c>
      <c r="G202" s="207"/>
      <c r="H202" s="207"/>
      <c r="I202" s="207"/>
      <c r="J202" s="207"/>
      <c r="K202" s="207"/>
      <c r="L202" s="207"/>
      <c r="M202" s="207"/>
      <c r="N202" s="207"/>
      <c r="O202" s="1183"/>
      <c r="P202" s="212"/>
      <c r="Q202" s="212"/>
    </row>
    <row r="203" spans="1:17" s="91" customFormat="1" ht="13.5">
      <c r="A203" s="927"/>
      <c r="B203" s="1183"/>
      <c r="C203" s="1183"/>
      <c r="D203" s="162">
        <v>2024</v>
      </c>
      <c r="E203" s="207">
        <f t="shared" si="46"/>
        <v>0</v>
      </c>
      <c r="F203" s="207">
        <f t="shared" si="47"/>
        <v>0</v>
      </c>
      <c r="G203" s="207"/>
      <c r="H203" s="207"/>
      <c r="I203" s="207"/>
      <c r="J203" s="207"/>
      <c r="K203" s="207"/>
      <c r="L203" s="207"/>
      <c r="M203" s="207"/>
      <c r="N203" s="207"/>
      <c r="O203" s="1183"/>
      <c r="P203" s="212"/>
      <c r="Q203" s="212"/>
    </row>
    <row r="204" spans="1:17" s="91" customFormat="1" ht="13.5">
      <c r="A204" s="928"/>
      <c r="B204" s="937"/>
      <c r="C204" s="937"/>
      <c r="D204" s="162">
        <v>2025</v>
      </c>
      <c r="E204" s="207">
        <f t="shared" si="46"/>
        <v>0</v>
      </c>
      <c r="F204" s="207">
        <f t="shared" si="47"/>
        <v>0</v>
      </c>
      <c r="G204" s="207"/>
      <c r="H204" s="207"/>
      <c r="I204" s="207"/>
      <c r="J204" s="207"/>
      <c r="K204" s="207"/>
      <c r="L204" s="207"/>
      <c r="M204" s="207"/>
      <c r="N204" s="207"/>
      <c r="O204" s="1183"/>
      <c r="P204" s="212"/>
      <c r="Q204" s="212"/>
    </row>
    <row r="205" spans="1:17" s="91" customFormat="1" ht="13.5">
      <c r="A205" s="926" t="s">
        <v>744</v>
      </c>
      <c r="B205" s="936" t="s">
        <v>871</v>
      </c>
      <c r="C205" s="936" t="s">
        <v>712</v>
      </c>
      <c r="D205" s="210" t="s">
        <v>8</v>
      </c>
      <c r="E205" s="211">
        <f aca="true" t="shared" si="48" ref="E205:N205">SUM(E206:E216)</f>
        <v>14297.8</v>
      </c>
      <c r="F205" s="211">
        <f t="shared" si="48"/>
        <v>14297.8</v>
      </c>
      <c r="G205" s="211">
        <f t="shared" si="48"/>
        <v>14297.8</v>
      </c>
      <c r="H205" s="211">
        <f t="shared" si="48"/>
        <v>14297.8</v>
      </c>
      <c r="I205" s="211">
        <f t="shared" si="48"/>
        <v>0</v>
      </c>
      <c r="J205" s="211">
        <f t="shared" si="48"/>
        <v>0</v>
      </c>
      <c r="K205" s="211">
        <f t="shared" si="48"/>
        <v>0</v>
      </c>
      <c r="L205" s="211">
        <f t="shared" si="48"/>
        <v>0</v>
      </c>
      <c r="M205" s="211">
        <f t="shared" si="48"/>
        <v>0</v>
      </c>
      <c r="N205" s="211">
        <f t="shared" si="48"/>
        <v>0</v>
      </c>
      <c r="O205" s="1183"/>
      <c r="P205" s="212"/>
      <c r="Q205" s="212"/>
    </row>
    <row r="206" spans="1:17" s="91" customFormat="1" ht="15" customHeight="1">
      <c r="A206" s="927"/>
      <c r="B206" s="1183"/>
      <c r="C206" s="1183"/>
      <c r="D206" s="168">
        <v>2015</v>
      </c>
      <c r="E206" s="217">
        <f aca="true" t="shared" si="49" ref="E206:E216">G206+I206+K206+M206</f>
        <v>0</v>
      </c>
      <c r="F206" s="217">
        <f aca="true" t="shared" si="50" ref="F206:F216">H206+J206+L206+N206</f>
        <v>0</v>
      </c>
      <c r="G206" s="217"/>
      <c r="H206" s="217"/>
      <c r="I206" s="217"/>
      <c r="J206" s="217"/>
      <c r="K206" s="217"/>
      <c r="L206" s="217"/>
      <c r="M206" s="217"/>
      <c r="N206" s="217"/>
      <c r="O206" s="1183"/>
      <c r="P206" s="212"/>
      <c r="Q206" s="212"/>
    </row>
    <row r="207" spans="1:17" s="91" customFormat="1" ht="13.5">
      <c r="A207" s="927"/>
      <c r="B207" s="1183"/>
      <c r="C207" s="1183"/>
      <c r="D207" s="168">
        <v>2016</v>
      </c>
      <c r="E207" s="217">
        <f t="shared" si="49"/>
        <v>0</v>
      </c>
      <c r="F207" s="217">
        <f t="shared" si="50"/>
        <v>0</v>
      </c>
      <c r="G207" s="217"/>
      <c r="H207" s="217"/>
      <c r="I207" s="217"/>
      <c r="J207" s="217"/>
      <c r="K207" s="217"/>
      <c r="L207" s="217"/>
      <c r="M207" s="217"/>
      <c r="N207" s="217"/>
      <c r="O207" s="1183"/>
      <c r="P207" s="212"/>
      <c r="Q207" s="212"/>
    </row>
    <row r="208" spans="1:17" s="91" customFormat="1" ht="13.5">
      <c r="A208" s="927"/>
      <c r="B208" s="1183"/>
      <c r="C208" s="1183"/>
      <c r="D208" s="168">
        <v>2017</v>
      </c>
      <c r="E208" s="217">
        <f t="shared" si="49"/>
        <v>0</v>
      </c>
      <c r="F208" s="217">
        <f t="shared" si="50"/>
        <v>0</v>
      </c>
      <c r="G208" s="217"/>
      <c r="H208" s="217"/>
      <c r="I208" s="217"/>
      <c r="J208" s="217"/>
      <c r="K208" s="217"/>
      <c r="L208" s="217"/>
      <c r="M208" s="217"/>
      <c r="N208" s="217"/>
      <c r="O208" s="1183"/>
      <c r="P208" s="212"/>
      <c r="Q208" s="212"/>
    </row>
    <row r="209" spans="1:17" s="91" customFormat="1" ht="13.5">
      <c r="A209" s="927"/>
      <c r="B209" s="1183"/>
      <c r="C209" s="1183"/>
      <c r="D209" s="168">
        <v>2018</v>
      </c>
      <c r="E209" s="217">
        <f t="shared" si="49"/>
        <v>0</v>
      </c>
      <c r="F209" s="217">
        <f t="shared" si="50"/>
        <v>0</v>
      </c>
      <c r="G209" s="217"/>
      <c r="H209" s="217"/>
      <c r="I209" s="217"/>
      <c r="J209" s="217"/>
      <c r="K209" s="217"/>
      <c r="L209" s="217"/>
      <c r="M209" s="217"/>
      <c r="N209" s="217"/>
      <c r="O209" s="1183"/>
      <c r="P209" s="212"/>
      <c r="Q209" s="212"/>
    </row>
    <row r="210" spans="1:17" s="91" customFormat="1" ht="13.5">
      <c r="A210" s="927"/>
      <c r="B210" s="1183"/>
      <c r="C210" s="1183"/>
      <c r="D210" s="168">
        <v>2019</v>
      </c>
      <c r="E210" s="217">
        <f t="shared" si="49"/>
        <v>0</v>
      </c>
      <c r="F210" s="217">
        <f t="shared" si="50"/>
        <v>0</v>
      </c>
      <c r="G210" s="217"/>
      <c r="H210" s="217"/>
      <c r="I210" s="217"/>
      <c r="J210" s="217"/>
      <c r="K210" s="217"/>
      <c r="L210" s="217"/>
      <c r="M210" s="217"/>
      <c r="N210" s="217"/>
      <c r="O210" s="1183"/>
      <c r="P210" s="212"/>
      <c r="Q210" s="212"/>
    </row>
    <row r="211" spans="1:17" s="91" customFormat="1" ht="13.5">
      <c r="A211" s="927"/>
      <c r="B211" s="1183"/>
      <c r="C211" s="1183"/>
      <c r="D211" s="162">
        <v>2020</v>
      </c>
      <c r="E211" s="207">
        <f t="shared" si="49"/>
        <v>7408.2</v>
      </c>
      <c r="F211" s="207">
        <f t="shared" si="50"/>
        <v>7408.2</v>
      </c>
      <c r="G211" s="207">
        <v>7408.2</v>
      </c>
      <c r="H211" s="213">
        <v>7408.2</v>
      </c>
      <c r="I211" s="207"/>
      <c r="J211" s="207"/>
      <c r="K211" s="207"/>
      <c r="L211" s="207"/>
      <c r="M211" s="207"/>
      <c r="N211" s="207"/>
      <c r="O211" s="1183"/>
      <c r="P211" s="212"/>
      <c r="Q211" s="212"/>
    </row>
    <row r="212" spans="1:17" s="91" customFormat="1" ht="13.5">
      <c r="A212" s="927"/>
      <c r="B212" s="1183"/>
      <c r="C212" s="1183"/>
      <c r="D212" s="162">
        <v>2021</v>
      </c>
      <c r="E212" s="207">
        <f t="shared" si="49"/>
        <v>6889.6</v>
      </c>
      <c r="F212" s="207">
        <f t="shared" si="50"/>
        <v>6889.6</v>
      </c>
      <c r="G212" s="207">
        <v>6889.6</v>
      </c>
      <c r="H212" s="207">
        <v>6889.6</v>
      </c>
      <c r="I212" s="207"/>
      <c r="J212" s="207"/>
      <c r="K212" s="207"/>
      <c r="L212" s="207"/>
      <c r="M212" s="207"/>
      <c r="N212" s="207"/>
      <c r="O212" s="1183"/>
      <c r="P212" s="212"/>
      <c r="Q212" s="212"/>
    </row>
    <row r="213" spans="1:17" s="91" customFormat="1" ht="13.5">
      <c r="A213" s="927"/>
      <c r="B213" s="1183"/>
      <c r="C213" s="1183"/>
      <c r="D213" s="162">
        <v>2022</v>
      </c>
      <c r="E213" s="207">
        <f t="shared" si="49"/>
        <v>0</v>
      </c>
      <c r="F213" s="207">
        <f t="shared" si="50"/>
        <v>0</v>
      </c>
      <c r="G213" s="207"/>
      <c r="H213" s="207"/>
      <c r="I213" s="207"/>
      <c r="J213" s="207"/>
      <c r="K213" s="207"/>
      <c r="L213" s="207"/>
      <c r="M213" s="207"/>
      <c r="N213" s="207"/>
      <c r="O213" s="1183"/>
      <c r="P213" s="212"/>
      <c r="Q213" s="212"/>
    </row>
    <row r="214" spans="1:17" s="91" customFormat="1" ht="13.5">
      <c r="A214" s="927"/>
      <c r="B214" s="1183"/>
      <c r="C214" s="1183"/>
      <c r="D214" s="162">
        <v>2023</v>
      </c>
      <c r="E214" s="207">
        <f t="shared" si="49"/>
        <v>0</v>
      </c>
      <c r="F214" s="207">
        <f t="shared" si="50"/>
        <v>0</v>
      </c>
      <c r="G214" s="207"/>
      <c r="H214" s="207"/>
      <c r="I214" s="207"/>
      <c r="J214" s="207"/>
      <c r="K214" s="207"/>
      <c r="L214" s="207"/>
      <c r="M214" s="207"/>
      <c r="N214" s="207"/>
      <c r="O214" s="1183"/>
      <c r="P214" s="212"/>
      <c r="Q214" s="212"/>
    </row>
    <row r="215" spans="1:17" s="91" customFormat="1" ht="13.5">
      <c r="A215" s="927"/>
      <c r="B215" s="1183"/>
      <c r="C215" s="1183"/>
      <c r="D215" s="162">
        <v>2024</v>
      </c>
      <c r="E215" s="207">
        <f t="shared" si="49"/>
        <v>0</v>
      </c>
      <c r="F215" s="207">
        <f t="shared" si="50"/>
        <v>0</v>
      </c>
      <c r="G215" s="207"/>
      <c r="H215" s="207"/>
      <c r="I215" s="207"/>
      <c r="J215" s="207"/>
      <c r="K215" s="207"/>
      <c r="L215" s="207"/>
      <c r="M215" s="207"/>
      <c r="N215" s="207"/>
      <c r="O215" s="1183"/>
      <c r="P215" s="212"/>
      <c r="Q215" s="212"/>
    </row>
    <row r="216" spans="1:17" s="91" customFormat="1" ht="13.5">
      <c r="A216" s="928"/>
      <c r="B216" s="937"/>
      <c r="C216" s="937"/>
      <c r="D216" s="162">
        <v>2025</v>
      </c>
      <c r="E216" s="207">
        <f t="shared" si="49"/>
        <v>0</v>
      </c>
      <c r="F216" s="207">
        <f t="shared" si="50"/>
        <v>0</v>
      </c>
      <c r="G216" s="207"/>
      <c r="H216" s="207"/>
      <c r="I216" s="207"/>
      <c r="J216" s="207"/>
      <c r="K216" s="207"/>
      <c r="L216" s="207"/>
      <c r="M216" s="207"/>
      <c r="N216" s="207"/>
      <c r="O216" s="1183"/>
      <c r="P216" s="212"/>
      <c r="Q216" s="212"/>
    </row>
    <row r="217" spans="1:17" s="91" customFormat="1" ht="13.5">
      <c r="A217" s="916" t="s">
        <v>768</v>
      </c>
      <c r="B217" s="869" t="s">
        <v>868</v>
      </c>
      <c r="C217" s="869" t="s">
        <v>1050</v>
      </c>
      <c r="D217" s="210" t="s">
        <v>8</v>
      </c>
      <c r="E217" s="211">
        <f aca="true" t="shared" si="51" ref="E217:N217">SUM(E218:E228)</f>
        <v>77483.5</v>
      </c>
      <c r="F217" s="211">
        <f t="shared" si="51"/>
        <v>12483.5</v>
      </c>
      <c r="G217" s="211">
        <f t="shared" si="51"/>
        <v>12483.5</v>
      </c>
      <c r="H217" s="211">
        <f t="shared" si="51"/>
        <v>12483.5</v>
      </c>
      <c r="I217" s="211">
        <f t="shared" si="51"/>
        <v>0</v>
      </c>
      <c r="J217" s="211">
        <f t="shared" si="51"/>
        <v>0</v>
      </c>
      <c r="K217" s="211">
        <f t="shared" si="51"/>
        <v>65000</v>
      </c>
      <c r="L217" s="211">
        <f t="shared" si="51"/>
        <v>0</v>
      </c>
      <c r="M217" s="211">
        <f t="shared" si="51"/>
        <v>0</v>
      </c>
      <c r="N217" s="211">
        <f t="shared" si="51"/>
        <v>0</v>
      </c>
      <c r="O217" s="1183"/>
      <c r="P217" s="212"/>
      <c r="Q217" s="212"/>
    </row>
    <row r="218" spans="1:17" s="91" customFormat="1" ht="13.5">
      <c r="A218" s="916"/>
      <c r="B218" s="869"/>
      <c r="C218" s="869"/>
      <c r="D218" s="168">
        <v>2015</v>
      </c>
      <c r="E218" s="217">
        <f aca="true" t="shared" si="52" ref="E218:E228">G218+I218+K218+M218</f>
        <v>0</v>
      </c>
      <c r="F218" s="217">
        <f aca="true" t="shared" si="53" ref="F218:F228">H218+J218+L218+N218</f>
        <v>0</v>
      </c>
      <c r="G218" s="217"/>
      <c r="H218" s="217"/>
      <c r="I218" s="217"/>
      <c r="J218" s="217"/>
      <c r="K218" s="217"/>
      <c r="L218" s="217"/>
      <c r="M218" s="217"/>
      <c r="N218" s="217"/>
      <c r="O218" s="1183"/>
      <c r="P218" s="212"/>
      <c r="Q218" s="212"/>
    </row>
    <row r="219" spans="1:17" s="91" customFormat="1" ht="13.5">
      <c r="A219" s="916"/>
      <c r="B219" s="869"/>
      <c r="C219" s="869"/>
      <c r="D219" s="168">
        <v>2016</v>
      </c>
      <c r="E219" s="217">
        <f t="shared" si="52"/>
        <v>0</v>
      </c>
      <c r="F219" s="217">
        <f t="shared" si="53"/>
        <v>0</v>
      </c>
      <c r="G219" s="217"/>
      <c r="H219" s="217"/>
      <c r="I219" s="217"/>
      <c r="J219" s="217"/>
      <c r="K219" s="217"/>
      <c r="L219" s="217"/>
      <c r="M219" s="217"/>
      <c r="N219" s="217"/>
      <c r="O219" s="1183"/>
      <c r="P219" s="212"/>
      <c r="Q219" s="212"/>
    </row>
    <row r="220" spans="1:17" s="91" customFormat="1" ht="13.5">
      <c r="A220" s="916"/>
      <c r="B220" s="869"/>
      <c r="C220" s="869"/>
      <c r="D220" s="168">
        <v>2017</v>
      </c>
      <c r="E220" s="217">
        <f t="shared" si="52"/>
        <v>0</v>
      </c>
      <c r="F220" s="217">
        <f t="shared" si="53"/>
        <v>0</v>
      </c>
      <c r="G220" s="217"/>
      <c r="H220" s="217"/>
      <c r="I220" s="217"/>
      <c r="J220" s="217"/>
      <c r="K220" s="217"/>
      <c r="L220" s="217"/>
      <c r="M220" s="217"/>
      <c r="N220" s="217"/>
      <c r="O220" s="1183"/>
      <c r="P220" s="212"/>
      <c r="Q220" s="212"/>
    </row>
    <row r="221" spans="1:17" s="91" customFormat="1" ht="13.5">
      <c r="A221" s="916"/>
      <c r="B221" s="869"/>
      <c r="C221" s="869"/>
      <c r="D221" s="168">
        <v>2018</v>
      </c>
      <c r="E221" s="217">
        <f t="shared" si="52"/>
        <v>0</v>
      </c>
      <c r="F221" s="217">
        <f t="shared" si="53"/>
        <v>0</v>
      </c>
      <c r="G221" s="217"/>
      <c r="H221" s="217"/>
      <c r="I221" s="217"/>
      <c r="J221" s="217"/>
      <c r="K221" s="217"/>
      <c r="L221" s="217"/>
      <c r="M221" s="217"/>
      <c r="N221" s="217"/>
      <c r="O221" s="1183"/>
      <c r="P221" s="212"/>
      <c r="Q221" s="212"/>
    </row>
    <row r="222" spans="1:17" s="91" customFormat="1" ht="13.5">
      <c r="A222" s="916"/>
      <c r="B222" s="869"/>
      <c r="C222" s="869"/>
      <c r="D222" s="168">
        <v>2019</v>
      </c>
      <c r="E222" s="217">
        <f t="shared" si="52"/>
        <v>0</v>
      </c>
      <c r="F222" s="217">
        <f t="shared" si="53"/>
        <v>0</v>
      </c>
      <c r="G222" s="217"/>
      <c r="H222" s="217"/>
      <c r="I222" s="217"/>
      <c r="J222" s="217"/>
      <c r="K222" s="217"/>
      <c r="L222" s="217"/>
      <c r="M222" s="217"/>
      <c r="N222" s="217"/>
      <c r="O222" s="1183"/>
      <c r="P222" s="212"/>
      <c r="Q222" s="212"/>
    </row>
    <row r="223" spans="1:17" s="91" customFormat="1" ht="13.5">
      <c r="A223" s="916"/>
      <c r="B223" s="869"/>
      <c r="C223" s="869"/>
      <c r="D223" s="162">
        <v>2020</v>
      </c>
      <c r="E223" s="207">
        <f t="shared" si="52"/>
        <v>77483.5</v>
      </c>
      <c r="F223" s="207">
        <f t="shared" si="53"/>
        <v>12483.5</v>
      </c>
      <c r="G223" s="207">
        <v>12483.5</v>
      </c>
      <c r="H223" s="163">
        <v>12483.5</v>
      </c>
      <c r="I223" s="207"/>
      <c r="J223" s="207"/>
      <c r="K223" s="207">
        <v>65000</v>
      </c>
      <c r="L223" s="207"/>
      <c r="M223" s="207"/>
      <c r="N223" s="207"/>
      <c r="O223" s="1183"/>
      <c r="P223" s="212"/>
      <c r="Q223" s="212"/>
    </row>
    <row r="224" spans="1:17" s="91" customFormat="1" ht="13.5">
      <c r="A224" s="916"/>
      <c r="B224" s="869"/>
      <c r="C224" s="869"/>
      <c r="D224" s="162">
        <v>2021</v>
      </c>
      <c r="E224" s="207">
        <f t="shared" si="52"/>
        <v>0</v>
      </c>
      <c r="F224" s="207">
        <f t="shared" si="53"/>
        <v>0</v>
      </c>
      <c r="G224" s="207"/>
      <c r="H224" s="207"/>
      <c r="I224" s="207"/>
      <c r="J224" s="207"/>
      <c r="K224" s="207"/>
      <c r="L224" s="207"/>
      <c r="M224" s="207"/>
      <c r="N224" s="207"/>
      <c r="O224" s="1183"/>
      <c r="P224" s="212"/>
      <c r="Q224" s="212"/>
    </row>
    <row r="225" spans="1:17" s="91" customFormat="1" ht="13.5">
      <c r="A225" s="916"/>
      <c r="B225" s="869"/>
      <c r="C225" s="869"/>
      <c r="D225" s="162">
        <v>2022</v>
      </c>
      <c r="E225" s="207">
        <f t="shared" si="52"/>
        <v>0</v>
      </c>
      <c r="F225" s="207">
        <f t="shared" si="53"/>
        <v>0</v>
      </c>
      <c r="G225" s="207"/>
      <c r="H225" s="207"/>
      <c r="I225" s="207"/>
      <c r="J225" s="207"/>
      <c r="K225" s="207"/>
      <c r="L225" s="207"/>
      <c r="M225" s="207"/>
      <c r="N225" s="207"/>
      <c r="O225" s="1183"/>
      <c r="P225" s="212"/>
      <c r="Q225" s="212"/>
    </row>
    <row r="226" spans="1:17" s="91" customFormat="1" ht="13.5">
      <c r="A226" s="916"/>
      <c r="B226" s="869"/>
      <c r="C226" s="869"/>
      <c r="D226" s="162">
        <v>2023</v>
      </c>
      <c r="E226" s="207">
        <f t="shared" si="52"/>
        <v>0</v>
      </c>
      <c r="F226" s="207">
        <f t="shared" si="53"/>
        <v>0</v>
      </c>
      <c r="G226" s="207"/>
      <c r="H226" s="207"/>
      <c r="I226" s="207"/>
      <c r="J226" s="207"/>
      <c r="K226" s="207"/>
      <c r="L226" s="207"/>
      <c r="M226" s="207"/>
      <c r="N226" s="207"/>
      <c r="O226" s="1183"/>
      <c r="P226" s="212"/>
      <c r="Q226" s="212"/>
    </row>
    <row r="227" spans="1:17" s="91" customFormat="1" ht="13.5">
      <c r="A227" s="916"/>
      <c r="B227" s="869"/>
      <c r="C227" s="869"/>
      <c r="D227" s="162">
        <v>2024</v>
      </c>
      <c r="E227" s="207">
        <f t="shared" si="52"/>
        <v>0</v>
      </c>
      <c r="F227" s="207">
        <f t="shared" si="53"/>
        <v>0</v>
      </c>
      <c r="G227" s="207"/>
      <c r="H227" s="207"/>
      <c r="I227" s="207"/>
      <c r="J227" s="207"/>
      <c r="K227" s="207"/>
      <c r="L227" s="207"/>
      <c r="M227" s="207"/>
      <c r="N227" s="207"/>
      <c r="O227" s="1183"/>
      <c r="P227" s="212"/>
      <c r="Q227" s="212"/>
    </row>
    <row r="228" spans="1:17" s="91" customFormat="1" ht="13.5">
      <c r="A228" s="916"/>
      <c r="B228" s="869"/>
      <c r="C228" s="869"/>
      <c r="D228" s="162">
        <v>2025</v>
      </c>
      <c r="E228" s="207">
        <f t="shared" si="52"/>
        <v>0</v>
      </c>
      <c r="F228" s="207">
        <f t="shared" si="53"/>
        <v>0</v>
      </c>
      <c r="G228" s="207"/>
      <c r="H228" s="207"/>
      <c r="I228" s="207"/>
      <c r="J228" s="207"/>
      <c r="K228" s="207"/>
      <c r="L228" s="207"/>
      <c r="M228" s="207"/>
      <c r="N228" s="207"/>
      <c r="O228" s="1183"/>
      <c r="P228" s="212"/>
      <c r="Q228" s="212"/>
    </row>
    <row r="229" spans="1:17" s="91" customFormat="1" ht="13.5">
      <c r="A229" s="1209" t="s">
        <v>1048</v>
      </c>
      <c r="B229" s="1212" t="s">
        <v>1092</v>
      </c>
      <c r="C229" s="1212"/>
      <c r="D229" s="261" t="s">
        <v>8</v>
      </c>
      <c r="E229" s="262">
        <f aca="true" t="shared" si="54" ref="E229:N229">SUM(E230:E240)</f>
        <v>628.4</v>
      </c>
      <c r="F229" s="262">
        <f t="shared" si="54"/>
        <v>0</v>
      </c>
      <c r="G229" s="262">
        <f t="shared" si="54"/>
        <v>628.4</v>
      </c>
      <c r="H229" s="262">
        <f t="shared" si="54"/>
        <v>0</v>
      </c>
      <c r="I229" s="262">
        <f t="shared" si="54"/>
        <v>0</v>
      </c>
      <c r="J229" s="262">
        <f t="shared" si="54"/>
        <v>0</v>
      </c>
      <c r="K229" s="262">
        <f t="shared" si="54"/>
        <v>0</v>
      </c>
      <c r="L229" s="262">
        <f t="shared" si="54"/>
        <v>0</v>
      </c>
      <c r="M229" s="262">
        <f t="shared" si="54"/>
        <v>0</v>
      </c>
      <c r="N229" s="262">
        <f t="shared" si="54"/>
        <v>0</v>
      </c>
      <c r="O229" s="1183"/>
      <c r="P229" s="212"/>
      <c r="Q229" s="212"/>
    </row>
    <row r="230" spans="1:17" s="91" customFormat="1" ht="13.5">
      <c r="A230" s="1210"/>
      <c r="B230" s="1213"/>
      <c r="C230" s="1213"/>
      <c r="D230" s="294">
        <v>2015</v>
      </c>
      <c r="E230" s="295">
        <f aca="true" t="shared" si="55" ref="E230:F240">G230+I230+K230+M230</f>
        <v>0</v>
      </c>
      <c r="F230" s="295">
        <f t="shared" si="55"/>
        <v>0</v>
      </c>
      <c r="G230" s="295"/>
      <c r="H230" s="295"/>
      <c r="I230" s="295"/>
      <c r="J230" s="295"/>
      <c r="K230" s="295"/>
      <c r="L230" s="295"/>
      <c r="M230" s="295"/>
      <c r="N230" s="295"/>
      <c r="O230" s="1183"/>
      <c r="P230" s="212"/>
      <c r="Q230" s="212"/>
    </row>
    <row r="231" spans="1:17" s="91" customFormat="1" ht="13.5">
      <c r="A231" s="1210"/>
      <c r="B231" s="1213"/>
      <c r="C231" s="1213"/>
      <c r="D231" s="294">
        <v>2016</v>
      </c>
      <c r="E231" s="295">
        <f t="shared" si="55"/>
        <v>0</v>
      </c>
      <c r="F231" s="295">
        <f t="shared" si="55"/>
        <v>0</v>
      </c>
      <c r="G231" s="295"/>
      <c r="H231" s="295"/>
      <c r="I231" s="295"/>
      <c r="J231" s="295"/>
      <c r="K231" s="295"/>
      <c r="L231" s="295"/>
      <c r="M231" s="295"/>
      <c r="N231" s="295"/>
      <c r="O231" s="1183"/>
      <c r="P231" s="212"/>
      <c r="Q231" s="212"/>
    </row>
    <row r="232" spans="1:17" s="91" customFormat="1" ht="13.5">
      <c r="A232" s="1210"/>
      <c r="B232" s="1213"/>
      <c r="C232" s="1213"/>
      <c r="D232" s="294">
        <v>2017</v>
      </c>
      <c r="E232" s="295">
        <f t="shared" si="55"/>
        <v>0</v>
      </c>
      <c r="F232" s="295">
        <f t="shared" si="55"/>
        <v>0</v>
      </c>
      <c r="G232" s="295"/>
      <c r="H232" s="295"/>
      <c r="I232" s="295"/>
      <c r="J232" s="295"/>
      <c r="K232" s="295"/>
      <c r="L232" s="295"/>
      <c r="M232" s="295"/>
      <c r="N232" s="295"/>
      <c r="O232" s="1183"/>
      <c r="P232" s="212"/>
      <c r="Q232" s="212"/>
    </row>
    <row r="233" spans="1:17" s="91" customFormat="1" ht="13.5">
      <c r="A233" s="1210"/>
      <c r="B233" s="1213"/>
      <c r="C233" s="1213"/>
      <c r="D233" s="294">
        <v>2018</v>
      </c>
      <c r="E233" s="295">
        <f t="shared" si="55"/>
        <v>0</v>
      </c>
      <c r="F233" s="295">
        <f t="shared" si="55"/>
        <v>0</v>
      </c>
      <c r="G233" s="295"/>
      <c r="H233" s="295"/>
      <c r="I233" s="295"/>
      <c r="J233" s="295"/>
      <c r="K233" s="295"/>
      <c r="L233" s="295"/>
      <c r="M233" s="295"/>
      <c r="N233" s="295"/>
      <c r="O233" s="1183"/>
      <c r="P233" s="212"/>
      <c r="Q233" s="212"/>
    </row>
    <row r="234" spans="1:17" s="91" customFormat="1" ht="13.5">
      <c r="A234" s="1210"/>
      <c r="B234" s="1213"/>
      <c r="C234" s="1213"/>
      <c r="D234" s="294">
        <v>2019</v>
      </c>
      <c r="E234" s="295">
        <f t="shared" si="55"/>
        <v>0</v>
      </c>
      <c r="F234" s="295">
        <f t="shared" si="55"/>
        <v>0</v>
      </c>
      <c r="G234" s="295"/>
      <c r="H234" s="295"/>
      <c r="I234" s="295"/>
      <c r="J234" s="295"/>
      <c r="K234" s="295"/>
      <c r="L234" s="295"/>
      <c r="M234" s="295"/>
      <c r="N234" s="295"/>
      <c r="O234" s="1183"/>
      <c r="P234" s="212"/>
      <c r="Q234" s="212"/>
    </row>
    <row r="235" spans="1:17" s="91" customFormat="1" ht="13.5">
      <c r="A235" s="1210"/>
      <c r="B235" s="1213"/>
      <c r="C235" s="1213"/>
      <c r="D235" s="294">
        <v>2020</v>
      </c>
      <c r="E235" s="295">
        <f t="shared" si="55"/>
        <v>0</v>
      </c>
      <c r="F235" s="295">
        <f t="shared" si="55"/>
        <v>0</v>
      </c>
      <c r="G235" s="295"/>
      <c r="H235" s="295"/>
      <c r="I235" s="295"/>
      <c r="J235" s="295"/>
      <c r="K235" s="295"/>
      <c r="L235" s="295"/>
      <c r="M235" s="295"/>
      <c r="N235" s="295"/>
      <c r="O235" s="1183"/>
      <c r="P235" s="212"/>
      <c r="Q235" s="212"/>
    </row>
    <row r="236" spans="1:17" s="91" customFormat="1" ht="13.5">
      <c r="A236" s="1210"/>
      <c r="B236" s="1213"/>
      <c r="C236" s="1213"/>
      <c r="D236" s="294">
        <v>2021</v>
      </c>
      <c r="E236" s="295">
        <f t="shared" si="55"/>
        <v>628.4</v>
      </c>
      <c r="F236" s="295">
        <f t="shared" si="55"/>
        <v>0</v>
      </c>
      <c r="G236" s="295">
        <v>628.4</v>
      </c>
      <c r="H236" s="295"/>
      <c r="I236" s="295"/>
      <c r="J236" s="295"/>
      <c r="K236" s="295"/>
      <c r="L236" s="295"/>
      <c r="M236" s="295"/>
      <c r="N236" s="295"/>
      <c r="O236" s="1183"/>
      <c r="P236" s="212"/>
      <c r="Q236" s="212"/>
    </row>
    <row r="237" spans="1:17" s="91" customFormat="1" ht="13.5">
      <c r="A237" s="1210"/>
      <c r="B237" s="1213"/>
      <c r="C237" s="1213"/>
      <c r="D237" s="294">
        <v>2022</v>
      </c>
      <c r="E237" s="295">
        <f t="shared" si="55"/>
        <v>0</v>
      </c>
      <c r="F237" s="295">
        <f t="shared" si="55"/>
        <v>0</v>
      </c>
      <c r="G237" s="295"/>
      <c r="H237" s="295"/>
      <c r="I237" s="295"/>
      <c r="J237" s="295"/>
      <c r="K237" s="295"/>
      <c r="L237" s="295"/>
      <c r="M237" s="295"/>
      <c r="N237" s="295"/>
      <c r="O237" s="1183"/>
      <c r="P237" s="212"/>
      <c r="Q237" s="212"/>
    </row>
    <row r="238" spans="1:17" s="91" customFormat="1" ht="13.5">
      <c r="A238" s="1210"/>
      <c r="B238" s="1213"/>
      <c r="C238" s="1213"/>
      <c r="D238" s="294">
        <v>2023</v>
      </c>
      <c r="E238" s="295">
        <f t="shared" si="55"/>
        <v>0</v>
      </c>
      <c r="F238" s="295">
        <f t="shared" si="55"/>
        <v>0</v>
      </c>
      <c r="G238" s="295"/>
      <c r="H238" s="295"/>
      <c r="I238" s="295"/>
      <c r="J238" s="295"/>
      <c r="K238" s="295"/>
      <c r="L238" s="295"/>
      <c r="M238" s="295"/>
      <c r="N238" s="295"/>
      <c r="O238" s="1183"/>
      <c r="P238" s="212"/>
      <c r="Q238" s="212"/>
    </row>
    <row r="239" spans="1:17" s="91" customFormat="1" ht="13.5">
      <c r="A239" s="1210"/>
      <c r="B239" s="1213"/>
      <c r="C239" s="1213"/>
      <c r="D239" s="294">
        <v>2024</v>
      </c>
      <c r="E239" s="295">
        <f t="shared" si="55"/>
        <v>0</v>
      </c>
      <c r="F239" s="295">
        <f t="shared" si="55"/>
        <v>0</v>
      </c>
      <c r="G239" s="295"/>
      <c r="H239" s="295"/>
      <c r="I239" s="295"/>
      <c r="J239" s="295"/>
      <c r="K239" s="295"/>
      <c r="L239" s="295"/>
      <c r="M239" s="295"/>
      <c r="N239" s="295"/>
      <c r="O239" s="1183"/>
      <c r="P239" s="212"/>
      <c r="Q239" s="212"/>
    </row>
    <row r="240" spans="1:17" s="91" customFormat="1" ht="13.5">
      <c r="A240" s="1211"/>
      <c r="B240" s="1214"/>
      <c r="C240" s="1214"/>
      <c r="D240" s="294">
        <v>2025</v>
      </c>
      <c r="E240" s="295">
        <f t="shared" si="55"/>
        <v>0</v>
      </c>
      <c r="F240" s="295">
        <f t="shared" si="55"/>
        <v>0</v>
      </c>
      <c r="G240" s="295"/>
      <c r="H240" s="295"/>
      <c r="I240" s="295"/>
      <c r="J240" s="295"/>
      <c r="K240" s="295"/>
      <c r="L240" s="295"/>
      <c r="M240" s="295"/>
      <c r="N240" s="295"/>
      <c r="O240" s="1183"/>
      <c r="P240" s="212"/>
      <c r="Q240" s="212"/>
    </row>
    <row r="241" spans="1:17" s="91" customFormat="1" ht="13.5">
      <c r="A241" s="1209" t="s">
        <v>1093</v>
      </c>
      <c r="B241" s="1212" t="s">
        <v>1104</v>
      </c>
      <c r="C241" s="1212"/>
      <c r="D241" s="261" t="s">
        <v>8</v>
      </c>
      <c r="E241" s="262">
        <f aca="true" t="shared" si="56" ref="E241:N241">SUM(E242:E252)</f>
        <v>291.3</v>
      </c>
      <c r="F241" s="262">
        <f t="shared" si="56"/>
        <v>0</v>
      </c>
      <c r="G241" s="262">
        <f t="shared" si="56"/>
        <v>291.3</v>
      </c>
      <c r="H241" s="262">
        <f t="shared" si="56"/>
        <v>0</v>
      </c>
      <c r="I241" s="262">
        <f t="shared" si="56"/>
        <v>0</v>
      </c>
      <c r="J241" s="262">
        <f t="shared" si="56"/>
        <v>0</v>
      </c>
      <c r="K241" s="262">
        <f t="shared" si="56"/>
        <v>0</v>
      </c>
      <c r="L241" s="262">
        <f t="shared" si="56"/>
        <v>0</v>
      </c>
      <c r="M241" s="262">
        <f t="shared" si="56"/>
        <v>0</v>
      </c>
      <c r="N241" s="262">
        <f t="shared" si="56"/>
        <v>0</v>
      </c>
      <c r="O241" s="1183"/>
      <c r="P241" s="212"/>
      <c r="Q241" s="212"/>
    </row>
    <row r="242" spans="1:17" s="91" customFormat="1" ht="13.5">
      <c r="A242" s="1210"/>
      <c r="B242" s="1213"/>
      <c r="C242" s="1213"/>
      <c r="D242" s="294">
        <v>2015</v>
      </c>
      <c r="E242" s="295">
        <f aca="true" t="shared" si="57" ref="E242:F252">G242+I242+K242+M242</f>
        <v>0</v>
      </c>
      <c r="F242" s="295">
        <f t="shared" si="57"/>
        <v>0</v>
      </c>
      <c r="G242" s="295"/>
      <c r="H242" s="295"/>
      <c r="I242" s="295"/>
      <c r="J242" s="295"/>
      <c r="K242" s="295"/>
      <c r="L242" s="295"/>
      <c r="M242" s="295"/>
      <c r="N242" s="295"/>
      <c r="O242" s="1183"/>
      <c r="P242" s="212"/>
      <c r="Q242" s="212"/>
    </row>
    <row r="243" spans="1:17" s="91" customFormat="1" ht="13.5">
      <c r="A243" s="1210"/>
      <c r="B243" s="1213"/>
      <c r="C243" s="1213"/>
      <c r="D243" s="294">
        <v>2016</v>
      </c>
      <c r="E243" s="295">
        <f t="shared" si="57"/>
        <v>0</v>
      </c>
      <c r="F243" s="295">
        <f t="shared" si="57"/>
        <v>0</v>
      </c>
      <c r="G243" s="295"/>
      <c r="H243" s="295"/>
      <c r="I243" s="295"/>
      <c r="J243" s="295"/>
      <c r="K243" s="295"/>
      <c r="L243" s="295"/>
      <c r="M243" s="295"/>
      <c r="N243" s="295"/>
      <c r="O243" s="1183"/>
      <c r="P243" s="212"/>
      <c r="Q243" s="212"/>
    </row>
    <row r="244" spans="1:17" s="91" customFormat="1" ht="13.5">
      <c r="A244" s="1210"/>
      <c r="B244" s="1213"/>
      <c r="C244" s="1213"/>
      <c r="D244" s="294">
        <v>2017</v>
      </c>
      <c r="E244" s="295">
        <f t="shared" si="57"/>
        <v>0</v>
      </c>
      <c r="F244" s="295">
        <f t="shared" si="57"/>
        <v>0</v>
      </c>
      <c r="G244" s="295"/>
      <c r="H244" s="295"/>
      <c r="I244" s="295"/>
      <c r="J244" s="295"/>
      <c r="K244" s="295"/>
      <c r="L244" s="295"/>
      <c r="M244" s="295"/>
      <c r="N244" s="295"/>
      <c r="O244" s="1183"/>
      <c r="P244" s="212"/>
      <c r="Q244" s="212"/>
    </row>
    <row r="245" spans="1:17" s="91" customFormat="1" ht="13.5">
      <c r="A245" s="1210"/>
      <c r="B245" s="1213"/>
      <c r="C245" s="1213"/>
      <c r="D245" s="294">
        <v>2018</v>
      </c>
      <c r="E245" s="295">
        <f t="shared" si="57"/>
        <v>0</v>
      </c>
      <c r="F245" s="295">
        <f t="shared" si="57"/>
        <v>0</v>
      </c>
      <c r="G245" s="295"/>
      <c r="H245" s="295"/>
      <c r="I245" s="295"/>
      <c r="J245" s="295"/>
      <c r="K245" s="295"/>
      <c r="L245" s="295"/>
      <c r="M245" s="295"/>
      <c r="N245" s="295"/>
      <c r="O245" s="1183"/>
      <c r="P245" s="212"/>
      <c r="Q245" s="212"/>
    </row>
    <row r="246" spans="1:17" s="91" customFormat="1" ht="13.5">
      <c r="A246" s="1210"/>
      <c r="B246" s="1213"/>
      <c r="C246" s="1213"/>
      <c r="D246" s="294">
        <v>2019</v>
      </c>
      <c r="E246" s="295">
        <f t="shared" si="57"/>
        <v>0</v>
      </c>
      <c r="F246" s="295">
        <f t="shared" si="57"/>
        <v>0</v>
      </c>
      <c r="G246" s="295"/>
      <c r="H246" s="295"/>
      <c r="I246" s="295"/>
      <c r="J246" s="295"/>
      <c r="K246" s="295"/>
      <c r="L246" s="295"/>
      <c r="M246" s="295"/>
      <c r="N246" s="295"/>
      <c r="O246" s="1183"/>
      <c r="P246" s="212"/>
      <c r="Q246" s="212"/>
    </row>
    <row r="247" spans="1:17" s="91" customFormat="1" ht="13.5">
      <c r="A247" s="1210"/>
      <c r="B247" s="1213"/>
      <c r="C247" s="1213"/>
      <c r="D247" s="294">
        <v>2020</v>
      </c>
      <c r="E247" s="295">
        <f t="shared" si="57"/>
        <v>0</v>
      </c>
      <c r="F247" s="295">
        <f t="shared" si="57"/>
        <v>0</v>
      </c>
      <c r="G247" s="295"/>
      <c r="H247" s="295"/>
      <c r="I247" s="295"/>
      <c r="J247" s="295"/>
      <c r="K247" s="295"/>
      <c r="L247" s="295"/>
      <c r="M247" s="295"/>
      <c r="N247" s="295"/>
      <c r="O247" s="1183"/>
      <c r="P247" s="212"/>
      <c r="Q247" s="212"/>
    </row>
    <row r="248" spans="1:17" s="91" customFormat="1" ht="13.5">
      <c r="A248" s="1210"/>
      <c r="B248" s="1213"/>
      <c r="C248" s="1213"/>
      <c r="D248" s="294">
        <v>2021</v>
      </c>
      <c r="E248" s="295">
        <f t="shared" si="57"/>
        <v>291.3</v>
      </c>
      <c r="F248" s="295">
        <f t="shared" si="57"/>
        <v>0</v>
      </c>
      <c r="G248" s="295">
        <v>291.3</v>
      </c>
      <c r="H248" s="295"/>
      <c r="I248" s="295"/>
      <c r="J248" s="295"/>
      <c r="K248" s="295"/>
      <c r="L248" s="295"/>
      <c r="M248" s="295"/>
      <c r="N248" s="295"/>
      <c r="O248" s="1183"/>
      <c r="P248" s="212"/>
      <c r="Q248" s="212"/>
    </row>
    <row r="249" spans="1:17" s="91" customFormat="1" ht="13.5">
      <c r="A249" s="1210"/>
      <c r="B249" s="1213"/>
      <c r="C249" s="1213"/>
      <c r="D249" s="294">
        <v>2022</v>
      </c>
      <c r="E249" s="295">
        <f t="shared" si="57"/>
        <v>0</v>
      </c>
      <c r="F249" s="295">
        <f t="shared" si="57"/>
        <v>0</v>
      </c>
      <c r="G249" s="295"/>
      <c r="H249" s="295"/>
      <c r="I249" s="295"/>
      <c r="J249" s="295"/>
      <c r="K249" s="295"/>
      <c r="L249" s="295"/>
      <c r="M249" s="295"/>
      <c r="N249" s="295"/>
      <c r="O249" s="1183"/>
      <c r="P249" s="212"/>
      <c r="Q249" s="212"/>
    </row>
    <row r="250" spans="1:17" s="91" customFormat="1" ht="13.5">
      <c r="A250" s="1210"/>
      <c r="B250" s="1213"/>
      <c r="C250" s="1213"/>
      <c r="D250" s="294">
        <v>2023</v>
      </c>
      <c r="E250" s="295">
        <f t="shared" si="57"/>
        <v>0</v>
      </c>
      <c r="F250" s="295">
        <f t="shared" si="57"/>
        <v>0</v>
      </c>
      <c r="G250" s="295"/>
      <c r="H250" s="295"/>
      <c r="I250" s="295"/>
      <c r="J250" s="295"/>
      <c r="K250" s="295"/>
      <c r="L250" s="295"/>
      <c r="M250" s="295"/>
      <c r="N250" s="295"/>
      <c r="O250" s="1183"/>
      <c r="P250" s="212"/>
      <c r="Q250" s="212"/>
    </row>
    <row r="251" spans="1:17" s="91" customFormat="1" ht="13.5">
      <c r="A251" s="1210"/>
      <c r="B251" s="1213"/>
      <c r="C251" s="1213"/>
      <c r="D251" s="294">
        <v>2024</v>
      </c>
      <c r="E251" s="295">
        <f t="shared" si="57"/>
        <v>0</v>
      </c>
      <c r="F251" s="295">
        <f t="shared" si="57"/>
        <v>0</v>
      </c>
      <c r="G251" s="295"/>
      <c r="H251" s="295"/>
      <c r="I251" s="295"/>
      <c r="J251" s="295"/>
      <c r="K251" s="295"/>
      <c r="L251" s="295"/>
      <c r="M251" s="295"/>
      <c r="N251" s="295"/>
      <c r="O251" s="1183"/>
      <c r="P251" s="212"/>
      <c r="Q251" s="212"/>
    </row>
    <row r="252" spans="1:17" s="91" customFormat="1" ht="13.5">
      <c r="A252" s="1211"/>
      <c r="B252" s="1214"/>
      <c r="C252" s="1214"/>
      <c r="D252" s="294">
        <v>2025</v>
      </c>
      <c r="E252" s="295">
        <f t="shared" si="57"/>
        <v>0</v>
      </c>
      <c r="F252" s="295">
        <f t="shared" si="57"/>
        <v>0</v>
      </c>
      <c r="G252" s="295"/>
      <c r="H252" s="295"/>
      <c r="I252" s="295"/>
      <c r="J252" s="295"/>
      <c r="K252" s="295"/>
      <c r="L252" s="295"/>
      <c r="M252" s="295"/>
      <c r="N252" s="295"/>
      <c r="O252" s="1183"/>
      <c r="P252" s="212"/>
      <c r="Q252" s="212"/>
    </row>
    <row r="253" spans="1:17" s="91" customFormat="1" ht="13.5">
      <c r="A253" s="1198" t="s">
        <v>1132</v>
      </c>
      <c r="B253" s="1199"/>
      <c r="C253" s="1199"/>
      <c r="D253" s="1199"/>
      <c r="E253" s="1199"/>
      <c r="F253" s="1199"/>
      <c r="G253" s="1199"/>
      <c r="H253" s="1199"/>
      <c r="I253" s="1199"/>
      <c r="J253" s="1199"/>
      <c r="K253" s="1199"/>
      <c r="L253" s="1199"/>
      <c r="M253" s="1199"/>
      <c r="N253" s="1199"/>
      <c r="O253" s="1200"/>
      <c r="P253" s="212"/>
      <c r="Q253" s="212"/>
    </row>
    <row r="254" spans="1:17" s="91" customFormat="1" ht="15.75" customHeight="1">
      <c r="A254" s="1218" t="s">
        <v>79</v>
      </c>
      <c r="B254" s="1222" t="s">
        <v>1020</v>
      </c>
      <c r="C254" s="913"/>
      <c r="D254" s="205" t="s">
        <v>8</v>
      </c>
      <c r="E254" s="206">
        <f>SUM(E255:E265)</f>
        <v>31517.9</v>
      </c>
      <c r="F254" s="206">
        <f>SUM(F255:F265)</f>
        <v>0</v>
      </c>
      <c r="G254" s="206">
        <f>SUM(G255:G265)</f>
        <v>31517.9</v>
      </c>
      <c r="H254" s="206">
        <f aca="true" t="shared" si="58" ref="H254:N254">SUM(H255:H265)</f>
        <v>0</v>
      </c>
      <c r="I254" s="206">
        <f t="shared" si="58"/>
        <v>0</v>
      </c>
      <c r="J254" s="206">
        <f t="shared" si="58"/>
        <v>0</v>
      </c>
      <c r="K254" s="206">
        <f t="shared" si="58"/>
        <v>0</v>
      </c>
      <c r="L254" s="206">
        <f t="shared" si="58"/>
        <v>0</v>
      </c>
      <c r="M254" s="206">
        <f t="shared" si="58"/>
        <v>0</v>
      </c>
      <c r="N254" s="206">
        <f t="shared" si="58"/>
        <v>0</v>
      </c>
      <c r="O254" s="1183"/>
      <c r="P254" s="212"/>
      <c r="Q254" s="212"/>
    </row>
    <row r="255" spans="1:17" s="91" customFormat="1" ht="13.5">
      <c r="A255" s="1218"/>
      <c r="B255" s="1222"/>
      <c r="C255" s="913"/>
      <c r="D255" s="168">
        <v>2015</v>
      </c>
      <c r="E255" s="217">
        <f aca="true" t="shared" si="59" ref="E255:E265">G255+I255+K255+M255</f>
        <v>0</v>
      </c>
      <c r="F255" s="217">
        <f aca="true" t="shared" si="60" ref="F255:F265">H255+J255+L255+N255</f>
        <v>0</v>
      </c>
      <c r="G255" s="217">
        <f>G267+G279+G291</f>
        <v>0</v>
      </c>
      <c r="H255" s="217">
        <f aca="true" t="shared" si="61" ref="H255:N255">H267+H279+H291</f>
        <v>0</v>
      </c>
      <c r="I255" s="217">
        <f t="shared" si="61"/>
        <v>0</v>
      </c>
      <c r="J255" s="217">
        <f t="shared" si="61"/>
        <v>0</v>
      </c>
      <c r="K255" s="217">
        <f t="shared" si="61"/>
        <v>0</v>
      </c>
      <c r="L255" s="217">
        <f t="shared" si="61"/>
        <v>0</v>
      </c>
      <c r="M255" s="217">
        <f t="shared" si="61"/>
        <v>0</v>
      </c>
      <c r="N255" s="217">
        <f t="shared" si="61"/>
        <v>0</v>
      </c>
      <c r="O255" s="1183"/>
      <c r="P255" s="212"/>
      <c r="Q255" s="212"/>
    </row>
    <row r="256" spans="1:17" s="91" customFormat="1" ht="13.5">
      <c r="A256" s="1218"/>
      <c r="B256" s="1222"/>
      <c r="C256" s="913"/>
      <c r="D256" s="168">
        <v>2016</v>
      </c>
      <c r="E256" s="217">
        <f t="shared" si="59"/>
        <v>0</v>
      </c>
      <c r="F256" s="217">
        <f t="shared" si="60"/>
        <v>0</v>
      </c>
      <c r="G256" s="217">
        <f aca="true" t="shared" si="62" ref="G256:N265">G268+G280+G292</f>
        <v>0</v>
      </c>
      <c r="H256" s="217">
        <f t="shared" si="62"/>
        <v>0</v>
      </c>
      <c r="I256" s="217">
        <f t="shared" si="62"/>
        <v>0</v>
      </c>
      <c r="J256" s="217">
        <f t="shared" si="62"/>
        <v>0</v>
      </c>
      <c r="K256" s="217">
        <f t="shared" si="62"/>
        <v>0</v>
      </c>
      <c r="L256" s="217">
        <f t="shared" si="62"/>
        <v>0</v>
      </c>
      <c r="M256" s="217">
        <f t="shared" si="62"/>
        <v>0</v>
      </c>
      <c r="N256" s="217">
        <f t="shared" si="62"/>
        <v>0</v>
      </c>
      <c r="O256" s="1183"/>
      <c r="P256" s="212"/>
      <c r="Q256" s="212"/>
    </row>
    <row r="257" spans="1:17" s="91" customFormat="1" ht="13.5">
      <c r="A257" s="1218"/>
      <c r="B257" s="1222"/>
      <c r="C257" s="913"/>
      <c r="D257" s="168">
        <v>2017</v>
      </c>
      <c r="E257" s="217">
        <f t="shared" si="59"/>
        <v>0</v>
      </c>
      <c r="F257" s="217">
        <f t="shared" si="60"/>
        <v>0</v>
      </c>
      <c r="G257" s="217">
        <f t="shared" si="62"/>
        <v>0</v>
      </c>
      <c r="H257" s="217">
        <f t="shared" si="62"/>
        <v>0</v>
      </c>
      <c r="I257" s="217">
        <f t="shared" si="62"/>
        <v>0</v>
      </c>
      <c r="J257" s="217">
        <f t="shared" si="62"/>
        <v>0</v>
      </c>
      <c r="K257" s="217">
        <f t="shared" si="62"/>
        <v>0</v>
      </c>
      <c r="L257" s="217">
        <f t="shared" si="62"/>
        <v>0</v>
      </c>
      <c r="M257" s="217">
        <f t="shared" si="62"/>
        <v>0</v>
      </c>
      <c r="N257" s="217">
        <f t="shared" si="62"/>
        <v>0</v>
      </c>
      <c r="O257" s="1183"/>
      <c r="P257" s="212"/>
      <c r="Q257" s="212"/>
    </row>
    <row r="258" spans="1:17" s="91" customFormat="1" ht="13.5">
      <c r="A258" s="1218"/>
      <c r="B258" s="1222"/>
      <c r="C258" s="913"/>
      <c r="D258" s="168">
        <v>2018</v>
      </c>
      <c r="E258" s="217">
        <f t="shared" si="59"/>
        <v>0</v>
      </c>
      <c r="F258" s="217">
        <f t="shared" si="60"/>
        <v>0</v>
      </c>
      <c r="G258" s="217">
        <f t="shared" si="62"/>
        <v>0</v>
      </c>
      <c r="H258" s="217">
        <f t="shared" si="62"/>
        <v>0</v>
      </c>
      <c r="I258" s="217">
        <f t="shared" si="62"/>
        <v>0</v>
      </c>
      <c r="J258" s="217">
        <f t="shared" si="62"/>
        <v>0</v>
      </c>
      <c r="K258" s="217">
        <f t="shared" si="62"/>
        <v>0</v>
      </c>
      <c r="L258" s="217">
        <f t="shared" si="62"/>
        <v>0</v>
      </c>
      <c r="M258" s="217">
        <f t="shared" si="62"/>
        <v>0</v>
      </c>
      <c r="N258" s="217">
        <f t="shared" si="62"/>
        <v>0</v>
      </c>
      <c r="O258" s="1183"/>
      <c r="P258" s="212"/>
      <c r="Q258" s="212"/>
    </row>
    <row r="259" spans="1:17" s="91" customFormat="1" ht="13.5">
      <c r="A259" s="1218"/>
      <c r="B259" s="1222"/>
      <c r="C259" s="913"/>
      <c r="D259" s="168">
        <v>2019</v>
      </c>
      <c r="E259" s="217">
        <f t="shared" si="59"/>
        <v>0</v>
      </c>
      <c r="F259" s="217">
        <f t="shared" si="60"/>
        <v>0</v>
      </c>
      <c r="G259" s="217">
        <f t="shared" si="62"/>
        <v>0</v>
      </c>
      <c r="H259" s="217">
        <f t="shared" si="62"/>
        <v>0</v>
      </c>
      <c r="I259" s="217">
        <f t="shared" si="62"/>
        <v>0</v>
      </c>
      <c r="J259" s="217">
        <f t="shared" si="62"/>
        <v>0</v>
      </c>
      <c r="K259" s="217">
        <f t="shared" si="62"/>
        <v>0</v>
      </c>
      <c r="L259" s="217">
        <f t="shared" si="62"/>
        <v>0</v>
      </c>
      <c r="M259" s="217">
        <f t="shared" si="62"/>
        <v>0</v>
      </c>
      <c r="N259" s="217">
        <f t="shared" si="62"/>
        <v>0</v>
      </c>
      <c r="O259" s="1183"/>
      <c r="P259" s="212"/>
      <c r="Q259" s="212"/>
    </row>
    <row r="260" spans="1:17" s="91" customFormat="1" ht="13.5">
      <c r="A260" s="1218"/>
      <c r="B260" s="1222"/>
      <c r="C260" s="913"/>
      <c r="D260" s="162">
        <v>2020</v>
      </c>
      <c r="E260" s="207">
        <f t="shared" si="59"/>
        <v>599.3</v>
      </c>
      <c r="F260" s="207">
        <f t="shared" si="60"/>
        <v>0</v>
      </c>
      <c r="G260" s="217">
        <f t="shared" si="62"/>
        <v>599.3</v>
      </c>
      <c r="H260" s="217">
        <f t="shared" si="62"/>
        <v>0</v>
      </c>
      <c r="I260" s="217">
        <f t="shared" si="62"/>
        <v>0</v>
      </c>
      <c r="J260" s="217">
        <f t="shared" si="62"/>
        <v>0</v>
      </c>
      <c r="K260" s="217">
        <f t="shared" si="62"/>
        <v>0</v>
      </c>
      <c r="L260" s="217">
        <f t="shared" si="62"/>
        <v>0</v>
      </c>
      <c r="M260" s="217">
        <f t="shared" si="62"/>
        <v>0</v>
      </c>
      <c r="N260" s="217">
        <f t="shared" si="62"/>
        <v>0</v>
      </c>
      <c r="O260" s="1183"/>
      <c r="P260" s="212"/>
      <c r="Q260" s="212"/>
    </row>
    <row r="261" spans="1:17" s="91" customFormat="1" ht="13.5">
      <c r="A261" s="1218"/>
      <c r="B261" s="1222"/>
      <c r="C261" s="913"/>
      <c r="D261" s="162">
        <v>2021</v>
      </c>
      <c r="E261" s="207">
        <f t="shared" si="59"/>
        <v>5151.1</v>
      </c>
      <c r="F261" s="207">
        <f t="shared" si="60"/>
        <v>0</v>
      </c>
      <c r="G261" s="217">
        <f t="shared" si="62"/>
        <v>5151.1</v>
      </c>
      <c r="H261" s="217">
        <f t="shared" si="62"/>
        <v>0</v>
      </c>
      <c r="I261" s="217">
        <f t="shared" si="62"/>
        <v>0</v>
      </c>
      <c r="J261" s="217">
        <f t="shared" si="62"/>
        <v>0</v>
      </c>
      <c r="K261" s="217">
        <f t="shared" si="62"/>
        <v>0</v>
      </c>
      <c r="L261" s="217">
        <f t="shared" si="62"/>
        <v>0</v>
      </c>
      <c r="M261" s="217">
        <f t="shared" si="62"/>
        <v>0</v>
      </c>
      <c r="N261" s="217">
        <f t="shared" si="62"/>
        <v>0</v>
      </c>
      <c r="O261" s="1183"/>
      <c r="P261" s="212"/>
      <c r="Q261" s="212"/>
    </row>
    <row r="262" spans="1:17" s="91" customFormat="1" ht="13.5">
      <c r="A262" s="1218"/>
      <c r="B262" s="1222"/>
      <c r="C262" s="913"/>
      <c r="D262" s="162">
        <v>2022</v>
      </c>
      <c r="E262" s="207">
        <f t="shared" si="59"/>
        <v>0</v>
      </c>
      <c r="F262" s="207">
        <f t="shared" si="60"/>
        <v>0</v>
      </c>
      <c r="G262" s="217">
        <f t="shared" si="62"/>
        <v>0</v>
      </c>
      <c r="H262" s="217">
        <f t="shared" si="62"/>
        <v>0</v>
      </c>
      <c r="I262" s="217">
        <f t="shared" si="62"/>
        <v>0</v>
      </c>
      <c r="J262" s="217">
        <f t="shared" si="62"/>
        <v>0</v>
      </c>
      <c r="K262" s="217">
        <f t="shared" si="62"/>
        <v>0</v>
      </c>
      <c r="L262" s="217">
        <f t="shared" si="62"/>
        <v>0</v>
      </c>
      <c r="M262" s="217">
        <f t="shared" si="62"/>
        <v>0</v>
      </c>
      <c r="N262" s="217">
        <f t="shared" si="62"/>
        <v>0</v>
      </c>
      <c r="O262" s="1183"/>
      <c r="P262" s="212"/>
      <c r="Q262" s="212"/>
    </row>
    <row r="263" spans="1:17" s="91" customFormat="1" ht="13.5">
      <c r="A263" s="1218"/>
      <c r="B263" s="1222"/>
      <c r="C263" s="913"/>
      <c r="D263" s="162">
        <v>2023</v>
      </c>
      <c r="E263" s="207">
        <f t="shared" si="59"/>
        <v>25767.5</v>
      </c>
      <c r="F263" s="207">
        <f t="shared" si="60"/>
        <v>0</v>
      </c>
      <c r="G263" s="217">
        <f t="shared" si="62"/>
        <v>25767.5</v>
      </c>
      <c r="H263" s="217">
        <f t="shared" si="62"/>
        <v>0</v>
      </c>
      <c r="I263" s="217">
        <f t="shared" si="62"/>
        <v>0</v>
      </c>
      <c r="J263" s="217">
        <f t="shared" si="62"/>
        <v>0</v>
      </c>
      <c r="K263" s="217">
        <f t="shared" si="62"/>
        <v>0</v>
      </c>
      <c r="L263" s="217">
        <f t="shared" si="62"/>
        <v>0</v>
      </c>
      <c r="M263" s="217">
        <f t="shared" si="62"/>
        <v>0</v>
      </c>
      <c r="N263" s="217">
        <f t="shared" si="62"/>
        <v>0</v>
      </c>
      <c r="O263" s="1183"/>
      <c r="P263" s="212"/>
      <c r="Q263" s="212"/>
    </row>
    <row r="264" spans="1:17" s="91" customFormat="1" ht="13.5">
      <c r="A264" s="1218"/>
      <c r="B264" s="1222"/>
      <c r="C264" s="913"/>
      <c r="D264" s="162">
        <v>2024</v>
      </c>
      <c r="E264" s="207">
        <f t="shared" si="59"/>
        <v>0</v>
      </c>
      <c r="F264" s="207">
        <f t="shared" si="60"/>
        <v>0</v>
      </c>
      <c r="G264" s="217">
        <f t="shared" si="62"/>
        <v>0</v>
      </c>
      <c r="H264" s="217">
        <f t="shared" si="62"/>
        <v>0</v>
      </c>
      <c r="I264" s="217">
        <f t="shared" si="62"/>
        <v>0</v>
      </c>
      <c r="J264" s="217">
        <f t="shared" si="62"/>
        <v>0</v>
      </c>
      <c r="K264" s="217">
        <f t="shared" si="62"/>
        <v>0</v>
      </c>
      <c r="L264" s="217">
        <f t="shared" si="62"/>
        <v>0</v>
      </c>
      <c r="M264" s="217">
        <f t="shared" si="62"/>
        <v>0</v>
      </c>
      <c r="N264" s="217">
        <f t="shared" si="62"/>
        <v>0</v>
      </c>
      <c r="O264" s="1183"/>
      <c r="P264" s="212"/>
      <c r="Q264" s="212"/>
    </row>
    <row r="265" spans="1:17" s="91" customFormat="1" ht="15.75" customHeight="1">
      <c r="A265" s="1218"/>
      <c r="B265" s="1222"/>
      <c r="C265" s="913"/>
      <c r="D265" s="162">
        <v>2025</v>
      </c>
      <c r="E265" s="207">
        <f t="shared" si="59"/>
        <v>0</v>
      </c>
      <c r="F265" s="207">
        <f t="shared" si="60"/>
        <v>0</v>
      </c>
      <c r="G265" s="217">
        <f t="shared" si="62"/>
        <v>0</v>
      </c>
      <c r="H265" s="217">
        <f t="shared" si="62"/>
        <v>0</v>
      </c>
      <c r="I265" s="217">
        <f t="shared" si="62"/>
        <v>0</v>
      </c>
      <c r="J265" s="217">
        <f t="shared" si="62"/>
        <v>0</v>
      </c>
      <c r="K265" s="217">
        <f t="shared" si="62"/>
        <v>0</v>
      </c>
      <c r="L265" s="217">
        <f t="shared" si="62"/>
        <v>0</v>
      </c>
      <c r="M265" s="217">
        <f t="shared" si="62"/>
        <v>0</v>
      </c>
      <c r="N265" s="217">
        <f t="shared" si="62"/>
        <v>0</v>
      </c>
      <c r="O265" s="1183"/>
      <c r="P265" s="212"/>
      <c r="Q265" s="212"/>
    </row>
    <row r="266" spans="1:17" s="91" customFormat="1" ht="15.75" customHeight="1">
      <c r="A266" s="926" t="s">
        <v>688</v>
      </c>
      <c r="B266" s="936" t="s">
        <v>1024</v>
      </c>
      <c r="C266" s="907"/>
      <c r="D266" s="210" t="s">
        <v>8</v>
      </c>
      <c r="E266" s="211">
        <f aca="true" t="shared" si="63" ref="E266:N266">SUM(E267:E277)</f>
        <v>25767.5</v>
      </c>
      <c r="F266" s="211">
        <f t="shared" si="63"/>
        <v>0</v>
      </c>
      <c r="G266" s="211">
        <f t="shared" si="63"/>
        <v>25767.5</v>
      </c>
      <c r="H266" s="211">
        <f t="shared" si="63"/>
        <v>0</v>
      </c>
      <c r="I266" s="211">
        <f t="shared" si="63"/>
        <v>0</v>
      </c>
      <c r="J266" s="211">
        <f t="shared" si="63"/>
        <v>0</v>
      </c>
      <c r="K266" s="211">
        <f t="shared" si="63"/>
        <v>0</v>
      </c>
      <c r="L266" s="211">
        <f t="shared" si="63"/>
        <v>0</v>
      </c>
      <c r="M266" s="211">
        <f t="shared" si="63"/>
        <v>0</v>
      </c>
      <c r="N266" s="211">
        <f t="shared" si="63"/>
        <v>0</v>
      </c>
      <c r="O266" s="1183"/>
      <c r="P266" s="212"/>
      <c r="Q266" s="212"/>
    </row>
    <row r="267" spans="1:17" s="91" customFormat="1" ht="15" customHeight="1">
      <c r="A267" s="927"/>
      <c r="B267" s="1183"/>
      <c r="C267" s="908"/>
      <c r="D267" s="168">
        <v>2015</v>
      </c>
      <c r="E267" s="217">
        <f aca="true" t="shared" si="64" ref="E267:F277">G267+I267+K267+M267</f>
        <v>0</v>
      </c>
      <c r="F267" s="217">
        <f t="shared" si="64"/>
        <v>0</v>
      </c>
      <c r="G267" s="217"/>
      <c r="H267" s="217"/>
      <c r="I267" s="217"/>
      <c r="J267" s="217"/>
      <c r="K267" s="217"/>
      <c r="L267" s="217"/>
      <c r="M267" s="217"/>
      <c r="N267" s="217"/>
      <c r="O267" s="1183"/>
      <c r="P267" s="212"/>
      <c r="Q267" s="212"/>
    </row>
    <row r="268" spans="1:17" s="91" customFormat="1" ht="13.5">
      <c r="A268" s="927"/>
      <c r="B268" s="1183"/>
      <c r="C268" s="908"/>
      <c r="D268" s="168">
        <v>2016</v>
      </c>
      <c r="E268" s="217">
        <f t="shared" si="64"/>
        <v>0</v>
      </c>
      <c r="F268" s="217">
        <f t="shared" si="64"/>
        <v>0</v>
      </c>
      <c r="G268" s="217"/>
      <c r="H268" s="217"/>
      <c r="I268" s="217"/>
      <c r="J268" s="217"/>
      <c r="K268" s="217"/>
      <c r="L268" s="217"/>
      <c r="M268" s="217"/>
      <c r="N268" s="217"/>
      <c r="O268" s="1183"/>
      <c r="P268" s="212"/>
      <c r="Q268" s="212"/>
    </row>
    <row r="269" spans="1:17" s="91" customFormat="1" ht="13.5">
      <c r="A269" s="927"/>
      <c r="B269" s="1183"/>
      <c r="C269" s="908"/>
      <c r="D269" s="168">
        <v>2017</v>
      </c>
      <c r="E269" s="217">
        <f t="shared" si="64"/>
        <v>0</v>
      </c>
      <c r="F269" s="217">
        <f t="shared" si="64"/>
        <v>0</v>
      </c>
      <c r="G269" s="217"/>
      <c r="H269" s="217"/>
      <c r="I269" s="217"/>
      <c r="J269" s="217"/>
      <c r="K269" s="217"/>
      <c r="L269" s="217"/>
      <c r="M269" s="217"/>
      <c r="N269" s="217"/>
      <c r="O269" s="1183"/>
      <c r="P269" s="212"/>
      <c r="Q269" s="212"/>
    </row>
    <row r="270" spans="1:17" s="91" customFormat="1" ht="13.5">
      <c r="A270" s="927"/>
      <c r="B270" s="1183"/>
      <c r="C270" s="908"/>
      <c r="D270" s="168">
        <v>2018</v>
      </c>
      <c r="E270" s="217">
        <f t="shared" si="64"/>
        <v>0</v>
      </c>
      <c r="F270" s="217">
        <f t="shared" si="64"/>
        <v>0</v>
      </c>
      <c r="G270" s="217"/>
      <c r="H270" s="217"/>
      <c r="I270" s="217"/>
      <c r="J270" s="217"/>
      <c r="K270" s="217"/>
      <c r="L270" s="217"/>
      <c r="M270" s="217"/>
      <c r="N270" s="217"/>
      <c r="O270" s="1183"/>
      <c r="P270" s="212"/>
      <c r="Q270" s="212"/>
    </row>
    <row r="271" spans="1:17" s="91" customFormat="1" ht="13.5">
      <c r="A271" s="927"/>
      <c r="B271" s="1183"/>
      <c r="C271" s="908"/>
      <c r="D271" s="168">
        <v>2019</v>
      </c>
      <c r="E271" s="217">
        <f t="shared" si="64"/>
        <v>0</v>
      </c>
      <c r="F271" s="217">
        <f t="shared" si="64"/>
        <v>0</v>
      </c>
      <c r="G271" s="217"/>
      <c r="H271" s="217"/>
      <c r="I271" s="217"/>
      <c r="J271" s="217"/>
      <c r="K271" s="217"/>
      <c r="L271" s="217"/>
      <c r="M271" s="217"/>
      <c r="N271" s="217"/>
      <c r="O271" s="1183"/>
      <c r="P271" s="212"/>
      <c r="Q271" s="212"/>
    </row>
    <row r="272" spans="1:17" s="91" customFormat="1" ht="13.5">
      <c r="A272" s="927"/>
      <c r="B272" s="1183"/>
      <c r="C272" s="908"/>
      <c r="D272" s="162">
        <v>2020</v>
      </c>
      <c r="E272" s="207">
        <f t="shared" si="64"/>
        <v>0</v>
      </c>
      <c r="F272" s="207">
        <f t="shared" si="64"/>
        <v>0</v>
      </c>
      <c r="G272" s="207"/>
      <c r="H272" s="207"/>
      <c r="I272" s="207"/>
      <c r="J272" s="207"/>
      <c r="K272" s="207"/>
      <c r="L272" s="207"/>
      <c r="M272" s="207"/>
      <c r="N272" s="207"/>
      <c r="O272" s="1183"/>
      <c r="P272" s="212"/>
      <c r="Q272" s="212"/>
    </row>
    <row r="273" spans="1:17" s="91" customFormat="1" ht="13.5">
      <c r="A273" s="927"/>
      <c r="B273" s="1183"/>
      <c r="C273" s="908"/>
      <c r="D273" s="162">
        <v>2021</v>
      </c>
      <c r="E273" s="207">
        <f t="shared" si="64"/>
        <v>0</v>
      </c>
      <c r="F273" s="207">
        <f t="shared" si="64"/>
        <v>0</v>
      </c>
      <c r="G273" s="207"/>
      <c r="H273" s="207"/>
      <c r="I273" s="207"/>
      <c r="J273" s="207"/>
      <c r="K273" s="207"/>
      <c r="L273" s="207"/>
      <c r="M273" s="207"/>
      <c r="N273" s="207"/>
      <c r="O273" s="1183"/>
      <c r="P273" s="212"/>
      <c r="Q273" s="212"/>
    </row>
    <row r="274" spans="1:17" s="91" customFormat="1" ht="13.5">
      <c r="A274" s="927"/>
      <c r="B274" s="1183"/>
      <c r="C274" s="908"/>
      <c r="D274" s="162">
        <v>2022</v>
      </c>
      <c r="E274" s="207">
        <f t="shared" si="64"/>
        <v>0</v>
      </c>
      <c r="F274" s="207">
        <f t="shared" si="64"/>
        <v>0</v>
      </c>
      <c r="G274" s="207"/>
      <c r="H274" s="207"/>
      <c r="I274" s="207"/>
      <c r="J274" s="207"/>
      <c r="K274" s="207"/>
      <c r="L274" s="207"/>
      <c r="M274" s="207"/>
      <c r="N274" s="207"/>
      <c r="O274" s="1183"/>
      <c r="P274" s="212"/>
      <c r="Q274" s="212"/>
    </row>
    <row r="275" spans="1:17" s="91" customFormat="1" ht="13.5">
      <c r="A275" s="927"/>
      <c r="B275" s="1183"/>
      <c r="C275" s="908"/>
      <c r="D275" s="162">
        <v>2023</v>
      </c>
      <c r="E275" s="207">
        <f t="shared" si="64"/>
        <v>25767.5</v>
      </c>
      <c r="F275" s="207">
        <f t="shared" si="64"/>
        <v>0</v>
      </c>
      <c r="G275" s="207">
        <v>25767.5</v>
      </c>
      <c r="H275" s="207"/>
      <c r="I275" s="207"/>
      <c r="J275" s="207"/>
      <c r="K275" s="207"/>
      <c r="L275" s="207"/>
      <c r="M275" s="207"/>
      <c r="N275" s="207"/>
      <c r="O275" s="1183"/>
      <c r="P275" s="212"/>
      <c r="Q275" s="212"/>
    </row>
    <row r="276" spans="1:17" s="91" customFormat="1" ht="13.5">
      <c r="A276" s="927"/>
      <c r="B276" s="1183"/>
      <c r="C276" s="908"/>
      <c r="D276" s="162">
        <v>2024</v>
      </c>
      <c r="E276" s="207">
        <f t="shared" si="64"/>
        <v>0</v>
      </c>
      <c r="F276" s="207">
        <f t="shared" si="64"/>
        <v>0</v>
      </c>
      <c r="G276" s="207"/>
      <c r="H276" s="207"/>
      <c r="I276" s="207"/>
      <c r="J276" s="207"/>
      <c r="K276" s="207"/>
      <c r="L276" s="207"/>
      <c r="M276" s="207"/>
      <c r="N276" s="207"/>
      <c r="O276" s="1183"/>
      <c r="P276" s="212"/>
      <c r="Q276" s="212"/>
    </row>
    <row r="277" spans="1:17" s="91" customFormat="1" ht="13.5">
      <c r="A277" s="928"/>
      <c r="B277" s="937"/>
      <c r="C277" s="909"/>
      <c r="D277" s="162">
        <v>2025</v>
      </c>
      <c r="E277" s="207">
        <f t="shared" si="64"/>
        <v>0</v>
      </c>
      <c r="F277" s="207">
        <f t="shared" si="64"/>
        <v>0</v>
      </c>
      <c r="G277" s="207"/>
      <c r="H277" s="207"/>
      <c r="I277" s="207"/>
      <c r="J277" s="207"/>
      <c r="K277" s="207"/>
      <c r="L277" s="207"/>
      <c r="M277" s="207"/>
      <c r="N277" s="207"/>
      <c r="O277" s="1183"/>
      <c r="P277" s="212"/>
      <c r="Q277" s="212"/>
    </row>
    <row r="278" spans="1:17" s="91" customFormat="1" ht="13.5">
      <c r="A278" s="926" t="s">
        <v>746</v>
      </c>
      <c r="B278" s="936" t="s">
        <v>944</v>
      </c>
      <c r="C278" s="907"/>
      <c r="D278" s="210" t="s">
        <v>8</v>
      </c>
      <c r="E278" s="211">
        <f aca="true" t="shared" si="65" ref="E278:N278">SUM(E279:E289)</f>
        <v>4951.6</v>
      </c>
      <c r="F278" s="211">
        <f t="shared" si="65"/>
        <v>0</v>
      </c>
      <c r="G278" s="211">
        <f t="shared" si="65"/>
        <v>4951.6</v>
      </c>
      <c r="H278" s="211">
        <f t="shared" si="65"/>
        <v>0</v>
      </c>
      <c r="I278" s="211">
        <f t="shared" si="65"/>
        <v>0</v>
      </c>
      <c r="J278" s="211">
        <f t="shared" si="65"/>
        <v>0</v>
      </c>
      <c r="K278" s="211">
        <f t="shared" si="65"/>
        <v>0</v>
      </c>
      <c r="L278" s="211">
        <f t="shared" si="65"/>
        <v>0</v>
      </c>
      <c r="M278" s="211">
        <f t="shared" si="65"/>
        <v>0</v>
      </c>
      <c r="N278" s="211">
        <f t="shared" si="65"/>
        <v>0</v>
      </c>
      <c r="O278" s="1183"/>
      <c r="P278" s="212"/>
      <c r="Q278" s="212"/>
    </row>
    <row r="279" spans="1:17" s="91" customFormat="1" ht="15" customHeight="1">
      <c r="A279" s="927"/>
      <c r="B279" s="1183"/>
      <c r="C279" s="908"/>
      <c r="D279" s="168">
        <v>2015</v>
      </c>
      <c r="E279" s="217">
        <f aca="true" t="shared" si="66" ref="E279:E289">G279+I279+K279+M279</f>
        <v>0</v>
      </c>
      <c r="F279" s="217">
        <f aca="true" t="shared" si="67" ref="F279:F289">H279+J279+L279+N279</f>
        <v>0</v>
      </c>
      <c r="G279" s="217"/>
      <c r="H279" s="217"/>
      <c r="I279" s="217"/>
      <c r="J279" s="217"/>
      <c r="K279" s="217"/>
      <c r="L279" s="217"/>
      <c r="M279" s="217"/>
      <c r="N279" s="217"/>
      <c r="O279" s="1183"/>
      <c r="P279" s="212"/>
      <c r="Q279" s="212"/>
    </row>
    <row r="280" spans="1:17" s="91" customFormat="1" ht="13.5">
      <c r="A280" s="927"/>
      <c r="B280" s="1183"/>
      <c r="C280" s="908"/>
      <c r="D280" s="168">
        <v>2016</v>
      </c>
      <c r="E280" s="217">
        <f t="shared" si="66"/>
        <v>0</v>
      </c>
      <c r="F280" s="217">
        <f t="shared" si="67"/>
        <v>0</v>
      </c>
      <c r="G280" s="217"/>
      <c r="H280" s="217"/>
      <c r="I280" s="217"/>
      <c r="J280" s="217"/>
      <c r="K280" s="217"/>
      <c r="L280" s="217"/>
      <c r="M280" s="217"/>
      <c r="N280" s="217"/>
      <c r="O280" s="1183"/>
      <c r="P280" s="212"/>
      <c r="Q280" s="212"/>
    </row>
    <row r="281" spans="1:17" s="91" customFormat="1" ht="13.5">
      <c r="A281" s="927"/>
      <c r="B281" s="1183"/>
      <c r="C281" s="908"/>
      <c r="D281" s="168">
        <v>2017</v>
      </c>
      <c r="E281" s="217">
        <f t="shared" si="66"/>
        <v>0</v>
      </c>
      <c r="F281" s="217">
        <f t="shared" si="67"/>
        <v>0</v>
      </c>
      <c r="G281" s="217"/>
      <c r="H281" s="217"/>
      <c r="I281" s="217"/>
      <c r="J281" s="217"/>
      <c r="K281" s="217"/>
      <c r="L281" s="217"/>
      <c r="M281" s="217"/>
      <c r="N281" s="217"/>
      <c r="O281" s="1183"/>
      <c r="P281" s="212"/>
      <c r="Q281" s="212"/>
    </row>
    <row r="282" spans="1:17" s="91" customFormat="1" ht="13.5">
      <c r="A282" s="927"/>
      <c r="B282" s="1183"/>
      <c r="C282" s="908"/>
      <c r="D282" s="168">
        <v>2018</v>
      </c>
      <c r="E282" s="217">
        <f t="shared" si="66"/>
        <v>0</v>
      </c>
      <c r="F282" s="217">
        <f t="shared" si="67"/>
        <v>0</v>
      </c>
      <c r="G282" s="217"/>
      <c r="H282" s="217"/>
      <c r="I282" s="217"/>
      <c r="J282" s="217"/>
      <c r="K282" s="217"/>
      <c r="L282" s="217"/>
      <c r="M282" s="217"/>
      <c r="N282" s="217"/>
      <c r="O282" s="1183"/>
      <c r="P282" s="212"/>
      <c r="Q282" s="212"/>
    </row>
    <row r="283" spans="1:17" s="91" customFormat="1" ht="13.5">
      <c r="A283" s="927"/>
      <c r="B283" s="1183"/>
      <c r="C283" s="908"/>
      <c r="D283" s="168">
        <v>2019</v>
      </c>
      <c r="E283" s="217">
        <f t="shared" si="66"/>
        <v>0</v>
      </c>
      <c r="F283" s="217">
        <f t="shared" si="67"/>
        <v>0</v>
      </c>
      <c r="G283" s="217"/>
      <c r="H283" s="217"/>
      <c r="I283" s="217"/>
      <c r="J283" s="217"/>
      <c r="K283" s="217"/>
      <c r="L283" s="217"/>
      <c r="M283" s="217"/>
      <c r="N283" s="217"/>
      <c r="O283" s="1183"/>
      <c r="P283" s="212"/>
      <c r="Q283" s="212"/>
    </row>
    <row r="284" spans="1:17" s="91" customFormat="1" ht="13.5">
      <c r="A284" s="927"/>
      <c r="B284" s="1183"/>
      <c r="C284" s="908"/>
      <c r="D284" s="162">
        <v>2020</v>
      </c>
      <c r="E284" s="207">
        <f t="shared" si="66"/>
        <v>599.3</v>
      </c>
      <c r="F284" s="207">
        <f t="shared" si="67"/>
        <v>0</v>
      </c>
      <c r="G284" s="207">
        <v>599.3</v>
      </c>
      <c r="H284" s="207"/>
      <c r="I284" s="207"/>
      <c r="J284" s="207"/>
      <c r="K284" s="207"/>
      <c r="L284" s="207"/>
      <c r="M284" s="207"/>
      <c r="N284" s="207"/>
      <c r="O284" s="1183"/>
      <c r="P284" s="212"/>
      <c r="Q284" s="212"/>
    </row>
    <row r="285" spans="1:17" s="91" customFormat="1" ht="13.5">
      <c r="A285" s="927"/>
      <c r="B285" s="1183"/>
      <c r="C285" s="908"/>
      <c r="D285" s="162">
        <v>2021</v>
      </c>
      <c r="E285" s="207">
        <f t="shared" si="66"/>
        <v>4352.3</v>
      </c>
      <c r="F285" s="207">
        <f t="shared" si="67"/>
        <v>0</v>
      </c>
      <c r="G285" s="207">
        <v>4352.3</v>
      </c>
      <c r="H285" s="207"/>
      <c r="I285" s="207"/>
      <c r="J285" s="207"/>
      <c r="K285" s="207"/>
      <c r="L285" s="207"/>
      <c r="M285" s="207"/>
      <c r="N285" s="207"/>
      <c r="O285" s="1183"/>
      <c r="P285" s="212"/>
      <c r="Q285" s="212"/>
    </row>
    <row r="286" spans="1:17" s="91" customFormat="1" ht="13.5">
      <c r="A286" s="927"/>
      <c r="B286" s="1183"/>
      <c r="C286" s="908"/>
      <c r="D286" s="162">
        <v>2022</v>
      </c>
      <c r="E286" s="207">
        <f t="shared" si="66"/>
        <v>0</v>
      </c>
      <c r="F286" s="207">
        <f t="shared" si="67"/>
        <v>0</v>
      </c>
      <c r="G286" s="207"/>
      <c r="H286" s="207"/>
      <c r="I286" s="207"/>
      <c r="J286" s="207"/>
      <c r="K286" s="207"/>
      <c r="L286" s="207"/>
      <c r="M286" s="207"/>
      <c r="N286" s="207"/>
      <c r="O286" s="1183"/>
      <c r="P286" s="212"/>
      <c r="Q286" s="212"/>
    </row>
    <row r="287" spans="1:17" s="91" customFormat="1" ht="13.5">
      <c r="A287" s="927"/>
      <c r="B287" s="1183"/>
      <c r="C287" s="908"/>
      <c r="D287" s="162">
        <v>2023</v>
      </c>
      <c r="E287" s="207">
        <f t="shared" si="66"/>
        <v>0</v>
      </c>
      <c r="F287" s="207">
        <f t="shared" si="67"/>
        <v>0</v>
      </c>
      <c r="G287" s="207"/>
      <c r="H287" s="207"/>
      <c r="I287" s="207"/>
      <c r="J287" s="207"/>
      <c r="K287" s="207"/>
      <c r="L287" s="207"/>
      <c r="M287" s="207"/>
      <c r="N287" s="207"/>
      <c r="O287" s="1183"/>
      <c r="P287" s="212"/>
      <c r="Q287" s="212"/>
    </row>
    <row r="288" spans="1:17" s="91" customFormat="1" ht="13.5">
      <c r="A288" s="927"/>
      <c r="B288" s="1183"/>
      <c r="C288" s="908"/>
      <c r="D288" s="162">
        <v>2024</v>
      </c>
      <c r="E288" s="207">
        <f t="shared" si="66"/>
        <v>0</v>
      </c>
      <c r="F288" s="207">
        <f t="shared" si="67"/>
        <v>0</v>
      </c>
      <c r="G288" s="207"/>
      <c r="H288" s="207"/>
      <c r="I288" s="207"/>
      <c r="J288" s="207"/>
      <c r="K288" s="207"/>
      <c r="L288" s="207"/>
      <c r="M288" s="207"/>
      <c r="N288" s="207"/>
      <c r="O288" s="1183"/>
      <c r="P288" s="212"/>
      <c r="Q288" s="212"/>
    </row>
    <row r="289" spans="1:17" s="91" customFormat="1" ht="13.5">
      <c r="A289" s="928"/>
      <c r="B289" s="937"/>
      <c r="C289" s="909"/>
      <c r="D289" s="162">
        <v>2025</v>
      </c>
      <c r="E289" s="207">
        <f t="shared" si="66"/>
        <v>0</v>
      </c>
      <c r="F289" s="207">
        <f t="shared" si="67"/>
        <v>0</v>
      </c>
      <c r="G289" s="207"/>
      <c r="H289" s="207"/>
      <c r="I289" s="207"/>
      <c r="J289" s="207"/>
      <c r="K289" s="207"/>
      <c r="L289" s="207"/>
      <c r="M289" s="207"/>
      <c r="N289" s="207"/>
      <c r="O289" s="1183"/>
      <c r="P289" s="212"/>
      <c r="Q289" s="212"/>
    </row>
    <row r="290" spans="1:17" s="91" customFormat="1" ht="13.5">
      <c r="A290" s="926" t="s">
        <v>1094</v>
      </c>
      <c r="B290" s="936" t="s">
        <v>1095</v>
      </c>
      <c r="C290" s="907"/>
      <c r="D290" s="210" t="s">
        <v>8</v>
      </c>
      <c r="E290" s="211">
        <f aca="true" t="shared" si="68" ref="E290:N290">SUM(E291:E301)</f>
        <v>798.8</v>
      </c>
      <c r="F290" s="211">
        <f t="shared" si="68"/>
        <v>0</v>
      </c>
      <c r="G290" s="211">
        <f t="shared" si="68"/>
        <v>798.8</v>
      </c>
      <c r="H290" s="211">
        <f t="shared" si="68"/>
        <v>0</v>
      </c>
      <c r="I290" s="211">
        <f t="shared" si="68"/>
        <v>0</v>
      </c>
      <c r="J290" s="211">
        <f t="shared" si="68"/>
        <v>0</v>
      </c>
      <c r="K290" s="211">
        <f t="shared" si="68"/>
        <v>0</v>
      </c>
      <c r="L290" s="211">
        <f t="shared" si="68"/>
        <v>0</v>
      </c>
      <c r="M290" s="211">
        <f t="shared" si="68"/>
        <v>0</v>
      </c>
      <c r="N290" s="211">
        <f t="shared" si="68"/>
        <v>0</v>
      </c>
      <c r="O290" s="1183"/>
      <c r="P290" s="212"/>
      <c r="Q290" s="212"/>
    </row>
    <row r="291" spans="1:17" s="91" customFormat="1" ht="13.5">
      <c r="A291" s="927"/>
      <c r="B291" s="1183"/>
      <c r="C291" s="908"/>
      <c r="D291" s="168">
        <v>2015</v>
      </c>
      <c r="E291" s="217">
        <f aca="true" t="shared" si="69" ref="E291:E301">G291+I291+K291+M291</f>
        <v>0</v>
      </c>
      <c r="F291" s="217">
        <f aca="true" t="shared" si="70" ref="F291:F301">H291+J291+L291+N291</f>
        <v>0</v>
      </c>
      <c r="G291" s="217"/>
      <c r="H291" s="217"/>
      <c r="I291" s="217"/>
      <c r="J291" s="217"/>
      <c r="K291" s="217"/>
      <c r="L291" s="217"/>
      <c r="M291" s="217"/>
      <c r="N291" s="217"/>
      <c r="O291" s="1183"/>
      <c r="P291" s="212"/>
      <c r="Q291" s="212"/>
    </row>
    <row r="292" spans="1:17" s="91" customFormat="1" ht="13.5">
      <c r="A292" s="927"/>
      <c r="B292" s="1183"/>
      <c r="C292" s="908"/>
      <c r="D292" s="168">
        <v>2016</v>
      </c>
      <c r="E292" s="217">
        <f t="shared" si="69"/>
        <v>0</v>
      </c>
      <c r="F292" s="217">
        <f t="shared" si="70"/>
        <v>0</v>
      </c>
      <c r="G292" s="217"/>
      <c r="H292" s="217"/>
      <c r="I292" s="217"/>
      <c r="J292" s="217"/>
      <c r="K292" s="217"/>
      <c r="L292" s="217"/>
      <c r="M292" s="217"/>
      <c r="N292" s="217"/>
      <c r="O292" s="1183"/>
      <c r="P292" s="212"/>
      <c r="Q292" s="212"/>
    </row>
    <row r="293" spans="1:17" s="91" customFormat="1" ht="13.5">
      <c r="A293" s="927"/>
      <c r="B293" s="1183"/>
      <c r="C293" s="908"/>
      <c r="D293" s="168">
        <v>2017</v>
      </c>
      <c r="E293" s="217">
        <f t="shared" si="69"/>
        <v>0</v>
      </c>
      <c r="F293" s="217">
        <f t="shared" si="70"/>
        <v>0</v>
      </c>
      <c r="G293" s="217"/>
      <c r="H293" s="217"/>
      <c r="I293" s="217"/>
      <c r="J293" s="217"/>
      <c r="K293" s="217"/>
      <c r="L293" s="217"/>
      <c r="M293" s="217"/>
      <c r="N293" s="217"/>
      <c r="O293" s="1183"/>
      <c r="P293" s="212"/>
      <c r="Q293" s="212"/>
    </row>
    <row r="294" spans="1:17" s="91" customFormat="1" ht="13.5">
      <c r="A294" s="927"/>
      <c r="B294" s="1183"/>
      <c r="C294" s="908"/>
      <c r="D294" s="168">
        <v>2018</v>
      </c>
      <c r="E294" s="217">
        <f t="shared" si="69"/>
        <v>0</v>
      </c>
      <c r="F294" s="217">
        <f t="shared" si="70"/>
        <v>0</v>
      </c>
      <c r="G294" s="217"/>
      <c r="H294" s="217"/>
      <c r="I294" s="217"/>
      <c r="J294" s="217"/>
      <c r="K294" s="217"/>
      <c r="L294" s="217"/>
      <c r="M294" s="217"/>
      <c r="N294" s="217"/>
      <c r="O294" s="1183"/>
      <c r="P294" s="212"/>
      <c r="Q294" s="212"/>
    </row>
    <row r="295" spans="1:17" s="91" customFormat="1" ht="13.5">
      <c r="A295" s="927"/>
      <c r="B295" s="1183"/>
      <c r="C295" s="908"/>
      <c r="D295" s="168">
        <v>2019</v>
      </c>
      <c r="E295" s="217">
        <f t="shared" si="69"/>
        <v>0</v>
      </c>
      <c r="F295" s="217">
        <f t="shared" si="70"/>
        <v>0</v>
      </c>
      <c r="G295" s="217"/>
      <c r="H295" s="217"/>
      <c r="I295" s="217"/>
      <c r="J295" s="217"/>
      <c r="K295" s="217"/>
      <c r="L295" s="217"/>
      <c r="M295" s="217"/>
      <c r="N295" s="217"/>
      <c r="O295" s="1183"/>
      <c r="P295" s="212"/>
      <c r="Q295" s="212"/>
    </row>
    <row r="296" spans="1:17" s="91" customFormat="1" ht="13.5">
      <c r="A296" s="927"/>
      <c r="B296" s="1183"/>
      <c r="C296" s="908"/>
      <c r="D296" s="162">
        <v>2020</v>
      </c>
      <c r="E296" s="207">
        <f t="shared" si="69"/>
        <v>0</v>
      </c>
      <c r="F296" s="207">
        <f t="shared" si="70"/>
        <v>0</v>
      </c>
      <c r="G296" s="207"/>
      <c r="H296" s="207"/>
      <c r="I296" s="207"/>
      <c r="J296" s="207"/>
      <c r="K296" s="207"/>
      <c r="L296" s="207"/>
      <c r="M296" s="207"/>
      <c r="N296" s="207"/>
      <c r="O296" s="1183"/>
      <c r="P296" s="212"/>
      <c r="Q296" s="212"/>
    </row>
    <row r="297" spans="1:17" s="91" customFormat="1" ht="13.5">
      <c r="A297" s="927"/>
      <c r="B297" s="1183"/>
      <c r="C297" s="908"/>
      <c r="D297" s="162">
        <v>2021</v>
      </c>
      <c r="E297" s="207">
        <f t="shared" si="69"/>
        <v>798.8</v>
      </c>
      <c r="F297" s="207">
        <f t="shared" si="70"/>
        <v>0</v>
      </c>
      <c r="G297" s="207">
        <v>798.8</v>
      </c>
      <c r="H297" s="207"/>
      <c r="I297" s="207"/>
      <c r="J297" s="207"/>
      <c r="K297" s="207"/>
      <c r="L297" s="207"/>
      <c r="M297" s="207"/>
      <c r="N297" s="207"/>
      <c r="O297" s="1183"/>
      <c r="P297" s="212"/>
      <c r="Q297" s="212"/>
    </row>
    <row r="298" spans="1:17" s="91" customFormat="1" ht="13.5">
      <c r="A298" s="927"/>
      <c r="B298" s="1183"/>
      <c r="C298" s="908"/>
      <c r="D298" s="162">
        <v>2022</v>
      </c>
      <c r="E298" s="207">
        <f t="shared" si="69"/>
        <v>0</v>
      </c>
      <c r="F298" s="207">
        <f t="shared" si="70"/>
        <v>0</v>
      </c>
      <c r="G298" s="207"/>
      <c r="H298" s="207"/>
      <c r="I298" s="207"/>
      <c r="J298" s="207"/>
      <c r="K298" s="207"/>
      <c r="L298" s="207"/>
      <c r="M298" s="207"/>
      <c r="N298" s="207"/>
      <c r="O298" s="1183"/>
      <c r="P298" s="212"/>
      <c r="Q298" s="212"/>
    </row>
    <row r="299" spans="1:17" s="91" customFormat="1" ht="13.5">
      <c r="A299" s="927"/>
      <c r="B299" s="1183"/>
      <c r="C299" s="908"/>
      <c r="D299" s="162">
        <v>2023</v>
      </c>
      <c r="E299" s="207">
        <f t="shared" si="69"/>
        <v>0</v>
      </c>
      <c r="F299" s="207">
        <f t="shared" si="70"/>
        <v>0</v>
      </c>
      <c r="G299" s="207"/>
      <c r="H299" s="207"/>
      <c r="I299" s="207"/>
      <c r="J299" s="207"/>
      <c r="K299" s="207"/>
      <c r="L299" s="207"/>
      <c r="M299" s="207"/>
      <c r="N299" s="207"/>
      <c r="O299" s="1183"/>
      <c r="P299" s="212"/>
      <c r="Q299" s="212"/>
    </row>
    <row r="300" spans="1:17" s="91" customFormat="1" ht="13.5">
      <c r="A300" s="927"/>
      <c r="B300" s="1183"/>
      <c r="C300" s="908"/>
      <c r="D300" s="162">
        <v>2024</v>
      </c>
      <c r="E300" s="207">
        <f t="shared" si="69"/>
        <v>0</v>
      </c>
      <c r="F300" s="207">
        <f t="shared" si="70"/>
        <v>0</v>
      </c>
      <c r="G300" s="207"/>
      <c r="H300" s="207"/>
      <c r="I300" s="207"/>
      <c r="J300" s="207"/>
      <c r="K300" s="207"/>
      <c r="L300" s="207"/>
      <c r="M300" s="207"/>
      <c r="N300" s="207"/>
      <c r="O300" s="1183"/>
      <c r="P300" s="212"/>
      <c r="Q300" s="212"/>
    </row>
    <row r="301" spans="1:17" s="91" customFormat="1" ht="13.5">
      <c r="A301" s="928"/>
      <c r="B301" s="937"/>
      <c r="C301" s="909"/>
      <c r="D301" s="162">
        <v>2025</v>
      </c>
      <c r="E301" s="207">
        <f t="shared" si="69"/>
        <v>0</v>
      </c>
      <c r="F301" s="207">
        <f t="shared" si="70"/>
        <v>0</v>
      </c>
      <c r="G301" s="207"/>
      <c r="H301" s="207"/>
      <c r="I301" s="207"/>
      <c r="J301" s="207"/>
      <c r="K301" s="207"/>
      <c r="L301" s="207"/>
      <c r="M301" s="207"/>
      <c r="N301" s="207"/>
      <c r="O301" s="937"/>
      <c r="P301" s="212"/>
      <c r="Q301" s="212"/>
    </row>
    <row r="302" spans="1:17" s="20" customFormat="1" ht="13.5">
      <c r="A302" s="208">
        <v>2</v>
      </c>
      <c r="B302" s="1223" t="s">
        <v>177</v>
      </c>
      <c r="C302" s="1223"/>
      <c r="D302" s="1223"/>
      <c r="E302" s="1223"/>
      <c r="F302" s="1223"/>
      <c r="G302" s="1223"/>
      <c r="H302" s="1223"/>
      <c r="I302" s="1223"/>
      <c r="J302" s="1223"/>
      <c r="K302" s="1223"/>
      <c r="L302" s="1223"/>
      <c r="M302" s="1223"/>
      <c r="N302" s="1223"/>
      <c r="O302" s="1201" t="s">
        <v>175</v>
      </c>
      <c r="P302" s="209"/>
      <c r="Q302" s="209"/>
    </row>
    <row r="303" spans="1:17" ht="13.5">
      <c r="A303" s="1237" t="s">
        <v>147</v>
      </c>
      <c r="B303" s="1215" t="s">
        <v>1021</v>
      </c>
      <c r="C303" s="1215" t="s">
        <v>713</v>
      </c>
      <c r="D303" s="205" t="s">
        <v>8</v>
      </c>
      <c r="E303" s="206">
        <f aca="true" t="shared" si="71" ref="E303:N303">SUM(E304:E314)</f>
        <v>387193.89999999997</v>
      </c>
      <c r="F303" s="206">
        <f t="shared" si="71"/>
        <v>4000</v>
      </c>
      <c r="G303" s="206">
        <f t="shared" si="71"/>
        <v>178034.1</v>
      </c>
      <c r="H303" s="206">
        <f t="shared" si="71"/>
        <v>4000</v>
      </c>
      <c r="I303" s="206">
        <f t="shared" si="71"/>
        <v>0</v>
      </c>
      <c r="J303" s="206">
        <f t="shared" si="71"/>
        <v>0</v>
      </c>
      <c r="K303" s="206">
        <f t="shared" si="71"/>
        <v>209159.8</v>
      </c>
      <c r="L303" s="206">
        <f t="shared" si="71"/>
        <v>0</v>
      </c>
      <c r="M303" s="206">
        <f t="shared" si="71"/>
        <v>0</v>
      </c>
      <c r="N303" s="206">
        <f t="shared" si="71"/>
        <v>0</v>
      </c>
      <c r="O303" s="1202"/>
      <c r="P303" s="201"/>
      <c r="Q303" s="201"/>
    </row>
    <row r="304" spans="1:17" ht="13.5">
      <c r="A304" s="1238"/>
      <c r="B304" s="1216"/>
      <c r="C304" s="1216"/>
      <c r="D304" s="168">
        <v>2015</v>
      </c>
      <c r="E304" s="217">
        <f aca="true" t="shared" si="72" ref="E304:E314">G304+I304+K304+M304</f>
        <v>0</v>
      </c>
      <c r="F304" s="217">
        <f aca="true" t="shared" si="73" ref="F304:F314">H304+J304+L304+N304</f>
        <v>0</v>
      </c>
      <c r="G304" s="217">
        <f>G316+G328+G340</f>
        <v>0</v>
      </c>
      <c r="H304" s="217">
        <f aca="true" t="shared" si="74" ref="H304:N304">H316+H328+H340</f>
        <v>0</v>
      </c>
      <c r="I304" s="217">
        <f t="shared" si="74"/>
        <v>0</v>
      </c>
      <c r="J304" s="217">
        <f t="shared" si="74"/>
        <v>0</v>
      </c>
      <c r="K304" s="217">
        <f t="shared" si="74"/>
        <v>0</v>
      </c>
      <c r="L304" s="217">
        <f t="shared" si="74"/>
        <v>0</v>
      </c>
      <c r="M304" s="217">
        <f t="shared" si="74"/>
        <v>0</v>
      </c>
      <c r="N304" s="217">
        <f t="shared" si="74"/>
        <v>0</v>
      </c>
      <c r="O304" s="1202"/>
      <c r="P304" s="201"/>
      <c r="Q304" s="201"/>
    </row>
    <row r="305" spans="1:17" ht="13.5">
      <c r="A305" s="1238"/>
      <c r="B305" s="1216"/>
      <c r="C305" s="1216"/>
      <c r="D305" s="168">
        <v>2016</v>
      </c>
      <c r="E305" s="217">
        <f t="shared" si="72"/>
        <v>0</v>
      </c>
      <c r="F305" s="217">
        <f t="shared" si="73"/>
        <v>0</v>
      </c>
      <c r="G305" s="217">
        <f aca="true" t="shared" si="75" ref="G305:N314">G317+G329+G341</f>
        <v>0</v>
      </c>
      <c r="H305" s="217">
        <f t="shared" si="75"/>
        <v>0</v>
      </c>
      <c r="I305" s="217">
        <f t="shared" si="75"/>
        <v>0</v>
      </c>
      <c r="J305" s="217">
        <f t="shared" si="75"/>
        <v>0</v>
      </c>
      <c r="K305" s="217">
        <f t="shared" si="75"/>
        <v>0</v>
      </c>
      <c r="L305" s="217">
        <f t="shared" si="75"/>
        <v>0</v>
      </c>
      <c r="M305" s="217">
        <f t="shared" si="75"/>
        <v>0</v>
      </c>
      <c r="N305" s="217">
        <f t="shared" si="75"/>
        <v>0</v>
      </c>
      <c r="O305" s="1202"/>
      <c r="P305" s="201"/>
      <c r="Q305" s="201"/>
    </row>
    <row r="306" spans="1:17" ht="13.5">
      <c r="A306" s="1238"/>
      <c r="B306" s="1216"/>
      <c r="C306" s="1216"/>
      <c r="D306" s="168">
        <v>2017</v>
      </c>
      <c r="E306" s="217">
        <f t="shared" si="72"/>
        <v>0</v>
      </c>
      <c r="F306" s="217">
        <f t="shared" si="73"/>
        <v>0</v>
      </c>
      <c r="G306" s="217">
        <f t="shared" si="75"/>
        <v>0</v>
      </c>
      <c r="H306" s="217">
        <f t="shared" si="75"/>
        <v>0</v>
      </c>
      <c r="I306" s="217">
        <f t="shared" si="75"/>
        <v>0</v>
      </c>
      <c r="J306" s="217">
        <f t="shared" si="75"/>
        <v>0</v>
      </c>
      <c r="K306" s="217">
        <f t="shared" si="75"/>
        <v>0</v>
      </c>
      <c r="L306" s="217">
        <f t="shared" si="75"/>
        <v>0</v>
      </c>
      <c r="M306" s="217">
        <f t="shared" si="75"/>
        <v>0</v>
      </c>
      <c r="N306" s="217">
        <f t="shared" si="75"/>
        <v>0</v>
      </c>
      <c r="O306" s="1202"/>
      <c r="P306" s="201"/>
      <c r="Q306" s="201"/>
    </row>
    <row r="307" spans="1:17" ht="13.5">
      <c r="A307" s="1238"/>
      <c r="B307" s="1216"/>
      <c r="C307" s="1216"/>
      <c r="D307" s="168">
        <v>2018</v>
      </c>
      <c r="E307" s="217">
        <f t="shared" si="72"/>
        <v>0</v>
      </c>
      <c r="F307" s="217">
        <f t="shared" si="73"/>
        <v>0</v>
      </c>
      <c r="G307" s="217">
        <f t="shared" si="75"/>
        <v>0</v>
      </c>
      <c r="H307" s="217">
        <f t="shared" si="75"/>
        <v>0</v>
      </c>
      <c r="I307" s="217">
        <f t="shared" si="75"/>
        <v>0</v>
      </c>
      <c r="J307" s="217">
        <f t="shared" si="75"/>
        <v>0</v>
      </c>
      <c r="K307" s="217">
        <f t="shared" si="75"/>
        <v>0</v>
      </c>
      <c r="L307" s="217">
        <f t="shared" si="75"/>
        <v>0</v>
      </c>
      <c r="M307" s="217">
        <f t="shared" si="75"/>
        <v>0</v>
      </c>
      <c r="N307" s="217">
        <f t="shared" si="75"/>
        <v>0</v>
      </c>
      <c r="O307" s="1202"/>
      <c r="P307" s="201"/>
      <c r="Q307" s="201"/>
    </row>
    <row r="308" spans="1:17" ht="13.5">
      <c r="A308" s="1238"/>
      <c r="B308" s="1216"/>
      <c r="C308" s="1216"/>
      <c r="D308" s="168">
        <v>2019</v>
      </c>
      <c r="E308" s="217">
        <f t="shared" si="72"/>
        <v>4000</v>
      </c>
      <c r="F308" s="217">
        <f t="shared" si="73"/>
        <v>4000</v>
      </c>
      <c r="G308" s="217">
        <f t="shared" si="75"/>
        <v>4000</v>
      </c>
      <c r="H308" s="217">
        <f t="shared" si="75"/>
        <v>4000</v>
      </c>
      <c r="I308" s="217">
        <f t="shared" si="75"/>
        <v>0</v>
      </c>
      <c r="J308" s="217">
        <f t="shared" si="75"/>
        <v>0</v>
      </c>
      <c r="K308" s="217">
        <f t="shared" si="75"/>
        <v>0</v>
      </c>
      <c r="L308" s="217">
        <f t="shared" si="75"/>
        <v>0</v>
      </c>
      <c r="M308" s="217">
        <f t="shared" si="75"/>
        <v>0</v>
      </c>
      <c r="N308" s="217">
        <f t="shared" si="75"/>
        <v>0</v>
      </c>
      <c r="O308" s="1202"/>
      <c r="P308" s="201"/>
      <c r="Q308" s="201"/>
    </row>
    <row r="309" spans="1:17" ht="13.5">
      <c r="A309" s="1238"/>
      <c r="B309" s="1216"/>
      <c r="C309" s="1216"/>
      <c r="D309" s="162">
        <v>2020</v>
      </c>
      <c r="E309" s="207">
        <f t="shared" si="72"/>
        <v>0</v>
      </c>
      <c r="F309" s="207">
        <f t="shared" si="73"/>
        <v>0</v>
      </c>
      <c r="G309" s="207">
        <f t="shared" si="75"/>
        <v>0</v>
      </c>
      <c r="H309" s="207">
        <f t="shared" si="75"/>
        <v>0</v>
      </c>
      <c r="I309" s="207">
        <f t="shared" si="75"/>
        <v>0</v>
      </c>
      <c r="J309" s="207">
        <f t="shared" si="75"/>
        <v>0</v>
      </c>
      <c r="K309" s="207">
        <f t="shared" si="75"/>
        <v>0</v>
      </c>
      <c r="L309" s="207">
        <f t="shared" si="75"/>
        <v>0</v>
      </c>
      <c r="M309" s="207">
        <f t="shared" si="75"/>
        <v>0</v>
      </c>
      <c r="N309" s="207">
        <f t="shared" si="75"/>
        <v>0</v>
      </c>
      <c r="O309" s="1202"/>
      <c r="P309" s="201"/>
      <c r="Q309" s="201"/>
    </row>
    <row r="310" spans="1:17" ht="13.5">
      <c r="A310" s="1238"/>
      <c r="B310" s="1216"/>
      <c r="C310" s="1216"/>
      <c r="D310" s="162">
        <v>2021</v>
      </c>
      <c r="E310" s="207">
        <f t="shared" si="72"/>
        <v>89556.5</v>
      </c>
      <c r="F310" s="207">
        <f t="shared" si="73"/>
        <v>0</v>
      </c>
      <c r="G310" s="207">
        <f t="shared" si="75"/>
        <v>22389.4</v>
      </c>
      <c r="H310" s="207">
        <f t="shared" si="75"/>
        <v>0</v>
      </c>
      <c r="I310" s="207">
        <f t="shared" si="75"/>
        <v>0</v>
      </c>
      <c r="J310" s="207">
        <f t="shared" si="75"/>
        <v>0</v>
      </c>
      <c r="K310" s="207">
        <f t="shared" si="75"/>
        <v>67167.1</v>
      </c>
      <c r="L310" s="207">
        <f t="shared" si="75"/>
        <v>0</v>
      </c>
      <c r="M310" s="207">
        <f t="shared" si="75"/>
        <v>0</v>
      </c>
      <c r="N310" s="207">
        <f t="shared" si="75"/>
        <v>0</v>
      </c>
      <c r="O310" s="1202"/>
      <c r="P310" s="201"/>
      <c r="Q310" s="201"/>
    </row>
    <row r="311" spans="1:17" ht="13.5">
      <c r="A311" s="1238"/>
      <c r="B311" s="1216"/>
      <c r="C311" s="1216"/>
      <c r="D311" s="162">
        <v>2022</v>
      </c>
      <c r="E311" s="207">
        <f t="shared" si="72"/>
        <v>92884.29999999999</v>
      </c>
      <c r="F311" s="207">
        <f t="shared" si="73"/>
        <v>0</v>
      </c>
      <c r="G311" s="207">
        <f t="shared" si="75"/>
        <v>23221.1</v>
      </c>
      <c r="H311" s="207">
        <f t="shared" si="75"/>
        <v>0</v>
      </c>
      <c r="I311" s="207">
        <f t="shared" si="75"/>
        <v>0</v>
      </c>
      <c r="J311" s="207">
        <f t="shared" si="75"/>
        <v>0</v>
      </c>
      <c r="K311" s="207">
        <f t="shared" si="75"/>
        <v>69663.2</v>
      </c>
      <c r="L311" s="207">
        <f t="shared" si="75"/>
        <v>0</v>
      </c>
      <c r="M311" s="207">
        <f t="shared" si="75"/>
        <v>0</v>
      </c>
      <c r="N311" s="207">
        <f t="shared" si="75"/>
        <v>0</v>
      </c>
      <c r="O311" s="1202"/>
      <c r="P311" s="201"/>
      <c r="Q311" s="201"/>
    </row>
    <row r="312" spans="1:17" ht="13.5">
      <c r="A312" s="1238"/>
      <c r="B312" s="1216"/>
      <c r="C312" s="1216"/>
      <c r="D312" s="162">
        <v>2023</v>
      </c>
      <c r="E312" s="207">
        <f t="shared" si="72"/>
        <v>96439.3</v>
      </c>
      <c r="F312" s="207">
        <f t="shared" si="73"/>
        <v>0</v>
      </c>
      <c r="G312" s="207">
        <f>G324+G336+G348</f>
        <v>24109.8</v>
      </c>
      <c r="H312" s="207">
        <f t="shared" si="75"/>
        <v>0</v>
      </c>
      <c r="I312" s="207">
        <f t="shared" si="75"/>
        <v>0</v>
      </c>
      <c r="J312" s="207">
        <f t="shared" si="75"/>
        <v>0</v>
      </c>
      <c r="K312" s="207">
        <f t="shared" si="75"/>
        <v>72329.5</v>
      </c>
      <c r="L312" s="207">
        <f t="shared" si="75"/>
        <v>0</v>
      </c>
      <c r="M312" s="207">
        <f t="shared" si="75"/>
        <v>0</v>
      </c>
      <c r="N312" s="207">
        <f t="shared" si="75"/>
        <v>0</v>
      </c>
      <c r="O312" s="1202"/>
      <c r="P312" s="201"/>
      <c r="Q312" s="201"/>
    </row>
    <row r="313" spans="1:17" ht="13.5">
      <c r="A313" s="1238"/>
      <c r="B313" s="1216"/>
      <c r="C313" s="1216"/>
      <c r="D313" s="162">
        <v>2024</v>
      </c>
      <c r="E313" s="207">
        <f t="shared" si="72"/>
        <v>3498.8</v>
      </c>
      <c r="F313" s="207">
        <f t="shared" si="73"/>
        <v>0</v>
      </c>
      <c r="G313" s="207">
        <f>G325+G337+G349</f>
        <v>3498.8</v>
      </c>
      <c r="H313" s="207">
        <f t="shared" si="75"/>
        <v>0</v>
      </c>
      <c r="I313" s="207">
        <f t="shared" si="75"/>
        <v>0</v>
      </c>
      <c r="J313" s="207">
        <f t="shared" si="75"/>
        <v>0</v>
      </c>
      <c r="K313" s="207">
        <f t="shared" si="75"/>
        <v>0</v>
      </c>
      <c r="L313" s="207">
        <f t="shared" si="75"/>
        <v>0</v>
      </c>
      <c r="M313" s="207">
        <f t="shared" si="75"/>
        <v>0</v>
      </c>
      <c r="N313" s="207">
        <f t="shared" si="75"/>
        <v>0</v>
      </c>
      <c r="O313" s="1202"/>
      <c r="P313" s="201"/>
      <c r="Q313" s="201"/>
    </row>
    <row r="314" spans="1:17" ht="13.5">
      <c r="A314" s="1239"/>
      <c r="B314" s="1217"/>
      <c r="C314" s="1217"/>
      <c r="D314" s="162">
        <v>2025</v>
      </c>
      <c r="E314" s="207">
        <f t="shared" si="72"/>
        <v>100815</v>
      </c>
      <c r="F314" s="207">
        <f t="shared" si="73"/>
        <v>0</v>
      </c>
      <c r="G314" s="207">
        <f>G326+G338+G350</f>
        <v>100815</v>
      </c>
      <c r="H314" s="207">
        <f t="shared" si="75"/>
        <v>0</v>
      </c>
      <c r="I314" s="207">
        <f t="shared" si="75"/>
        <v>0</v>
      </c>
      <c r="J314" s="207">
        <f t="shared" si="75"/>
        <v>0</v>
      </c>
      <c r="K314" s="207">
        <f t="shared" si="75"/>
        <v>0</v>
      </c>
      <c r="L314" s="207">
        <f t="shared" si="75"/>
        <v>0</v>
      </c>
      <c r="M314" s="207">
        <f t="shared" si="75"/>
        <v>0</v>
      </c>
      <c r="N314" s="207">
        <f t="shared" si="75"/>
        <v>0</v>
      </c>
      <c r="O314" s="1202"/>
      <c r="P314" s="201"/>
      <c r="Q314" s="201"/>
    </row>
    <row r="315" spans="1:17" ht="13.5">
      <c r="A315" s="926" t="s">
        <v>198</v>
      </c>
      <c r="B315" s="936" t="s">
        <v>945</v>
      </c>
      <c r="C315" s="1215"/>
      <c r="D315" s="210" t="s">
        <v>8</v>
      </c>
      <c r="E315" s="211">
        <f aca="true" t="shared" si="76" ref="E315:N315">SUM(E316:E326)</f>
        <v>82500</v>
      </c>
      <c r="F315" s="211">
        <f t="shared" si="76"/>
        <v>0</v>
      </c>
      <c r="G315" s="211">
        <f t="shared" si="76"/>
        <v>82500</v>
      </c>
      <c r="H315" s="211">
        <f t="shared" si="76"/>
        <v>0</v>
      </c>
      <c r="I315" s="211">
        <f t="shared" si="76"/>
        <v>0</v>
      </c>
      <c r="J315" s="211">
        <f t="shared" si="76"/>
        <v>0</v>
      </c>
      <c r="K315" s="211">
        <f t="shared" si="76"/>
        <v>0</v>
      </c>
      <c r="L315" s="211">
        <f t="shared" si="76"/>
        <v>0</v>
      </c>
      <c r="M315" s="211">
        <f t="shared" si="76"/>
        <v>0</v>
      </c>
      <c r="N315" s="211">
        <f t="shared" si="76"/>
        <v>0</v>
      </c>
      <c r="O315" s="1202"/>
      <c r="P315" s="201"/>
      <c r="Q315" s="201"/>
    </row>
    <row r="316" spans="1:17" ht="15" customHeight="1">
      <c r="A316" s="927"/>
      <c r="B316" s="1183"/>
      <c r="C316" s="1216"/>
      <c r="D316" s="168">
        <v>2015</v>
      </c>
      <c r="E316" s="217">
        <f aca="true" t="shared" si="77" ref="E316:F321">G316+I316+K316+M316</f>
        <v>0</v>
      </c>
      <c r="F316" s="217">
        <f t="shared" si="77"/>
        <v>0</v>
      </c>
      <c r="G316" s="217"/>
      <c r="H316" s="217"/>
      <c r="I316" s="217"/>
      <c r="J316" s="217"/>
      <c r="K316" s="217"/>
      <c r="L316" s="217"/>
      <c r="M316" s="217"/>
      <c r="N316" s="217"/>
      <c r="O316" s="1202"/>
      <c r="P316" s="201"/>
      <c r="Q316" s="201"/>
    </row>
    <row r="317" spans="1:17" ht="13.5">
      <c r="A317" s="927"/>
      <c r="B317" s="1183"/>
      <c r="C317" s="1216"/>
      <c r="D317" s="168">
        <v>2016</v>
      </c>
      <c r="E317" s="217">
        <f t="shared" si="77"/>
        <v>0</v>
      </c>
      <c r="F317" s="217">
        <f t="shared" si="77"/>
        <v>0</v>
      </c>
      <c r="G317" s="217"/>
      <c r="H317" s="217"/>
      <c r="I317" s="217"/>
      <c r="J317" s="217"/>
      <c r="K317" s="217"/>
      <c r="L317" s="217"/>
      <c r="M317" s="217"/>
      <c r="N317" s="217"/>
      <c r="O317" s="1202"/>
      <c r="P317" s="201"/>
      <c r="Q317" s="201"/>
    </row>
    <row r="318" spans="1:17" ht="13.5">
      <c r="A318" s="927"/>
      <c r="B318" s="1183"/>
      <c r="C318" s="1216"/>
      <c r="D318" s="168">
        <v>2017</v>
      </c>
      <c r="E318" s="217">
        <f t="shared" si="77"/>
        <v>0</v>
      </c>
      <c r="F318" s="217">
        <f t="shared" si="77"/>
        <v>0</v>
      </c>
      <c r="G318" s="217"/>
      <c r="H318" s="217"/>
      <c r="I318" s="217"/>
      <c r="J318" s="217"/>
      <c r="K318" s="217"/>
      <c r="L318" s="217"/>
      <c r="M318" s="217"/>
      <c r="N318" s="217"/>
      <c r="O318" s="1202"/>
      <c r="P318" s="201"/>
      <c r="Q318" s="201"/>
    </row>
    <row r="319" spans="1:17" ht="13.5">
      <c r="A319" s="927"/>
      <c r="B319" s="1183"/>
      <c r="C319" s="1216"/>
      <c r="D319" s="168">
        <v>2018</v>
      </c>
      <c r="E319" s="217">
        <f t="shared" si="77"/>
        <v>0</v>
      </c>
      <c r="F319" s="217">
        <f t="shared" si="77"/>
        <v>0</v>
      </c>
      <c r="G319" s="217"/>
      <c r="H319" s="217"/>
      <c r="I319" s="217"/>
      <c r="J319" s="217"/>
      <c r="K319" s="217"/>
      <c r="L319" s="217"/>
      <c r="M319" s="217"/>
      <c r="N319" s="217"/>
      <c r="O319" s="1202"/>
      <c r="P319" s="201"/>
      <c r="Q319" s="201"/>
    </row>
    <row r="320" spans="1:17" ht="13.5">
      <c r="A320" s="927"/>
      <c r="B320" s="1183"/>
      <c r="C320" s="1216"/>
      <c r="D320" s="168">
        <v>2019</v>
      </c>
      <c r="E320" s="217">
        <f t="shared" si="77"/>
        <v>0</v>
      </c>
      <c r="F320" s="217">
        <f t="shared" si="77"/>
        <v>0</v>
      </c>
      <c r="G320" s="217"/>
      <c r="H320" s="217"/>
      <c r="I320" s="217"/>
      <c r="J320" s="217"/>
      <c r="K320" s="217"/>
      <c r="L320" s="217"/>
      <c r="M320" s="217"/>
      <c r="N320" s="217"/>
      <c r="O320" s="1202"/>
      <c r="P320" s="201"/>
      <c r="Q320" s="201"/>
    </row>
    <row r="321" spans="1:17" ht="13.5">
      <c r="A321" s="927"/>
      <c r="B321" s="1183"/>
      <c r="C321" s="1216"/>
      <c r="D321" s="162">
        <v>2020</v>
      </c>
      <c r="E321" s="207">
        <f t="shared" si="77"/>
        <v>0</v>
      </c>
      <c r="F321" s="207">
        <f t="shared" si="77"/>
        <v>0</v>
      </c>
      <c r="G321" s="207"/>
      <c r="H321" s="207"/>
      <c r="I321" s="207"/>
      <c r="J321" s="207"/>
      <c r="K321" s="207"/>
      <c r="L321" s="207"/>
      <c r="M321" s="207"/>
      <c r="N321" s="207"/>
      <c r="O321" s="1202"/>
      <c r="P321" s="201"/>
      <c r="Q321" s="201"/>
    </row>
    <row r="322" spans="1:17" ht="13.5">
      <c r="A322" s="927"/>
      <c r="B322" s="1183"/>
      <c r="C322" s="1216"/>
      <c r="D322" s="162">
        <v>2021</v>
      </c>
      <c r="E322" s="207">
        <f aca="true" t="shared" si="78" ref="E322:F326">G322+I322+K322+M322</f>
        <v>0</v>
      </c>
      <c r="F322" s="207">
        <f t="shared" si="78"/>
        <v>0</v>
      </c>
      <c r="G322" s="207"/>
      <c r="H322" s="207"/>
      <c r="I322" s="207"/>
      <c r="J322" s="207"/>
      <c r="K322" s="207"/>
      <c r="L322" s="207"/>
      <c r="M322" s="207"/>
      <c r="N322" s="207"/>
      <c r="O322" s="1202"/>
      <c r="P322" s="201"/>
      <c r="Q322" s="201"/>
    </row>
    <row r="323" spans="1:17" ht="13.5">
      <c r="A323" s="927"/>
      <c r="B323" s="1183"/>
      <c r="C323" s="1216"/>
      <c r="D323" s="162">
        <v>2022</v>
      </c>
      <c r="E323" s="207">
        <f t="shared" si="78"/>
        <v>0</v>
      </c>
      <c r="F323" s="207">
        <f t="shared" si="78"/>
        <v>0</v>
      </c>
      <c r="G323" s="207"/>
      <c r="H323" s="207"/>
      <c r="I323" s="207"/>
      <c r="J323" s="207"/>
      <c r="K323" s="207"/>
      <c r="L323" s="207"/>
      <c r="M323" s="207"/>
      <c r="N323" s="207"/>
      <c r="O323" s="1202"/>
      <c r="P323" s="201"/>
      <c r="Q323" s="201"/>
    </row>
    <row r="324" spans="1:17" ht="13.5">
      <c r="A324" s="927"/>
      <c r="B324" s="1183"/>
      <c r="C324" s="1216"/>
      <c r="D324" s="162">
        <v>2023</v>
      </c>
      <c r="E324" s="207">
        <f t="shared" si="78"/>
        <v>0</v>
      </c>
      <c r="F324" s="207">
        <f t="shared" si="78"/>
        <v>0</v>
      </c>
      <c r="G324" s="207"/>
      <c r="H324" s="207"/>
      <c r="I324" s="207"/>
      <c r="J324" s="207"/>
      <c r="K324" s="207"/>
      <c r="L324" s="207"/>
      <c r="M324" s="207"/>
      <c r="N324" s="207"/>
      <c r="O324" s="1202"/>
      <c r="P324" s="201"/>
      <c r="Q324" s="201"/>
    </row>
    <row r="325" spans="1:17" ht="13.5">
      <c r="A325" s="927"/>
      <c r="B325" s="1183"/>
      <c r="C325" s="1216"/>
      <c r="D325" s="162">
        <v>2024</v>
      </c>
      <c r="E325" s="207">
        <f t="shared" si="78"/>
        <v>2500</v>
      </c>
      <c r="F325" s="207">
        <f t="shared" si="78"/>
        <v>0</v>
      </c>
      <c r="G325" s="207">
        <v>2500</v>
      </c>
      <c r="H325" s="207"/>
      <c r="I325" s="207"/>
      <c r="J325" s="207"/>
      <c r="K325" s="207"/>
      <c r="L325" s="207"/>
      <c r="M325" s="207"/>
      <c r="N325" s="207"/>
      <c r="O325" s="1202"/>
      <c r="P325" s="201"/>
      <c r="Q325" s="201"/>
    </row>
    <row r="326" spans="1:17" ht="13.5">
      <c r="A326" s="928"/>
      <c r="B326" s="937"/>
      <c r="C326" s="1217"/>
      <c r="D326" s="162">
        <v>2025</v>
      </c>
      <c r="E326" s="207">
        <f t="shared" si="78"/>
        <v>80000</v>
      </c>
      <c r="F326" s="207">
        <f t="shared" si="78"/>
        <v>0</v>
      </c>
      <c r="G326" s="207">
        <v>80000</v>
      </c>
      <c r="H326" s="207"/>
      <c r="I326" s="207"/>
      <c r="J326" s="207"/>
      <c r="K326" s="207"/>
      <c r="L326" s="207"/>
      <c r="M326" s="207"/>
      <c r="N326" s="207"/>
      <c r="O326" s="1202"/>
      <c r="P326" s="201"/>
      <c r="Q326" s="201"/>
    </row>
    <row r="327" spans="1:17" ht="13.5">
      <c r="A327" s="926" t="s">
        <v>199</v>
      </c>
      <c r="B327" s="936" t="s">
        <v>946</v>
      </c>
      <c r="C327" s="1215"/>
      <c r="D327" s="210" t="s">
        <v>8</v>
      </c>
      <c r="E327" s="211">
        <f aca="true" t="shared" si="79" ref="E327:N327">SUM(E328:E338)</f>
        <v>21813.8</v>
      </c>
      <c r="F327" s="211">
        <f t="shared" si="79"/>
        <v>0</v>
      </c>
      <c r="G327" s="211">
        <f>SUM(G328:G338)</f>
        <v>21813.8</v>
      </c>
      <c r="H327" s="211">
        <f t="shared" si="79"/>
        <v>0</v>
      </c>
      <c r="I327" s="211">
        <f t="shared" si="79"/>
        <v>0</v>
      </c>
      <c r="J327" s="211">
        <f t="shared" si="79"/>
        <v>0</v>
      </c>
      <c r="K327" s="211">
        <f t="shared" si="79"/>
        <v>0</v>
      </c>
      <c r="L327" s="211">
        <f t="shared" si="79"/>
        <v>0</v>
      </c>
      <c r="M327" s="211">
        <f t="shared" si="79"/>
        <v>0</v>
      </c>
      <c r="N327" s="211">
        <f t="shared" si="79"/>
        <v>0</v>
      </c>
      <c r="O327" s="1202"/>
      <c r="P327" s="201"/>
      <c r="Q327" s="201"/>
    </row>
    <row r="328" spans="1:17" ht="15" customHeight="1">
      <c r="A328" s="927"/>
      <c r="B328" s="1183"/>
      <c r="C328" s="1216"/>
      <c r="D328" s="168">
        <v>2015</v>
      </c>
      <c r="E328" s="217">
        <f aca="true" t="shared" si="80" ref="E328:E345">G328+I328+K328+M328</f>
        <v>0</v>
      </c>
      <c r="F328" s="217">
        <f aca="true" t="shared" si="81" ref="F328:F345">H328+J328+L328+N328</f>
        <v>0</v>
      </c>
      <c r="G328" s="217"/>
      <c r="H328" s="217"/>
      <c r="I328" s="217"/>
      <c r="J328" s="217"/>
      <c r="K328" s="217"/>
      <c r="L328" s="217"/>
      <c r="M328" s="217"/>
      <c r="N328" s="217"/>
      <c r="O328" s="1202"/>
      <c r="P328" s="201"/>
      <c r="Q328" s="201"/>
    </row>
    <row r="329" spans="1:17" ht="13.5">
      <c r="A329" s="927"/>
      <c r="B329" s="1183"/>
      <c r="C329" s="1216"/>
      <c r="D329" s="168">
        <v>2016</v>
      </c>
      <c r="E329" s="217">
        <f t="shared" si="80"/>
        <v>0</v>
      </c>
      <c r="F329" s="217">
        <f t="shared" si="81"/>
        <v>0</v>
      </c>
      <c r="G329" s="217"/>
      <c r="H329" s="217"/>
      <c r="I329" s="217"/>
      <c r="J329" s="217"/>
      <c r="K329" s="217"/>
      <c r="L329" s="217"/>
      <c r="M329" s="217"/>
      <c r="N329" s="217"/>
      <c r="O329" s="1202"/>
      <c r="P329" s="201"/>
      <c r="Q329" s="201"/>
    </row>
    <row r="330" spans="1:17" ht="13.5">
      <c r="A330" s="927"/>
      <c r="B330" s="1183"/>
      <c r="C330" s="1216"/>
      <c r="D330" s="168">
        <v>2017</v>
      </c>
      <c r="E330" s="217">
        <f t="shared" si="80"/>
        <v>0</v>
      </c>
      <c r="F330" s="217">
        <f t="shared" si="81"/>
        <v>0</v>
      </c>
      <c r="G330" s="217"/>
      <c r="H330" s="217"/>
      <c r="I330" s="217"/>
      <c r="J330" s="217"/>
      <c r="K330" s="217"/>
      <c r="L330" s="217"/>
      <c r="M330" s="217"/>
      <c r="N330" s="217"/>
      <c r="O330" s="1202"/>
      <c r="P330" s="201"/>
      <c r="Q330" s="201"/>
    </row>
    <row r="331" spans="1:17" ht="13.5">
      <c r="A331" s="927"/>
      <c r="B331" s="1183"/>
      <c r="C331" s="1216"/>
      <c r="D331" s="168">
        <v>2018</v>
      </c>
      <c r="E331" s="217">
        <f t="shared" si="80"/>
        <v>0</v>
      </c>
      <c r="F331" s="217">
        <f t="shared" si="81"/>
        <v>0</v>
      </c>
      <c r="G331" s="217"/>
      <c r="H331" s="217"/>
      <c r="I331" s="217"/>
      <c r="J331" s="217"/>
      <c r="K331" s="217"/>
      <c r="L331" s="217"/>
      <c r="M331" s="217"/>
      <c r="N331" s="217"/>
      <c r="O331" s="1202"/>
      <c r="P331" s="201"/>
      <c r="Q331" s="201"/>
    </row>
    <row r="332" spans="1:17" ht="13.5">
      <c r="A332" s="927"/>
      <c r="B332" s="1183"/>
      <c r="C332" s="1216"/>
      <c r="D332" s="168">
        <v>2019</v>
      </c>
      <c r="E332" s="217">
        <f t="shared" si="80"/>
        <v>0</v>
      </c>
      <c r="F332" s="217">
        <f t="shared" si="81"/>
        <v>0</v>
      </c>
      <c r="G332" s="217"/>
      <c r="H332" s="217"/>
      <c r="I332" s="217"/>
      <c r="J332" s="217"/>
      <c r="K332" s="217"/>
      <c r="L332" s="217"/>
      <c r="M332" s="217"/>
      <c r="N332" s="217"/>
      <c r="O332" s="1202"/>
      <c r="P332" s="201"/>
      <c r="Q332" s="201"/>
    </row>
    <row r="333" spans="1:17" ht="13.5">
      <c r="A333" s="927"/>
      <c r="B333" s="1183"/>
      <c r="C333" s="1216"/>
      <c r="D333" s="162">
        <v>2020</v>
      </c>
      <c r="E333" s="207">
        <f t="shared" si="80"/>
        <v>0</v>
      </c>
      <c r="F333" s="207">
        <f t="shared" si="81"/>
        <v>0</v>
      </c>
      <c r="G333" s="207"/>
      <c r="H333" s="207"/>
      <c r="I333" s="207"/>
      <c r="J333" s="207"/>
      <c r="K333" s="207"/>
      <c r="L333" s="207"/>
      <c r="M333" s="207"/>
      <c r="N333" s="207"/>
      <c r="O333" s="1202"/>
      <c r="P333" s="201"/>
      <c r="Q333" s="201"/>
    </row>
    <row r="334" spans="1:17" ht="13.5">
      <c r="A334" s="927"/>
      <c r="B334" s="1183"/>
      <c r="C334" s="1216"/>
      <c r="D334" s="162">
        <v>2021</v>
      </c>
      <c r="E334" s="207">
        <f aca="true" t="shared" si="82" ref="E334:F338">G334+I334+K334+M334</f>
        <v>0</v>
      </c>
      <c r="F334" s="207">
        <f t="shared" si="82"/>
        <v>0</v>
      </c>
      <c r="G334" s="207"/>
      <c r="H334" s="207"/>
      <c r="I334" s="207"/>
      <c r="J334" s="207"/>
      <c r="K334" s="207"/>
      <c r="L334" s="207"/>
      <c r="M334" s="207"/>
      <c r="N334" s="207"/>
      <c r="O334" s="1202"/>
      <c r="P334" s="201"/>
      <c r="Q334" s="201"/>
    </row>
    <row r="335" spans="1:17" ht="13.5">
      <c r="A335" s="927"/>
      <c r="B335" s="1183"/>
      <c r="C335" s="1216"/>
      <c r="D335" s="162">
        <v>2022</v>
      </c>
      <c r="E335" s="207">
        <f t="shared" si="82"/>
        <v>0</v>
      </c>
      <c r="F335" s="207">
        <f t="shared" si="82"/>
        <v>0</v>
      </c>
      <c r="G335" s="207"/>
      <c r="H335" s="207"/>
      <c r="I335" s="207"/>
      <c r="J335" s="207"/>
      <c r="K335" s="207"/>
      <c r="L335" s="207"/>
      <c r="M335" s="207"/>
      <c r="N335" s="207"/>
      <c r="O335" s="1202"/>
      <c r="P335" s="201"/>
      <c r="Q335" s="201"/>
    </row>
    <row r="336" spans="1:17" ht="13.5">
      <c r="A336" s="927"/>
      <c r="B336" s="1183"/>
      <c r="C336" s="1216"/>
      <c r="D336" s="162">
        <v>2023</v>
      </c>
      <c r="E336" s="207">
        <f>G336+I336+K336+M336</f>
        <v>0</v>
      </c>
      <c r="F336" s="207">
        <f t="shared" si="82"/>
        <v>0</v>
      </c>
      <c r="G336" s="207"/>
      <c r="H336" s="207"/>
      <c r="I336" s="207"/>
      <c r="J336" s="207"/>
      <c r="K336" s="207"/>
      <c r="L336" s="207"/>
      <c r="M336" s="207"/>
      <c r="N336" s="207"/>
      <c r="O336" s="1202"/>
      <c r="P336" s="201"/>
      <c r="Q336" s="201"/>
    </row>
    <row r="337" spans="1:17" ht="13.5">
      <c r="A337" s="927"/>
      <c r="B337" s="1183"/>
      <c r="C337" s="1216"/>
      <c r="D337" s="162">
        <v>2024</v>
      </c>
      <c r="E337" s="207">
        <f>G337+I337+K337+M337</f>
        <v>998.8</v>
      </c>
      <c r="F337" s="207">
        <f t="shared" si="82"/>
        <v>0</v>
      </c>
      <c r="G337" s="207">
        <v>998.8</v>
      </c>
      <c r="H337" s="207"/>
      <c r="I337" s="207"/>
      <c r="J337" s="207"/>
      <c r="K337" s="207"/>
      <c r="L337" s="207"/>
      <c r="M337" s="207"/>
      <c r="N337" s="207"/>
      <c r="O337" s="1202"/>
      <c r="P337" s="201"/>
      <c r="Q337" s="201"/>
    </row>
    <row r="338" spans="1:17" ht="13.5">
      <c r="A338" s="928"/>
      <c r="B338" s="937"/>
      <c r="C338" s="1217"/>
      <c r="D338" s="162">
        <v>2025</v>
      </c>
      <c r="E338" s="207">
        <f>G338+I338+K338+M338</f>
        <v>20815</v>
      </c>
      <c r="F338" s="207">
        <f t="shared" si="82"/>
        <v>0</v>
      </c>
      <c r="G338" s="207">
        <v>20815</v>
      </c>
      <c r="H338" s="207"/>
      <c r="I338" s="207"/>
      <c r="J338" s="207"/>
      <c r="K338" s="207"/>
      <c r="L338" s="207"/>
      <c r="M338" s="207"/>
      <c r="N338" s="207"/>
      <c r="O338" s="1202"/>
      <c r="P338" s="201"/>
      <c r="Q338" s="201"/>
    </row>
    <row r="339" spans="1:17" ht="13.5">
      <c r="A339" s="926" t="s">
        <v>200</v>
      </c>
      <c r="B339" s="936" t="s">
        <v>947</v>
      </c>
      <c r="C339" s="936" t="s">
        <v>713</v>
      </c>
      <c r="D339" s="210" t="s">
        <v>8</v>
      </c>
      <c r="E339" s="211">
        <f aca="true" t="shared" si="83" ref="E339:N339">SUM(E340:E350)</f>
        <v>282880.1</v>
      </c>
      <c r="F339" s="211">
        <f t="shared" si="83"/>
        <v>4000</v>
      </c>
      <c r="G339" s="211">
        <f t="shared" si="83"/>
        <v>73720.3</v>
      </c>
      <c r="H339" s="211">
        <f t="shared" si="83"/>
        <v>4000</v>
      </c>
      <c r="I339" s="211">
        <f t="shared" si="83"/>
        <v>0</v>
      </c>
      <c r="J339" s="211">
        <f t="shared" si="83"/>
        <v>0</v>
      </c>
      <c r="K339" s="211">
        <f t="shared" si="83"/>
        <v>209159.8</v>
      </c>
      <c r="L339" s="211">
        <f t="shared" si="83"/>
        <v>0</v>
      </c>
      <c r="M339" s="211">
        <f t="shared" si="83"/>
        <v>0</v>
      </c>
      <c r="N339" s="211">
        <f t="shared" si="83"/>
        <v>0</v>
      </c>
      <c r="O339" s="1202"/>
      <c r="P339" s="201"/>
      <c r="Q339" s="201"/>
    </row>
    <row r="340" spans="1:17" ht="15" customHeight="1">
      <c r="A340" s="927"/>
      <c r="B340" s="1183"/>
      <c r="C340" s="1183"/>
      <c r="D340" s="168">
        <v>2015</v>
      </c>
      <c r="E340" s="217">
        <f t="shared" si="80"/>
        <v>0</v>
      </c>
      <c r="F340" s="217">
        <f t="shared" si="81"/>
        <v>0</v>
      </c>
      <c r="G340" s="217">
        <v>0</v>
      </c>
      <c r="H340" s="217"/>
      <c r="I340" s="217"/>
      <c r="J340" s="217"/>
      <c r="K340" s="217"/>
      <c r="L340" s="217"/>
      <c r="M340" s="217"/>
      <c r="N340" s="217"/>
      <c r="O340" s="1202"/>
      <c r="P340" s="201"/>
      <c r="Q340" s="201"/>
    </row>
    <row r="341" spans="1:17" ht="13.5">
      <c r="A341" s="927"/>
      <c r="B341" s="1183"/>
      <c r="C341" s="1183"/>
      <c r="D341" s="168">
        <v>2016</v>
      </c>
      <c r="E341" s="217">
        <f t="shared" si="80"/>
        <v>0</v>
      </c>
      <c r="F341" s="217">
        <f t="shared" si="81"/>
        <v>0</v>
      </c>
      <c r="G341" s="217">
        <v>0</v>
      </c>
      <c r="H341" s="217"/>
      <c r="I341" s="217"/>
      <c r="J341" s="217"/>
      <c r="K341" s="217"/>
      <c r="L341" s="217"/>
      <c r="M341" s="217"/>
      <c r="N341" s="217"/>
      <c r="O341" s="1202"/>
      <c r="P341" s="201"/>
      <c r="Q341" s="201"/>
    </row>
    <row r="342" spans="1:17" ht="13.5">
      <c r="A342" s="927"/>
      <c r="B342" s="1183"/>
      <c r="C342" s="1183"/>
      <c r="D342" s="168">
        <v>2017</v>
      </c>
      <c r="E342" s="217">
        <f t="shared" si="80"/>
        <v>0</v>
      </c>
      <c r="F342" s="217">
        <f t="shared" si="81"/>
        <v>0</v>
      </c>
      <c r="G342" s="217">
        <v>0</v>
      </c>
      <c r="H342" s="217"/>
      <c r="I342" s="217"/>
      <c r="J342" s="217"/>
      <c r="K342" s="217"/>
      <c r="L342" s="217"/>
      <c r="M342" s="217"/>
      <c r="N342" s="217"/>
      <c r="O342" s="1202"/>
      <c r="P342" s="201"/>
      <c r="Q342" s="201"/>
    </row>
    <row r="343" spans="1:17" ht="13.5">
      <c r="A343" s="927"/>
      <c r="B343" s="1183"/>
      <c r="C343" s="1183"/>
      <c r="D343" s="168">
        <v>2018</v>
      </c>
      <c r="E343" s="217">
        <f t="shared" si="80"/>
        <v>0</v>
      </c>
      <c r="F343" s="217">
        <f t="shared" si="81"/>
        <v>0</v>
      </c>
      <c r="G343" s="217">
        <v>0</v>
      </c>
      <c r="H343" s="217">
        <v>0</v>
      </c>
      <c r="I343" s="217"/>
      <c r="J343" s="217"/>
      <c r="K343" s="217"/>
      <c r="L343" s="217"/>
      <c r="M343" s="217"/>
      <c r="N343" s="217"/>
      <c r="O343" s="1202"/>
      <c r="P343" s="201"/>
      <c r="Q343" s="201"/>
    </row>
    <row r="344" spans="1:17" ht="13.5">
      <c r="A344" s="927"/>
      <c r="B344" s="1183"/>
      <c r="C344" s="1183"/>
      <c r="D344" s="168">
        <v>2019</v>
      </c>
      <c r="E344" s="217">
        <f t="shared" si="80"/>
        <v>4000</v>
      </c>
      <c r="F344" s="217">
        <f t="shared" si="81"/>
        <v>4000</v>
      </c>
      <c r="G344" s="217">
        <v>4000</v>
      </c>
      <c r="H344" s="217">
        <v>4000</v>
      </c>
      <c r="I344" s="217"/>
      <c r="J344" s="217"/>
      <c r="K344" s="217"/>
      <c r="L344" s="217"/>
      <c r="M344" s="217"/>
      <c r="N344" s="217"/>
      <c r="O344" s="1202"/>
      <c r="P344" s="201"/>
      <c r="Q344" s="201"/>
    </row>
    <row r="345" spans="1:17" ht="13.5">
      <c r="A345" s="927"/>
      <c r="B345" s="1183"/>
      <c r="C345" s="1183"/>
      <c r="D345" s="162">
        <v>2020</v>
      </c>
      <c r="E345" s="207">
        <f t="shared" si="80"/>
        <v>0</v>
      </c>
      <c r="F345" s="207">
        <f t="shared" si="81"/>
        <v>0</v>
      </c>
      <c r="G345" s="207"/>
      <c r="H345" s="207"/>
      <c r="I345" s="207"/>
      <c r="J345" s="207"/>
      <c r="K345" s="207"/>
      <c r="L345" s="207"/>
      <c r="M345" s="207"/>
      <c r="N345" s="207"/>
      <c r="O345" s="1202"/>
      <c r="P345" s="201"/>
      <c r="Q345" s="201"/>
    </row>
    <row r="346" spans="1:17" ht="13.5">
      <c r="A346" s="927"/>
      <c r="B346" s="1183"/>
      <c r="C346" s="1183"/>
      <c r="D346" s="162">
        <v>2021</v>
      </c>
      <c r="E346" s="207">
        <f aca="true" t="shared" si="84" ref="E346:F350">G346+I346+K346+M346</f>
        <v>89556.5</v>
      </c>
      <c r="F346" s="207">
        <f t="shared" si="84"/>
        <v>0</v>
      </c>
      <c r="G346" s="207">
        <v>22389.4</v>
      </c>
      <c r="H346" s="207"/>
      <c r="I346" s="207"/>
      <c r="J346" s="207"/>
      <c r="K346" s="207">
        <v>67167.1</v>
      </c>
      <c r="L346" s="207"/>
      <c r="M346" s="207"/>
      <c r="N346" s="207"/>
      <c r="O346" s="1202"/>
      <c r="P346" s="201"/>
      <c r="Q346" s="201"/>
    </row>
    <row r="347" spans="1:17" ht="13.5">
      <c r="A347" s="927"/>
      <c r="B347" s="1183"/>
      <c r="C347" s="1183"/>
      <c r="D347" s="162">
        <v>2022</v>
      </c>
      <c r="E347" s="207">
        <f t="shared" si="84"/>
        <v>92884.29999999999</v>
      </c>
      <c r="F347" s="207">
        <f t="shared" si="84"/>
        <v>0</v>
      </c>
      <c r="G347" s="207">
        <v>23221.1</v>
      </c>
      <c r="H347" s="207"/>
      <c r="I347" s="207"/>
      <c r="J347" s="207"/>
      <c r="K347" s="207">
        <v>69663.2</v>
      </c>
      <c r="L347" s="207"/>
      <c r="M347" s="207"/>
      <c r="N347" s="207"/>
      <c r="O347" s="1202"/>
      <c r="P347" s="201"/>
      <c r="Q347" s="201"/>
    </row>
    <row r="348" spans="1:17" ht="13.5">
      <c r="A348" s="927"/>
      <c r="B348" s="1183"/>
      <c r="C348" s="1183"/>
      <c r="D348" s="162">
        <v>2023</v>
      </c>
      <c r="E348" s="207">
        <f t="shared" si="84"/>
        <v>96439.3</v>
      </c>
      <c r="F348" s="207">
        <f t="shared" si="84"/>
        <v>0</v>
      </c>
      <c r="G348" s="207">
        <v>24109.8</v>
      </c>
      <c r="H348" s="207"/>
      <c r="I348" s="207"/>
      <c r="J348" s="207"/>
      <c r="K348" s="207">
        <v>72329.5</v>
      </c>
      <c r="L348" s="207"/>
      <c r="M348" s="207"/>
      <c r="N348" s="207"/>
      <c r="O348" s="1202"/>
      <c r="P348" s="201"/>
      <c r="Q348" s="201"/>
    </row>
    <row r="349" spans="1:17" ht="13.5">
      <c r="A349" s="927"/>
      <c r="B349" s="1183"/>
      <c r="C349" s="1183"/>
      <c r="D349" s="162">
        <v>2024</v>
      </c>
      <c r="E349" s="207">
        <f t="shared" si="84"/>
        <v>0</v>
      </c>
      <c r="F349" s="207">
        <f t="shared" si="84"/>
        <v>0</v>
      </c>
      <c r="G349" s="207"/>
      <c r="H349" s="207"/>
      <c r="I349" s="207"/>
      <c r="J349" s="207"/>
      <c r="K349" s="207"/>
      <c r="L349" s="207"/>
      <c r="M349" s="207"/>
      <c r="N349" s="207"/>
      <c r="O349" s="1202"/>
      <c r="P349" s="201"/>
      <c r="Q349" s="201"/>
    </row>
    <row r="350" spans="1:17" ht="13.5">
      <c r="A350" s="928"/>
      <c r="B350" s="937"/>
      <c r="C350" s="937"/>
      <c r="D350" s="162">
        <v>2025</v>
      </c>
      <c r="E350" s="207">
        <f t="shared" si="84"/>
        <v>0</v>
      </c>
      <c r="F350" s="207">
        <f t="shared" si="84"/>
        <v>0</v>
      </c>
      <c r="G350" s="207"/>
      <c r="H350" s="207"/>
      <c r="I350" s="207"/>
      <c r="J350" s="207"/>
      <c r="K350" s="207"/>
      <c r="L350" s="207"/>
      <c r="M350" s="207"/>
      <c r="N350" s="207"/>
      <c r="O350" s="1202"/>
      <c r="P350" s="201"/>
      <c r="Q350" s="201"/>
    </row>
    <row r="351" spans="1:17" ht="13.5">
      <c r="A351" s="1194" t="s">
        <v>1133</v>
      </c>
      <c r="B351" s="1195"/>
      <c r="C351" s="1195"/>
      <c r="D351" s="1195"/>
      <c r="E351" s="1195"/>
      <c r="F351" s="1195"/>
      <c r="G351" s="1195"/>
      <c r="H351" s="1195"/>
      <c r="I351" s="1195"/>
      <c r="J351" s="1195"/>
      <c r="K351" s="1195"/>
      <c r="L351" s="1195"/>
      <c r="M351" s="1195"/>
      <c r="N351" s="1195"/>
      <c r="O351" s="1196"/>
      <c r="P351" s="201"/>
      <c r="Q351" s="201"/>
    </row>
    <row r="352" spans="1:17" ht="15" customHeight="1">
      <c r="A352" s="1241" t="s">
        <v>669</v>
      </c>
      <c r="B352" s="1232" t="s">
        <v>1022</v>
      </c>
      <c r="C352" s="869"/>
      <c r="D352" s="205" t="s">
        <v>8</v>
      </c>
      <c r="E352" s="206">
        <f>SUM(E353:E363)</f>
        <v>926440.2000000001</v>
      </c>
      <c r="F352" s="206">
        <f aca="true" t="shared" si="85" ref="F352:N352">SUM(F353:F363)</f>
        <v>40251.2</v>
      </c>
      <c r="G352" s="206">
        <f>SUM(G353:G363)</f>
        <v>327983.9</v>
      </c>
      <c r="H352" s="206">
        <f t="shared" si="85"/>
        <v>37741.2</v>
      </c>
      <c r="I352" s="206">
        <f t="shared" si="85"/>
        <v>0</v>
      </c>
      <c r="J352" s="206">
        <f t="shared" si="85"/>
        <v>0</v>
      </c>
      <c r="K352" s="206">
        <f t="shared" si="85"/>
        <v>598456.2999999999</v>
      </c>
      <c r="L352" s="206">
        <f t="shared" si="85"/>
        <v>2510</v>
      </c>
      <c r="M352" s="206">
        <f t="shared" si="85"/>
        <v>0</v>
      </c>
      <c r="N352" s="206">
        <f t="shared" si="85"/>
        <v>0</v>
      </c>
      <c r="O352" s="1202"/>
      <c r="P352" s="201"/>
      <c r="Q352" s="201"/>
    </row>
    <row r="353" spans="1:17" ht="13.5">
      <c r="A353" s="1242"/>
      <c r="B353" s="1232"/>
      <c r="C353" s="869"/>
      <c r="D353" s="168">
        <v>2015</v>
      </c>
      <c r="E353" s="217">
        <f>G353+I353+K353+M353</f>
        <v>68679.2</v>
      </c>
      <c r="F353" s="217">
        <f>H353+J353+L353+N353</f>
        <v>20679.199999999997</v>
      </c>
      <c r="G353" s="217">
        <f>G365+G377+G389+G401+G413+G425+G450+G462+G474+G486+G498+G510+G523+G535+G547+G559+G438+G571</f>
        <v>30169.199999999997</v>
      </c>
      <c r="H353" s="217">
        <f aca="true" t="shared" si="86" ref="H353:N353">H365+H377+H389+H401+H413+H425+H450+H462+H474+H486+H498+H510+H523+H535+H547+H559+H438+H571</f>
        <v>18169.199999999997</v>
      </c>
      <c r="I353" s="217">
        <f t="shared" si="86"/>
        <v>0</v>
      </c>
      <c r="J353" s="217">
        <f t="shared" si="86"/>
        <v>0</v>
      </c>
      <c r="K353" s="217">
        <f t="shared" si="86"/>
        <v>38510</v>
      </c>
      <c r="L353" s="217">
        <f t="shared" si="86"/>
        <v>2510</v>
      </c>
      <c r="M353" s="217">
        <f t="shared" si="86"/>
        <v>0</v>
      </c>
      <c r="N353" s="217">
        <f t="shared" si="86"/>
        <v>0</v>
      </c>
      <c r="O353" s="1202"/>
      <c r="P353" s="201"/>
      <c r="Q353" s="201"/>
    </row>
    <row r="354" spans="1:17" ht="13.5">
      <c r="A354" s="1242"/>
      <c r="B354" s="1232"/>
      <c r="C354" s="869"/>
      <c r="D354" s="168">
        <v>2016</v>
      </c>
      <c r="E354" s="217">
        <f aca="true" t="shared" si="87" ref="E354:F362">G354+I354+K354+M354</f>
        <v>4708.6</v>
      </c>
      <c r="F354" s="217">
        <f t="shared" si="87"/>
        <v>4708.6</v>
      </c>
      <c r="G354" s="217">
        <f aca="true" t="shared" si="88" ref="G354:N363">G366+G378+G390+G402+G414+G427+G451+G463+G475+G487+G499+G511+G524+G536+G548+G560+G439+G572</f>
        <v>4708.6</v>
      </c>
      <c r="H354" s="217">
        <f t="shared" si="88"/>
        <v>4708.6</v>
      </c>
      <c r="I354" s="217">
        <f t="shared" si="88"/>
        <v>0</v>
      </c>
      <c r="J354" s="217">
        <f t="shared" si="88"/>
        <v>0</v>
      </c>
      <c r="K354" s="217">
        <f t="shared" si="88"/>
        <v>0</v>
      </c>
      <c r="L354" s="217">
        <f t="shared" si="88"/>
        <v>0</v>
      </c>
      <c r="M354" s="217">
        <f t="shared" si="88"/>
        <v>0</v>
      </c>
      <c r="N354" s="217">
        <f t="shared" si="88"/>
        <v>0</v>
      </c>
      <c r="O354" s="1202"/>
      <c r="P354" s="201"/>
      <c r="Q354" s="201"/>
    </row>
    <row r="355" spans="1:17" ht="13.5">
      <c r="A355" s="1242"/>
      <c r="B355" s="1232"/>
      <c r="C355" s="869"/>
      <c r="D355" s="168">
        <v>2017</v>
      </c>
      <c r="E355" s="217">
        <f t="shared" si="87"/>
        <v>45833.9</v>
      </c>
      <c r="F355" s="217">
        <f t="shared" si="87"/>
        <v>5831.9</v>
      </c>
      <c r="G355" s="217">
        <f t="shared" si="88"/>
        <v>5833.9</v>
      </c>
      <c r="H355" s="217">
        <f t="shared" si="88"/>
        <v>5831.9</v>
      </c>
      <c r="I355" s="217">
        <f t="shared" si="88"/>
        <v>0</v>
      </c>
      <c r="J355" s="217">
        <f t="shared" si="88"/>
        <v>0</v>
      </c>
      <c r="K355" s="217">
        <f t="shared" si="88"/>
        <v>40000</v>
      </c>
      <c r="L355" s="217">
        <f t="shared" si="88"/>
        <v>0</v>
      </c>
      <c r="M355" s="217">
        <f t="shared" si="88"/>
        <v>0</v>
      </c>
      <c r="N355" s="217">
        <f t="shared" si="88"/>
        <v>0</v>
      </c>
      <c r="O355" s="1202"/>
      <c r="P355" s="201"/>
      <c r="Q355" s="201"/>
    </row>
    <row r="356" spans="1:17" ht="13.5">
      <c r="A356" s="1242"/>
      <c r="B356" s="1232"/>
      <c r="C356" s="869"/>
      <c r="D356" s="168">
        <v>2018</v>
      </c>
      <c r="E356" s="217">
        <f t="shared" si="87"/>
        <v>9031.5</v>
      </c>
      <c r="F356" s="217">
        <f t="shared" si="87"/>
        <v>9031.5</v>
      </c>
      <c r="G356" s="217">
        <f t="shared" si="88"/>
        <v>9031.5</v>
      </c>
      <c r="H356" s="217">
        <f t="shared" si="88"/>
        <v>9031.5</v>
      </c>
      <c r="I356" s="217">
        <f t="shared" si="88"/>
        <v>0</v>
      </c>
      <c r="J356" s="217">
        <f t="shared" si="88"/>
        <v>0</v>
      </c>
      <c r="K356" s="217">
        <f t="shared" si="88"/>
        <v>0</v>
      </c>
      <c r="L356" s="217">
        <f t="shared" si="88"/>
        <v>0</v>
      </c>
      <c r="M356" s="217">
        <f t="shared" si="88"/>
        <v>0</v>
      </c>
      <c r="N356" s="217">
        <f t="shared" si="88"/>
        <v>0</v>
      </c>
      <c r="O356" s="1202"/>
      <c r="P356" s="201"/>
      <c r="Q356" s="201"/>
    </row>
    <row r="357" spans="1:17" ht="13.5">
      <c r="A357" s="1242"/>
      <c r="B357" s="1232"/>
      <c r="C357" s="869"/>
      <c r="D357" s="168">
        <v>2019</v>
      </c>
      <c r="E357" s="217">
        <f t="shared" si="87"/>
        <v>0</v>
      </c>
      <c r="F357" s="217">
        <f t="shared" si="87"/>
        <v>0</v>
      </c>
      <c r="G357" s="217">
        <f t="shared" si="88"/>
        <v>0</v>
      </c>
      <c r="H357" s="217">
        <f t="shared" si="88"/>
        <v>0</v>
      </c>
      <c r="I357" s="217">
        <f t="shared" si="88"/>
        <v>0</v>
      </c>
      <c r="J357" s="217">
        <f t="shared" si="88"/>
        <v>0</v>
      </c>
      <c r="K357" s="217">
        <f t="shared" si="88"/>
        <v>0</v>
      </c>
      <c r="L357" s="217">
        <f t="shared" si="88"/>
        <v>0</v>
      </c>
      <c r="M357" s="217">
        <f t="shared" si="88"/>
        <v>0</v>
      </c>
      <c r="N357" s="217">
        <f t="shared" si="88"/>
        <v>0</v>
      </c>
      <c r="O357" s="1202"/>
      <c r="P357" s="201"/>
      <c r="Q357" s="201"/>
    </row>
    <row r="358" spans="1:17" ht="13.5">
      <c r="A358" s="1242"/>
      <c r="B358" s="1232"/>
      <c r="C358" s="869"/>
      <c r="D358" s="162">
        <v>2020</v>
      </c>
      <c r="E358" s="207">
        <f t="shared" si="87"/>
        <v>0</v>
      </c>
      <c r="F358" s="207">
        <f t="shared" si="87"/>
        <v>0</v>
      </c>
      <c r="G358" s="217">
        <f t="shared" si="88"/>
        <v>0</v>
      </c>
      <c r="H358" s="217">
        <f t="shared" si="88"/>
        <v>0</v>
      </c>
      <c r="I358" s="217">
        <f t="shared" si="88"/>
        <v>0</v>
      </c>
      <c r="J358" s="217">
        <f t="shared" si="88"/>
        <v>0</v>
      </c>
      <c r="K358" s="217">
        <f t="shared" si="88"/>
        <v>0</v>
      </c>
      <c r="L358" s="217">
        <f t="shared" si="88"/>
        <v>0</v>
      </c>
      <c r="M358" s="217">
        <f t="shared" si="88"/>
        <v>0</v>
      </c>
      <c r="N358" s="217">
        <f t="shared" si="88"/>
        <v>0</v>
      </c>
      <c r="O358" s="1202"/>
      <c r="P358" s="201"/>
      <c r="Q358" s="201"/>
    </row>
    <row r="359" spans="1:17" ht="13.5">
      <c r="A359" s="1242"/>
      <c r="B359" s="1232"/>
      <c r="C359" s="869"/>
      <c r="D359" s="162">
        <v>2021</v>
      </c>
      <c r="E359" s="207">
        <f t="shared" si="87"/>
        <v>251954.3</v>
      </c>
      <c r="F359" s="207">
        <f t="shared" si="87"/>
        <v>0</v>
      </c>
      <c r="G359" s="217">
        <f t="shared" si="88"/>
        <v>68005.6</v>
      </c>
      <c r="H359" s="217">
        <f t="shared" si="88"/>
        <v>0</v>
      </c>
      <c r="I359" s="217">
        <f t="shared" si="88"/>
        <v>0</v>
      </c>
      <c r="J359" s="217">
        <f t="shared" si="88"/>
        <v>0</v>
      </c>
      <c r="K359" s="217">
        <f t="shared" si="88"/>
        <v>183948.69999999998</v>
      </c>
      <c r="L359" s="217">
        <f t="shared" si="88"/>
        <v>0</v>
      </c>
      <c r="M359" s="217">
        <f t="shared" si="88"/>
        <v>0</v>
      </c>
      <c r="N359" s="217">
        <f t="shared" si="88"/>
        <v>0</v>
      </c>
      <c r="O359" s="1202"/>
      <c r="P359" s="201"/>
      <c r="Q359" s="201"/>
    </row>
    <row r="360" spans="1:17" ht="13.5">
      <c r="A360" s="1242"/>
      <c r="B360" s="1232"/>
      <c r="C360" s="869"/>
      <c r="D360" s="162">
        <v>2022</v>
      </c>
      <c r="E360" s="207">
        <f t="shared" si="87"/>
        <v>219811.5</v>
      </c>
      <c r="F360" s="207">
        <f t="shared" si="87"/>
        <v>0</v>
      </c>
      <c r="G360" s="217">
        <f t="shared" si="88"/>
        <v>54952.9</v>
      </c>
      <c r="H360" s="217">
        <f t="shared" si="88"/>
        <v>0</v>
      </c>
      <c r="I360" s="217">
        <f t="shared" si="88"/>
        <v>0</v>
      </c>
      <c r="J360" s="217">
        <f t="shared" si="88"/>
        <v>0</v>
      </c>
      <c r="K360" s="217">
        <f t="shared" si="88"/>
        <v>164858.6</v>
      </c>
      <c r="L360" s="217">
        <f t="shared" si="88"/>
        <v>0</v>
      </c>
      <c r="M360" s="217">
        <f t="shared" si="88"/>
        <v>0</v>
      </c>
      <c r="N360" s="217">
        <f t="shared" si="88"/>
        <v>0</v>
      </c>
      <c r="O360" s="1202"/>
      <c r="P360" s="201"/>
      <c r="Q360" s="201"/>
    </row>
    <row r="361" spans="1:17" ht="13.5">
      <c r="A361" s="1242"/>
      <c r="B361" s="1232"/>
      <c r="C361" s="869"/>
      <c r="D361" s="162">
        <v>2023</v>
      </c>
      <c r="E361" s="207">
        <f t="shared" si="87"/>
        <v>223185.3</v>
      </c>
      <c r="F361" s="207">
        <f t="shared" si="87"/>
        <v>0</v>
      </c>
      <c r="G361" s="217">
        <f t="shared" si="88"/>
        <v>52046.3</v>
      </c>
      <c r="H361" s="217">
        <f t="shared" si="88"/>
        <v>0</v>
      </c>
      <c r="I361" s="217">
        <f t="shared" si="88"/>
        <v>0</v>
      </c>
      <c r="J361" s="217">
        <f t="shared" si="88"/>
        <v>0</v>
      </c>
      <c r="K361" s="217">
        <f t="shared" si="88"/>
        <v>171139</v>
      </c>
      <c r="L361" s="217">
        <f t="shared" si="88"/>
        <v>0</v>
      </c>
      <c r="M361" s="217">
        <f t="shared" si="88"/>
        <v>0</v>
      </c>
      <c r="N361" s="217">
        <f t="shared" si="88"/>
        <v>0</v>
      </c>
      <c r="O361" s="1202"/>
      <c r="P361" s="201"/>
      <c r="Q361" s="201"/>
    </row>
    <row r="362" spans="1:17" ht="13.5">
      <c r="A362" s="1242"/>
      <c r="B362" s="1232"/>
      <c r="C362" s="869"/>
      <c r="D362" s="162">
        <v>2024</v>
      </c>
      <c r="E362" s="207">
        <f t="shared" si="87"/>
        <v>18878.899999999998</v>
      </c>
      <c r="F362" s="207">
        <f t="shared" si="87"/>
        <v>0</v>
      </c>
      <c r="G362" s="217">
        <f t="shared" si="88"/>
        <v>18878.899999999998</v>
      </c>
      <c r="H362" s="217">
        <f t="shared" si="88"/>
        <v>0</v>
      </c>
      <c r="I362" s="217">
        <f t="shared" si="88"/>
        <v>0</v>
      </c>
      <c r="J362" s="217">
        <f t="shared" si="88"/>
        <v>0</v>
      </c>
      <c r="K362" s="217">
        <f t="shared" si="88"/>
        <v>0</v>
      </c>
      <c r="L362" s="217">
        <f t="shared" si="88"/>
        <v>0</v>
      </c>
      <c r="M362" s="217">
        <f t="shared" si="88"/>
        <v>0</v>
      </c>
      <c r="N362" s="217">
        <f t="shared" si="88"/>
        <v>0</v>
      </c>
      <c r="O362" s="1202"/>
      <c r="P362" s="201"/>
      <c r="Q362" s="201"/>
    </row>
    <row r="363" spans="1:17" ht="13.5">
      <c r="A363" s="1242"/>
      <c r="B363" s="1232"/>
      <c r="C363" s="869"/>
      <c r="D363" s="162">
        <v>2025</v>
      </c>
      <c r="E363" s="207">
        <f>G363+I363+K363+M363</f>
        <v>84357</v>
      </c>
      <c r="F363" s="207">
        <f>H363+J363+L363+N363</f>
        <v>0</v>
      </c>
      <c r="G363" s="217">
        <f t="shared" si="88"/>
        <v>84357</v>
      </c>
      <c r="H363" s="217">
        <f t="shared" si="88"/>
        <v>0</v>
      </c>
      <c r="I363" s="217">
        <f t="shared" si="88"/>
        <v>0</v>
      </c>
      <c r="J363" s="217">
        <f t="shared" si="88"/>
        <v>0</v>
      </c>
      <c r="K363" s="217">
        <f t="shared" si="88"/>
        <v>0</v>
      </c>
      <c r="L363" s="217">
        <f t="shared" si="88"/>
        <v>0</v>
      </c>
      <c r="M363" s="217">
        <f t="shared" si="88"/>
        <v>0</v>
      </c>
      <c r="N363" s="217">
        <f t="shared" si="88"/>
        <v>0</v>
      </c>
      <c r="O363" s="1202"/>
      <c r="P363" s="201"/>
      <c r="Q363" s="201"/>
    </row>
    <row r="364" spans="1:17" ht="13.5">
      <c r="A364" s="916" t="s">
        <v>201</v>
      </c>
      <c r="B364" s="869" t="s">
        <v>948</v>
      </c>
      <c r="C364" s="869" t="s">
        <v>713</v>
      </c>
      <c r="D364" s="210" t="s">
        <v>8</v>
      </c>
      <c r="E364" s="211">
        <f aca="true" t="shared" si="89" ref="E364:N364">SUM(E365:E375)</f>
        <v>667789.8</v>
      </c>
      <c r="F364" s="211">
        <f t="shared" si="89"/>
        <v>12831.9</v>
      </c>
      <c r="G364" s="211">
        <f t="shared" si="89"/>
        <v>172821.40000000002</v>
      </c>
      <c r="H364" s="211">
        <f t="shared" si="89"/>
        <v>12831.9</v>
      </c>
      <c r="I364" s="211">
        <f t="shared" si="89"/>
        <v>0</v>
      </c>
      <c r="J364" s="211">
        <f t="shared" si="89"/>
        <v>0</v>
      </c>
      <c r="K364" s="211">
        <f t="shared" si="89"/>
        <v>494968.4</v>
      </c>
      <c r="L364" s="211">
        <f t="shared" si="89"/>
        <v>0</v>
      </c>
      <c r="M364" s="211">
        <f t="shared" si="89"/>
        <v>0</v>
      </c>
      <c r="N364" s="211">
        <f t="shared" si="89"/>
        <v>0</v>
      </c>
      <c r="O364" s="1202"/>
      <c r="P364" s="201"/>
      <c r="Q364" s="201"/>
    </row>
    <row r="365" spans="1:17" ht="15" customHeight="1">
      <c r="A365" s="916"/>
      <c r="B365" s="869"/>
      <c r="C365" s="869"/>
      <c r="D365" s="168">
        <v>2015</v>
      </c>
      <c r="E365" s="217">
        <f aca="true" t="shared" si="90" ref="E365:E406">G365+I365+K365+M365</f>
        <v>0</v>
      </c>
      <c r="F365" s="217">
        <f aca="true" t="shared" si="91" ref="F365:F406">H365+J365+L365+N365</f>
        <v>0</v>
      </c>
      <c r="G365" s="217"/>
      <c r="H365" s="217"/>
      <c r="I365" s="217"/>
      <c r="J365" s="217"/>
      <c r="K365" s="217"/>
      <c r="L365" s="217"/>
      <c r="M365" s="217"/>
      <c r="N365" s="217"/>
      <c r="O365" s="1202"/>
      <c r="P365" s="201"/>
      <c r="Q365" s="201"/>
    </row>
    <row r="366" spans="1:17" ht="13.5">
      <c r="A366" s="916"/>
      <c r="B366" s="869"/>
      <c r="C366" s="869"/>
      <c r="D366" s="168">
        <v>2016</v>
      </c>
      <c r="E366" s="217">
        <f t="shared" si="90"/>
        <v>1168.1</v>
      </c>
      <c r="F366" s="217">
        <f t="shared" si="91"/>
        <v>1168.1</v>
      </c>
      <c r="G366" s="217">
        <v>1168.1</v>
      </c>
      <c r="H366" s="217">
        <v>1168.1</v>
      </c>
      <c r="I366" s="217"/>
      <c r="J366" s="217"/>
      <c r="K366" s="217"/>
      <c r="L366" s="217"/>
      <c r="M366" s="217"/>
      <c r="N366" s="217"/>
      <c r="O366" s="1202"/>
      <c r="P366" s="201"/>
      <c r="Q366" s="201"/>
    </row>
    <row r="367" spans="1:17" ht="13.5">
      <c r="A367" s="916"/>
      <c r="B367" s="869"/>
      <c r="C367" s="869"/>
      <c r="D367" s="168">
        <v>2017</v>
      </c>
      <c r="E367" s="217">
        <f t="shared" si="90"/>
        <v>5831.9</v>
      </c>
      <c r="F367" s="217">
        <f t="shared" si="91"/>
        <v>5831.9</v>
      </c>
      <c r="G367" s="217">
        <v>5831.9</v>
      </c>
      <c r="H367" s="217">
        <v>5831.9</v>
      </c>
      <c r="I367" s="217"/>
      <c r="J367" s="217"/>
      <c r="K367" s="217"/>
      <c r="L367" s="217"/>
      <c r="M367" s="217"/>
      <c r="N367" s="217"/>
      <c r="O367" s="1202"/>
      <c r="P367" s="201"/>
      <c r="Q367" s="201"/>
    </row>
    <row r="368" spans="1:17" ht="13.5">
      <c r="A368" s="916"/>
      <c r="B368" s="869"/>
      <c r="C368" s="869"/>
      <c r="D368" s="168">
        <v>2018</v>
      </c>
      <c r="E368" s="217">
        <f t="shared" si="90"/>
        <v>5831.9</v>
      </c>
      <c r="F368" s="217">
        <f t="shared" si="91"/>
        <v>5831.9</v>
      </c>
      <c r="G368" s="217">
        <v>5831.9</v>
      </c>
      <c r="H368" s="217">
        <v>5831.9</v>
      </c>
      <c r="I368" s="217"/>
      <c r="J368" s="217"/>
      <c r="K368" s="217"/>
      <c r="L368" s="217"/>
      <c r="M368" s="217"/>
      <c r="N368" s="217"/>
      <c r="O368" s="1202"/>
      <c r="P368" s="201"/>
      <c r="Q368" s="201"/>
    </row>
    <row r="369" spans="1:17" ht="13.5">
      <c r="A369" s="916"/>
      <c r="B369" s="869"/>
      <c r="C369" s="869"/>
      <c r="D369" s="168">
        <v>2019</v>
      </c>
      <c r="E369" s="217">
        <f t="shared" si="90"/>
        <v>0</v>
      </c>
      <c r="F369" s="217">
        <f t="shared" si="91"/>
        <v>0</v>
      </c>
      <c r="G369" s="217"/>
      <c r="H369" s="217"/>
      <c r="I369" s="217"/>
      <c r="J369" s="217"/>
      <c r="K369" s="217"/>
      <c r="L369" s="217"/>
      <c r="M369" s="217"/>
      <c r="N369" s="217"/>
      <c r="O369" s="1202"/>
      <c r="P369" s="201"/>
      <c r="Q369" s="201"/>
    </row>
    <row r="370" spans="1:17" ht="13.5">
      <c r="A370" s="916"/>
      <c r="B370" s="869"/>
      <c r="C370" s="869"/>
      <c r="D370" s="162">
        <v>2020</v>
      </c>
      <c r="E370" s="207">
        <f t="shared" si="90"/>
        <v>0</v>
      </c>
      <c r="F370" s="207">
        <f t="shared" si="91"/>
        <v>0</v>
      </c>
      <c r="G370" s="207">
        <v>0</v>
      </c>
      <c r="H370" s="207"/>
      <c r="I370" s="207"/>
      <c r="J370" s="207"/>
      <c r="K370" s="207">
        <v>0</v>
      </c>
      <c r="L370" s="207"/>
      <c r="M370" s="207"/>
      <c r="N370" s="207"/>
      <c r="O370" s="1202"/>
      <c r="P370" s="201"/>
      <c r="Q370" s="201"/>
    </row>
    <row r="371" spans="1:17" ht="13.5">
      <c r="A371" s="916"/>
      <c r="B371" s="869"/>
      <c r="C371" s="869"/>
      <c r="D371" s="162">
        <v>2021</v>
      </c>
      <c r="E371" s="207">
        <f aca="true" t="shared" si="92" ref="E371:F375">G371+I371+K371+M371</f>
        <v>211961.09999999998</v>
      </c>
      <c r="F371" s="207">
        <f t="shared" si="92"/>
        <v>0</v>
      </c>
      <c r="G371" s="207">
        <v>52990.3</v>
      </c>
      <c r="H371" s="207"/>
      <c r="I371" s="207"/>
      <c r="J371" s="207"/>
      <c r="K371" s="207">
        <v>158970.8</v>
      </c>
      <c r="L371" s="207"/>
      <c r="M371" s="207"/>
      <c r="N371" s="207"/>
      <c r="O371" s="1202"/>
      <c r="P371" s="201"/>
      <c r="Q371" s="201"/>
    </row>
    <row r="372" spans="1:17" ht="13.5">
      <c r="A372" s="916"/>
      <c r="B372" s="869"/>
      <c r="C372" s="869"/>
      <c r="D372" s="162">
        <v>2022</v>
      </c>
      <c r="E372" s="207">
        <f t="shared" si="92"/>
        <v>219811.5</v>
      </c>
      <c r="F372" s="207">
        <f t="shared" si="92"/>
        <v>0</v>
      </c>
      <c r="G372" s="207">
        <v>54952.9</v>
      </c>
      <c r="H372" s="207"/>
      <c r="I372" s="207"/>
      <c r="J372" s="207"/>
      <c r="K372" s="207">
        <v>164858.6</v>
      </c>
      <c r="L372" s="207"/>
      <c r="M372" s="207"/>
      <c r="N372" s="207"/>
      <c r="O372" s="1202"/>
      <c r="P372" s="201"/>
      <c r="Q372" s="201"/>
    </row>
    <row r="373" spans="1:17" ht="13.5">
      <c r="A373" s="916"/>
      <c r="B373" s="869"/>
      <c r="C373" s="869"/>
      <c r="D373" s="162">
        <v>2023</v>
      </c>
      <c r="E373" s="207">
        <f t="shared" si="92"/>
        <v>223185.3</v>
      </c>
      <c r="F373" s="207">
        <f t="shared" si="92"/>
        <v>0</v>
      </c>
      <c r="G373" s="207">
        <v>52046.3</v>
      </c>
      <c r="H373" s="207"/>
      <c r="I373" s="207"/>
      <c r="J373" s="207"/>
      <c r="K373" s="207">
        <v>171139</v>
      </c>
      <c r="L373" s="207"/>
      <c r="M373" s="207"/>
      <c r="N373" s="207"/>
      <c r="O373" s="1202"/>
      <c r="P373" s="201"/>
      <c r="Q373" s="201"/>
    </row>
    <row r="374" spans="1:17" ht="13.5">
      <c r="A374" s="916"/>
      <c r="B374" s="869"/>
      <c r="C374" s="869"/>
      <c r="D374" s="162">
        <v>2024</v>
      </c>
      <c r="E374" s="207">
        <f t="shared" si="92"/>
        <v>0</v>
      </c>
      <c r="F374" s="207">
        <f t="shared" si="92"/>
        <v>0</v>
      </c>
      <c r="G374" s="207"/>
      <c r="H374" s="207"/>
      <c r="I374" s="207"/>
      <c r="J374" s="207"/>
      <c r="K374" s="207"/>
      <c r="L374" s="207"/>
      <c r="M374" s="207"/>
      <c r="N374" s="207"/>
      <c r="O374" s="1202"/>
      <c r="P374" s="201"/>
      <c r="Q374" s="201"/>
    </row>
    <row r="375" spans="1:17" ht="13.5">
      <c r="A375" s="916"/>
      <c r="B375" s="869"/>
      <c r="C375" s="869"/>
      <c r="D375" s="162">
        <v>2025</v>
      </c>
      <c r="E375" s="207">
        <f t="shared" si="92"/>
        <v>0</v>
      </c>
      <c r="F375" s="207">
        <f t="shared" si="92"/>
        <v>0</v>
      </c>
      <c r="G375" s="207"/>
      <c r="H375" s="207"/>
      <c r="I375" s="207"/>
      <c r="J375" s="207"/>
      <c r="K375" s="207"/>
      <c r="L375" s="207"/>
      <c r="M375" s="207"/>
      <c r="N375" s="207"/>
      <c r="O375" s="1202"/>
      <c r="P375" s="201"/>
      <c r="Q375" s="201"/>
    </row>
    <row r="376" spans="1:17" ht="13.5">
      <c r="A376" s="926" t="s">
        <v>202</v>
      </c>
      <c r="B376" s="936" t="s">
        <v>949</v>
      </c>
      <c r="C376" s="936"/>
      <c r="D376" s="210" t="s">
        <v>8</v>
      </c>
      <c r="E376" s="211">
        <f aca="true" t="shared" si="93" ref="E376:N376">SUM(E377:E387)</f>
        <v>22200</v>
      </c>
      <c r="F376" s="211">
        <f t="shared" si="93"/>
        <v>0</v>
      </c>
      <c r="G376" s="211">
        <f t="shared" si="93"/>
        <v>22200</v>
      </c>
      <c r="H376" s="211">
        <f t="shared" si="93"/>
        <v>0</v>
      </c>
      <c r="I376" s="211">
        <f t="shared" si="93"/>
        <v>0</v>
      </c>
      <c r="J376" s="211">
        <f t="shared" si="93"/>
        <v>0</v>
      </c>
      <c r="K376" s="211">
        <f t="shared" si="93"/>
        <v>0</v>
      </c>
      <c r="L376" s="211">
        <f t="shared" si="93"/>
        <v>0</v>
      </c>
      <c r="M376" s="211">
        <f t="shared" si="93"/>
        <v>0</v>
      </c>
      <c r="N376" s="211">
        <f t="shared" si="93"/>
        <v>0</v>
      </c>
      <c r="O376" s="1202"/>
      <c r="P376" s="201"/>
      <c r="Q376" s="201"/>
    </row>
    <row r="377" spans="1:17" ht="15" customHeight="1">
      <c r="A377" s="927"/>
      <c r="B377" s="1183"/>
      <c r="C377" s="1183"/>
      <c r="D377" s="168">
        <v>2015</v>
      </c>
      <c r="E377" s="217">
        <f t="shared" si="90"/>
        <v>0</v>
      </c>
      <c r="F377" s="217">
        <f t="shared" si="91"/>
        <v>0</v>
      </c>
      <c r="G377" s="217"/>
      <c r="H377" s="217"/>
      <c r="I377" s="217"/>
      <c r="J377" s="217"/>
      <c r="K377" s="217"/>
      <c r="L377" s="217"/>
      <c r="M377" s="217"/>
      <c r="N377" s="217"/>
      <c r="O377" s="1202"/>
      <c r="P377" s="201"/>
      <c r="Q377" s="201"/>
    </row>
    <row r="378" spans="1:17" ht="13.5">
      <c r="A378" s="927"/>
      <c r="B378" s="1183"/>
      <c r="C378" s="1183"/>
      <c r="D378" s="168">
        <v>2016</v>
      </c>
      <c r="E378" s="217">
        <f t="shared" si="90"/>
        <v>0</v>
      </c>
      <c r="F378" s="217">
        <f t="shared" si="91"/>
        <v>0</v>
      </c>
      <c r="G378" s="217"/>
      <c r="H378" s="217"/>
      <c r="I378" s="217"/>
      <c r="J378" s="217"/>
      <c r="K378" s="217"/>
      <c r="L378" s="217"/>
      <c r="M378" s="217"/>
      <c r="N378" s="217"/>
      <c r="O378" s="1202"/>
      <c r="P378" s="201"/>
      <c r="Q378" s="201"/>
    </row>
    <row r="379" spans="1:17" ht="13.5">
      <c r="A379" s="927"/>
      <c r="B379" s="1183"/>
      <c r="C379" s="1183"/>
      <c r="D379" s="168">
        <v>2017</v>
      </c>
      <c r="E379" s="217">
        <f t="shared" si="90"/>
        <v>0</v>
      </c>
      <c r="F379" s="217">
        <f t="shared" si="91"/>
        <v>0</v>
      </c>
      <c r="G379" s="217"/>
      <c r="H379" s="217"/>
      <c r="I379" s="217"/>
      <c r="J379" s="217"/>
      <c r="K379" s="217"/>
      <c r="L379" s="217"/>
      <c r="M379" s="217"/>
      <c r="N379" s="217"/>
      <c r="O379" s="1202"/>
      <c r="P379" s="201"/>
      <c r="Q379" s="201"/>
    </row>
    <row r="380" spans="1:17" ht="13.5">
      <c r="A380" s="927"/>
      <c r="B380" s="1183"/>
      <c r="C380" s="1183"/>
      <c r="D380" s="168">
        <v>2018</v>
      </c>
      <c r="E380" s="217">
        <f t="shared" si="90"/>
        <v>0</v>
      </c>
      <c r="F380" s="217">
        <f t="shared" si="91"/>
        <v>0</v>
      </c>
      <c r="G380" s="217"/>
      <c r="H380" s="217"/>
      <c r="I380" s="217"/>
      <c r="J380" s="217"/>
      <c r="K380" s="217"/>
      <c r="L380" s="217"/>
      <c r="M380" s="217"/>
      <c r="N380" s="217"/>
      <c r="O380" s="1202"/>
      <c r="P380" s="201"/>
      <c r="Q380" s="201"/>
    </row>
    <row r="381" spans="1:17" ht="13.5">
      <c r="A381" s="927"/>
      <c r="B381" s="1183"/>
      <c r="C381" s="1183"/>
      <c r="D381" s="168">
        <v>2019</v>
      </c>
      <c r="E381" s="217">
        <f t="shared" si="90"/>
        <v>0</v>
      </c>
      <c r="F381" s="217">
        <f t="shared" si="91"/>
        <v>0</v>
      </c>
      <c r="G381" s="217"/>
      <c r="H381" s="217"/>
      <c r="I381" s="217"/>
      <c r="J381" s="217"/>
      <c r="K381" s="217"/>
      <c r="L381" s="217"/>
      <c r="M381" s="217"/>
      <c r="N381" s="217"/>
      <c r="O381" s="1202"/>
      <c r="P381" s="201"/>
      <c r="Q381" s="201"/>
    </row>
    <row r="382" spans="1:17" ht="13.5">
      <c r="A382" s="927"/>
      <c r="B382" s="1183"/>
      <c r="C382" s="1183"/>
      <c r="D382" s="162">
        <v>2020</v>
      </c>
      <c r="E382" s="207">
        <f t="shared" si="90"/>
        <v>0</v>
      </c>
      <c r="F382" s="207">
        <f t="shared" si="91"/>
        <v>0</v>
      </c>
      <c r="G382" s="207"/>
      <c r="H382" s="207"/>
      <c r="I382" s="207"/>
      <c r="J382" s="207"/>
      <c r="K382" s="207"/>
      <c r="L382" s="207"/>
      <c r="M382" s="207"/>
      <c r="N382" s="207"/>
      <c r="O382" s="1202"/>
      <c r="P382" s="201"/>
      <c r="Q382" s="201"/>
    </row>
    <row r="383" spans="1:17" ht="13.5">
      <c r="A383" s="927"/>
      <c r="B383" s="1183"/>
      <c r="C383" s="1183"/>
      <c r="D383" s="162">
        <v>2021</v>
      </c>
      <c r="E383" s="207">
        <f aca="true" t="shared" si="94" ref="E383:F387">G383+I383+K383+M383</f>
        <v>0</v>
      </c>
      <c r="F383" s="207">
        <f t="shared" si="94"/>
        <v>0</v>
      </c>
      <c r="G383" s="207"/>
      <c r="H383" s="207"/>
      <c r="I383" s="207"/>
      <c r="J383" s="207"/>
      <c r="K383" s="207"/>
      <c r="L383" s="207"/>
      <c r="M383" s="207"/>
      <c r="N383" s="207"/>
      <c r="O383" s="1202"/>
      <c r="P383" s="201"/>
      <c r="Q383" s="201"/>
    </row>
    <row r="384" spans="1:17" ht="13.5">
      <c r="A384" s="927"/>
      <c r="B384" s="1183"/>
      <c r="C384" s="1183"/>
      <c r="D384" s="162">
        <v>2022</v>
      </c>
      <c r="E384" s="207">
        <f t="shared" si="94"/>
        <v>0</v>
      </c>
      <c r="F384" s="207">
        <f t="shared" si="94"/>
        <v>0</v>
      </c>
      <c r="G384" s="207"/>
      <c r="H384" s="207"/>
      <c r="I384" s="207"/>
      <c r="J384" s="207"/>
      <c r="K384" s="207"/>
      <c r="L384" s="207"/>
      <c r="M384" s="207"/>
      <c r="N384" s="207"/>
      <c r="O384" s="1202"/>
      <c r="P384" s="201"/>
      <c r="Q384" s="201"/>
    </row>
    <row r="385" spans="1:17" ht="13.5">
      <c r="A385" s="927"/>
      <c r="B385" s="1183"/>
      <c r="C385" s="1183"/>
      <c r="D385" s="162">
        <v>2023</v>
      </c>
      <c r="E385" s="207">
        <f t="shared" si="94"/>
        <v>0</v>
      </c>
      <c r="F385" s="207">
        <f t="shared" si="94"/>
        <v>0</v>
      </c>
      <c r="G385" s="207"/>
      <c r="H385" s="207"/>
      <c r="I385" s="207"/>
      <c r="J385" s="207"/>
      <c r="K385" s="207"/>
      <c r="L385" s="207"/>
      <c r="M385" s="207"/>
      <c r="N385" s="207"/>
      <c r="O385" s="1202"/>
      <c r="P385" s="201"/>
      <c r="Q385" s="201"/>
    </row>
    <row r="386" spans="1:17" ht="13.5">
      <c r="A386" s="927"/>
      <c r="B386" s="1183"/>
      <c r="C386" s="1183"/>
      <c r="D386" s="162">
        <v>2024</v>
      </c>
      <c r="E386" s="207">
        <f t="shared" si="94"/>
        <v>5000</v>
      </c>
      <c r="F386" s="207">
        <f t="shared" si="94"/>
        <v>0</v>
      </c>
      <c r="G386" s="207">
        <v>5000</v>
      </c>
      <c r="H386" s="207"/>
      <c r="I386" s="207"/>
      <c r="J386" s="207"/>
      <c r="K386" s="207"/>
      <c r="L386" s="207"/>
      <c r="M386" s="207"/>
      <c r="N386" s="207"/>
      <c r="O386" s="1202"/>
      <c r="P386" s="201"/>
      <c r="Q386" s="201"/>
    </row>
    <row r="387" spans="1:17" ht="13.5">
      <c r="A387" s="928"/>
      <c r="B387" s="937"/>
      <c r="C387" s="937"/>
      <c r="D387" s="162">
        <v>2025</v>
      </c>
      <c r="E387" s="207">
        <f t="shared" si="94"/>
        <v>17200</v>
      </c>
      <c r="F387" s="207">
        <f t="shared" si="94"/>
        <v>0</v>
      </c>
      <c r="G387" s="207">
        <v>17200</v>
      </c>
      <c r="H387" s="207"/>
      <c r="I387" s="207"/>
      <c r="J387" s="207"/>
      <c r="K387" s="207"/>
      <c r="L387" s="207"/>
      <c r="M387" s="207"/>
      <c r="N387" s="207"/>
      <c r="O387" s="1202"/>
      <c r="P387" s="201"/>
      <c r="Q387" s="201"/>
    </row>
    <row r="388" spans="1:17" ht="13.5">
      <c r="A388" s="926" t="s">
        <v>203</v>
      </c>
      <c r="B388" s="936" t="s">
        <v>950</v>
      </c>
      <c r="C388" s="936"/>
      <c r="D388" s="210" t="s">
        <v>8</v>
      </c>
      <c r="E388" s="211">
        <f aca="true" t="shared" si="95" ref="E388:N388">SUM(E389:E399)</f>
        <v>7200</v>
      </c>
      <c r="F388" s="211">
        <f t="shared" si="95"/>
        <v>0</v>
      </c>
      <c r="G388" s="211">
        <f t="shared" si="95"/>
        <v>7200</v>
      </c>
      <c r="H388" s="211">
        <f t="shared" si="95"/>
        <v>0</v>
      </c>
      <c r="I388" s="211">
        <f t="shared" si="95"/>
        <v>0</v>
      </c>
      <c r="J388" s="211">
        <f t="shared" si="95"/>
        <v>0</v>
      </c>
      <c r="K388" s="211">
        <f t="shared" si="95"/>
        <v>0</v>
      </c>
      <c r="L388" s="211">
        <f t="shared" si="95"/>
        <v>0</v>
      </c>
      <c r="M388" s="211">
        <f t="shared" si="95"/>
        <v>0</v>
      </c>
      <c r="N388" s="211">
        <f t="shared" si="95"/>
        <v>0</v>
      </c>
      <c r="O388" s="1202"/>
      <c r="P388" s="201"/>
      <c r="Q388" s="201"/>
    </row>
    <row r="389" spans="1:17" ht="15" customHeight="1">
      <c r="A389" s="927"/>
      <c r="B389" s="1183"/>
      <c r="C389" s="1183"/>
      <c r="D389" s="168">
        <v>2015</v>
      </c>
      <c r="E389" s="217">
        <f t="shared" si="90"/>
        <v>0</v>
      </c>
      <c r="F389" s="217">
        <f t="shared" si="91"/>
        <v>0</v>
      </c>
      <c r="G389" s="217"/>
      <c r="H389" s="217"/>
      <c r="I389" s="217"/>
      <c r="J389" s="217"/>
      <c r="K389" s="217"/>
      <c r="L389" s="217"/>
      <c r="M389" s="217"/>
      <c r="N389" s="217"/>
      <c r="O389" s="1202"/>
      <c r="P389" s="201"/>
      <c r="Q389" s="201"/>
    </row>
    <row r="390" spans="1:17" ht="13.5">
      <c r="A390" s="927"/>
      <c r="B390" s="1183"/>
      <c r="C390" s="1183"/>
      <c r="D390" s="168">
        <v>2016</v>
      </c>
      <c r="E390" s="217">
        <f t="shared" si="90"/>
        <v>0</v>
      </c>
      <c r="F390" s="217">
        <f t="shared" si="91"/>
        <v>0</v>
      </c>
      <c r="G390" s="217"/>
      <c r="H390" s="217"/>
      <c r="I390" s="217"/>
      <c r="J390" s="217"/>
      <c r="K390" s="217"/>
      <c r="L390" s="217"/>
      <c r="M390" s="217"/>
      <c r="N390" s="217"/>
      <c r="O390" s="1202"/>
      <c r="P390" s="201"/>
      <c r="Q390" s="201"/>
    </row>
    <row r="391" spans="1:17" ht="13.5">
      <c r="A391" s="927"/>
      <c r="B391" s="1183"/>
      <c r="C391" s="1183"/>
      <c r="D391" s="168">
        <v>2017</v>
      </c>
      <c r="E391" s="217">
        <f t="shared" si="90"/>
        <v>0</v>
      </c>
      <c r="F391" s="217">
        <f t="shared" si="91"/>
        <v>0</v>
      </c>
      <c r="G391" s="217"/>
      <c r="H391" s="217"/>
      <c r="I391" s="217"/>
      <c r="J391" s="217"/>
      <c r="K391" s="217"/>
      <c r="L391" s="217"/>
      <c r="M391" s="217"/>
      <c r="N391" s="217"/>
      <c r="O391" s="1202"/>
      <c r="P391" s="201"/>
      <c r="Q391" s="201"/>
    </row>
    <row r="392" spans="1:17" ht="13.5">
      <c r="A392" s="927"/>
      <c r="B392" s="1183"/>
      <c r="C392" s="1183"/>
      <c r="D392" s="168">
        <v>2018</v>
      </c>
      <c r="E392" s="217">
        <f t="shared" si="90"/>
        <v>0</v>
      </c>
      <c r="F392" s="217">
        <f t="shared" si="91"/>
        <v>0</v>
      </c>
      <c r="G392" s="217"/>
      <c r="H392" s="217"/>
      <c r="I392" s="217"/>
      <c r="J392" s="217"/>
      <c r="K392" s="217"/>
      <c r="L392" s="217"/>
      <c r="M392" s="217"/>
      <c r="N392" s="217"/>
      <c r="O392" s="1202"/>
      <c r="P392" s="201"/>
      <c r="Q392" s="201"/>
    </row>
    <row r="393" spans="1:17" ht="13.5">
      <c r="A393" s="927"/>
      <c r="B393" s="1183"/>
      <c r="C393" s="1183"/>
      <c r="D393" s="168">
        <v>2019</v>
      </c>
      <c r="E393" s="217">
        <f t="shared" si="90"/>
        <v>0</v>
      </c>
      <c r="F393" s="217">
        <f t="shared" si="91"/>
        <v>0</v>
      </c>
      <c r="G393" s="217"/>
      <c r="H393" s="217"/>
      <c r="I393" s="217"/>
      <c r="J393" s="217"/>
      <c r="K393" s="217"/>
      <c r="L393" s="217"/>
      <c r="M393" s="217"/>
      <c r="N393" s="217"/>
      <c r="O393" s="1202"/>
      <c r="P393" s="201"/>
      <c r="Q393" s="201"/>
    </row>
    <row r="394" spans="1:17" ht="13.5">
      <c r="A394" s="927"/>
      <c r="B394" s="1183"/>
      <c r="C394" s="1183"/>
      <c r="D394" s="162">
        <v>2020</v>
      </c>
      <c r="E394" s="207">
        <f t="shared" si="90"/>
        <v>0</v>
      </c>
      <c r="F394" s="207">
        <f t="shared" si="91"/>
        <v>0</v>
      </c>
      <c r="G394" s="207"/>
      <c r="H394" s="207"/>
      <c r="I394" s="207"/>
      <c r="J394" s="207"/>
      <c r="K394" s="207"/>
      <c r="L394" s="207"/>
      <c r="M394" s="207"/>
      <c r="N394" s="207"/>
      <c r="O394" s="1202"/>
      <c r="P394" s="201"/>
      <c r="Q394" s="201"/>
    </row>
    <row r="395" spans="1:17" ht="13.5">
      <c r="A395" s="927"/>
      <c r="B395" s="1183"/>
      <c r="C395" s="1183"/>
      <c r="D395" s="162">
        <v>2021</v>
      </c>
      <c r="E395" s="207">
        <f aca="true" t="shared" si="96" ref="E395:F399">G395+I395+K395+M395</f>
        <v>0</v>
      </c>
      <c r="F395" s="207">
        <f t="shared" si="96"/>
        <v>0</v>
      </c>
      <c r="G395" s="207"/>
      <c r="H395" s="207"/>
      <c r="I395" s="207"/>
      <c r="J395" s="207"/>
      <c r="K395" s="207"/>
      <c r="L395" s="207"/>
      <c r="M395" s="207"/>
      <c r="N395" s="207"/>
      <c r="O395" s="1202"/>
      <c r="P395" s="201"/>
      <c r="Q395" s="201"/>
    </row>
    <row r="396" spans="1:17" ht="13.5">
      <c r="A396" s="927"/>
      <c r="B396" s="1183"/>
      <c r="C396" s="1183"/>
      <c r="D396" s="162">
        <v>2022</v>
      </c>
      <c r="E396" s="207">
        <f t="shared" si="96"/>
        <v>0</v>
      </c>
      <c r="F396" s="207">
        <f t="shared" si="96"/>
        <v>0</v>
      </c>
      <c r="G396" s="207"/>
      <c r="H396" s="207"/>
      <c r="I396" s="207"/>
      <c r="J396" s="207"/>
      <c r="K396" s="207"/>
      <c r="L396" s="207"/>
      <c r="M396" s="207"/>
      <c r="N396" s="207"/>
      <c r="O396" s="1202"/>
      <c r="P396" s="201"/>
      <c r="Q396" s="201"/>
    </row>
    <row r="397" spans="1:17" ht="13.5">
      <c r="A397" s="927"/>
      <c r="B397" s="1183"/>
      <c r="C397" s="1183"/>
      <c r="D397" s="162">
        <v>2023</v>
      </c>
      <c r="E397" s="207">
        <f t="shared" si="96"/>
        <v>0</v>
      </c>
      <c r="F397" s="207">
        <f t="shared" si="96"/>
        <v>0</v>
      </c>
      <c r="G397" s="207"/>
      <c r="H397" s="207"/>
      <c r="I397" s="207"/>
      <c r="J397" s="207"/>
      <c r="K397" s="207"/>
      <c r="L397" s="207"/>
      <c r="M397" s="207"/>
      <c r="N397" s="207"/>
      <c r="O397" s="1202"/>
      <c r="P397" s="201"/>
      <c r="Q397" s="201"/>
    </row>
    <row r="398" spans="1:17" ht="13.5">
      <c r="A398" s="927"/>
      <c r="B398" s="1183"/>
      <c r="C398" s="1183"/>
      <c r="D398" s="162">
        <v>2024</v>
      </c>
      <c r="E398" s="207">
        <f t="shared" si="96"/>
        <v>2200</v>
      </c>
      <c r="F398" s="207">
        <f t="shared" si="96"/>
        <v>0</v>
      </c>
      <c r="G398" s="207">
        <v>2200</v>
      </c>
      <c r="H398" s="207"/>
      <c r="I398" s="207"/>
      <c r="J398" s="207"/>
      <c r="K398" s="207"/>
      <c r="L398" s="207"/>
      <c r="M398" s="207"/>
      <c r="N398" s="207"/>
      <c r="O398" s="1202"/>
      <c r="P398" s="201"/>
      <c r="Q398" s="201"/>
    </row>
    <row r="399" spans="1:17" ht="13.5">
      <c r="A399" s="928"/>
      <c r="B399" s="937"/>
      <c r="C399" s="937"/>
      <c r="D399" s="162">
        <v>2025</v>
      </c>
      <c r="E399" s="207">
        <f t="shared" si="96"/>
        <v>5000</v>
      </c>
      <c r="F399" s="207">
        <f t="shared" si="96"/>
        <v>0</v>
      </c>
      <c r="G399" s="207">
        <v>5000</v>
      </c>
      <c r="H399" s="207"/>
      <c r="I399" s="207"/>
      <c r="J399" s="207"/>
      <c r="K399" s="207"/>
      <c r="L399" s="207"/>
      <c r="M399" s="207"/>
      <c r="N399" s="207"/>
      <c r="O399" s="1202"/>
      <c r="P399" s="201"/>
      <c r="Q399" s="201"/>
    </row>
    <row r="400" spans="1:17" ht="13.5">
      <c r="A400" s="926" t="s">
        <v>204</v>
      </c>
      <c r="B400" s="936" t="s">
        <v>29</v>
      </c>
      <c r="C400" s="936"/>
      <c r="D400" s="210" t="s">
        <v>8</v>
      </c>
      <c r="E400" s="211">
        <f aca="true" t="shared" si="97" ref="E400:N400">SUM(E401:E411)</f>
        <v>10000</v>
      </c>
      <c r="F400" s="211">
        <f t="shared" si="97"/>
        <v>0</v>
      </c>
      <c r="G400" s="211">
        <f t="shared" si="97"/>
        <v>10000</v>
      </c>
      <c r="H400" s="211">
        <f t="shared" si="97"/>
        <v>0</v>
      </c>
      <c r="I400" s="211">
        <f t="shared" si="97"/>
        <v>0</v>
      </c>
      <c r="J400" s="211">
        <f t="shared" si="97"/>
        <v>0</v>
      </c>
      <c r="K400" s="211">
        <f t="shared" si="97"/>
        <v>0</v>
      </c>
      <c r="L400" s="211">
        <f t="shared" si="97"/>
        <v>0</v>
      </c>
      <c r="M400" s="211">
        <f t="shared" si="97"/>
        <v>0</v>
      </c>
      <c r="N400" s="211">
        <f t="shared" si="97"/>
        <v>0</v>
      </c>
      <c r="O400" s="1202"/>
      <c r="P400" s="201"/>
      <c r="Q400" s="201"/>
    </row>
    <row r="401" spans="1:17" ht="15" customHeight="1">
      <c r="A401" s="927"/>
      <c r="B401" s="1183"/>
      <c r="C401" s="1183"/>
      <c r="D401" s="168">
        <v>2015</v>
      </c>
      <c r="E401" s="217">
        <f t="shared" si="90"/>
        <v>0</v>
      </c>
      <c r="F401" s="217">
        <f t="shared" si="91"/>
        <v>0</v>
      </c>
      <c r="G401" s="217"/>
      <c r="H401" s="217"/>
      <c r="I401" s="217"/>
      <c r="J401" s="217"/>
      <c r="K401" s="217"/>
      <c r="L401" s="217"/>
      <c r="M401" s="217"/>
      <c r="N401" s="217"/>
      <c r="O401" s="1202"/>
      <c r="P401" s="201"/>
      <c r="Q401" s="201"/>
    </row>
    <row r="402" spans="1:17" ht="13.5">
      <c r="A402" s="927"/>
      <c r="B402" s="1183"/>
      <c r="C402" s="1183"/>
      <c r="D402" s="168">
        <v>2016</v>
      </c>
      <c r="E402" s="217">
        <f t="shared" si="90"/>
        <v>0</v>
      </c>
      <c r="F402" s="217">
        <f t="shared" si="91"/>
        <v>0</v>
      </c>
      <c r="G402" s="217"/>
      <c r="H402" s="217"/>
      <c r="I402" s="217"/>
      <c r="J402" s="217"/>
      <c r="K402" s="217"/>
      <c r="L402" s="217"/>
      <c r="M402" s="217"/>
      <c r="N402" s="217"/>
      <c r="O402" s="1202"/>
      <c r="P402" s="201"/>
      <c r="Q402" s="201"/>
    </row>
    <row r="403" spans="1:17" ht="13.5">
      <c r="A403" s="927"/>
      <c r="B403" s="1183"/>
      <c r="C403" s="1183"/>
      <c r="D403" s="168">
        <v>2017</v>
      </c>
      <c r="E403" s="217">
        <f t="shared" si="90"/>
        <v>0</v>
      </c>
      <c r="F403" s="217">
        <f t="shared" si="91"/>
        <v>0</v>
      </c>
      <c r="G403" s="217"/>
      <c r="H403" s="217"/>
      <c r="I403" s="217"/>
      <c r="J403" s="217"/>
      <c r="K403" s="217"/>
      <c r="L403" s="217"/>
      <c r="M403" s="217"/>
      <c r="N403" s="217"/>
      <c r="O403" s="1202"/>
      <c r="P403" s="201"/>
      <c r="Q403" s="201"/>
    </row>
    <row r="404" spans="1:17" ht="13.5">
      <c r="A404" s="927"/>
      <c r="B404" s="1183"/>
      <c r="C404" s="1183"/>
      <c r="D404" s="168">
        <v>2018</v>
      </c>
      <c r="E404" s="217">
        <f t="shared" si="90"/>
        <v>0</v>
      </c>
      <c r="F404" s="217">
        <f t="shared" si="91"/>
        <v>0</v>
      </c>
      <c r="G404" s="217"/>
      <c r="H404" s="217"/>
      <c r="I404" s="217"/>
      <c r="J404" s="217"/>
      <c r="K404" s="217"/>
      <c r="L404" s="217"/>
      <c r="M404" s="217"/>
      <c r="N404" s="217"/>
      <c r="O404" s="1202"/>
      <c r="P404" s="201"/>
      <c r="Q404" s="201"/>
    </row>
    <row r="405" spans="1:17" ht="13.5">
      <c r="A405" s="927"/>
      <c r="B405" s="1183"/>
      <c r="C405" s="1183"/>
      <c r="D405" s="168">
        <v>2019</v>
      </c>
      <c r="E405" s="217">
        <f t="shared" si="90"/>
        <v>0</v>
      </c>
      <c r="F405" s="217">
        <f t="shared" si="91"/>
        <v>0</v>
      </c>
      <c r="G405" s="217"/>
      <c r="H405" s="217"/>
      <c r="I405" s="217"/>
      <c r="J405" s="217"/>
      <c r="K405" s="217"/>
      <c r="L405" s="217"/>
      <c r="M405" s="217"/>
      <c r="N405" s="217"/>
      <c r="O405" s="1202"/>
      <c r="P405" s="201"/>
      <c r="Q405" s="201"/>
    </row>
    <row r="406" spans="1:17" ht="13.5">
      <c r="A406" s="927"/>
      <c r="B406" s="1183"/>
      <c r="C406" s="1183"/>
      <c r="D406" s="162">
        <v>2020</v>
      </c>
      <c r="E406" s="207">
        <f t="shared" si="90"/>
        <v>0</v>
      </c>
      <c r="F406" s="207">
        <f t="shared" si="91"/>
        <v>0</v>
      </c>
      <c r="G406" s="207"/>
      <c r="H406" s="207"/>
      <c r="I406" s="207"/>
      <c r="J406" s="207"/>
      <c r="K406" s="207"/>
      <c r="L406" s="207"/>
      <c r="M406" s="207"/>
      <c r="N406" s="207"/>
      <c r="O406" s="1202"/>
      <c r="P406" s="201"/>
      <c r="Q406" s="201"/>
    </row>
    <row r="407" spans="1:17" ht="13.5">
      <c r="A407" s="927"/>
      <c r="B407" s="1183"/>
      <c r="C407" s="1183"/>
      <c r="D407" s="162">
        <v>2021</v>
      </c>
      <c r="E407" s="207">
        <f aca="true" t="shared" si="98" ref="E407:F411">G407+I407+K407+M407</f>
        <v>0</v>
      </c>
      <c r="F407" s="207">
        <f t="shared" si="98"/>
        <v>0</v>
      </c>
      <c r="G407" s="207"/>
      <c r="H407" s="207"/>
      <c r="I407" s="207"/>
      <c r="J407" s="207"/>
      <c r="K407" s="207"/>
      <c r="L407" s="207"/>
      <c r="M407" s="207"/>
      <c r="N407" s="207"/>
      <c r="O407" s="1202"/>
      <c r="P407" s="201"/>
      <c r="Q407" s="201"/>
    </row>
    <row r="408" spans="1:17" ht="13.5">
      <c r="A408" s="927"/>
      <c r="B408" s="1183"/>
      <c r="C408" s="1183"/>
      <c r="D408" s="162">
        <v>2022</v>
      </c>
      <c r="E408" s="207">
        <f t="shared" si="98"/>
        <v>0</v>
      </c>
      <c r="F408" s="207">
        <f t="shared" si="98"/>
        <v>0</v>
      </c>
      <c r="G408" s="207"/>
      <c r="H408" s="207"/>
      <c r="I408" s="207"/>
      <c r="J408" s="207"/>
      <c r="K408" s="207"/>
      <c r="L408" s="207"/>
      <c r="M408" s="207"/>
      <c r="N408" s="207"/>
      <c r="O408" s="1202"/>
      <c r="P408" s="201"/>
      <c r="Q408" s="201"/>
    </row>
    <row r="409" spans="1:17" ht="13.5">
      <c r="A409" s="927"/>
      <c r="B409" s="1183"/>
      <c r="C409" s="1183"/>
      <c r="D409" s="162">
        <v>2023</v>
      </c>
      <c r="E409" s="207">
        <f t="shared" si="98"/>
        <v>0</v>
      </c>
      <c r="F409" s="207">
        <f t="shared" si="98"/>
        <v>0</v>
      </c>
      <c r="G409" s="207"/>
      <c r="H409" s="207"/>
      <c r="I409" s="207"/>
      <c r="J409" s="207"/>
      <c r="K409" s="207"/>
      <c r="L409" s="207"/>
      <c r="M409" s="207"/>
      <c r="N409" s="207"/>
      <c r="O409" s="1202"/>
      <c r="P409" s="201"/>
      <c r="Q409" s="201"/>
    </row>
    <row r="410" spans="1:17" ht="13.5">
      <c r="A410" s="927"/>
      <c r="B410" s="1183"/>
      <c r="C410" s="1183"/>
      <c r="D410" s="162">
        <v>2024</v>
      </c>
      <c r="E410" s="207">
        <f t="shared" si="98"/>
        <v>10000</v>
      </c>
      <c r="F410" s="207">
        <f t="shared" si="98"/>
        <v>0</v>
      </c>
      <c r="G410" s="207">
        <v>10000</v>
      </c>
      <c r="H410" s="207"/>
      <c r="I410" s="207"/>
      <c r="J410" s="207"/>
      <c r="K410" s="207"/>
      <c r="L410" s="207"/>
      <c r="M410" s="207"/>
      <c r="N410" s="207"/>
      <c r="O410" s="1202"/>
      <c r="P410" s="201"/>
      <c r="Q410" s="201"/>
    </row>
    <row r="411" spans="1:17" ht="13.5">
      <c r="A411" s="928"/>
      <c r="B411" s="937"/>
      <c r="C411" s="937"/>
      <c r="D411" s="162">
        <v>2025</v>
      </c>
      <c r="E411" s="207">
        <f t="shared" si="98"/>
        <v>0</v>
      </c>
      <c r="F411" s="207">
        <f t="shared" si="98"/>
        <v>0</v>
      </c>
      <c r="G411" s="207"/>
      <c r="H411" s="207"/>
      <c r="I411" s="207"/>
      <c r="J411" s="207"/>
      <c r="K411" s="207"/>
      <c r="L411" s="207"/>
      <c r="M411" s="207"/>
      <c r="N411" s="207"/>
      <c r="O411" s="1202"/>
      <c r="P411" s="201"/>
      <c r="Q411" s="201"/>
    </row>
    <row r="412" spans="1:17" ht="13.5">
      <c r="A412" s="926" t="s">
        <v>205</v>
      </c>
      <c r="B412" s="936" t="s">
        <v>196</v>
      </c>
      <c r="C412" s="936"/>
      <c r="D412" s="210" t="s">
        <v>8</v>
      </c>
      <c r="E412" s="211">
        <f aca="true" t="shared" si="99" ref="E412:N412">SUM(E413:E423)</f>
        <v>10000</v>
      </c>
      <c r="F412" s="211">
        <f t="shared" si="99"/>
        <v>0</v>
      </c>
      <c r="G412" s="211">
        <f t="shared" si="99"/>
        <v>10000</v>
      </c>
      <c r="H412" s="211">
        <f t="shared" si="99"/>
        <v>0</v>
      </c>
      <c r="I412" s="211">
        <f t="shared" si="99"/>
        <v>0</v>
      </c>
      <c r="J412" s="211">
        <f t="shared" si="99"/>
        <v>0</v>
      </c>
      <c r="K412" s="211">
        <f t="shared" si="99"/>
        <v>0</v>
      </c>
      <c r="L412" s="211">
        <f t="shared" si="99"/>
        <v>0</v>
      </c>
      <c r="M412" s="211">
        <f t="shared" si="99"/>
        <v>0</v>
      </c>
      <c r="N412" s="211">
        <f t="shared" si="99"/>
        <v>0</v>
      </c>
      <c r="O412" s="1202"/>
      <c r="P412" s="201"/>
      <c r="Q412" s="201"/>
    </row>
    <row r="413" spans="1:17" ht="15" customHeight="1">
      <c r="A413" s="927"/>
      <c r="B413" s="1183"/>
      <c r="C413" s="1183"/>
      <c r="D413" s="168">
        <v>2015</v>
      </c>
      <c r="E413" s="217">
        <f aca="true" t="shared" si="100" ref="E413:E428">G413+I413+K413+M413</f>
        <v>0</v>
      </c>
      <c r="F413" s="217">
        <f aca="true" t="shared" si="101" ref="F413:F428">H413+J413+L413+N413</f>
        <v>0</v>
      </c>
      <c r="G413" s="217"/>
      <c r="H413" s="217"/>
      <c r="I413" s="217"/>
      <c r="J413" s="217"/>
      <c r="K413" s="217"/>
      <c r="L413" s="217"/>
      <c r="M413" s="217"/>
      <c r="N413" s="217"/>
      <c r="O413" s="1202"/>
      <c r="P413" s="201"/>
      <c r="Q413" s="201"/>
    </row>
    <row r="414" spans="1:17" ht="13.5">
      <c r="A414" s="927"/>
      <c r="B414" s="1183"/>
      <c r="C414" s="1183"/>
      <c r="D414" s="168">
        <v>2016</v>
      </c>
      <c r="E414" s="217">
        <f t="shared" si="100"/>
        <v>0</v>
      </c>
      <c r="F414" s="217">
        <f t="shared" si="101"/>
        <v>0</v>
      </c>
      <c r="G414" s="217"/>
      <c r="H414" s="217"/>
      <c r="I414" s="217"/>
      <c r="J414" s="217"/>
      <c r="K414" s="217"/>
      <c r="L414" s="217"/>
      <c r="M414" s="217"/>
      <c r="N414" s="217"/>
      <c r="O414" s="1202"/>
      <c r="P414" s="201"/>
      <c r="Q414" s="201"/>
    </row>
    <row r="415" spans="1:17" ht="13.5">
      <c r="A415" s="927"/>
      <c r="B415" s="1183"/>
      <c r="C415" s="1183"/>
      <c r="D415" s="168">
        <v>2017</v>
      </c>
      <c r="E415" s="217">
        <f t="shared" si="100"/>
        <v>0</v>
      </c>
      <c r="F415" s="217">
        <f t="shared" si="101"/>
        <v>0</v>
      </c>
      <c r="G415" s="217"/>
      <c r="H415" s="217"/>
      <c r="I415" s="217"/>
      <c r="J415" s="217"/>
      <c r="K415" s="217"/>
      <c r="L415" s="217"/>
      <c r="M415" s="217"/>
      <c r="N415" s="217"/>
      <c r="O415" s="1202"/>
      <c r="P415" s="201"/>
      <c r="Q415" s="201"/>
    </row>
    <row r="416" spans="1:17" ht="13.5">
      <c r="A416" s="927"/>
      <c r="B416" s="1183"/>
      <c r="C416" s="1183"/>
      <c r="D416" s="168">
        <v>2018</v>
      </c>
      <c r="E416" s="217">
        <f t="shared" si="100"/>
        <v>0</v>
      </c>
      <c r="F416" s="217">
        <f t="shared" si="101"/>
        <v>0</v>
      </c>
      <c r="G416" s="217"/>
      <c r="H416" s="217"/>
      <c r="I416" s="217"/>
      <c r="J416" s="217"/>
      <c r="K416" s="217"/>
      <c r="L416" s="217"/>
      <c r="M416" s="217"/>
      <c r="N416" s="217"/>
      <c r="O416" s="1202"/>
      <c r="P416" s="201"/>
      <c r="Q416" s="201"/>
    </row>
    <row r="417" spans="1:17" ht="13.5">
      <c r="A417" s="927"/>
      <c r="B417" s="1183"/>
      <c r="C417" s="1183"/>
      <c r="D417" s="168">
        <v>2019</v>
      </c>
      <c r="E417" s="217">
        <f t="shared" si="100"/>
        <v>0</v>
      </c>
      <c r="F417" s="217">
        <f t="shared" si="101"/>
        <v>0</v>
      </c>
      <c r="G417" s="217"/>
      <c r="H417" s="217"/>
      <c r="I417" s="217"/>
      <c r="J417" s="217"/>
      <c r="K417" s="217"/>
      <c r="L417" s="217"/>
      <c r="M417" s="217"/>
      <c r="N417" s="217"/>
      <c r="O417" s="1202"/>
      <c r="P417" s="201"/>
      <c r="Q417" s="201"/>
    </row>
    <row r="418" spans="1:17" ht="13.5">
      <c r="A418" s="927"/>
      <c r="B418" s="1183"/>
      <c r="C418" s="1183"/>
      <c r="D418" s="162">
        <v>2020</v>
      </c>
      <c r="E418" s="207">
        <f t="shared" si="100"/>
        <v>0</v>
      </c>
      <c r="F418" s="207">
        <f t="shared" si="101"/>
        <v>0</v>
      </c>
      <c r="G418" s="207"/>
      <c r="H418" s="207"/>
      <c r="I418" s="207"/>
      <c r="J418" s="207"/>
      <c r="K418" s="207"/>
      <c r="L418" s="207"/>
      <c r="M418" s="207"/>
      <c r="N418" s="207"/>
      <c r="O418" s="1202"/>
      <c r="P418" s="201"/>
      <c r="Q418" s="201"/>
    </row>
    <row r="419" spans="1:17" ht="13.5">
      <c r="A419" s="927"/>
      <c r="B419" s="1183"/>
      <c r="C419" s="1183"/>
      <c r="D419" s="162">
        <v>2021</v>
      </c>
      <c r="E419" s="207">
        <f aca="true" t="shared" si="102" ref="E419:F423">G419+I419+K419+M419</f>
        <v>0</v>
      </c>
      <c r="F419" s="207">
        <f t="shared" si="102"/>
        <v>0</v>
      </c>
      <c r="G419" s="207"/>
      <c r="H419" s="207"/>
      <c r="I419" s="207"/>
      <c r="J419" s="207"/>
      <c r="K419" s="207"/>
      <c r="L419" s="207"/>
      <c r="M419" s="207"/>
      <c r="N419" s="207"/>
      <c r="O419" s="1202"/>
      <c r="P419" s="201"/>
      <c r="Q419" s="201"/>
    </row>
    <row r="420" spans="1:17" ht="13.5">
      <c r="A420" s="927"/>
      <c r="B420" s="1183"/>
      <c r="C420" s="1183"/>
      <c r="D420" s="162">
        <v>2022</v>
      </c>
      <c r="E420" s="207">
        <f t="shared" si="102"/>
        <v>0</v>
      </c>
      <c r="F420" s="207">
        <f t="shared" si="102"/>
        <v>0</v>
      </c>
      <c r="G420" s="207"/>
      <c r="H420" s="207"/>
      <c r="I420" s="207"/>
      <c r="J420" s="207"/>
      <c r="K420" s="207"/>
      <c r="L420" s="207"/>
      <c r="M420" s="207"/>
      <c r="N420" s="207"/>
      <c r="O420" s="1202"/>
      <c r="P420" s="201"/>
      <c r="Q420" s="201"/>
    </row>
    <row r="421" spans="1:17" ht="13.5">
      <c r="A421" s="927"/>
      <c r="B421" s="1183"/>
      <c r="C421" s="1183"/>
      <c r="D421" s="162">
        <v>2023</v>
      </c>
      <c r="E421" s="207">
        <f t="shared" si="102"/>
        <v>0</v>
      </c>
      <c r="F421" s="207">
        <f t="shared" si="102"/>
        <v>0</v>
      </c>
      <c r="G421" s="207"/>
      <c r="H421" s="207"/>
      <c r="I421" s="207"/>
      <c r="J421" s="207"/>
      <c r="K421" s="207"/>
      <c r="L421" s="207"/>
      <c r="M421" s="207"/>
      <c r="N421" s="207"/>
      <c r="O421" s="1202"/>
      <c r="P421" s="201"/>
      <c r="Q421" s="201"/>
    </row>
    <row r="422" spans="1:17" ht="13.5">
      <c r="A422" s="927"/>
      <c r="B422" s="1183"/>
      <c r="C422" s="1183"/>
      <c r="D422" s="162">
        <v>2024</v>
      </c>
      <c r="E422" s="207">
        <f t="shared" si="102"/>
        <v>700</v>
      </c>
      <c r="F422" s="207">
        <f t="shared" si="102"/>
        <v>0</v>
      </c>
      <c r="G422" s="207">
        <v>700</v>
      </c>
      <c r="H422" s="207"/>
      <c r="I422" s="207"/>
      <c r="J422" s="207"/>
      <c r="K422" s="207"/>
      <c r="L422" s="207"/>
      <c r="M422" s="207"/>
      <c r="N422" s="207"/>
      <c r="O422" s="1202"/>
      <c r="P422" s="201"/>
      <c r="Q422" s="201"/>
    </row>
    <row r="423" spans="1:17" ht="13.5">
      <c r="A423" s="928"/>
      <c r="B423" s="937"/>
      <c r="C423" s="937"/>
      <c r="D423" s="162">
        <v>2025</v>
      </c>
      <c r="E423" s="207">
        <f t="shared" si="102"/>
        <v>9300</v>
      </c>
      <c r="F423" s="207">
        <f t="shared" si="102"/>
        <v>0</v>
      </c>
      <c r="G423" s="207">
        <v>9300</v>
      </c>
      <c r="H423" s="207"/>
      <c r="I423" s="207"/>
      <c r="J423" s="207"/>
      <c r="K423" s="207"/>
      <c r="L423" s="207"/>
      <c r="M423" s="207"/>
      <c r="N423" s="207"/>
      <c r="O423" s="1202"/>
      <c r="P423" s="201"/>
      <c r="Q423" s="201"/>
    </row>
    <row r="424" spans="1:17" ht="15" customHeight="1">
      <c r="A424" s="926" t="s">
        <v>206</v>
      </c>
      <c r="B424" s="936" t="s">
        <v>951</v>
      </c>
      <c r="C424" s="936" t="s">
        <v>713</v>
      </c>
      <c r="D424" s="210" t="s">
        <v>8</v>
      </c>
      <c r="E424" s="211">
        <f aca="true" t="shared" si="103" ref="E424:N424">SUM(E425:E436)</f>
        <v>18287.6</v>
      </c>
      <c r="F424" s="211">
        <f t="shared" si="103"/>
        <v>18287.6</v>
      </c>
      <c r="G424" s="211">
        <f t="shared" si="103"/>
        <v>18287.6</v>
      </c>
      <c r="H424" s="211">
        <f t="shared" si="103"/>
        <v>18287.6</v>
      </c>
      <c r="I424" s="211">
        <f t="shared" si="103"/>
        <v>0</v>
      </c>
      <c r="J424" s="211">
        <f t="shared" si="103"/>
        <v>0</v>
      </c>
      <c r="K424" s="211">
        <f t="shared" si="103"/>
        <v>0</v>
      </c>
      <c r="L424" s="211">
        <f t="shared" si="103"/>
        <v>0</v>
      </c>
      <c r="M424" s="211">
        <f t="shared" si="103"/>
        <v>0</v>
      </c>
      <c r="N424" s="211">
        <f t="shared" si="103"/>
        <v>0</v>
      </c>
      <c r="O424" s="296"/>
      <c r="P424" s="201"/>
      <c r="Q424" s="201"/>
    </row>
    <row r="425" spans="1:17" ht="238.5" customHeight="1">
      <c r="A425" s="927"/>
      <c r="B425" s="937"/>
      <c r="C425" s="1183"/>
      <c r="D425" s="168">
        <v>2015</v>
      </c>
      <c r="E425" s="217">
        <f t="shared" si="100"/>
        <v>17532.6</v>
      </c>
      <c r="F425" s="217">
        <f t="shared" si="101"/>
        <v>17532.6</v>
      </c>
      <c r="G425" s="217">
        <v>17532.6</v>
      </c>
      <c r="H425" s="217">
        <v>17532.6</v>
      </c>
      <c r="I425" s="217"/>
      <c r="J425" s="217"/>
      <c r="K425" s="217"/>
      <c r="L425" s="217"/>
      <c r="M425" s="217"/>
      <c r="N425" s="217"/>
      <c r="O425" s="296"/>
      <c r="P425" s="201"/>
      <c r="Q425" s="201"/>
    </row>
    <row r="426" spans="1:17" ht="20.25" customHeight="1">
      <c r="A426" s="927"/>
      <c r="B426" s="199"/>
      <c r="C426" s="1183"/>
      <c r="D426" s="1203">
        <v>56</v>
      </c>
      <c r="E426" s="1204"/>
      <c r="F426" s="1204"/>
      <c r="G426" s="1204"/>
      <c r="H426" s="1204"/>
      <c r="I426" s="1204"/>
      <c r="J426" s="1204"/>
      <c r="K426" s="1204"/>
      <c r="L426" s="1204"/>
      <c r="M426" s="1204"/>
      <c r="N426" s="1204"/>
      <c r="O426" s="1205"/>
      <c r="P426" s="201"/>
      <c r="Q426" s="201"/>
    </row>
    <row r="427" spans="1:17" ht="13.5">
      <c r="A427" s="927"/>
      <c r="B427" s="1221" t="s">
        <v>434</v>
      </c>
      <c r="C427" s="1183"/>
      <c r="D427" s="168">
        <v>2016</v>
      </c>
      <c r="E427" s="217">
        <f t="shared" si="100"/>
        <v>755</v>
      </c>
      <c r="F427" s="217">
        <f t="shared" si="101"/>
        <v>755</v>
      </c>
      <c r="G427" s="217">
        <v>755</v>
      </c>
      <c r="H427" s="217">
        <v>755</v>
      </c>
      <c r="I427" s="217"/>
      <c r="J427" s="217"/>
      <c r="K427" s="217"/>
      <c r="L427" s="217"/>
      <c r="M427" s="217"/>
      <c r="N427" s="217"/>
      <c r="O427" s="1202"/>
      <c r="P427" s="201"/>
      <c r="Q427" s="201"/>
    </row>
    <row r="428" spans="1:17" ht="13.5">
      <c r="A428" s="927"/>
      <c r="B428" s="1221"/>
      <c r="C428" s="1183"/>
      <c r="D428" s="168">
        <v>2017</v>
      </c>
      <c r="E428" s="217">
        <f t="shared" si="100"/>
        <v>0</v>
      </c>
      <c r="F428" s="217">
        <f t="shared" si="101"/>
        <v>0</v>
      </c>
      <c r="G428" s="217"/>
      <c r="H428" s="217"/>
      <c r="I428" s="217"/>
      <c r="J428" s="217"/>
      <c r="K428" s="217"/>
      <c r="L428" s="217"/>
      <c r="M428" s="217"/>
      <c r="N428" s="217"/>
      <c r="O428" s="1202"/>
      <c r="P428" s="201"/>
      <c r="Q428" s="201"/>
    </row>
    <row r="429" spans="1:17" ht="13.5">
      <c r="A429" s="927"/>
      <c r="B429" s="1221"/>
      <c r="C429" s="1183"/>
      <c r="D429" s="168">
        <v>2018</v>
      </c>
      <c r="E429" s="217">
        <f aca="true" t="shared" si="104" ref="E429:F431">G429+I429+K429+M429</f>
        <v>0</v>
      </c>
      <c r="F429" s="217">
        <f t="shared" si="104"/>
        <v>0</v>
      </c>
      <c r="G429" s="217"/>
      <c r="H429" s="217"/>
      <c r="I429" s="217"/>
      <c r="J429" s="217"/>
      <c r="K429" s="217"/>
      <c r="L429" s="217"/>
      <c r="M429" s="217"/>
      <c r="N429" s="217"/>
      <c r="O429" s="1202"/>
      <c r="P429" s="201"/>
      <c r="Q429" s="201"/>
    </row>
    <row r="430" spans="1:17" ht="13.5">
      <c r="A430" s="927"/>
      <c r="B430" s="1221"/>
      <c r="C430" s="1183"/>
      <c r="D430" s="168">
        <v>2019</v>
      </c>
      <c r="E430" s="217">
        <f t="shared" si="104"/>
        <v>0</v>
      </c>
      <c r="F430" s="217">
        <f t="shared" si="104"/>
        <v>0</v>
      </c>
      <c r="G430" s="217"/>
      <c r="H430" s="217"/>
      <c r="I430" s="217"/>
      <c r="J430" s="217"/>
      <c r="K430" s="217"/>
      <c r="L430" s="217"/>
      <c r="M430" s="217"/>
      <c r="N430" s="217"/>
      <c r="O430" s="1202"/>
      <c r="P430" s="201"/>
      <c r="Q430" s="201"/>
    </row>
    <row r="431" spans="1:17" ht="13.5">
      <c r="A431" s="927"/>
      <c r="B431" s="1221"/>
      <c r="C431" s="1183"/>
      <c r="D431" s="162">
        <v>2020</v>
      </c>
      <c r="E431" s="207">
        <f t="shared" si="104"/>
        <v>0</v>
      </c>
      <c r="F431" s="207">
        <f t="shared" si="104"/>
        <v>0</v>
      </c>
      <c r="G431" s="207"/>
      <c r="H431" s="207"/>
      <c r="I431" s="207"/>
      <c r="J431" s="207"/>
      <c r="K431" s="207"/>
      <c r="L431" s="207"/>
      <c r="M431" s="207"/>
      <c r="N431" s="207"/>
      <c r="O431" s="1202"/>
      <c r="P431" s="201"/>
      <c r="Q431" s="201"/>
    </row>
    <row r="432" spans="1:17" ht="13.5">
      <c r="A432" s="927"/>
      <c r="B432" s="1221"/>
      <c r="C432" s="1183"/>
      <c r="D432" s="162">
        <v>2021</v>
      </c>
      <c r="E432" s="207">
        <f aca="true" t="shared" si="105" ref="E432:F436">G432+I432+K432+M432</f>
        <v>0</v>
      </c>
      <c r="F432" s="207">
        <f t="shared" si="105"/>
        <v>0</v>
      </c>
      <c r="G432" s="207"/>
      <c r="H432" s="207"/>
      <c r="I432" s="207"/>
      <c r="J432" s="207"/>
      <c r="K432" s="207"/>
      <c r="L432" s="207"/>
      <c r="M432" s="207"/>
      <c r="N432" s="207"/>
      <c r="O432" s="1202"/>
      <c r="P432" s="201"/>
      <c r="Q432" s="201"/>
    </row>
    <row r="433" spans="1:17" ht="13.5">
      <c r="A433" s="927"/>
      <c r="B433" s="1221"/>
      <c r="C433" s="1183"/>
      <c r="D433" s="162">
        <v>2022</v>
      </c>
      <c r="E433" s="207">
        <f t="shared" si="105"/>
        <v>0</v>
      </c>
      <c r="F433" s="207">
        <f t="shared" si="105"/>
        <v>0</v>
      </c>
      <c r="G433" s="207"/>
      <c r="H433" s="207"/>
      <c r="I433" s="207"/>
      <c r="J433" s="207"/>
      <c r="K433" s="207"/>
      <c r="L433" s="207"/>
      <c r="M433" s="207"/>
      <c r="N433" s="207"/>
      <c r="O433" s="1202"/>
      <c r="P433" s="201"/>
      <c r="Q433" s="201"/>
    </row>
    <row r="434" spans="1:17" ht="13.5">
      <c r="A434" s="927"/>
      <c r="B434" s="1221"/>
      <c r="C434" s="1183"/>
      <c r="D434" s="162">
        <v>2023</v>
      </c>
      <c r="E434" s="207">
        <f t="shared" si="105"/>
        <v>0</v>
      </c>
      <c r="F434" s="207">
        <f t="shared" si="105"/>
        <v>0</v>
      </c>
      <c r="G434" s="207"/>
      <c r="H434" s="207"/>
      <c r="I434" s="207"/>
      <c r="J434" s="207"/>
      <c r="K434" s="207"/>
      <c r="L434" s="207"/>
      <c r="M434" s="207"/>
      <c r="N434" s="207"/>
      <c r="O434" s="1202"/>
      <c r="P434" s="201"/>
      <c r="Q434" s="201"/>
    </row>
    <row r="435" spans="1:17" ht="13.5">
      <c r="A435" s="927"/>
      <c r="B435" s="1221"/>
      <c r="C435" s="1183"/>
      <c r="D435" s="162">
        <v>2024</v>
      </c>
      <c r="E435" s="207">
        <f t="shared" si="105"/>
        <v>0</v>
      </c>
      <c r="F435" s="207">
        <f t="shared" si="105"/>
        <v>0</v>
      </c>
      <c r="G435" s="207"/>
      <c r="H435" s="207"/>
      <c r="I435" s="207"/>
      <c r="J435" s="207"/>
      <c r="K435" s="207"/>
      <c r="L435" s="207"/>
      <c r="M435" s="207"/>
      <c r="N435" s="207"/>
      <c r="O435" s="1202"/>
      <c r="P435" s="201"/>
      <c r="Q435" s="201"/>
    </row>
    <row r="436" spans="1:17" ht="13.5">
      <c r="A436" s="928"/>
      <c r="B436" s="1221"/>
      <c r="C436" s="937"/>
      <c r="D436" s="162">
        <v>2025</v>
      </c>
      <c r="E436" s="207">
        <f t="shared" si="105"/>
        <v>0</v>
      </c>
      <c r="F436" s="207">
        <f t="shared" si="105"/>
        <v>0</v>
      </c>
      <c r="G436" s="207"/>
      <c r="H436" s="207"/>
      <c r="I436" s="207"/>
      <c r="J436" s="207"/>
      <c r="K436" s="207"/>
      <c r="L436" s="207"/>
      <c r="M436" s="207"/>
      <c r="N436" s="207"/>
      <c r="O436" s="1202"/>
      <c r="P436" s="201"/>
      <c r="Q436" s="201"/>
    </row>
    <row r="437" spans="1:17" ht="13.5">
      <c r="A437" s="926" t="s">
        <v>207</v>
      </c>
      <c r="B437" s="936" t="s">
        <v>863</v>
      </c>
      <c r="C437" s="936"/>
      <c r="D437" s="210" t="s">
        <v>8</v>
      </c>
      <c r="E437" s="211">
        <f aca="true" t="shared" si="106" ref="E437:N437">SUM(E438:E448)</f>
        <v>17945.3</v>
      </c>
      <c r="F437" s="211">
        <f t="shared" si="106"/>
        <v>0</v>
      </c>
      <c r="G437" s="211">
        <f t="shared" si="106"/>
        <v>17945.3</v>
      </c>
      <c r="H437" s="211">
        <f t="shared" si="106"/>
        <v>0</v>
      </c>
      <c r="I437" s="211">
        <f t="shared" si="106"/>
        <v>0</v>
      </c>
      <c r="J437" s="211">
        <f t="shared" si="106"/>
        <v>0</v>
      </c>
      <c r="K437" s="211">
        <f t="shared" si="106"/>
        <v>0</v>
      </c>
      <c r="L437" s="211">
        <f t="shared" si="106"/>
        <v>0</v>
      </c>
      <c r="M437" s="211">
        <f t="shared" si="106"/>
        <v>0</v>
      </c>
      <c r="N437" s="211">
        <f t="shared" si="106"/>
        <v>0</v>
      </c>
      <c r="O437" s="1202"/>
      <c r="P437" s="201"/>
      <c r="Q437" s="201"/>
    </row>
    <row r="438" spans="1:17" ht="15" customHeight="1">
      <c r="A438" s="927"/>
      <c r="B438" s="1183"/>
      <c r="C438" s="1183"/>
      <c r="D438" s="168">
        <v>2015</v>
      </c>
      <c r="E438" s="217">
        <f aca="true" t="shared" si="107" ref="E438:F443">G438+I438+K438+M438</f>
        <v>0</v>
      </c>
      <c r="F438" s="217">
        <f t="shared" si="107"/>
        <v>0</v>
      </c>
      <c r="G438" s="217"/>
      <c r="H438" s="217"/>
      <c r="I438" s="217"/>
      <c r="J438" s="217"/>
      <c r="K438" s="217"/>
      <c r="L438" s="217"/>
      <c r="M438" s="217"/>
      <c r="N438" s="217"/>
      <c r="O438" s="1202"/>
      <c r="P438" s="201"/>
      <c r="Q438" s="201"/>
    </row>
    <row r="439" spans="1:17" ht="15" customHeight="1">
      <c r="A439" s="927"/>
      <c r="B439" s="1183"/>
      <c r="C439" s="1183"/>
      <c r="D439" s="168">
        <v>2016</v>
      </c>
      <c r="E439" s="217">
        <f t="shared" si="107"/>
        <v>0</v>
      </c>
      <c r="F439" s="217">
        <f t="shared" si="107"/>
        <v>0</v>
      </c>
      <c r="G439" s="217"/>
      <c r="H439" s="217"/>
      <c r="I439" s="217"/>
      <c r="J439" s="217"/>
      <c r="K439" s="217"/>
      <c r="L439" s="217"/>
      <c r="M439" s="217"/>
      <c r="N439" s="217"/>
      <c r="O439" s="1202"/>
      <c r="P439" s="201"/>
      <c r="Q439" s="201"/>
    </row>
    <row r="440" spans="1:17" ht="15" customHeight="1">
      <c r="A440" s="927"/>
      <c r="B440" s="1183"/>
      <c r="C440" s="1183"/>
      <c r="D440" s="168">
        <v>2017</v>
      </c>
      <c r="E440" s="217">
        <f t="shared" si="107"/>
        <v>0</v>
      </c>
      <c r="F440" s="217">
        <f t="shared" si="107"/>
        <v>0</v>
      </c>
      <c r="G440" s="217"/>
      <c r="H440" s="217"/>
      <c r="I440" s="217"/>
      <c r="J440" s="217"/>
      <c r="K440" s="217"/>
      <c r="L440" s="217"/>
      <c r="M440" s="217"/>
      <c r="N440" s="217"/>
      <c r="O440" s="1202"/>
      <c r="P440" s="201"/>
      <c r="Q440" s="201"/>
    </row>
    <row r="441" spans="1:17" ht="15" customHeight="1">
      <c r="A441" s="927"/>
      <c r="B441" s="1183"/>
      <c r="C441" s="1183"/>
      <c r="D441" s="168">
        <v>2018</v>
      </c>
      <c r="E441" s="217">
        <f t="shared" si="107"/>
        <v>0</v>
      </c>
      <c r="F441" s="217">
        <f t="shared" si="107"/>
        <v>0</v>
      </c>
      <c r="G441" s="217"/>
      <c r="H441" s="217"/>
      <c r="I441" s="217"/>
      <c r="J441" s="217"/>
      <c r="K441" s="217"/>
      <c r="L441" s="217"/>
      <c r="M441" s="217"/>
      <c r="N441" s="217"/>
      <c r="O441" s="1202"/>
      <c r="P441" s="201"/>
      <c r="Q441" s="201"/>
    </row>
    <row r="442" spans="1:17" ht="13.5">
      <c r="A442" s="927"/>
      <c r="B442" s="1183"/>
      <c r="C442" s="1183"/>
      <c r="D442" s="168">
        <v>2019</v>
      </c>
      <c r="E442" s="217">
        <f t="shared" si="107"/>
        <v>0</v>
      </c>
      <c r="F442" s="217">
        <f t="shared" si="107"/>
        <v>0</v>
      </c>
      <c r="G442" s="217"/>
      <c r="H442" s="217"/>
      <c r="I442" s="217"/>
      <c r="J442" s="217"/>
      <c r="K442" s="217"/>
      <c r="L442" s="217"/>
      <c r="M442" s="217"/>
      <c r="N442" s="217"/>
      <c r="O442" s="1202"/>
      <c r="P442" s="201"/>
      <c r="Q442" s="201"/>
    </row>
    <row r="443" spans="1:17" ht="13.5">
      <c r="A443" s="927"/>
      <c r="B443" s="1183"/>
      <c r="C443" s="1183"/>
      <c r="D443" s="162">
        <v>2020</v>
      </c>
      <c r="E443" s="207">
        <f t="shared" si="107"/>
        <v>0</v>
      </c>
      <c r="F443" s="207">
        <f t="shared" si="107"/>
        <v>0</v>
      </c>
      <c r="G443" s="214"/>
      <c r="H443" s="214"/>
      <c r="I443" s="207"/>
      <c r="J443" s="207"/>
      <c r="K443" s="207"/>
      <c r="L443" s="207"/>
      <c r="M443" s="207"/>
      <c r="N443" s="207"/>
      <c r="O443" s="1202"/>
      <c r="P443" s="201"/>
      <c r="Q443" s="201"/>
    </row>
    <row r="444" spans="1:17" ht="13.5">
      <c r="A444" s="927"/>
      <c r="B444" s="1183"/>
      <c r="C444" s="1183"/>
      <c r="D444" s="162">
        <v>2021</v>
      </c>
      <c r="E444" s="207">
        <f aca="true" t="shared" si="108" ref="E444:F448">G444+I444+K444+M444</f>
        <v>0</v>
      </c>
      <c r="F444" s="207">
        <f t="shared" si="108"/>
        <v>0</v>
      </c>
      <c r="G444" s="214"/>
      <c r="H444" s="214"/>
      <c r="I444" s="207"/>
      <c r="J444" s="207"/>
      <c r="K444" s="207"/>
      <c r="L444" s="207"/>
      <c r="M444" s="207"/>
      <c r="N444" s="207"/>
      <c r="O444" s="1202"/>
      <c r="P444" s="201"/>
      <c r="Q444" s="201"/>
    </row>
    <row r="445" spans="1:17" ht="13.5">
      <c r="A445" s="927"/>
      <c r="B445" s="1183"/>
      <c r="C445" s="1183"/>
      <c r="D445" s="162">
        <v>2022</v>
      </c>
      <c r="E445" s="207">
        <f t="shared" si="108"/>
        <v>0</v>
      </c>
      <c r="F445" s="207">
        <f t="shared" si="108"/>
        <v>0</v>
      </c>
      <c r="G445" s="214"/>
      <c r="H445" s="214"/>
      <c r="I445" s="207"/>
      <c r="J445" s="207"/>
      <c r="K445" s="207"/>
      <c r="L445" s="207"/>
      <c r="M445" s="207"/>
      <c r="N445" s="207"/>
      <c r="O445" s="1202"/>
      <c r="P445" s="201"/>
      <c r="Q445" s="201"/>
    </row>
    <row r="446" spans="1:17" ht="13.5">
      <c r="A446" s="927"/>
      <c r="B446" s="1183"/>
      <c r="C446" s="1183"/>
      <c r="D446" s="162">
        <v>2023</v>
      </c>
      <c r="E446" s="207">
        <f t="shared" si="108"/>
        <v>0</v>
      </c>
      <c r="F446" s="207">
        <f t="shared" si="108"/>
        <v>0</v>
      </c>
      <c r="G446" s="214"/>
      <c r="H446" s="214"/>
      <c r="I446" s="207"/>
      <c r="J446" s="207"/>
      <c r="K446" s="207"/>
      <c r="L446" s="207"/>
      <c r="M446" s="207"/>
      <c r="N446" s="207"/>
      <c r="O446" s="1202"/>
      <c r="P446" s="201"/>
      <c r="Q446" s="201"/>
    </row>
    <row r="447" spans="1:17" ht="13.5">
      <c r="A447" s="927"/>
      <c r="B447" s="1183"/>
      <c r="C447" s="1183"/>
      <c r="D447" s="162">
        <v>2024</v>
      </c>
      <c r="E447" s="207">
        <f t="shared" si="108"/>
        <v>326.3</v>
      </c>
      <c r="F447" s="207">
        <f t="shared" si="108"/>
        <v>0</v>
      </c>
      <c r="G447" s="214">
        <v>326.3</v>
      </c>
      <c r="H447" s="214"/>
      <c r="I447" s="207"/>
      <c r="J447" s="207"/>
      <c r="K447" s="207"/>
      <c r="L447" s="207"/>
      <c r="M447" s="207"/>
      <c r="N447" s="207"/>
      <c r="O447" s="1202"/>
      <c r="P447" s="201"/>
      <c r="Q447" s="201"/>
    </row>
    <row r="448" spans="1:17" ht="13.5">
      <c r="A448" s="928"/>
      <c r="B448" s="937"/>
      <c r="C448" s="937"/>
      <c r="D448" s="162">
        <v>2025</v>
      </c>
      <c r="E448" s="207">
        <f t="shared" si="108"/>
        <v>17619</v>
      </c>
      <c r="F448" s="207">
        <f t="shared" si="108"/>
        <v>0</v>
      </c>
      <c r="G448" s="214">
        <v>17619</v>
      </c>
      <c r="H448" s="214"/>
      <c r="I448" s="207"/>
      <c r="J448" s="207"/>
      <c r="K448" s="207"/>
      <c r="L448" s="207"/>
      <c r="M448" s="207"/>
      <c r="N448" s="207"/>
      <c r="O448" s="1202"/>
      <c r="P448" s="201"/>
      <c r="Q448" s="201"/>
    </row>
    <row r="449" spans="1:17" ht="13.5">
      <c r="A449" s="926" t="s">
        <v>208</v>
      </c>
      <c r="B449" s="936" t="s">
        <v>864</v>
      </c>
      <c r="C449" s="936"/>
      <c r="D449" s="210" t="s">
        <v>8</v>
      </c>
      <c r="E449" s="211">
        <f aca="true" t="shared" si="109" ref="E449:N449">SUM(E450:E460)</f>
        <v>17945.3</v>
      </c>
      <c r="F449" s="211">
        <f t="shared" si="109"/>
        <v>0</v>
      </c>
      <c r="G449" s="211">
        <f t="shared" si="109"/>
        <v>17945.3</v>
      </c>
      <c r="H449" s="211">
        <f t="shared" si="109"/>
        <v>0</v>
      </c>
      <c r="I449" s="211">
        <f t="shared" si="109"/>
        <v>0</v>
      </c>
      <c r="J449" s="211">
        <f t="shared" si="109"/>
        <v>0</v>
      </c>
      <c r="K449" s="211">
        <f t="shared" si="109"/>
        <v>0</v>
      </c>
      <c r="L449" s="211">
        <f t="shared" si="109"/>
        <v>0</v>
      </c>
      <c r="M449" s="211">
        <f t="shared" si="109"/>
        <v>0</v>
      </c>
      <c r="N449" s="211">
        <f t="shared" si="109"/>
        <v>0</v>
      </c>
      <c r="O449" s="1202"/>
      <c r="P449" s="201"/>
      <c r="Q449" s="201"/>
    </row>
    <row r="450" spans="1:17" ht="15" customHeight="1">
      <c r="A450" s="927"/>
      <c r="B450" s="1183"/>
      <c r="C450" s="1183"/>
      <c r="D450" s="168">
        <v>2015</v>
      </c>
      <c r="E450" s="217">
        <f aca="true" t="shared" si="110" ref="E450:F455">G450+I450+K450+M450</f>
        <v>0</v>
      </c>
      <c r="F450" s="217">
        <f t="shared" si="110"/>
        <v>0</v>
      </c>
      <c r="G450" s="217"/>
      <c r="H450" s="217"/>
      <c r="I450" s="217"/>
      <c r="J450" s="217"/>
      <c r="K450" s="217"/>
      <c r="L450" s="217"/>
      <c r="M450" s="217"/>
      <c r="N450" s="217"/>
      <c r="O450" s="1202"/>
      <c r="P450" s="201"/>
      <c r="Q450" s="201"/>
    </row>
    <row r="451" spans="1:17" ht="13.5">
      <c r="A451" s="927"/>
      <c r="B451" s="1183"/>
      <c r="C451" s="1183"/>
      <c r="D451" s="168">
        <v>2016</v>
      </c>
      <c r="E451" s="217">
        <f t="shared" si="110"/>
        <v>0</v>
      </c>
      <c r="F451" s="217">
        <f t="shared" si="110"/>
        <v>0</v>
      </c>
      <c r="G451" s="217"/>
      <c r="H451" s="217"/>
      <c r="I451" s="217"/>
      <c r="J451" s="217"/>
      <c r="K451" s="217"/>
      <c r="L451" s="217"/>
      <c r="M451" s="217"/>
      <c r="N451" s="217"/>
      <c r="O451" s="1202"/>
      <c r="P451" s="201"/>
      <c r="Q451" s="201"/>
    </row>
    <row r="452" spans="1:17" ht="13.5">
      <c r="A452" s="927"/>
      <c r="B452" s="1183"/>
      <c r="C452" s="1183"/>
      <c r="D452" s="168">
        <v>2017</v>
      </c>
      <c r="E452" s="217">
        <f t="shared" si="110"/>
        <v>0</v>
      </c>
      <c r="F452" s="217">
        <f t="shared" si="110"/>
        <v>0</v>
      </c>
      <c r="G452" s="217"/>
      <c r="H452" s="217"/>
      <c r="I452" s="217"/>
      <c r="J452" s="217"/>
      <c r="K452" s="217"/>
      <c r="L452" s="217"/>
      <c r="M452" s="217"/>
      <c r="N452" s="217"/>
      <c r="O452" s="1202"/>
      <c r="P452" s="201"/>
      <c r="Q452" s="201"/>
    </row>
    <row r="453" spans="1:17" ht="13.5">
      <c r="A453" s="927"/>
      <c r="B453" s="1183"/>
      <c r="C453" s="1183"/>
      <c r="D453" s="168">
        <v>2018</v>
      </c>
      <c r="E453" s="217">
        <f t="shared" si="110"/>
        <v>0</v>
      </c>
      <c r="F453" s="217">
        <f t="shared" si="110"/>
        <v>0</v>
      </c>
      <c r="G453" s="217"/>
      <c r="H453" s="217"/>
      <c r="I453" s="217"/>
      <c r="J453" s="217"/>
      <c r="K453" s="217"/>
      <c r="L453" s="217"/>
      <c r="M453" s="217"/>
      <c r="N453" s="217"/>
      <c r="O453" s="1202"/>
      <c r="P453" s="201"/>
      <c r="Q453" s="201"/>
    </row>
    <row r="454" spans="1:17" ht="13.5">
      <c r="A454" s="927"/>
      <c r="B454" s="1183"/>
      <c r="C454" s="1183"/>
      <c r="D454" s="168">
        <v>2019</v>
      </c>
      <c r="E454" s="217">
        <f t="shared" si="110"/>
        <v>0</v>
      </c>
      <c r="F454" s="217">
        <f t="shared" si="110"/>
        <v>0</v>
      </c>
      <c r="G454" s="217"/>
      <c r="H454" s="217"/>
      <c r="I454" s="217"/>
      <c r="J454" s="217"/>
      <c r="K454" s="217"/>
      <c r="L454" s="217"/>
      <c r="M454" s="217"/>
      <c r="N454" s="217"/>
      <c r="O454" s="1202"/>
      <c r="P454" s="201"/>
      <c r="Q454" s="201"/>
    </row>
    <row r="455" spans="1:17" ht="13.5">
      <c r="A455" s="927"/>
      <c r="B455" s="1183"/>
      <c r="C455" s="1183"/>
      <c r="D455" s="162">
        <v>2020</v>
      </c>
      <c r="E455" s="207">
        <f t="shared" si="110"/>
        <v>0</v>
      </c>
      <c r="F455" s="207">
        <f t="shared" si="110"/>
        <v>0</v>
      </c>
      <c r="G455" s="214"/>
      <c r="H455" s="214"/>
      <c r="I455" s="207"/>
      <c r="J455" s="207"/>
      <c r="K455" s="207"/>
      <c r="L455" s="207"/>
      <c r="M455" s="207"/>
      <c r="N455" s="207"/>
      <c r="O455" s="1202"/>
      <c r="P455" s="201"/>
      <c r="Q455" s="201"/>
    </row>
    <row r="456" spans="1:17" ht="13.5">
      <c r="A456" s="927"/>
      <c r="B456" s="1183"/>
      <c r="C456" s="1183"/>
      <c r="D456" s="162">
        <v>2021</v>
      </c>
      <c r="E456" s="207">
        <f aca="true" t="shared" si="111" ref="E456:F460">G456+I456+K456+M456</f>
        <v>0</v>
      </c>
      <c r="F456" s="207">
        <f t="shared" si="111"/>
        <v>0</v>
      </c>
      <c r="G456" s="214"/>
      <c r="H456" s="214"/>
      <c r="I456" s="207"/>
      <c r="J456" s="207"/>
      <c r="K456" s="207"/>
      <c r="L456" s="207"/>
      <c r="M456" s="207"/>
      <c r="N456" s="207"/>
      <c r="O456" s="1202"/>
      <c r="P456" s="201"/>
      <c r="Q456" s="201"/>
    </row>
    <row r="457" spans="1:17" ht="13.5">
      <c r="A457" s="927"/>
      <c r="B457" s="1183"/>
      <c r="C457" s="1183"/>
      <c r="D457" s="162">
        <v>2022</v>
      </c>
      <c r="E457" s="207">
        <f t="shared" si="111"/>
        <v>0</v>
      </c>
      <c r="F457" s="207">
        <f t="shared" si="111"/>
        <v>0</v>
      </c>
      <c r="G457" s="214"/>
      <c r="H457" s="214"/>
      <c r="I457" s="207"/>
      <c r="J457" s="207"/>
      <c r="K457" s="207"/>
      <c r="L457" s="207"/>
      <c r="M457" s="207"/>
      <c r="N457" s="207"/>
      <c r="O457" s="1202"/>
      <c r="P457" s="201"/>
      <c r="Q457" s="201"/>
    </row>
    <row r="458" spans="1:17" ht="13.5">
      <c r="A458" s="927"/>
      <c r="B458" s="1183"/>
      <c r="C458" s="1183"/>
      <c r="D458" s="162">
        <v>2023</v>
      </c>
      <c r="E458" s="207">
        <f t="shared" si="111"/>
        <v>0</v>
      </c>
      <c r="F458" s="207">
        <f t="shared" si="111"/>
        <v>0</v>
      </c>
      <c r="G458" s="214"/>
      <c r="H458" s="214"/>
      <c r="I458" s="207"/>
      <c r="J458" s="207"/>
      <c r="K458" s="207"/>
      <c r="L458" s="207"/>
      <c r="M458" s="207"/>
      <c r="N458" s="207"/>
      <c r="O458" s="1202"/>
      <c r="P458" s="201"/>
      <c r="Q458" s="201"/>
    </row>
    <row r="459" spans="1:17" ht="13.5">
      <c r="A459" s="927"/>
      <c r="B459" s="1183"/>
      <c r="C459" s="1183"/>
      <c r="D459" s="162">
        <v>2024</v>
      </c>
      <c r="E459" s="207">
        <f t="shared" si="111"/>
        <v>326.3</v>
      </c>
      <c r="F459" s="207">
        <f t="shared" si="111"/>
        <v>0</v>
      </c>
      <c r="G459" s="214">
        <v>326.3</v>
      </c>
      <c r="H459" s="214"/>
      <c r="I459" s="207"/>
      <c r="J459" s="207"/>
      <c r="K459" s="207"/>
      <c r="L459" s="207"/>
      <c r="M459" s="207"/>
      <c r="N459" s="207"/>
      <c r="O459" s="1202"/>
      <c r="P459" s="201"/>
      <c r="Q459" s="201"/>
    </row>
    <row r="460" spans="1:17" ht="13.5">
      <c r="A460" s="928"/>
      <c r="B460" s="937"/>
      <c r="C460" s="937"/>
      <c r="D460" s="162">
        <v>2025</v>
      </c>
      <c r="E460" s="207">
        <f t="shared" si="111"/>
        <v>17619</v>
      </c>
      <c r="F460" s="207">
        <f t="shared" si="111"/>
        <v>0</v>
      </c>
      <c r="G460" s="214">
        <v>17619</v>
      </c>
      <c r="H460" s="214"/>
      <c r="I460" s="207"/>
      <c r="J460" s="207"/>
      <c r="K460" s="207"/>
      <c r="L460" s="207"/>
      <c r="M460" s="207"/>
      <c r="N460" s="207"/>
      <c r="O460" s="1240"/>
      <c r="P460" s="201"/>
      <c r="Q460" s="201"/>
    </row>
    <row r="461" spans="1:17" ht="13.5">
      <c r="A461" s="926" t="s">
        <v>209</v>
      </c>
      <c r="B461" s="936" t="s">
        <v>449</v>
      </c>
      <c r="C461" s="936"/>
      <c r="D461" s="210" t="s">
        <v>8</v>
      </c>
      <c r="E461" s="211">
        <f aca="true" t="shared" si="112" ref="E461:N461">SUM(E462:E472)</f>
        <v>40002</v>
      </c>
      <c r="F461" s="211">
        <f t="shared" si="112"/>
        <v>0</v>
      </c>
      <c r="G461" s="211">
        <f t="shared" si="112"/>
        <v>2</v>
      </c>
      <c r="H461" s="211">
        <f t="shared" si="112"/>
        <v>0</v>
      </c>
      <c r="I461" s="211">
        <f t="shared" si="112"/>
        <v>0</v>
      </c>
      <c r="J461" s="211">
        <f t="shared" si="112"/>
        <v>0</v>
      </c>
      <c r="K461" s="211">
        <f t="shared" si="112"/>
        <v>40000</v>
      </c>
      <c r="L461" s="211">
        <f t="shared" si="112"/>
        <v>0</v>
      </c>
      <c r="M461" s="211">
        <f t="shared" si="112"/>
        <v>0</v>
      </c>
      <c r="N461" s="211">
        <f t="shared" si="112"/>
        <v>0</v>
      </c>
      <c r="O461" s="1201" t="s">
        <v>451</v>
      </c>
      <c r="P461" s="201"/>
      <c r="Q461" s="201"/>
    </row>
    <row r="462" spans="1:17" ht="15" customHeight="1">
      <c r="A462" s="927"/>
      <c r="B462" s="1183"/>
      <c r="C462" s="1183"/>
      <c r="D462" s="168">
        <v>2015</v>
      </c>
      <c r="E462" s="217">
        <f aca="true" t="shared" si="113" ref="E462:F467">G462+I462+K462+M462</f>
        <v>0</v>
      </c>
      <c r="F462" s="217">
        <f t="shared" si="113"/>
        <v>0</v>
      </c>
      <c r="G462" s="217"/>
      <c r="H462" s="217"/>
      <c r="I462" s="217"/>
      <c r="J462" s="217"/>
      <c r="K462" s="217"/>
      <c r="L462" s="217"/>
      <c r="M462" s="217"/>
      <c r="N462" s="217"/>
      <c r="O462" s="1202"/>
      <c r="P462" s="201"/>
      <c r="Q462" s="201"/>
    </row>
    <row r="463" spans="1:17" ht="13.5">
      <c r="A463" s="927"/>
      <c r="B463" s="1183"/>
      <c r="C463" s="1183"/>
      <c r="D463" s="168">
        <v>2016</v>
      </c>
      <c r="E463" s="217">
        <f t="shared" si="113"/>
        <v>0</v>
      </c>
      <c r="F463" s="217">
        <f t="shared" si="113"/>
        <v>0</v>
      </c>
      <c r="G463" s="217"/>
      <c r="H463" s="217"/>
      <c r="I463" s="217"/>
      <c r="J463" s="217"/>
      <c r="K463" s="217"/>
      <c r="L463" s="217"/>
      <c r="M463" s="217"/>
      <c r="N463" s="217"/>
      <c r="O463" s="1202"/>
      <c r="P463" s="201"/>
      <c r="Q463" s="201"/>
    </row>
    <row r="464" spans="1:17" ht="13.5">
      <c r="A464" s="927"/>
      <c r="B464" s="1183"/>
      <c r="C464" s="1183"/>
      <c r="D464" s="168">
        <v>2017</v>
      </c>
      <c r="E464" s="217">
        <f t="shared" si="113"/>
        <v>40002</v>
      </c>
      <c r="F464" s="217">
        <f t="shared" si="113"/>
        <v>0</v>
      </c>
      <c r="G464" s="217">
        <v>2</v>
      </c>
      <c r="H464" s="217"/>
      <c r="I464" s="217"/>
      <c r="J464" s="217"/>
      <c r="K464" s="217">
        <v>40000</v>
      </c>
      <c r="L464" s="217"/>
      <c r="M464" s="217"/>
      <c r="N464" s="217"/>
      <c r="O464" s="1202"/>
      <c r="P464" s="201"/>
      <c r="Q464" s="201"/>
    </row>
    <row r="465" spans="1:17" ht="13.5">
      <c r="A465" s="927"/>
      <c r="B465" s="1183"/>
      <c r="C465" s="1183"/>
      <c r="D465" s="168">
        <v>2018</v>
      </c>
      <c r="E465" s="217">
        <f t="shared" si="113"/>
        <v>0</v>
      </c>
      <c r="F465" s="217">
        <f t="shared" si="113"/>
        <v>0</v>
      </c>
      <c r="G465" s="217"/>
      <c r="H465" s="217"/>
      <c r="I465" s="217"/>
      <c r="J465" s="217"/>
      <c r="K465" s="217"/>
      <c r="L465" s="217"/>
      <c r="M465" s="217"/>
      <c r="N465" s="217"/>
      <c r="O465" s="1202"/>
      <c r="P465" s="201"/>
      <c r="Q465" s="201"/>
    </row>
    <row r="466" spans="1:17" ht="13.5">
      <c r="A466" s="927"/>
      <c r="B466" s="1183"/>
      <c r="C466" s="1183"/>
      <c r="D466" s="168">
        <v>2019</v>
      </c>
      <c r="E466" s="217">
        <f t="shared" si="113"/>
        <v>0</v>
      </c>
      <c r="F466" s="217">
        <f t="shared" si="113"/>
        <v>0</v>
      </c>
      <c r="G466" s="217"/>
      <c r="H466" s="217"/>
      <c r="I466" s="217"/>
      <c r="J466" s="217"/>
      <c r="K466" s="217"/>
      <c r="L466" s="217"/>
      <c r="M466" s="217"/>
      <c r="N466" s="217"/>
      <c r="O466" s="1202"/>
      <c r="P466" s="201"/>
      <c r="Q466" s="201"/>
    </row>
    <row r="467" spans="1:17" ht="13.5">
      <c r="A467" s="927"/>
      <c r="B467" s="1183"/>
      <c r="C467" s="1183"/>
      <c r="D467" s="162">
        <v>2020</v>
      </c>
      <c r="E467" s="207">
        <f t="shared" si="113"/>
        <v>0</v>
      </c>
      <c r="F467" s="207">
        <f t="shared" si="113"/>
        <v>0</v>
      </c>
      <c r="G467" s="207"/>
      <c r="H467" s="207"/>
      <c r="I467" s="207"/>
      <c r="J467" s="207"/>
      <c r="K467" s="207"/>
      <c r="L467" s="207"/>
      <c r="M467" s="207"/>
      <c r="N467" s="207"/>
      <c r="O467" s="1202"/>
      <c r="P467" s="201"/>
      <c r="Q467" s="201"/>
    </row>
    <row r="468" spans="1:17" ht="13.5">
      <c r="A468" s="927"/>
      <c r="B468" s="1183"/>
      <c r="C468" s="1183"/>
      <c r="D468" s="162">
        <v>2021</v>
      </c>
      <c r="E468" s="207">
        <f aca="true" t="shared" si="114" ref="E468:F472">G468+I468+K468+M468</f>
        <v>0</v>
      </c>
      <c r="F468" s="207">
        <f t="shared" si="114"/>
        <v>0</v>
      </c>
      <c r="G468" s="207"/>
      <c r="H468" s="207"/>
      <c r="I468" s="207"/>
      <c r="J468" s="207"/>
      <c r="K468" s="207"/>
      <c r="L468" s="207"/>
      <c r="M468" s="207"/>
      <c r="N468" s="207"/>
      <c r="O468" s="1202"/>
      <c r="P468" s="201"/>
      <c r="Q468" s="201"/>
    </row>
    <row r="469" spans="1:17" ht="13.5">
      <c r="A469" s="927"/>
      <c r="B469" s="1183"/>
      <c r="C469" s="1183"/>
      <c r="D469" s="162">
        <v>2022</v>
      </c>
      <c r="E469" s="207">
        <f t="shared" si="114"/>
        <v>0</v>
      </c>
      <c r="F469" s="207">
        <f t="shared" si="114"/>
        <v>0</v>
      </c>
      <c r="G469" s="207"/>
      <c r="H469" s="207"/>
      <c r="I469" s="207"/>
      <c r="J469" s="207"/>
      <c r="K469" s="207"/>
      <c r="L469" s="207"/>
      <c r="M469" s="207"/>
      <c r="N469" s="207"/>
      <c r="O469" s="1202"/>
      <c r="P469" s="201"/>
      <c r="Q469" s="201"/>
    </row>
    <row r="470" spans="1:17" ht="13.5">
      <c r="A470" s="927"/>
      <c r="B470" s="1183"/>
      <c r="C470" s="1183"/>
      <c r="D470" s="162">
        <v>2023</v>
      </c>
      <c r="E470" s="207">
        <f t="shared" si="114"/>
        <v>0</v>
      </c>
      <c r="F470" s="207">
        <f t="shared" si="114"/>
        <v>0</v>
      </c>
      <c r="G470" s="207"/>
      <c r="H470" s="207"/>
      <c r="I470" s="207"/>
      <c r="J470" s="207"/>
      <c r="K470" s="207"/>
      <c r="L470" s="207"/>
      <c r="M470" s="207"/>
      <c r="N470" s="207"/>
      <c r="O470" s="1202"/>
      <c r="P470" s="201"/>
      <c r="Q470" s="201"/>
    </row>
    <row r="471" spans="1:17" ht="13.5">
      <c r="A471" s="927"/>
      <c r="B471" s="1183"/>
      <c r="C471" s="1183"/>
      <c r="D471" s="162">
        <v>2024</v>
      </c>
      <c r="E471" s="207">
        <f t="shared" si="114"/>
        <v>0</v>
      </c>
      <c r="F471" s="207">
        <f t="shared" si="114"/>
        <v>0</v>
      </c>
      <c r="G471" s="207"/>
      <c r="H471" s="207"/>
      <c r="I471" s="207"/>
      <c r="J471" s="207"/>
      <c r="K471" s="207"/>
      <c r="L471" s="207"/>
      <c r="M471" s="207"/>
      <c r="N471" s="207"/>
      <c r="O471" s="1202"/>
      <c r="P471" s="201"/>
      <c r="Q471" s="201"/>
    </row>
    <row r="472" spans="1:17" ht="13.5">
      <c r="A472" s="928"/>
      <c r="B472" s="937"/>
      <c r="C472" s="937"/>
      <c r="D472" s="162">
        <v>2025</v>
      </c>
      <c r="E472" s="207">
        <f t="shared" si="114"/>
        <v>0</v>
      </c>
      <c r="F472" s="207">
        <f t="shared" si="114"/>
        <v>0</v>
      </c>
      <c r="G472" s="207"/>
      <c r="H472" s="207"/>
      <c r="I472" s="207"/>
      <c r="J472" s="207"/>
      <c r="K472" s="207"/>
      <c r="L472" s="207"/>
      <c r="M472" s="207"/>
      <c r="N472" s="207"/>
      <c r="O472" s="1240"/>
      <c r="P472" s="201"/>
      <c r="Q472" s="201"/>
    </row>
    <row r="473" spans="1:17" ht="13.5">
      <c r="A473" s="926" t="s">
        <v>210</v>
      </c>
      <c r="B473" s="936" t="s">
        <v>30</v>
      </c>
      <c r="C473" s="936" t="s">
        <v>713</v>
      </c>
      <c r="D473" s="210" t="s">
        <v>8</v>
      </c>
      <c r="E473" s="211">
        <f aca="true" t="shared" si="115" ref="E473:N473">SUM(E474:E484)</f>
        <v>2375</v>
      </c>
      <c r="F473" s="211">
        <f t="shared" si="115"/>
        <v>2375</v>
      </c>
      <c r="G473" s="211">
        <f t="shared" si="115"/>
        <v>2375</v>
      </c>
      <c r="H473" s="211">
        <f t="shared" si="115"/>
        <v>2375</v>
      </c>
      <c r="I473" s="211">
        <f t="shared" si="115"/>
        <v>0</v>
      </c>
      <c r="J473" s="211">
        <f t="shared" si="115"/>
        <v>0</v>
      </c>
      <c r="K473" s="211">
        <f t="shared" si="115"/>
        <v>0</v>
      </c>
      <c r="L473" s="211">
        <f t="shared" si="115"/>
        <v>0</v>
      </c>
      <c r="M473" s="211">
        <f t="shared" si="115"/>
        <v>0</v>
      </c>
      <c r="N473" s="211">
        <f t="shared" si="115"/>
        <v>0</v>
      </c>
      <c r="O473" s="297" t="s">
        <v>175</v>
      </c>
      <c r="P473" s="201"/>
      <c r="Q473" s="201"/>
    </row>
    <row r="474" spans="1:17" ht="15" customHeight="1">
      <c r="A474" s="927"/>
      <c r="B474" s="1183"/>
      <c r="C474" s="1183"/>
      <c r="D474" s="168">
        <v>2015</v>
      </c>
      <c r="E474" s="217">
        <f aca="true" t="shared" si="116" ref="E474:F479">G474+I474+K474+M474</f>
        <v>0</v>
      </c>
      <c r="F474" s="217">
        <f t="shared" si="116"/>
        <v>0</v>
      </c>
      <c r="G474" s="218"/>
      <c r="H474" s="218"/>
      <c r="I474" s="217"/>
      <c r="J474" s="217"/>
      <c r="K474" s="217"/>
      <c r="L474" s="217"/>
      <c r="M474" s="217"/>
      <c r="N474" s="217"/>
      <c r="O474" s="298"/>
      <c r="P474" s="201"/>
      <c r="Q474" s="201"/>
    </row>
    <row r="475" spans="1:17" ht="13.5">
      <c r="A475" s="927"/>
      <c r="B475" s="1183"/>
      <c r="C475" s="1183"/>
      <c r="D475" s="168">
        <v>2016</v>
      </c>
      <c r="E475" s="217">
        <f t="shared" si="116"/>
        <v>2375</v>
      </c>
      <c r="F475" s="217">
        <f t="shared" si="116"/>
        <v>2375</v>
      </c>
      <c r="G475" s="217">
        <v>2375</v>
      </c>
      <c r="H475" s="217">
        <v>2375</v>
      </c>
      <c r="I475" s="217"/>
      <c r="J475" s="217"/>
      <c r="K475" s="217"/>
      <c r="L475" s="217"/>
      <c r="M475" s="217"/>
      <c r="N475" s="217"/>
      <c r="O475" s="298"/>
      <c r="P475" s="201"/>
      <c r="Q475" s="201"/>
    </row>
    <row r="476" spans="1:17" ht="13.5">
      <c r="A476" s="927"/>
      <c r="B476" s="1183"/>
      <c r="C476" s="1183"/>
      <c r="D476" s="168">
        <v>2017</v>
      </c>
      <c r="E476" s="217">
        <f t="shared" si="116"/>
        <v>0</v>
      </c>
      <c r="F476" s="217">
        <f t="shared" si="116"/>
        <v>0</v>
      </c>
      <c r="G476" s="217"/>
      <c r="H476" s="217"/>
      <c r="I476" s="217"/>
      <c r="J476" s="217"/>
      <c r="K476" s="217"/>
      <c r="L476" s="217"/>
      <c r="M476" s="217"/>
      <c r="N476" s="217"/>
      <c r="O476" s="298"/>
      <c r="P476" s="201"/>
      <c r="Q476" s="201"/>
    </row>
    <row r="477" spans="1:17" ht="13.5">
      <c r="A477" s="927"/>
      <c r="B477" s="1183"/>
      <c r="C477" s="1183"/>
      <c r="D477" s="168">
        <v>2018</v>
      </c>
      <c r="E477" s="217">
        <f t="shared" si="116"/>
        <v>0</v>
      </c>
      <c r="F477" s="217">
        <f t="shared" si="116"/>
        <v>0</v>
      </c>
      <c r="G477" s="217"/>
      <c r="H477" s="217"/>
      <c r="I477" s="217"/>
      <c r="J477" s="217"/>
      <c r="K477" s="217"/>
      <c r="L477" s="217"/>
      <c r="M477" s="217"/>
      <c r="N477" s="217"/>
      <c r="O477" s="298"/>
      <c r="P477" s="201"/>
      <c r="Q477" s="201"/>
    </row>
    <row r="478" spans="1:17" ht="13.5">
      <c r="A478" s="927"/>
      <c r="B478" s="1183"/>
      <c r="C478" s="1183"/>
      <c r="D478" s="168">
        <v>2019</v>
      </c>
      <c r="E478" s="217">
        <f t="shared" si="116"/>
        <v>0</v>
      </c>
      <c r="F478" s="217">
        <f t="shared" si="116"/>
        <v>0</v>
      </c>
      <c r="G478" s="217"/>
      <c r="H478" s="217"/>
      <c r="I478" s="217"/>
      <c r="J478" s="217"/>
      <c r="K478" s="217"/>
      <c r="L478" s="217"/>
      <c r="M478" s="217"/>
      <c r="N478" s="217"/>
      <c r="O478" s="298"/>
      <c r="P478" s="201"/>
      <c r="Q478" s="201"/>
    </row>
    <row r="479" spans="1:17" ht="13.5">
      <c r="A479" s="927"/>
      <c r="B479" s="1183"/>
      <c r="C479" s="1183"/>
      <c r="D479" s="162">
        <v>2020</v>
      </c>
      <c r="E479" s="207">
        <f t="shared" si="116"/>
        <v>0</v>
      </c>
      <c r="F479" s="207">
        <f t="shared" si="116"/>
        <v>0</v>
      </c>
      <c r="G479" s="207"/>
      <c r="H479" s="207"/>
      <c r="I479" s="207"/>
      <c r="J479" s="207"/>
      <c r="K479" s="207"/>
      <c r="L479" s="207"/>
      <c r="M479" s="207"/>
      <c r="N479" s="207"/>
      <c r="O479" s="298"/>
      <c r="P479" s="201"/>
      <c r="Q479" s="201"/>
    </row>
    <row r="480" spans="1:17" ht="13.5">
      <c r="A480" s="927"/>
      <c r="B480" s="1183"/>
      <c r="C480" s="1183"/>
      <c r="D480" s="162">
        <v>2021</v>
      </c>
      <c r="E480" s="207">
        <f aca="true" t="shared" si="117" ref="E480:F484">G480+I480+K480+M480</f>
        <v>0</v>
      </c>
      <c r="F480" s="207">
        <f t="shared" si="117"/>
        <v>0</v>
      </c>
      <c r="G480" s="207"/>
      <c r="H480" s="207"/>
      <c r="I480" s="207"/>
      <c r="J480" s="207"/>
      <c r="K480" s="207"/>
      <c r="L480" s="207"/>
      <c r="M480" s="207"/>
      <c r="N480" s="207"/>
      <c r="O480" s="298"/>
      <c r="P480" s="201"/>
      <c r="Q480" s="201"/>
    </row>
    <row r="481" spans="1:17" ht="13.5">
      <c r="A481" s="927"/>
      <c r="B481" s="1183"/>
      <c r="C481" s="1183"/>
      <c r="D481" s="162">
        <v>2022</v>
      </c>
      <c r="E481" s="207">
        <f t="shared" si="117"/>
        <v>0</v>
      </c>
      <c r="F481" s="207">
        <f t="shared" si="117"/>
        <v>0</v>
      </c>
      <c r="G481" s="207"/>
      <c r="H481" s="207"/>
      <c r="I481" s="207"/>
      <c r="J481" s="207"/>
      <c r="K481" s="207"/>
      <c r="L481" s="207"/>
      <c r="M481" s="207"/>
      <c r="N481" s="207"/>
      <c r="O481" s="298"/>
      <c r="P481" s="201"/>
      <c r="Q481" s="201"/>
    </row>
    <row r="482" spans="1:17" ht="13.5">
      <c r="A482" s="927"/>
      <c r="B482" s="1183"/>
      <c r="C482" s="1183"/>
      <c r="D482" s="162">
        <v>2023</v>
      </c>
      <c r="E482" s="207">
        <f t="shared" si="117"/>
        <v>0</v>
      </c>
      <c r="F482" s="207">
        <f t="shared" si="117"/>
        <v>0</v>
      </c>
      <c r="G482" s="207"/>
      <c r="H482" s="207"/>
      <c r="I482" s="207"/>
      <c r="J482" s="207"/>
      <c r="K482" s="207"/>
      <c r="L482" s="207"/>
      <c r="M482" s="207"/>
      <c r="N482" s="207"/>
      <c r="O482" s="298"/>
      <c r="P482" s="201"/>
      <c r="Q482" s="201"/>
    </row>
    <row r="483" spans="1:17" ht="13.5">
      <c r="A483" s="927"/>
      <c r="B483" s="1183"/>
      <c r="C483" s="1183"/>
      <c r="D483" s="162">
        <v>2024</v>
      </c>
      <c r="E483" s="207">
        <f t="shared" si="117"/>
        <v>0</v>
      </c>
      <c r="F483" s="207">
        <f t="shared" si="117"/>
        <v>0</v>
      </c>
      <c r="G483" s="207"/>
      <c r="H483" s="207"/>
      <c r="I483" s="207"/>
      <c r="J483" s="207"/>
      <c r="K483" s="207"/>
      <c r="L483" s="207"/>
      <c r="M483" s="207"/>
      <c r="N483" s="207"/>
      <c r="O483" s="298"/>
      <c r="P483" s="201"/>
      <c r="Q483" s="201"/>
    </row>
    <row r="484" spans="1:17" ht="13.5">
      <c r="A484" s="928"/>
      <c r="B484" s="937"/>
      <c r="C484" s="937"/>
      <c r="D484" s="162">
        <v>2025</v>
      </c>
      <c r="E484" s="207">
        <f t="shared" si="117"/>
        <v>0</v>
      </c>
      <c r="F484" s="207">
        <f t="shared" si="117"/>
        <v>0</v>
      </c>
      <c r="G484" s="207"/>
      <c r="H484" s="207"/>
      <c r="I484" s="207"/>
      <c r="J484" s="207"/>
      <c r="K484" s="207"/>
      <c r="L484" s="207"/>
      <c r="M484" s="207"/>
      <c r="N484" s="207"/>
      <c r="O484" s="298"/>
      <c r="P484" s="201"/>
      <c r="Q484" s="201"/>
    </row>
    <row r="485" spans="1:17" ht="13.5">
      <c r="A485" s="926" t="s">
        <v>211</v>
      </c>
      <c r="B485" s="936" t="s">
        <v>952</v>
      </c>
      <c r="C485" s="936"/>
      <c r="D485" s="210" t="s">
        <v>8</v>
      </c>
      <c r="E485" s="211">
        <f aca="true" t="shared" si="118" ref="E485:N485">SUM(E486:E496)</f>
        <v>285</v>
      </c>
      <c r="F485" s="211">
        <f t="shared" si="118"/>
        <v>285</v>
      </c>
      <c r="G485" s="211">
        <f t="shared" si="118"/>
        <v>285</v>
      </c>
      <c r="H485" s="211">
        <f t="shared" si="118"/>
        <v>285</v>
      </c>
      <c r="I485" s="211">
        <f t="shared" si="118"/>
        <v>0</v>
      </c>
      <c r="J485" s="211">
        <f t="shared" si="118"/>
        <v>0</v>
      </c>
      <c r="K485" s="211">
        <f t="shared" si="118"/>
        <v>0</v>
      </c>
      <c r="L485" s="211">
        <f t="shared" si="118"/>
        <v>0</v>
      </c>
      <c r="M485" s="211">
        <f t="shared" si="118"/>
        <v>0</v>
      </c>
      <c r="N485" s="211">
        <f t="shared" si="118"/>
        <v>0</v>
      </c>
      <c r="O485" s="298"/>
      <c r="P485" s="201"/>
      <c r="Q485" s="201"/>
    </row>
    <row r="486" spans="1:17" ht="15" customHeight="1">
      <c r="A486" s="927"/>
      <c r="B486" s="1183"/>
      <c r="C486" s="1183"/>
      <c r="D486" s="168">
        <v>2015</v>
      </c>
      <c r="E486" s="217">
        <f aca="true" t="shared" si="119" ref="E486:F491">G486+I486+K486+M486</f>
        <v>285</v>
      </c>
      <c r="F486" s="217">
        <f t="shared" si="119"/>
        <v>285</v>
      </c>
      <c r="G486" s="217">
        <v>285</v>
      </c>
      <c r="H486" s="217">
        <v>285</v>
      </c>
      <c r="I486" s="217"/>
      <c r="J486" s="217"/>
      <c r="K486" s="217"/>
      <c r="L486" s="217"/>
      <c r="M486" s="217"/>
      <c r="N486" s="217"/>
      <c r="O486" s="298"/>
      <c r="P486" s="201"/>
      <c r="Q486" s="201"/>
    </row>
    <row r="487" spans="1:17" ht="13.5">
      <c r="A487" s="927"/>
      <c r="B487" s="1183"/>
      <c r="C487" s="1183"/>
      <c r="D487" s="168">
        <v>2016</v>
      </c>
      <c r="E487" s="217">
        <f t="shared" si="119"/>
        <v>0</v>
      </c>
      <c r="F487" s="217">
        <f t="shared" si="119"/>
        <v>0</v>
      </c>
      <c r="G487" s="217"/>
      <c r="H487" s="217"/>
      <c r="I487" s="217"/>
      <c r="J487" s="217"/>
      <c r="K487" s="217"/>
      <c r="L487" s="217"/>
      <c r="M487" s="217"/>
      <c r="N487" s="217"/>
      <c r="O487" s="298"/>
      <c r="P487" s="201"/>
      <c r="Q487" s="201"/>
    </row>
    <row r="488" spans="1:17" ht="13.5">
      <c r="A488" s="927"/>
      <c r="B488" s="1183"/>
      <c r="C488" s="1183"/>
      <c r="D488" s="168">
        <v>2017</v>
      </c>
      <c r="E488" s="217">
        <f t="shared" si="119"/>
        <v>0</v>
      </c>
      <c r="F488" s="217">
        <f t="shared" si="119"/>
        <v>0</v>
      </c>
      <c r="G488" s="217"/>
      <c r="H488" s="217"/>
      <c r="I488" s="217"/>
      <c r="J488" s="217"/>
      <c r="K488" s="217"/>
      <c r="L488" s="217"/>
      <c r="M488" s="217"/>
      <c r="N488" s="217"/>
      <c r="O488" s="298"/>
      <c r="P488" s="201"/>
      <c r="Q488" s="201"/>
    </row>
    <row r="489" spans="1:17" ht="13.5">
      <c r="A489" s="927"/>
      <c r="B489" s="1183"/>
      <c r="C489" s="1183"/>
      <c r="D489" s="168">
        <v>2018</v>
      </c>
      <c r="E489" s="217">
        <f t="shared" si="119"/>
        <v>0</v>
      </c>
      <c r="F489" s="217">
        <f t="shared" si="119"/>
        <v>0</v>
      </c>
      <c r="G489" s="217"/>
      <c r="H489" s="217"/>
      <c r="I489" s="217"/>
      <c r="J489" s="217"/>
      <c r="K489" s="217"/>
      <c r="L489" s="217"/>
      <c r="M489" s="217"/>
      <c r="N489" s="217"/>
      <c r="O489" s="298"/>
      <c r="P489" s="201"/>
      <c r="Q489" s="201"/>
    </row>
    <row r="490" spans="1:17" ht="13.5">
      <c r="A490" s="927"/>
      <c r="B490" s="1183"/>
      <c r="C490" s="1183"/>
      <c r="D490" s="168">
        <v>2019</v>
      </c>
      <c r="E490" s="217">
        <f t="shared" si="119"/>
        <v>0</v>
      </c>
      <c r="F490" s="217">
        <f t="shared" si="119"/>
        <v>0</v>
      </c>
      <c r="G490" s="217"/>
      <c r="H490" s="217"/>
      <c r="I490" s="217"/>
      <c r="J490" s="217"/>
      <c r="K490" s="217"/>
      <c r="L490" s="217"/>
      <c r="M490" s="217"/>
      <c r="N490" s="217"/>
      <c r="O490" s="298"/>
      <c r="P490" s="201"/>
      <c r="Q490" s="201"/>
    </row>
    <row r="491" spans="1:17" ht="13.5">
      <c r="A491" s="927"/>
      <c r="B491" s="1183"/>
      <c r="C491" s="1183"/>
      <c r="D491" s="162">
        <v>2020</v>
      </c>
      <c r="E491" s="207">
        <f t="shared" si="119"/>
        <v>0</v>
      </c>
      <c r="F491" s="207">
        <f t="shared" si="119"/>
        <v>0</v>
      </c>
      <c r="G491" s="207"/>
      <c r="H491" s="207"/>
      <c r="I491" s="207"/>
      <c r="J491" s="207"/>
      <c r="K491" s="207"/>
      <c r="L491" s="207"/>
      <c r="M491" s="207"/>
      <c r="N491" s="207"/>
      <c r="O491" s="298"/>
      <c r="P491" s="201"/>
      <c r="Q491" s="201"/>
    </row>
    <row r="492" spans="1:17" ht="13.5">
      <c r="A492" s="927"/>
      <c r="B492" s="1183"/>
      <c r="C492" s="1183"/>
      <c r="D492" s="162">
        <v>2021</v>
      </c>
      <c r="E492" s="207">
        <f aca="true" t="shared" si="120" ref="E492:F496">G492+I492+K492+M492</f>
        <v>0</v>
      </c>
      <c r="F492" s="207">
        <f t="shared" si="120"/>
        <v>0</v>
      </c>
      <c r="G492" s="207"/>
      <c r="H492" s="207"/>
      <c r="I492" s="207"/>
      <c r="J492" s="207"/>
      <c r="K492" s="207"/>
      <c r="L492" s="207"/>
      <c r="M492" s="207"/>
      <c r="N492" s="207"/>
      <c r="O492" s="298"/>
      <c r="P492" s="201"/>
      <c r="Q492" s="201"/>
    </row>
    <row r="493" spans="1:17" ht="13.5">
      <c r="A493" s="927"/>
      <c r="B493" s="1183"/>
      <c r="C493" s="1183"/>
      <c r="D493" s="162">
        <v>2022</v>
      </c>
      <c r="E493" s="207">
        <f t="shared" si="120"/>
        <v>0</v>
      </c>
      <c r="F493" s="207">
        <f t="shared" si="120"/>
        <v>0</v>
      </c>
      <c r="G493" s="207"/>
      <c r="H493" s="207"/>
      <c r="I493" s="207"/>
      <c r="J493" s="207"/>
      <c r="K493" s="207"/>
      <c r="L493" s="207"/>
      <c r="M493" s="207"/>
      <c r="N493" s="207"/>
      <c r="O493" s="298"/>
      <c r="P493" s="201"/>
      <c r="Q493" s="201"/>
    </row>
    <row r="494" spans="1:17" ht="13.5">
      <c r="A494" s="927"/>
      <c r="B494" s="1183"/>
      <c r="C494" s="1183"/>
      <c r="D494" s="162">
        <v>2023</v>
      </c>
      <c r="E494" s="207">
        <f t="shared" si="120"/>
        <v>0</v>
      </c>
      <c r="F494" s="207">
        <f t="shared" si="120"/>
        <v>0</v>
      </c>
      <c r="G494" s="207"/>
      <c r="H494" s="207"/>
      <c r="I494" s="207"/>
      <c r="J494" s="207"/>
      <c r="K494" s="207"/>
      <c r="L494" s="207"/>
      <c r="M494" s="207"/>
      <c r="N494" s="207"/>
      <c r="O494" s="298"/>
      <c r="P494" s="201"/>
      <c r="Q494" s="201"/>
    </row>
    <row r="495" spans="1:17" ht="13.5">
      <c r="A495" s="927"/>
      <c r="B495" s="1183"/>
      <c r="C495" s="1183"/>
      <c r="D495" s="162">
        <v>2024</v>
      </c>
      <c r="E495" s="207">
        <f t="shared" si="120"/>
        <v>0</v>
      </c>
      <c r="F495" s="207">
        <f t="shared" si="120"/>
        <v>0</v>
      </c>
      <c r="G495" s="207"/>
      <c r="H495" s="207"/>
      <c r="I495" s="207"/>
      <c r="J495" s="207"/>
      <c r="K495" s="207"/>
      <c r="L495" s="207"/>
      <c r="M495" s="207"/>
      <c r="N495" s="207"/>
      <c r="O495" s="298"/>
      <c r="P495" s="201"/>
      <c r="Q495" s="201"/>
    </row>
    <row r="496" spans="1:17" ht="13.5">
      <c r="A496" s="928"/>
      <c r="B496" s="937"/>
      <c r="C496" s="937"/>
      <c r="D496" s="162">
        <v>2025</v>
      </c>
      <c r="E496" s="207">
        <f t="shared" si="120"/>
        <v>0</v>
      </c>
      <c r="F496" s="207">
        <f t="shared" si="120"/>
        <v>0</v>
      </c>
      <c r="G496" s="207"/>
      <c r="H496" s="207"/>
      <c r="I496" s="207"/>
      <c r="J496" s="207"/>
      <c r="K496" s="207"/>
      <c r="L496" s="207"/>
      <c r="M496" s="207"/>
      <c r="N496" s="207"/>
      <c r="O496" s="298"/>
      <c r="P496" s="201"/>
      <c r="Q496" s="201"/>
    </row>
    <row r="497" spans="1:17" ht="13.5">
      <c r="A497" s="926" t="s">
        <v>212</v>
      </c>
      <c r="B497" s="907" t="s">
        <v>197</v>
      </c>
      <c r="C497" s="936" t="s">
        <v>713</v>
      </c>
      <c r="D497" s="210" t="s">
        <v>8</v>
      </c>
      <c r="E497" s="211">
        <f aca="true" t="shared" si="121" ref="E497:N497">SUM(E498:E508)</f>
        <v>3855.7</v>
      </c>
      <c r="F497" s="211">
        <f t="shared" si="121"/>
        <v>3855.7</v>
      </c>
      <c r="G497" s="211">
        <f t="shared" si="121"/>
        <v>3855.7</v>
      </c>
      <c r="H497" s="211">
        <f t="shared" si="121"/>
        <v>3855.7</v>
      </c>
      <c r="I497" s="211">
        <f t="shared" si="121"/>
        <v>0</v>
      </c>
      <c r="J497" s="211">
        <f t="shared" si="121"/>
        <v>0</v>
      </c>
      <c r="K497" s="211">
        <f t="shared" si="121"/>
        <v>0</v>
      </c>
      <c r="L497" s="211">
        <f t="shared" si="121"/>
        <v>0</v>
      </c>
      <c r="M497" s="211">
        <f t="shared" si="121"/>
        <v>0</v>
      </c>
      <c r="N497" s="211">
        <f t="shared" si="121"/>
        <v>0</v>
      </c>
      <c r="O497" s="298"/>
      <c r="P497" s="201"/>
      <c r="Q497" s="201"/>
    </row>
    <row r="498" spans="1:17" ht="15" customHeight="1">
      <c r="A498" s="927"/>
      <c r="B498" s="908"/>
      <c r="C498" s="1183"/>
      <c r="D498" s="168">
        <v>2015</v>
      </c>
      <c r="E498" s="217">
        <f aca="true" t="shared" si="122" ref="E498:F503">G498+I498+K498+M498</f>
        <v>351.6</v>
      </c>
      <c r="F498" s="217">
        <f t="shared" si="122"/>
        <v>351.6</v>
      </c>
      <c r="G498" s="217">
        <v>351.6</v>
      </c>
      <c r="H498" s="217">
        <v>351.6</v>
      </c>
      <c r="I498" s="217"/>
      <c r="J498" s="217"/>
      <c r="K498" s="217"/>
      <c r="L498" s="217"/>
      <c r="M498" s="217"/>
      <c r="N498" s="217"/>
      <c r="O498" s="298"/>
      <c r="P498" s="201"/>
      <c r="Q498" s="201"/>
    </row>
    <row r="499" spans="1:17" ht="13.5">
      <c r="A499" s="927"/>
      <c r="B499" s="908"/>
      <c r="C499" s="1183"/>
      <c r="D499" s="168">
        <v>2016</v>
      </c>
      <c r="E499" s="217">
        <f t="shared" si="122"/>
        <v>304.5</v>
      </c>
      <c r="F499" s="217">
        <f t="shared" si="122"/>
        <v>304.5</v>
      </c>
      <c r="G499" s="217">
        <v>304.5</v>
      </c>
      <c r="H499" s="217">
        <v>304.5</v>
      </c>
      <c r="I499" s="217"/>
      <c r="J499" s="217"/>
      <c r="K499" s="217"/>
      <c r="L499" s="217"/>
      <c r="M499" s="217"/>
      <c r="N499" s="217"/>
      <c r="O499" s="298"/>
      <c r="P499" s="201"/>
      <c r="Q499" s="201"/>
    </row>
    <row r="500" spans="1:17" ht="13.5">
      <c r="A500" s="927"/>
      <c r="B500" s="908"/>
      <c r="C500" s="1183"/>
      <c r="D500" s="168">
        <v>2017</v>
      </c>
      <c r="E500" s="217">
        <f t="shared" si="122"/>
        <v>0</v>
      </c>
      <c r="F500" s="217">
        <f t="shared" si="122"/>
        <v>0</v>
      </c>
      <c r="G500" s="217"/>
      <c r="H500" s="217"/>
      <c r="I500" s="217"/>
      <c r="J500" s="217"/>
      <c r="K500" s="217"/>
      <c r="L500" s="217"/>
      <c r="M500" s="217"/>
      <c r="N500" s="217"/>
      <c r="O500" s="298"/>
      <c r="P500" s="201"/>
      <c r="Q500" s="201"/>
    </row>
    <row r="501" spans="1:17" ht="13.5">
      <c r="A501" s="927"/>
      <c r="B501" s="908"/>
      <c r="C501" s="1183"/>
      <c r="D501" s="168">
        <v>2018</v>
      </c>
      <c r="E501" s="217">
        <f t="shared" si="122"/>
        <v>3199.6</v>
      </c>
      <c r="F501" s="217">
        <f t="shared" si="122"/>
        <v>3199.6</v>
      </c>
      <c r="G501" s="217">
        <v>3199.6</v>
      </c>
      <c r="H501" s="217">
        <v>3199.6</v>
      </c>
      <c r="I501" s="217"/>
      <c r="J501" s="217"/>
      <c r="K501" s="217"/>
      <c r="L501" s="217"/>
      <c r="M501" s="217"/>
      <c r="N501" s="217"/>
      <c r="O501" s="298"/>
      <c r="P501" s="201"/>
      <c r="Q501" s="201"/>
    </row>
    <row r="502" spans="1:17" ht="13.5">
      <c r="A502" s="927"/>
      <c r="B502" s="908"/>
      <c r="C502" s="1183"/>
      <c r="D502" s="168">
        <v>2019</v>
      </c>
      <c r="E502" s="217">
        <f t="shared" si="122"/>
        <v>0</v>
      </c>
      <c r="F502" s="217">
        <f t="shared" si="122"/>
        <v>0</v>
      </c>
      <c r="G502" s="217"/>
      <c r="H502" s="217"/>
      <c r="I502" s="217"/>
      <c r="J502" s="217"/>
      <c r="K502" s="217"/>
      <c r="L502" s="217"/>
      <c r="M502" s="217"/>
      <c r="N502" s="217"/>
      <c r="O502" s="298"/>
      <c r="P502" s="201"/>
      <c r="Q502" s="201"/>
    </row>
    <row r="503" spans="1:17" ht="13.5">
      <c r="A503" s="927"/>
      <c r="B503" s="908"/>
      <c r="C503" s="1183"/>
      <c r="D503" s="162">
        <v>2020</v>
      </c>
      <c r="E503" s="207">
        <f t="shared" si="122"/>
        <v>0</v>
      </c>
      <c r="F503" s="207">
        <f t="shared" si="122"/>
        <v>0</v>
      </c>
      <c r="G503" s="207"/>
      <c r="H503" s="207"/>
      <c r="I503" s="207"/>
      <c r="J503" s="207"/>
      <c r="K503" s="207"/>
      <c r="L503" s="207"/>
      <c r="M503" s="207"/>
      <c r="N503" s="207"/>
      <c r="O503" s="298"/>
      <c r="P503" s="201"/>
      <c r="Q503" s="201"/>
    </row>
    <row r="504" spans="1:17" ht="13.5">
      <c r="A504" s="927"/>
      <c r="B504" s="908"/>
      <c r="C504" s="1183"/>
      <c r="D504" s="162">
        <v>2021</v>
      </c>
      <c r="E504" s="207">
        <f aca="true" t="shared" si="123" ref="E504:F508">G504+I504+K504+M504</f>
        <v>0</v>
      </c>
      <c r="F504" s="207">
        <f t="shared" si="123"/>
        <v>0</v>
      </c>
      <c r="G504" s="207"/>
      <c r="H504" s="207"/>
      <c r="I504" s="207"/>
      <c r="J504" s="207"/>
      <c r="K504" s="207"/>
      <c r="L504" s="207"/>
      <c r="M504" s="207"/>
      <c r="N504" s="207"/>
      <c r="O504" s="298"/>
      <c r="P504" s="201"/>
      <c r="Q504" s="201"/>
    </row>
    <row r="505" spans="1:17" ht="13.5">
      <c r="A505" s="927"/>
      <c r="B505" s="908"/>
      <c r="C505" s="1183"/>
      <c r="D505" s="162">
        <v>2022</v>
      </c>
      <c r="E505" s="207">
        <f t="shared" si="123"/>
        <v>0</v>
      </c>
      <c r="F505" s="207">
        <f t="shared" si="123"/>
        <v>0</v>
      </c>
      <c r="G505" s="207"/>
      <c r="H505" s="207"/>
      <c r="I505" s="207"/>
      <c r="J505" s="207"/>
      <c r="K505" s="207"/>
      <c r="L505" s="207"/>
      <c r="M505" s="207"/>
      <c r="N505" s="207"/>
      <c r="O505" s="298"/>
      <c r="P505" s="201"/>
      <c r="Q505" s="201"/>
    </row>
    <row r="506" spans="1:17" ht="13.5">
      <c r="A506" s="927"/>
      <c r="B506" s="908"/>
      <c r="C506" s="1183"/>
      <c r="D506" s="162">
        <v>2023</v>
      </c>
      <c r="E506" s="207">
        <f t="shared" si="123"/>
        <v>0</v>
      </c>
      <c r="F506" s="207">
        <f t="shared" si="123"/>
        <v>0</v>
      </c>
      <c r="G506" s="207"/>
      <c r="H506" s="207"/>
      <c r="I506" s="207"/>
      <c r="J506" s="207"/>
      <c r="K506" s="207"/>
      <c r="L506" s="207"/>
      <c r="M506" s="207"/>
      <c r="N506" s="207"/>
      <c r="O506" s="298"/>
      <c r="P506" s="201"/>
      <c r="Q506" s="201"/>
    </row>
    <row r="507" spans="1:17" ht="13.5">
      <c r="A507" s="927"/>
      <c r="B507" s="908"/>
      <c r="C507" s="1183"/>
      <c r="D507" s="162">
        <v>2024</v>
      </c>
      <c r="E507" s="207">
        <f t="shared" si="123"/>
        <v>0</v>
      </c>
      <c r="F507" s="207">
        <f t="shared" si="123"/>
        <v>0</v>
      </c>
      <c r="G507" s="207"/>
      <c r="H507" s="207"/>
      <c r="I507" s="207"/>
      <c r="J507" s="207"/>
      <c r="K507" s="207"/>
      <c r="L507" s="207"/>
      <c r="M507" s="207"/>
      <c r="N507" s="207"/>
      <c r="O507" s="298"/>
      <c r="P507" s="201"/>
      <c r="Q507" s="201"/>
    </row>
    <row r="508" spans="1:17" ht="13.5">
      <c r="A508" s="928"/>
      <c r="B508" s="909"/>
      <c r="C508" s="937"/>
      <c r="D508" s="162">
        <v>2025</v>
      </c>
      <c r="E508" s="207">
        <f t="shared" si="123"/>
        <v>0</v>
      </c>
      <c r="F508" s="207">
        <f t="shared" si="123"/>
        <v>0</v>
      </c>
      <c r="G508" s="207"/>
      <c r="H508" s="207"/>
      <c r="I508" s="207"/>
      <c r="J508" s="207"/>
      <c r="K508" s="207"/>
      <c r="L508" s="207"/>
      <c r="M508" s="207"/>
      <c r="N508" s="207"/>
      <c r="O508" s="298"/>
      <c r="P508" s="201"/>
      <c r="Q508" s="201"/>
    </row>
    <row r="509" spans="1:17" ht="13.5">
      <c r="A509" s="926" t="s">
        <v>213</v>
      </c>
      <c r="B509" s="1243" t="s">
        <v>872</v>
      </c>
      <c r="C509" s="907"/>
      <c r="D509" s="210" t="s">
        <v>8</v>
      </c>
      <c r="E509" s="211">
        <f aca="true" t="shared" si="124" ref="E509:N509">SUM(E510:E520)</f>
        <v>2510</v>
      </c>
      <c r="F509" s="211">
        <f t="shared" si="124"/>
        <v>2510</v>
      </c>
      <c r="G509" s="211">
        <f t="shared" si="124"/>
        <v>0</v>
      </c>
      <c r="H509" s="211">
        <f t="shared" si="124"/>
        <v>0</v>
      </c>
      <c r="I509" s="211">
        <f t="shared" si="124"/>
        <v>0</v>
      </c>
      <c r="J509" s="211">
        <f t="shared" si="124"/>
        <v>0</v>
      </c>
      <c r="K509" s="211">
        <f t="shared" si="124"/>
        <v>2510</v>
      </c>
      <c r="L509" s="211">
        <f t="shared" si="124"/>
        <v>2510</v>
      </c>
      <c r="M509" s="211">
        <f t="shared" si="124"/>
        <v>0</v>
      </c>
      <c r="N509" s="211">
        <f t="shared" si="124"/>
        <v>0</v>
      </c>
      <c r="O509" s="298"/>
      <c r="P509" s="201"/>
      <c r="Q509" s="201"/>
    </row>
    <row r="510" spans="1:17" ht="15" customHeight="1">
      <c r="A510" s="927"/>
      <c r="B510" s="1244"/>
      <c r="C510" s="908"/>
      <c r="D510" s="168">
        <v>2015</v>
      </c>
      <c r="E510" s="217">
        <f aca="true" t="shared" si="125" ref="E510:F515">G510+I510+K510+M510</f>
        <v>2510</v>
      </c>
      <c r="F510" s="217">
        <f t="shared" si="125"/>
        <v>2510</v>
      </c>
      <c r="G510" s="217"/>
      <c r="H510" s="217"/>
      <c r="I510" s="217"/>
      <c r="J510" s="217"/>
      <c r="K510" s="217">
        <v>2510</v>
      </c>
      <c r="L510" s="217">
        <v>2510</v>
      </c>
      <c r="M510" s="217"/>
      <c r="N510" s="217"/>
      <c r="O510" s="298"/>
      <c r="P510" s="201"/>
      <c r="Q510" s="201"/>
    </row>
    <row r="511" spans="1:17" ht="13.5">
      <c r="A511" s="927"/>
      <c r="B511" s="1244"/>
      <c r="C511" s="908"/>
      <c r="D511" s="168">
        <v>2016</v>
      </c>
      <c r="E511" s="217">
        <f t="shared" si="125"/>
        <v>0</v>
      </c>
      <c r="F511" s="217">
        <f t="shared" si="125"/>
        <v>0</v>
      </c>
      <c r="G511" s="217"/>
      <c r="H511" s="217"/>
      <c r="I511" s="217"/>
      <c r="J511" s="217"/>
      <c r="K511" s="217"/>
      <c r="L511" s="217"/>
      <c r="M511" s="217"/>
      <c r="N511" s="217"/>
      <c r="O511" s="298"/>
      <c r="P511" s="201"/>
      <c r="Q511" s="201"/>
    </row>
    <row r="512" spans="1:17" ht="13.5">
      <c r="A512" s="927"/>
      <c r="B512" s="1244"/>
      <c r="C512" s="908"/>
      <c r="D512" s="168">
        <v>2017</v>
      </c>
      <c r="E512" s="217">
        <f t="shared" si="125"/>
        <v>0</v>
      </c>
      <c r="F512" s="217">
        <f t="shared" si="125"/>
        <v>0</v>
      </c>
      <c r="G512" s="217"/>
      <c r="H512" s="217"/>
      <c r="I512" s="217"/>
      <c r="J512" s="217"/>
      <c r="K512" s="217"/>
      <c r="L512" s="217"/>
      <c r="M512" s="217"/>
      <c r="N512" s="217"/>
      <c r="O512" s="298"/>
      <c r="P512" s="201"/>
      <c r="Q512" s="201"/>
    </row>
    <row r="513" spans="1:17" ht="13.5">
      <c r="A513" s="927"/>
      <c r="B513" s="1244"/>
      <c r="C513" s="908"/>
      <c r="D513" s="168">
        <v>2018</v>
      </c>
      <c r="E513" s="217">
        <f t="shared" si="125"/>
        <v>0</v>
      </c>
      <c r="F513" s="217">
        <f t="shared" si="125"/>
        <v>0</v>
      </c>
      <c r="G513" s="217"/>
      <c r="H513" s="217"/>
      <c r="I513" s="217"/>
      <c r="J513" s="217"/>
      <c r="K513" s="217"/>
      <c r="L513" s="217"/>
      <c r="M513" s="217"/>
      <c r="N513" s="217"/>
      <c r="O513" s="298"/>
      <c r="P513" s="201"/>
      <c r="Q513" s="201"/>
    </row>
    <row r="514" spans="1:17" ht="13.5">
      <c r="A514" s="927"/>
      <c r="B514" s="1244"/>
      <c r="C514" s="908"/>
      <c r="D514" s="168">
        <v>2019</v>
      </c>
      <c r="E514" s="217">
        <f t="shared" si="125"/>
        <v>0</v>
      </c>
      <c r="F514" s="217">
        <f t="shared" si="125"/>
        <v>0</v>
      </c>
      <c r="G514" s="217"/>
      <c r="H514" s="217"/>
      <c r="I514" s="217"/>
      <c r="J514" s="217"/>
      <c r="K514" s="217"/>
      <c r="L514" s="217"/>
      <c r="M514" s="217"/>
      <c r="N514" s="217"/>
      <c r="O514" s="298"/>
      <c r="P514" s="201"/>
      <c r="Q514" s="201"/>
    </row>
    <row r="515" spans="1:17" ht="13.5">
      <c r="A515" s="927"/>
      <c r="B515" s="1244"/>
      <c r="C515" s="908"/>
      <c r="D515" s="162">
        <v>2020</v>
      </c>
      <c r="E515" s="207">
        <f t="shared" si="125"/>
        <v>0</v>
      </c>
      <c r="F515" s="207">
        <f t="shared" si="125"/>
        <v>0</v>
      </c>
      <c r="G515" s="207"/>
      <c r="H515" s="207"/>
      <c r="I515" s="207"/>
      <c r="J515" s="207"/>
      <c r="K515" s="207"/>
      <c r="L515" s="207"/>
      <c r="M515" s="207"/>
      <c r="N515" s="207"/>
      <c r="O515" s="298"/>
      <c r="P515" s="201"/>
      <c r="Q515" s="201"/>
    </row>
    <row r="516" spans="1:17" ht="13.5">
      <c r="A516" s="927"/>
      <c r="B516" s="1244"/>
      <c r="C516" s="908"/>
      <c r="D516" s="162">
        <v>2021</v>
      </c>
      <c r="E516" s="207">
        <f aca="true" t="shared" si="126" ref="E516:F520">G516+I516+K516+M516</f>
        <v>0</v>
      </c>
      <c r="F516" s="207">
        <f t="shared" si="126"/>
        <v>0</v>
      </c>
      <c r="G516" s="207"/>
      <c r="H516" s="207"/>
      <c r="I516" s="207"/>
      <c r="J516" s="207"/>
      <c r="K516" s="207"/>
      <c r="L516" s="207"/>
      <c r="M516" s="207"/>
      <c r="N516" s="207"/>
      <c r="O516" s="298"/>
      <c r="P516" s="201"/>
      <c r="Q516" s="201"/>
    </row>
    <row r="517" spans="1:17" ht="13.5">
      <c r="A517" s="927"/>
      <c r="B517" s="1244"/>
      <c r="C517" s="908"/>
      <c r="D517" s="162">
        <v>2022</v>
      </c>
      <c r="E517" s="207">
        <f t="shared" si="126"/>
        <v>0</v>
      </c>
      <c r="F517" s="207">
        <f t="shared" si="126"/>
        <v>0</v>
      </c>
      <c r="G517" s="207"/>
      <c r="H517" s="207"/>
      <c r="I517" s="207"/>
      <c r="J517" s="207"/>
      <c r="K517" s="207"/>
      <c r="L517" s="207"/>
      <c r="M517" s="207"/>
      <c r="N517" s="207"/>
      <c r="O517" s="298"/>
      <c r="P517" s="201"/>
      <c r="Q517" s="201"/>
    </row>
    <row r="518" spans="1:17" ht="13.5">
      <c r="A518" s="927"/>
      <c r="B518" s="1244"/>
      <c r="C518" s="908"/>
      <c r="D518" s="162">
        <v>2023</v>
      </c>
      <c r="E518" s="207">
        <f t="shared" si="126"/>
        <v>0</v>
      </c>
      <c r="F518" s="207">
        <f t="shared" si="126"/>
        <v>0</v>
      </c>
      <c r="G518" s="207"/>
      <c r="H518" s="207"/>
      <c r="I518" s="207"/>
      <c r="J518" s="207"/>
      <c r="K518" s="207"/>
      <c r="L518" s="207"/>
      <c r="M518" s="207"/>
      <c r="N518" s="207"/>
      <c r="O518" s="298"/>
      <c r="P518" s="201"/>
      <c r="Q518" s="201"/>
    </row>
    <row r="519" spans="1:17" ht="13.5">
      <c r="A519" s="927"/>
      <c r="B519" s="1244"/>
      <c r="C519" s="908"/>
      <c r="D519" s="162">
        <v>2024</v>
      </c>
      <c r="E519" s="207">
        <f t="shared" si="126"/>
        <v>0</v>
      </c>
      <c r="F519" s="207">
        <f t="shared" si="126"/>
        <v>0</v>
      </c>
      <c r="G519" s="207"/>
      <c r="H519" s="207"/>
      <c r="I519" s="207"/>
      <c r="J519" s="207"/>
      <c r="K519" s="207"/>
      <c r="L519" s="207"/>
      <c r="M519" s="207"/>
      <c r="N519" s="207"/>
      <c r="O519" s="298"/>
      <c r="P519" s="201"/>
      <c r="Q519" s="201"/>
    </row>
    <row r="520" spans="1:17" ht="13.5">
      <c r="A520" s="928"/>
      <c r="B520" s="1245"/>
      <c r="C520" s="909"/>
      <c r="D520" s="162">
        <v>2025</v>
      </c>
      <c r="E520" s="207">
        <f t="shared" si="126"/>
        <v>0</v>
      </c>
      <c r="F520" s="207">
        <f t="shared" si="126"/>
        <v>0</v>
      </c>
      <c r="G520" s="207"/>
      <c r="H520" s="207"/>
      <c r="I520" s="207"/>
      <c r="J520" s="207"/>
      <c r="K520" s="207"/>
      <c r="L520" s="207"/>
      <c r="M520" s="207"/>
      <c r="N520" s="207"/>
      <c r="O520" s="298"/>
      <c r="P520" s="201"/>
      <c r="Q520" s="201"/>
    </row>
    <row r="521" spans="1:17" ht="13.5">
      <c r="A521" s="1194" t="s">
        <v>1134</v>
      </c>
      <c r="B521" s="1195"/>
      <c r="C521" s="1195"/>
      <c r="D521" s="1195"/>
      <c r="E521" s="1195"/>
      <c r="F521" s="1195"/>
      <c r="G521" s="1195"/>
      <c r="H521" s="1195"/>
      <c r="I521" s="1195"/>
      <c r="J521" s="1195"/>
      <c r="K521" s="1195"/>
      <c r="L521" s="1195"/>
      <c r="M521" s="1195"/>
      <c r="N521" s="1195"/>
      <c r="O521" s="1196"/>
      <c r="P521" s="201"/>
      <c r="Q521" s="201"/>
    </row>
    <row r="522" spans="1:17" ht="13.5">
      <c r="A522" s="926" t="s">
        <v>214</v>
      </c>
      <c r="B522" s="936" t="s">
        <v>479</v>
      </c>
      <c r="C522" s="936" t="s">
        <v>713</v>
      </c>
      <c r="D522" s="210" t="s">
        <v>8</v>
      </c>
      <c r="E522" s="211">
        <f aca="true" t="shared" si="127" ref="E522:N522">SUM(E523:E533)</f>
        <v>106</v>
      </c>
      <c r="F522" s="211">
        <f t="shared" si="127"/>
        <v>106</v>
      </c>
      <c r="G522" s="211">
        <f t="shared" si="127"/>
        <v>106</v>
      </c>
      <c r="H522" s="211">
        <f t="shared" si="127"/>
        <v>106</v>
      </c>
      <c r="I522" s="211">
        <f t="shared" si="127"/>
        <v>0</v>
      </c>
      <c r="J522" s="211">
        <f t="shared" si="127"/>
        <v>0</v>
      </c>
      <c r="K522" s="211">
        <f t="shared" si="127"/>
        <v>0</v>
      </c>
      <c r="L522" s="211">
        <f t="shared" si="127"/>
        <v>0</v>
      </c>
      <c r="M522" s="211">
        <f t="shared" si="127"/>
        <v>0</v>
      </c>
      <c r="N522" s="211">
        <f t="shared" si="127"/>
        <v>0</v>
      </c>
      <c r="O522" s="298"/>
      <c r="P522" s="201"/>
      <c r="Q522" s="201"/>
    </row>
    <row r="523" spans="1:17" ht="15" customHeight="1">
      <c r="A523" s="927"/>
      <c r="B523" s="1183"/>
      <c r="C523" s="1183"/>
      <c r="D523" s="168">
        <v>2015</v>
      </c>
      <c r="E523" s="217">
        <f aca="true" t="shared" si="128" ref="E523:F528">G523+I523+K523+M523</f>
        <v>0</v>
      </c>
      <c r="F523" s="217">
        <f t="shared" si="128"/>
        <v>0</v>
      </c>
      <c r="G523" s="218"/>
      <c r="H523" s="218"/>
      <c r="I523" s="217"/>
      <c r="J523" s="217"/>
      <c r="K523" s="217"/>
      <c r="L523" s="217"/>
      <c r="M523" s="217"/>
      <c r="N523" s="217"/>
      <c r="O523" s="298"/>
      <c r="P523" s="201"/>
      <c r="Q523" s="201"/>
    </row>
    <row r="524" spans="1:17" ht="13.5">
      <c r="A524" s="927"/>
      <c r="B524" s="1183"/>
      <c r="C524" s="1183"/>
      <c r="D524" s="168">
        <v>2016</v>
      </c>
      <c r="E524" s="217">
        <f t="shared" si="128"/>
        <v>106</v>
      </c>
      <c r="F524" s="217">
        <f t="shared" si="128"/>
        <v>106</v>
      </c>
      <c r="G524" s="219">
        <v>106</v>
      </c>
      <c r="H524" s="219">
        <v>106</v>
      </c>
      <c r="I524" s="217"/>
      <c r="J524" s="217"/>
      <c r="K524" s="217"/>
      <c r="L524" s="217"/>
      <c r="M524" s="217"/>
      <c r="N524" s="217"/>
      <c r="O524" s="298"/>
      <c r="P524" s="201"/>
      <c r="Q524" s="201"/>
    </row>
    <row r="525" spans="1:17" ht="13.5">
      <c r="A525" s="927"/>
      <c r="B525" s="1183"/>
      <c r="C525" s="1183"/>
      <c r="D525" s="168">
        <v>2017</v>
      </c>
      <c r="E525" s="217">
        <f t="shared" si="128"/>
        <v>0</v>
      </c>
      <c r="F525" s="217">
        <f t="shared" si="128"/>
        <v>0</v>
      </c>
      <c r="G525" s="218"/>
      <c r="H525" s="218"/>
      <c r="I525" s="217"/>
      <c r="J525" s="217"/>
      <c r="K525" s="217"/>
      <c r="L525" s="217"/>
      <c r="M525" s="217"/>
      <c r="N525" s="217"/>
      <c r="O525" s="298"/>
      <c r="P525" s="201"/>
      <c r="Q525" s="201"/>
    </row>
    <row r="526" spans="1:17" ht="13.5">
      <c r="A526" s="927"/>
      <c r="B526" s="1183"/>
      <c r="C526" s="1183"/>
      <c r="D526" s="168">
        <v>2018</v>
      </c>
      <c r="E526" s="217">
        <f t="shared" si="128"/>
        <v>0</v>
      </c>
      <c r="F526" s="217">
        <f t="shared" si="128"/>
        <v>0</v>
      </c>
      <c r="G526" s="217"/>
      <c r="H526" s="217"/>
      <c r="I526" s="217"/>
      <c r="J526" s="217"/>
      <c r="K526" s="217"/>
      <c r="L526" s="217"/>
      <c r="M526" s="217"/>
      <c r="N526" s="217"/>
      <c r="O526" s="298"/>
      <c r="P526" s="201"/>
      <c r="Q526" s="201"/>
    </row>
    <row r="527" spans="1:17" ht="13.5">
      <c r="A527" s="927"/>
      <c r="B527" s="1183"/>
      <c r="C527" s="1183"/>
      <c r="D527" s="168">
        <v>2019</v>
      </c>
      <c r="E527" s="217">
        <f t="shared" si="128"/>
        <v>0</v>
      </c>
      <c r="F527" s="217">
        <f t="shared" si="128"/>
        <v>0</v>
      </c>
      <c r="G527" s="218"/>
      <c r="H527" s="218"/>
      <c r="I527" s="217"/>
      <c r="J527" s="217"/>
      <c r="K527" s="217"/>
      <c r="L527" s="217"/>
      <c r="M527" s="217"/>
      <c r="N527" s="217"/>
      <c r="O527" s="298"/>
      <c r="P527" s="201"/>
      <c r="Q527" s="201"/>
    </row>
    <row r="528" spans="1:17" ht="13.5">
      <c r="A528" s="927"/>
      <c r="B528" s="1183"/>
      <c r="C528" s="1183"/>
      <c r="D528" s="162">
        <v>2020</v>
      </c>
      <c r="E528" s="207">
        <f t="shared" si="128"/>
        <v>0</v>
      </c>
      <c r="F528" s="207">
        <f t="shared" si="128"/>
        <v>0</v>
      </c>
      <c r="G528" s="207"/>
      <c r="H528" s="207"/>
      <c r="I528" s="207"/>
      <c r="J528" s="207"/>
      <c r="K528" s="207"/>
      <c r="L528" s="207"/>
      <c r="M528" s="207"/>
      <c r="N528" s="207"/>
      <c r="O528" s="298"/>
      <c r="P528" s="201"/>
      <c r="Q528" s="201"/>
    </row>
    <row r="529" spans="1:17" ht="13.5">
      <c r="A529" s="927"/>
      <c r="B529" s="1183"/>
      <c r="C529" s="1183"/>
      <c r="D529" s="162">
        <v>2021</v>
      </c>
      <c r="E529" s="207">
        <f aca="true" t="shared" si="129" ref="E529:F533">G529+I529+K529+M529</f>
        <v>0</v>
      </c>
      <c r="F529" s="207">
        <f t="shared" si="129"/>
        <v>0</v>
      </c>
      <c r="G529" s="207"/>
      <c r="H529" s="207"/>
      <c r="I529" s="207"/>
      <c r="J529" s="207"/>
      <c r="K529" s="207"/>
      <c r="L529" s="207"/>
      <c r="M529" s="207"/>
      <c r="N529" s="207"/>
      <c r="O529" s="298"/>
      <c r="P529" s="201"/>
      <c r="Q529" s="201"/>
    </row>
    <row r="530" spans="1:17" ht="13.5">
      <c r="A530" s="927"/>
      <c r="B530" s="1183"/>
      <c r="C530" s="1183"/>
      <c r="D530" s="162">
        <v>2022</v>
      </c>
      <c r="E530" s="207">
        <f t="shared" si="129"/>
        <v>0</v>
      </c>
      <c r="F530" s="207">
        <f t="shared" si="129"/>
        <v>0</v>
      </c>
      <c r="G530" s="207"/>
      <c r="H530" s="207"/>
      <c r="I530" s="207"/>
      <c r="J530" s="207"/>
      <c r="K530" s="207"/>
      <c r="L530" s="207"/>
      <c r="M530" s="207"/>
      <c r="N530" s="207"/>
      <c r="O530" s="298"/>
      <c r="P530" s="201"/>
      <c r="Q530" s="201"/>
    </row>
    <row r="531" spans="1:17" ht="13.5">
      <c r="A531" s="927"/>
      <c r="B531" s="1183"/>
      <c r="C531" s="1183"/>
      <c r="D531" s="162">
        <v>2023</v>
      </c>
      <c r="E531" s="207">
        <f t="shared" si="129"/>
        <v>0</v>
      </c>
      <c r="F531" s="207">
        <f t="shared" si="129"/>
        <v>0</v>
      </c>
      <c r="G531" s="207"/>
      <c r="H531" s="207"/>
      <c r="I531" s="207"/>
      <c r="J531" s="207"/>
      <c r="K531" s="207"/>
      <c r="L531" s="207"/>
      <c r="M531" s="207"/>
      <c r="N531" s="207"/>
      <c r="O531" s="298"/>
      <c r="P531" s="201"/>
      <c r="Q531" s="201"/>
    </row>
    <row r="532" spans="1:17" ht="13.5">
      <c r="A532" s="927"/>
      <c r="B532" s="1183"/>
      <c r="C532" s="1183"/>
      <c r="D532" s="162">
        <v>2024</v>
      </c>
      <c r="E532" s="207">
        <f t="shared" si="129"/>
        <v>0</v>
      </c>
      <c r="F532" s="207">
        <f t="shared" si="129"/>
        <v>0</v>
      </c>
      <c r="G532" s="207"/>
      <c r="H532" s="207"/>
      <c r="I532" s="207"/>
      <c r="J532" s="207"/>
      <c r="K532" s="207"/>
      <c r="L532" s="207"/>
      <c r="M532" s="207"/>
      <c r="N532" s="207"/>
      <c r="O532" s="298"/>
      <c r="P532" s="201"/>
      <c r="Q532" s="201"/>
    </row>
    <row r="533" spans="1:17" ht="13.5">
      <c r="A533" s="928"/>
      <c r="B533" s="937"/>
      <c r="C533" s="937"/>
      <c r="D533" s="162">
        <v>2025</v>
      </c>
      <c r="E533" s="207">
        <f t="shared" si="129"/>
        <v>0</v>
      </c>
      <c r="F533" s="207">
        <f t="shared" si="129"/>
        <v>0</v>
      </c>
      <c r="G533" s="207"/>
      <c r="H533" s="207"/>
      <c r="I533" s="207"/>
      <c r="J533" s="207"/>
      <c r="K533" s="207"/>
      <c r="L533" s="207"/>
      <c r="M533" s="207"/>
      <c r="N533" s="207"/>
      <c r="O533" s="298"/>
      <c r="P533" s="201"/>
      <c r="Q533" s="201"/>
    </row>
    <row r="534" spans="1:17" ht="13.5">
      <c r="A534" s="926" t="s">
        <v>215</v>
      </c>
      <c r="B534" s="936" t="s">
        <v>953</v>
      </c>
      <c r="C534" s="936"/>
      <c r="D534" s="210" t="s">
        <v>8</v>
      </c>
      <c r="E534" s="211">
        <f aca="true" t="shared" si="130" ref="E534:N534">SUM(E535:E545)</f>
        <v>17945.3</v>
      </c>
      <c r="F534" s="211">
        <f t="shared" si="130"/>
        <v>0</v>
      </c>
      <c r="G534" s="211">
        <f t="shared" si="130"/>
        <v>17945.3</v>
      </c>
      <c r="H534" s="211">
        <f t="shared" si="130"/>
        <v>0</v>
      </c>
      <c r="I534" s="211">
        <f t="shared" si="130"/>
        <v>0</v>
      </c>
      <c r="J534" s="211">
        <f t="shared" si="130"/>
        <v>0</v>
      </c>
      <c r="K534" s="211">
        <f t="shared" si="130"/>
        <v>0</v>
      </c>
      <c r="L534" s="211">
        <f t="shared" si="130"/>
        <v>0</v>
      </c>
      <c r="M534" s="211">
        <f t="shared" si="130"/>
        <v>0</v>
      </c>
      <c r="N534" s="211">
        <f t="shared" si="130"/>
        <v>0</v>
      </c>
      <c r="O534" s="298"/>
      <c r="P534" s="201"/>
      <c r="Q534" s="201"/>
    </row>
    <row r="535" spans="1:17" ht="15" customHeight="1">
      <c r="A535" s="927"/>
      <c r="B535" s="1183"/>
      <c r="C535" s="1183"/>
      <c r="D535" s="168">
        <v>2015</v>
      </c>
      <c r="E535" s="217">
        <f aca="true" t="shared" si="131" ref="E535:F540">G535+I535+K535+M535</f>
        <v>0</v>
      </c>
      <c r="F535" s="217">
        <f t="shared" si="131"/>
        <v>0</v>
      </c>
      <c r="G535" s="217"/>
      <c r="H535" s="217"/>
      <c r="I535" s="217"/>
      <c r="J535" s="217"/>
      <c r="K535" s="217"/>
      <c r="L535" s="217"/>
      <c r="M535" s="217"/>
      <c r="N535" s="217"/>
      <c r="O535" s="298"/>
      <c r="P535" s="201"/>
      <c r="Q535" s="201"/>
    </row>
    <row r="536" spans="1:17" ht="13.5">
      <c r="A536" s="927"/>
      <c r="B536" s="1183"/>
      <c r="C536" s="1183"/>
      <c r="D536" s="168">
        <v>2016</v>
      </c>
      <c r="E536" s="217">
        <f t="shared" si="131"/>
        <v>0</v>
      </c>
      <c r="F536" s="217">
        <f t="shared" si="131"/>
        <v>0</v>
      </c>
      <c r="G536" s="217"/>
      <c r="H536" s="217"/>
      <c r="I536" s="217"/>
      <c r="J536" s="217"/>
      <c r="K536" s="217"/>
      <c r="L536" s="217"/>
      <c r="M536" s="217"/>
      <c r="N536" s="217"/>
      <c r="O536" s="298"/>
      <c r="P536" s="201"/>
      <c r="Q536" s="201"/>
    </row>
    <row r="537" spans="1:17" ht="13.5">
      <c r="A537" s="927"/>
      <c r="B537" s="1183"/>
      <c r="C537" s="1183"/>
      <c r="D537" s="168">
        <v>2017</v>
      </c>
      <c r="E537" s="217">
        <f t="shared" si="131"/>
        <v>0</v>
      </c>
      <c r="F537" s="217">
        <f t="shared" si="131"/>
        <v>0</v>
      </c>
      <c r="G537" s="217"/>
      <c r="H537" s="217"/>
      <c r="I537" s="217"/>
      <c r="J537" s="217"/>
      <c r="K537" s="217"/>
      <c r="L537" s="217"/>
      <c r="M537" s="217"/>
      <c r="N537" s="217"/>
      <c r="O537" s="298"/>
      <c r="P537" s="201"/>
      <c r="Q537" s="201"/>
    </row>
    <row r="538" spans="1:17" ht="13.5">
      <c r="A538" s="927"/>
      <c r="B538" s="1183"/>
      <c r="C538" s="1183"/>
      <c r="D538" s="168">
        <v>2018</v>
      </c>
      <c r="E538" s="217">
        <f t="shared" si="131"/>
        <v>0</v>
      </c>
      <c r="F538" s="217">
        <f t="shared" si="131"/>
        <v>0</v>
      </c>
      <c r="G538" s="217"/>
      <c r="H538" s="217"/>
      <c r="I538" s="217"/>
      <c r="J538" s="217"/>
      <c r="K538" s="217"/>
      <c r="L538" s="217"/>
      <c r="M538" s="217"/>
      <c r="N538" s="217"/>
      <c r="O538" s="298"/>
      <c r="P538" s="201"/>
      <c r="Q538" s="201"/>
    </row>
    <row r="539" spans="1:17" ht="13.5">
      <c r="A539" s="927"/>
      <c r="B539" s="1183"/>
      <c r="C539" s="1183"/>
      <c r="D539" s="168">
        <v>2019</v>
      </c>
      <c r="E539" s="217">
        <f t="shared" si="131"/>
        <v>0</v>
      </c>
      <c r="F539" s="217">
        <f t="shared" si="131"/>
        <v>0</v>
      </c>
      <c r="G539" s="217"/>
      <c r="H539" s="217"/>
      <c r="I539" s="217"/>
      <c r="J539" s="217"/>
      <c r="K539" s="217"/>
      <c r="L539" s="217"/>
      <c r="M539" s="217"/>
      <c r="N539" s="217"/>
      <c r="O539" s="298"/>
      <c r="P539" s="201"/>
      <c r="Q539" s="201"/>
    </row>
    <row r="540" spans="1:17" ht="13.5">
      <c r="A540" s="927"/>
      <c r="B540" s="1183"/>
      <c r="C540" s="1183"/>
      <c r="D540" s="162">
        <v>2020</v>
      </c>
      <c r="E540" s="207">
        <f t="shared" si="131"/>
        <v>0</v>
      </c>
      <c r="F540" s="207">
        <f t="shared" si="131"/>
        <v>0</v>
      </c>
      <c r="G540" s="207"/>
      <c r="H540" s="207"/>
      <c r="I540" s="207"/>
      <c r="J540" s="207"/>
      <c r="K540" s="207"/>
      <c r="L540" s="207"/>
      <c r="M540" s="207"/>
      <c r="N540" s="207"/>
      <c r="O540" s="298"/>
      <c r="P540" s="201"/>
      <c r="Q540" s="201"/>
    </row>
    <row r="541" spans="1:17" ht="13.5">
      <c r="A541" s="927"/>
      <c r="B541" s="1183"/>
      <c r="C541" s="1183"/>
      <c r="D541" s="162">
        <v>2021</v>
      </c>
      <c r="E541" s="207">
        <f aca="true" t="shared" si="132" ref="E541:E550">G541+I541+K541+M541</f>
        <v>0</v>
      </c>
      <c r="F541" s="207">
        <f aca="true" t="shared" si="133" ref="F541:F550">H541+J541+L541+N541</f>
        <v>0</v>
      </c>
      <c r="G541" s="207"/>
      <c r="H541" s="207"/>
      <c r="I541" s="207"/>
      <c r="J541" s="207"/>
      <c r="K541" s="207"/>
      <c r="L541" s="207"/>
      <c r="M541" s="207"/>
      <c r="N541" s="207"/>
      <c r="O541" s="298"/>
      <c r="P541" s="201"/>
      <c r="Q541" s="201"/>
    </row>
    <row r="542" spans="1:17" ht="13.5">
      <c r="A542" s="927"/>
      <c r="B542" s="1183"/>
      <c r="C542" s="1183"/>
      <c r="D542" s="162">
        <v>2022</v>
      </c>
      <c r="E542" s="207">
        <f t="shared" si="132"/>
        <v>0</v>
      </c>
      <c r="F542" s="207">
        <f t="shared" si="133"/>
        <v>0</v>
      </c>
      <c r="G542" s="207"/>
      <c r="H542" s="207"/>
      <c r="I542" s="207"/>
      <c r="J542" s="207"/>
      <c r="K542" s="207"/>
      <c r="L542" s="207"/>
      <c r="M542" s="207"/>
      <c r="N542" s="207"/>
      <c r="O542" s="298"/>
      <c r="P542" s="201"/>
      <c r="Q542" s="201"/>
    </row>
    <row r="543" spans="1:17" ht="13.5">
      <c r="A543" s="927"/>
      <c r="B543" s="1183"/>
      <c r="C543" s="1183"/>
      <c r="D543" s="162">
        <v>2023</v>
      </c>
      <c r="E543" s="207">
        <f t="shared" si="132"/>
        <v>0</v>
      </c>
      <c r="F543" s="207">
        <f t="shared" si="133"/>
        <v>0</v>
      </c>
      <c r="G543" s="207"/>
      <c r="H543" s="207"/>
      <c r="I543" s="207"/>
      <c r="J543" s="207"/>
      <c r="K543" s="207"/>
      <c r="L543" s="207"/>
      <c r="M543" s="207"/>
      <c r="N543" s="207"/>
      <c r="O543" s="298"/>
      <c r="P543" s="201"/>
      <c r="Q543" s="201"/>
    </row>
    <row r="544" spans="1:17" ht="13.5">
      <c r="A544" s="927"/>
      <c r="B544" s="1183"/>
      <c r="C544" s="1183"/>
      <c r="D544" s="162">
        <v>2024</v>
      </c>
      <c r="E544" s="207">
        <f t="shared" si="132"/>
        <v>326.3</v>
      </c>
      <c r="F544" s="207">
        <f t="shared" si="133"/>
        <v>0</v>
      </c>
      <c r="G544" s="207">
        <v>326.3</v>
      </c>
      <c r="H544" s="207"/>
      <c r="I544" s="207"/>
      <c r="J544" s="207"/>
      <c r="K544" s="207"/>
      <c r="L544" s="207"/>
      <c r="M544" s="207"/>
      <c r="N544" s="207"/>
      <c r="O544" s="298"/>
      <c r="P544" s="201"/>
      <c r="Q544" s="201"/>
    </row>
    <row r="545" spans="1:17" ht="13.5">
      <c r="A545" s="928"/>
      <c r="B545" s="937"/>
      <c r="C545" s="937"/>
      <c r="D545" s="162">
        <v>2025</v>
      </c>
      <c r="E545" s="207">
        <f t="shared" si="132"/>
        <v>17619</v>
      </c>
      <c r="F545" s="207">
        <f t="shared" si="133"/>
        <v>0</v>
      </c>
      <c r="G545" s="207">
        <v>17619</v>
      </c>
      <c r="H545" s="207"/>
      <c r="I545" s="207"/>
      <c r="J545" s="207"/>
      <c r="K545" s="207"/>
      <c r="L545" s="207"/>
      <c r="M545" s="207"/>
      <c r="N545" s="207"/>
      <c r="O545" s="298"/>
      <c r="P545" s="201"/>
      <c r="Q545" s="201"/>
    </row>
    <row r="546" spans="1:17" ht="13.5">
      <c r="A546" s="926" t="s">
        <v>216</v>
      </c>
      <c r="B546" s="936" t="s">
        <v>518</v>
      </c>
      <c r="C546" s="936"/>
      <c r="D546" s="210" t="s">
        <v>8</v>
      </c>
      <c r="E546" s="211">
        <f aca="true" t="shared" si="134" ref="E546:N546">SUM(E547:E557)</f>
        <v>33303.9</v>
      </c>
      <c r="F546" s="211">
        <f t="shared" si="134"/>
        <v>0</v>
      </c>
      <c r="G546" s="211">
        <f t="shared" si="134"/>
        <v>8326</v>
      </c>
      <c r="H546" s="211">
        <f t="shared" si="134"/>
        <v>0</v>
      </c>
      <c r="I546" s="211">
        <f t="shared" si="134"/>
        <v>0</v>
      </c>
      <c r="J546" s="211">
        <f t="shared" si="134"/>
        <v>0</v>
      </c>
      <c r="K546" s="211">
        <f t="shared" si="134"/>
        <v>24977.9</v>
      </c>
      <c r="L546" s="211">
        <f t="shared" si="134"/>
        <v>0</v>
      </c>
      <c r="M546" s="211">
        <f t="shared" si="134"/>
        <v>0</v>
      </c>
      <c r="N546" s="211">
        <f t="shared" si="134"/>
        <v>0</v>
      </c>
      <c r="O546" s="298"/>
      <c r="P546" s="201"/>
      <c r="Q546" s="201"/>
    </row>
    <row r="547" spans="1:17" ht="15" customHeight="1">
      <c r="A547" s="927"/>
      <c r="B547" s="1183"/>
      <c r="C547" s="1183"/>
      <c r="D547" s="168">
        <v>2015</v>
      </c>
      <c r="E547" s="217">
        <f t="shared" si="132"/>
        <v>0</v>
      </c>
      <c r="F547" s="217">
        <f t="shared" si="133"/>
        <v>0</v>
      </c>
      <c r="G547" s="217"/>
      <c r="H547" s="217"/>
      <c r="I547" s="217"/>
      <c r="J547" s="217"/>
      <c r="K547" s="217"/>
      <c r="L547" s="217"/>
      <c r="M547" s="217"/>
      <c r="N547" s="217"/>
      <c r="O547" s="298"/>
      <c r="P547" s="201"/>
      <c r="Q547" s="201"/>
    </row>
    <row r="548" spans="1:17" ht="13.5">
      <c r="A548" s="927"/>
      <c r="B548" s="1183"/>
      <c r="C548" s="1183"/>
      <c r="D548" s="168">
        <v>2016</v>
      </c>
      <c r="E548" s="217">
        <f t="shared" si="132"/>
        <v>0</v>
      </c>
      <c r="F548" s="217">
        <f t="shared" si="133"/>
        <v>0</v>
      </c>
      <c r="G548" s="217"/>
      <c r="H548" s="217"/>
      <c r="I548" s="217"/>
      <c r="J548" s="217"/>
      <c r="K548" s="217"/>
      <c r="L548" s="217"/>
      <c r="M548" s="217"/>
      <c r="N548" s="217"/>
      <c r="O548" s="298"/>
      <c r="P548" s="201"/>
      <c r="Q548" s="201"/>
    </row>
    <row r="549" spans="1:17" ht="13.5">
      <c r="A549" s="927"/>
      <c r="B549" s="1183"/>
      <c r="C549" s="1183"/>
      <c r="D549" s="168">
        <v>2017</v>
      </c>
      <c r="E549" s="217">
        <f t="shared" si="132"/>
        <v>0</v>
      </c>
      <c r="F549" s="217">
        <f t="shared" si="133"/>
        <v>0</v>
      </c>
      <c r="G549" s="217"/>
      <c r="H549" s="217"/>
      <c r="I549" s="217"/>
      <c r="J549" s="217"/>
      <c r="K549" s="217"/>
      <c r="L549" s="217"/>
      <c r="M549" s="217"/>
      <c r="N549" s="217"/>
      <c r="O549" s="298"/>
      <c r="P549" s="201"/>
      <c r="Q549" s="201"/>
    </row>
    <row r="550" spans="1:17" ht="13.5">
      <c r="A550" s="927"/>
      <c r="B550" s="1183"/>
      <c r="C550" s="1183"/>
      <c r="D550" s="168">
        <v>2018</v>
      </c>
      <c r="E550" s="217">
        <f t="shared" si="132"/>
        <v>0</v>
      </c>
      <c r="F550" s="217">
        <f t="shared" si="133"/>
        <v>0</v>
      </c>
      <c r="G550" s="217"/>
      <c r="H550" s="217"/>
      <c r="I550" s="217"/>
      <c r="J550" s="217"/>
      <c r="K550" s="217"/>
      <c r="L550" s="217"/>
      <c r="M550" s="217"/>
      <c r="N550" s="217"/>
      <c r="O550" s="298"/>
      <c r="P550" s="201"/>
      <c r="Q550" s="201"/>
    </row>
    <row r="551" spans="1:17" ht="13.5">
      <c r="A551" s="927"/>
      <c r="B551" s="1183"/>
      <c r="C551" s="1183"/>
      <c r="D551" s="168">
        <v>2019</v>
      </c>
      <c r="E551" s="217">
        <f>G551+I551+K551+M551</f>
        <v>0</v>
      </c>
      <c r="F551" s="217">
        <f>H551+J551+L551+N551</f>
        <v>0</v>
      </c>
      <c r="G551" s="217"/>
      <c r="H551" s="217"/>
      <c r="I551" s="217"/>
      <c r="J551" s="217"/>
      <c r="K551" s="217"/>
      <c r="L551" s="217"/>
      <c r="M551" s="217"/>
      <c r="N551" s="217"/>
      <c r="O551" s="298"/>
      <c r="P551" s="201"/>
      <c r="Q551" s="201"/>
    </row>
    <row r="552" spans="1:17" ht="13.5">
      <c r="A552" s="927"/>
      <c r="B552" s="1183"/>
      <c r="C552" s="1183"/>
      <c r="D552" s="162">
        <v>2020</v>
      </c>
      <c r="E552" s="207">
        <f>G552+I552+K552+M552</f>
        <v>0</v>
      </c>
      <c r="F552" s="207">
        <f>H552+J552+L552+N552</f>
        <v>0</v>
      </c>
      <c r="G552" s="207"/>
      <c r="H552" s="207"/>
      <c r="I552" s="207"/>
      <c r="J552" s="207"/>
      <c r="K552" s="207"/>
      <c r="L552" s="207"/>
      <c r="M552" s="207"/>
      <c r="N552" s="207"/>
      <c r="O552" s="298"/>
      <c r="P552" s="201"/>
      <c r="Q552" s="201"/>
    </row>
    <row r="553" spans="1:17" ht="13.5">
      <c r="A553" s="927"/>
      <c r="B553" s="1183"/>
      <c r="C553" s="1183"/>
      <c r="D553" s="162">
        <v>2021</v>
      </c>
      <c r="E553" s="207">
        <f aca="true" t="shared" si="135" ref="E553:F564">G553+I553+K553+M553</f>
        <v>33303.9</v>
      </c>
      <c r="F553" s="207">
        <f t="shared" si="135"/>
        <v>0</v>
      </c>
      <c r="G553" s="207">
        <v>8326</v>
      </c>
      <c r="H553" s="207"/>
      <c r="I553" s="207"/>
      <c r="J553" s="207"/>
      <c r="K553" s="207">
        <v>24977.9</v>
      </c>
      <c r="L553" s="207"/>
      <c r="M553" s="207"/>
      <c r="N553" s="207"/>
      <c r="O553" s="298"/>
      <c r="P553" s="201"/>
      <c r="Q553" s="201"/>
    </row>
    <row r="554" spans="1:17" ht="13.5">
      <c r="A554" s="927"/>
      <c r="B554" s="1183"/>
      <c r="C554" s="1183"/>
      <c r="D554" s="162">
        <v>2022</v>
      </c>
      <c r="E554" s="207">
        <f t="shared" si="135"/>
        <v>0</v>
      </c>
      <c r="F554" s="207">
        <f t="shared" si="135"/>
        <v>0</v>
      </c>
      <c r="G554" s="207"/>
      <c r="H554" s="207"/>
      <c r="I554" s="207"/>
      <c r="J554" s="207"/>
      <c r="K554" s="207"/>
      <c r="L554" s="207"/>
      <c r="M554" s="207"/>
      <c r="N554" s="207"/>
      <c r="O554" s="298"/>
      <c r="P554" s="201"/>
      <c r="Q554" s="201"/>
    </row>
    <row r="555" spans="1:17" ht="13.5">
      <c r="A555" s="927"/>
      <c r="B555" s="1183"/>
      <c r="C555" s="1183"/>
      <c r="D555" s="162">
        <v>2023</v>
      </c>
      <c r="E555" s="207">
        <f t="shared" si="135"/>
        <v>0</v>
      </c>
      <c r="F555" s="207">
        <f t="shared" si="135"/>
        <v>0</v>
      </c>
      <c r="G555" s="207"/>
      <c r="H555" s="207"/>
      <c r="I555" s="207"/>
      <c r="J555" s="207"/>
      <c r="K555" s="207"/>
      <c r="L555" s="207"/>
      <c r="M555" s="207"/>
      <c r="N555" s="207"/>
      <c r="O555" s="298"/>
      <c r="P555" s="201"/>
      <c r="Q555" s="201"/>
    </row>
    <row r="556" spans="1:17" ht="13.5">
      <c r="A556" s="927"/>
      <c r="B556" s="1183"/>
      <c r="C556" s="1183"/>
      <c r="D556" s="162">
        <v>2024</v>
      </c>
      <c r="E556" s="207">
        <f t="shared" si="135"/>
        <v>0</v>
      </c>
      <c r="F556" s="207">
        <f t="shared" si="135"/>
        <v>0</v>
      </c>
      <c r="G556" s="207"/>
      <c r="H556" s="207"/>
      <c r="I556" s="207"/>
      <c r="J556" s="207"/>
      <c r="K556" s="207"/>
      <c r="L556" s="207"/>
      <c r="M556" s="207"/>
      <c r="N556" s="207"/>
      <c r="O556" s="298"/>
      <c r="P556" s="201"/>
      <c r="Q556" s="201"/>
    </row>
    <row r="557" spans="1:17" ht="13.5">
      <c r="A557" s="928"/>
      <c r="B557" s="937"/>
      <c r="C557" s="937"/>
      <c r="D557" s="162">
        <v>2025</v>
      </c>
      <c r="E557" s="207">
        <f t="shared" si="135"/>
        <v>0</v>
      </c>
      <c r="F557" s="207">
        <f t="shared" si="135"/>
        <v>0</v>
      </c>
      <c r="G557" s="207"/>
      <c r="H557" s="207"/>
      <c r="I557" s="207"/>
      <c r="J557" s="207"/>
      <c r="K557" s="207"/>
      <c r="L557" s="207"/>
      <c r="M557" s="207"/>
      <c r="N557" s="207"/>
      <c r="O557" s="298"/>
      <c r="P557" s="201"/>
      <c r="Q557" s="201"/>
    </row>
    <row r="558" spans="1:17" ht="13.5">
      <c r="A558" s="926" t="s">
        <v>217</v>
      </c>
      <c r="B558" s="936" t="s">
        <v>605</v>
      </c>
      <c r="C558" s="936"/>
      <c r="D558" s="210" t="s">
        <v>8</v>
      </c>
      <c r="E558" s="211">
        <f aca="true" t="shared" si="136" ref="E558:N558">SUM(E559:E569)</f>
        <v>48000</v>
      </c>
      <c r="F558" s="211">
        <f t="shared" si="136"/>
        <v>0</v>
      </c>
      <c r="G558" s="211">
        <f t="shared" si="136"/>
        <v>12000</v>
      </c>
      <c r="H558" s="211">
        <f t="shared" si="136"/>
        <v>0</v>
      </c>
      <c r="I558" s="211">
        <f t="shared" si="136"/>
        <v>0</v>
      </c>
      <c r="J558" s="211">
        <f t="shared" si="136"/>
        <v>0</v>
      </c>
      <c r="K558" s="211">
        <f t="shared" si="136"/>
        <v>36000</v>
      </c>
      <c r="L558" s="211">
        <f t="shared" si="136"/>
        <v>0</v>
      </c>
      <c r="M558" s="211">
        <f t="shared" si="136"/>
        <v>0</v>
      </c>
      <c r="N558" s="211">
        <f t="shared" si="136"/>
        <v>0</v>
      </c>
      <c r="O558" s="298"/>
      <c r="P558" s="201"/>
      <c r="Q558" s="201"/>
    </row>
    <row r="559" spans="1:17" ht="15" customHeight="1">
      <c r="A559" s="927"/>
      <c r="B559" s="1183"/>
      <c r="C559" s="1183"/>
      <c r="D559" s="168">
        <v>2015</v>
      </c>
      <c r="E559" s="217">
        <f t="shared" si="135"/>
        <v>48000</v>
      </c>
      <c r="F559" s="217">
        <f t="shared" si="135"/>
        <v>0</v>
      </c>
      <c r="G559" s="217">
        <v>12000</v>
      </c>
      <c r="H559" s="217"/>
      <c r="I559" s="217"/>
      <c r="J559" s="217"/>
      <c r="K559" s="217">
        <v>36000</v>
      </c>
      <c r="L559" s="217"/>
      <c r="M559" s="217"/>
      <c r="N559" s="217"/>
      <c r="O559" s="298"/>
      <c r="P559" s="201"/>
      <c r="Q559" s="201"/>
    </row>
    <row r="560" spans="1:17" ht="13.5">
      <c r="A560" s="927"/>
      <c r="B560" s="1183"/>
      <c r="C560" s="1183"/>
      <c r="D560" s="168">
        <v>2016</v>
      </c>
      <c r="E560" s="217">
        <f t="shared" si="135"/>
        <v>0</v>
      </c>
      <c r="F560" s="217">
        <f t="shared" si="135"/>
        <v>0</v>
      </c>
      <c r="G560" s="217"/>
      <c r="H560" s="217"/>
      <c r="I560" s="217"/>
      <c r="J560" s="217"/>
      <c r="K560" s="217"/>
      <c r="L560" s="217"/>
      <c r="M560" s="217"/>
      <c r="N560" s="217"/>
      <c r="O560" s="298"/>
      <c r="P560" s="201"/>
      <c r="Q560" s="201"/>
    </row>
    <row r="561" spans="1:17" ht="13.5">
      <c r="A561" s="927"/>
      <c r="B561" s="1183"/>
      <c r="C561" s="1183"/>
      <c r="D561" s="168">
        <v>2017</v>
      </c>
      <c r="E561" s="217">
        <f t="shared" si="135"/>
        <v>0</v>
      </c>
      <c r="F561" s="217">
        <f t="shared" si="135"/>
        <v>0</v>
      </c>
      <c r="G561" s="217"/>
      <c r="H561" s="217"/>
      <c r="I561" s="217"/>
      <c r="J561" s="217"/>
      <c r="K561" s="217"/>
      <c r="L561" s="217"/>
      <c r="M561" s="217"/>
      <c r="N561" s="217"/>
      <c r="O561" s="298"/>
      <c r="P561" s="201"/>
      <c r="Q561" s="201"/>
    </row>
    <row r="562" spans="1:17" ht="13.5">
      <c r="A562" s="927"/>
      <c r="B562" s="1183"/>
      <c r="C562" s="1183"/>
      <c r="D562" s="168">
        <v>2018</v>
      </c>
      <c r="E562" s="217">
        <f t="shared" si="135"/>
        <v>0</v>
      </c>
      <c r="F562" s="217">
        <f t="shared" si="135"/>
        <v>0</v>
      </c>
      <c r="G562" s="217"/>
      <c r="H562" s="217"/>
      <c r="I562" s="217"/>
      <c r="J562" s="217"/>
      <c r="K562" s="217"/>
      <c r="L562" s="217"/>
      <c r="M562" s="217"/>
      <c r="N562" s="217"/>
      <c r="O562" s="298"/>
      <c r="P562" s="201"/>
      <c r="Q562" s="201"/>
    </row>
    <row r="563" spans="1:17" ht="13.5">
      <c r="A563" s="927"/>
      <c r="B563" s="1183"/>
      <c r="C563" s="1183"/>
      <c r="D563" s="168">
        <v>2019</v>
      </c>
      <c r="E563" s="217">
        <f t="shared" si="135"/>
        <v>0</v>
      </c>
      <c r="F563" s="217">
        <f t="shared" si="135"/>
        <v>0</v>
      </c>
      <c r="G563" s="217"/>
      <c r="H563" s="217"/>
      <c r="I563" s="217"/>
      <c r="J563" s="217"/>
      <c r="K563" s="217"/>
      <c r="L563" s="217"/>
      <c r="M563" s="217"/>
      <c r="N563" s="217"/>
      <c r="O563" s="298"/>
      <c r="P563" s="201"/>
      <c r="Q563" s="201"/>
    </row>
    <row r="564" spans="1:17" ht="13.5">
      <c r="A564" s="927"/>
      <c r="B564" s="1183"/>
      <c r="C564" s="1183"/>
      <c r="D564" s="162">
        <v>2020</v>
      </c>
      <c r="E564" s="207">
        <f t="shared" si="135"/>
        <v>0</v>
      </c>
      <c r="F564" s="207">
        <f t="shared" si="135"/>
        <v>0</v>
      </c>
      <c r="G564" s="207"/>
      <c r="H564" s="207"/>
      <c r="I564" s="207"/>
      <c r="J564" s="207"/>
      <c r="K564" s="207"/>
      <c r="L564" s="207"/>
      <c r="M564" s="207"/>
      <c r="N564" s="207"/>
      <c r="O564" s="298"/>
      <c r="P564" s="201"/>
      <c r="Q564" s="201"/>
    </row>
    <row r="565" spans="1:17" ht="13.5">
      <c r="A565" s="927"/>
      <c r="B565" s="1183"/>
      <c r="C565" s="1183"/>
      <c r="D565" s="162">
        <v>2021</v>
      </c>
      <c r="E565" s="207">
        <f aca="true" t="shared" si="137" ref="E565:F569">G565+I565+K565+M565</f>
        <v>0</v>
      </c>
      <c r="F565" s="207">
        <f t="shared" si="137"/>
        <v>0</v>
      </c>
      <c r="G565" s="207"/>
      <c r="H565" s="207"/>
      <c r="I565" s="207"/>
      <c r="J565" s="207"/>
      <c r="K565" s="207"/>
      <c r="L565" s="207"/>
      <c r="M565" s="207"/>
      <c r="N565" s="207"/>
      <c r="O565" s="298"/>
      <c r="P565" s="201"/>
      <c r="Q565" s="201"/>
    </row>
    <row r="566" spans="1:17" ht="13.5">
      <c r="A566" s="927"/>
      <c r="B566" s="1183"/>
      <c r="C566" s="1183"/>
      <c r="D566" s="162">
        <v>2022</v>
      </c>
      <c r="E566" s="207">
        <f t="shared" si="137"/>
        <v>0</v>
      </c>
      <c r="F566" s="207">
        <f t="shared" si="137"/>
        <v>0</v>
      </c>
      <c r="G566" s="207"/>
      <c r="H566" s="207"/>
      <c r="I566" s="207"/>
      <c r="J566" s="207"/>
      <c r="K566" s="207"/>
      <c r="L566" s="207"/>
      <c r="M566" s="207"/>
      <c r="N566" s="207"/>
      <c r="O566" s="298"/>
      <c r="P566" s="201"/>
      <c r="Q566" s="201"/>
    </row>
    <row r="567" spans="1:17" ht="13.5">
      <c r="A567" s="927"/>
      <c r="B567" s="1183"/>
      <c r="C567" s="1183"/>
      <c r="D567" s="162">
        <v>2023</v>
      </c>
      <c r="E567" s="207">
        <f t="shared" si="137"/>
        <v>0</v>
      </c>
      <c r="F567" s="207">
        <f t="shared" si="137"/>
        <v>0</v>
      </c>
      <c r="G567" s="207"/>
      <c r="H567" s="207"/>
      <c r="I567" s="207"/>
      <c r="J567" s="207"/>
      <c r="K567" s="207"/>
      <c r="L567" s="207"/>
      <c r="M567" s="207"/>
      <c r="N567" s="207"/>
      <c r="O567" s="298"/>
      <c r="P567" s="201"/>
      <c r="Q567" s="201"/>
    </row>
    <row r="568" spans="1:17" ht="13.5">
      <c r="A568" s="927"/>
      <c r="B568" s="1183"/>
      <c r="C568" s="1183"/>
      <c r="D568" s="162">
        <v>2024</v>
      </c>
      <c r="E568" s="207">
        <f t="shared" si="137"/>
        <v>0</v>
      </c>
      <c r="F568" s="207">
        <f t="shared" si="137"/>
        <v>0</v>
      </c>
      <c r="G568" s="207"/>
      <c r="H568" s="207"/>
      <c r="I568" s="207"/>
      <c r="J568" s="207"/>
      <c r="K568" s="207"/>
      <c r="L568" s="207"/>
      <c r="M568" s="207"/>
      <c r="N568" s="207"/>
      <c r="O568" s="298"/>
      <c r="P568" s="201"/>
      <c r="Q568" s="201"/>
    </row>
    <row r="569" spans="1:17" ht="15.75" customHeight="1">
      <c r="A569" s="928"/>
      <c r="B569" s="937"/>
      <c r="C569" s="937"/>
      <c r="D569" s="162">
        <v>2025</v>
      </c>
      <c r="E569" s="207">
        <f t="shared" si="137"/>
        <v>0</v>
      </c>
      <c r="F569" s="207">
        <f t="shared" si="137"/>
        <v>0</v>
      </c>
      <c r="G569" s="207"/>
      <c r="H569" s="207"/>
      <c r="I569" s="207"/>
      <c r="J569" s="207"/>
      <c r="K569" s="207"/>
      <c r="L569" s="207"/>
      <c r="M569" s="207"/>
      <c r="N569" s="207"/>
      <c r="O569" s="299"/>
      <c r="P569" s="201"/>
      <c r="Q569" s="201"/>
    </row>
    <row r="570" spans="1:17" ht="15.75" customHeight="1">
      <c r="A570" s="926" t="s">
        <v>1096</v>
      </c>
      <c r="B570" s="936" t="s">
        <v>1097</v>
      </c>
      <c r="C570" s="936"/>
      <c r="D570" s="210" t="s">
        <v>8</v>
      </c>
      <c r="E570" s="211">
        <f aca="true" t="shared" si="138" ref="E570:N570">SUM(E571:E581)</f>
        <v>6689.3</v>
      </c>
      <c r="F570" s="211">
        <f t="shared" si="138"/>
        <v>0</v>
      </c>
      <c r="G570" s="211">
        <f t="shared" si="138"/>
        <v>6689.3</v>
      </c>
      <c r="H570" s="211">
        <f t="shared" si="138"/>
        <v>0</v>
      </c>
      <c r="I570" s="211">
        <f t="shared" si="138"/>
        <v>0</v>
      </c>
      <c r="J570" s="211">
        <f t="shared" si="138"/>
        <v>0</v>
      </c>
      <c r="K570" s="211">
        <f t="shared" si="138"/>
        <v>0</v>
      </c>
      <c r="L570" s="211">
        <f t="shared" si="138"/>
        <v>0</v>
      </c>
      <c r="M570" s="211">
        <f t="shared" si="138"/>
        <v>0</v>
      </c>
      <c r="N570" s="211">
        <f t="shared" si="138"/>
        <v>0</v>
      </c>
      <c r="O570" s="255"/>
      <c r="P570" s="201"/>
      <c r="Q570" s="201"/>
    </row>
    <row r="571" spans="1:17" ht="15.75" customHeight="1">
      <c r="A571" s="927"/>
      <c r="B571" s="1183"/>
      <c r="C571" s="1183"/>
      <c r="D571" s="168">
        <v>2015</v>
      </c>
      <c r="E571" s="217">
        <f aca="true" t="shared" si="139" ref="E571:E581">G571+I571+K571+M571</f>
        <v>0</v>
      </c>
      <c r="F571" s="217">
        <f aca="true" t="shared" si="140" ref="F571:F581">H571+J571+L571+N571</f>
        <v>0</v>
      </c>
      <c r="G571" s="217"/>
      <c r="H571" s="217"/>
      <c r="I571" s="217"/>
      <c r="J571" s="217"/>
      <c r="K571" s="217"/>
      <c r="L571" s="217"/>
      <c r="M571" s="217"/>
      <c r="N571" s="217"/>
      <c r="O571" s="255"/>
      <c r="P571" s="201"/>
      <c r="Q571" s="201"/>
    </row>
    <row r="572" spans="1:17" ht="15.75" customHeight="1">
      <c r="A572" s="927"/>
      <c r="B572" s="1183"/>
      <c r="C572" s="1183"/>
      <c r="D572" s="168">
        <v>2016</v>
      </c>
      <c r="E572" s="217">
        <f t="shared" si="139"/>
        <v>0</v>
      </c>
      <c r="F572" s="217">
        <f t="shared" si="140"/>
        <v>0</v>
      </c>
      <c r="G572" s="217"/>
      <c r="H572" s="217"/>
      <c r="I572" s="217"/>
      <c r="J572" s="217"/>
      <c r="K572" s="217"/>
      <c r="L572" s="217"/>
      <c r="M572" s="217"/>
      <c r="N572" s="217"/>
      <c r="O572" s="255"/>
      <c r="P572" s="201"/>
      <c r="Q572" s="201"/>
    </row>
    <row r="573" spans="1:17" ht="15.75" customHeight="1">
      <c r="A573" s="927"/>
      <c r="B573" s="1183"/>
      <c r="C573" s="1183"/>
      <c r="D573" s="168">
        <v>2017</v>
      </c>
      <c r="E573" s="217">
        <f t="shared" si="139"/>
        <v>0</v>
      </c>
      <c r="F573" s="217">
        <f t="shared" si="140"/>
        <v>0</v>
      </c>
      <c r="G573" s="217"/>
      <c r="H573" s="217"/>
      <c r="I573" s="217"/>
      <c r="J573" s="217"/>
      <c r="K573" s="217"/>
      <c r="L573" s="217"/>
      <c r="M573" s="217"/>
      <c r="N573" s="217"/>
      <c r="O573" s="255"/>
      <c r="P573" s="201"/>
      <c r="Q573" s="201"/>
    </row>
    <row r="574" spans="1:17" ht="15.75" customHeight="1">
      <c r="A574" s="927"/>
      <c r="B574" s="1183"/>
      <c r="C574" s="1183"/>
      <c r="D574" s="168">
        <v>2018</v>
      </c>
      <c r="E574" s="217">
        <f t="shared" si="139"/>
        <v>0</v>
      </c>
      <c r="F574" s="217">
        <f t="shared" si="140"/>
        <v>0</v>
      </c>
      <c r="G574" s="217"/>
      <c r="H574" s="217"/>
      <c r="I574" s="217"/>
      <c r="J574" s="217"/>
      <c r="K574" s="217"/>
      <c r="L574" s="217"/>
      <c r="M574" s="217"/>
      <c r="N574" s="217"/>
      <c r="O574" s="255"/>
      <c r="P574" s="201"/>
      <c r="Q574" s="201"/>
    </row>
    <row r="575" spans="1:17" ht="15.75" customHeight="1">
      <c r="A575" s="927"/>
      <c r="B575" s="1183"/>
      <c r="C575" s="1183"/>
      <c r="D575" s="168">
        <v>2019</v>
      </c>
      <c r="E575" s="217">
        <f t="shared" si="139"/>
        <v>0</v>
      </c>
      <c r="F575" s="217">
        <f t="shared" si="140"/>
        <v>0</v>
      </c>
      <c r="G575" s="217"/>
      <c r="H575" s="217"/>
      <c r="I575" s="217"/>
      <c r="J575" s="217"/>
      <c r="K575" s="217"/>
      <c r="L575" s="217"/>
      <c r="M575" s="217"/>
      <c r="N575" s="217"/>
      <c r="O575" s="255"/>
      <c r="P575" s="201"/>
      <c r="Q575" s="201"/>
    </row>
    <row r="576" spans="1:17" ht="15.75" customHeight="1">
      <c r="A576" s="927"/>
      <c r="B576" s="1183"/>
      <c r="C576" s="1183"/>
      <c r="D576" s="162">
        <v>2020</v>
      </c>
      <c r="E576" s="207">
        <f t="shared" si="139"/>
        <v>0</v>
      </c>
      <c r="F576" s="207">
        <f t="shared" si="140"/>
        <v>0</v>
      </c>
      <c r="G576" s="207"/>
      <c r="H576" s="207"/>
      <c r="I576" s="207"/>
      <c r="J576" s="207"/>
      <c r="K576" s="207"/>
      <c r="L576" s="207"/>
      <c r="M576" s="207"/>
      <c r="N576" s="207"/>
      <c r="O576" s="255"/>
      <c r="P576" s="201"/>
      <c r="Q576" s="201"/>
    </row>
    <row r="577" spans="1:17" ht="15.75" customHeight="1">
      <c r="A577" s="927"/>
      <c r="B577" s="1183"/>
      <c r="C577" s="1183"/>
      <c r="D577" s="162">
        <v>2021</v>
      </c>
      <c r="E577" s="207">
        <f t="shared" si="139"/>
        <v>6689.3</v>
      </c>
      <c r="F577" s="207">
        <f t="shared" si="140"/>
        <v>0</v>
      </c>
      <c r="G577" s="207">
        <v>6689.3</v>
      </c>
      <c r="H577" s="207"/>
      <c r="I577" s="207"/>
      <c r="J577" s="207"/>
      <c r="K577" s="207"/>
      <c r="L577" s="207"/>
      <c r="M577" s="207"/>
      <c r="N577" s="207"/>
      <c r="O577" s="255"/>
      <c r="P577" s="201"/>
      <c r="Q577" s="201"/>
    </row>
    <row r="578" spans="1:17" ht="15.75" customHeight="1">
      <c r="A578" s="927"/>
      <c r="B578" s="1183"/>
      <c r="C578" s="1183"/>
      <c r="D578" s="162">
        <v>2022</v>
      </c>
      <c r="E578" s="207">
        <f t="shared" si="139"/>
        <v>0</v>
      </c>
      <c r="F578" s="207">
        <f t="shared" si="140"/>
        <v>0</v>
      </c>
      <c r="G578" s="207"/>
      <c r="H578" s="207"/>
      <c r="I578" s="207"/>
      <c r="J578" s="207"/>
      <c r="K578" s="207"/>
      <c r="L578" s="207"/>
      <c r="M578" s="207"/>
      <c r="N578" s="207"/>
      <c r="O578" s="255"/>
      <c r="P578" s="201"/>
      <c r="Q578" s="201"/>
    </row>
    <row r="579" spans="1:17" ht="15.75" customHeight="1">
      <c r="A579" s="927"/>
      <c r="B579" s="1183"/>
      <c r="C579" s="1183"/>
      <c r="D579" s="162">
        <v>2023</v>
      </c>
      <c r="E579" s="207">
        <f t="shared" si="139"/>
        <v>0</v>
      </c>
      <c r="F579" s="207">
        <f t="shared" si="140"/>
        <v>0</v>
      </c>
      <c r="G579" s="207"/>
      <c r="H579" s="207"/>
      <c r="I579" s="207"/>
      <c r="J579" s="207"/>
      <c r="K579" s="207"/>
      <c r="L579" s="207"/>
      <c r="M579" s="207"/>
      <c r="N579" s="207"/>
      <c r="O579" s="255"/>
      <c r="P579" s="201"/>
      <c r="Q579" s="201"/>
    </row>
    <row r="580" spans="1:17" ht="13.5">
      <c r="A580" s="927"/>
      <c r="B580" s="1183"/>
      <c r="C580" s="1183"/>
      <c r="D580" s="162">
        <v>2024</v>
      </c>
      <c r="E580" s="207">
        <f t="shared" si="139"/>
        <v>0</v>
      </c>
      <c r="F580" s="207">
        <f t="shared" si="140"/>
        <v>0</v>
      </c>
      <c r="G580" s="207"/>
      <c r="H580" s="207"/>
      <c r="I580" s="207"/>
      <c r="J580" s="207"/>
      <c r="K580" s="207"/>
      <c r="L580" s="207"/>
      <c r="M580" s="207"/>
      <c r="N580" s="207"/>
      <c r="O580" s="255"/>
      <c r="P580" s="201"/>
      <c r="Q580" s="201"/>
    </row>
    <row r="581" spans="1:17" ht="13.5">
      <c r="A581" s="928"/>
      <c r="B581" s="937"/>
      <c r="C581" s="937"/>
      <c r="D581" s="162">
        <v>2025</v>
      </c>
      <c r="E581" s="207">
        <f t="shared" si="139"/>
        <v>0</v>
      </c>
      <c r="F581" s="207">
        <f t="shared" si="140"/>
        <v>0</v>
      </c>
      <c r="G581" s="207"/>
      <c r="H581" s="207"/>
      <c r="I581" s="207"/>
      <c r="J581" s="207"/>
      <c r="K581" s="207"/>
      <c r="L581" s="207"/>
      <c r="M581" s="207"/>
      <c r="N581" s="207"/>
      <c r="O581" s="255"/>
      <c r="P581" s="201"/>
      <c r="Q581" s="201"/>
    </row>
    <row r="582" spans="1:17" ht="13.5">
      <c r="A582" s="916"/>
      <c r="B582" s="1232" t="s">
        <v>16</v>
      </c>
      <c r="C582" s="1232"/>
      <c r="D582" s="205" t="s">
        <v>8</v>
      </c>
      <c r="E582" s="206">
        <f>SUM(E583:E593)</f>
        <v>1503717.0999999999</v>
      </c>
      <c r="F582" s="206">
        <f aca="true" t="shared" si="141" ref="F582:N582">SUM(F583:F593)</f>
        <v>95278.90000000001</v>
      </c>
      <c r="G582" s="206">
        <f t="shared" si="141"/>
        <v>620011.8</v>
      </c>
      <c r="H582" s="206">
        <f t="shared" si="141"/>
        <v>81679.70000000001</v>
      </c>
      <c r="I582" s="206">
        <f t="shared" si="141"/>
        <v>0</v>
      </c>
      <c r="J582" s="206">
        <f t="shared" si="141"/>
        <v>0</v>
      </c>
      <c r="K582" s="206">
        <f t="shared" si="141"/>
        <v>883705.3</v>
      </c>
      <c r="L582" s="206">
        <f t="shared" si="141"/>
        <v>13599.2</v>
      </c>
      <c r="M582" s="206">
        <f t="shared" si="141"/>
        <v>0</v>
      </c>
      <c r="N582" s="206">
        <f t="shared" si="141"/>
        <v>0</v>
      </c>
      <c r="O582" s="1219"/>
      <c r="P582" s="201"/>
      <c r="Q582" s="201"/>
    </row>
    <row r="583" spans="1:17" ht="13.5">
      <c r="A583" s="916"/>
      <c r="B583" s="1232"/>
      <c r="C583" s="1232"/>
      <c r="D583" s="168">
        <v>2015</v>
      </c>
      <c r="E583" s="217">
        <f>G583+I583+K583+M583</f>
        <v>85016.09999999999</v>
      </c>
      <c r="F583" s="217">
        <f>H583+J583+L583+N583</f>
        <v>37016.1</v>
      </c>
      <c r="G583" s="217">
        <f>G23+G35</f>
        <v>35416.899999999994</v>
      </c>
      <c r="H583" s="217">
        <f>H23+H35</f>
        <v>23416.899999999998</v>
      </c>
      <c r="I583" s="217">
        <f aca="true" t="shared" si="142" ref="I583:N583">I23+I35</f>
        <v>0</v>
      </c>
      <c r="J583" s="217">
        <f t="shared" si="142"/>
        <v>0</v>
      </c>
      <c r="K583" s="217">
        <f t="shared" si="142"/>
        <v>49599.2</v>
      </c>
      <c r="L583" s="217">
        <f t="shared" si="142"/>
        <v>13599.2</v>
      </c>
      <c r="M583" s="217">
        <f t="shared" si="142"/>
        <v>0</v>
      </c>
      <c r="N583" s="217">
        <f t="shared" si="142"/>
        <v>0</v>
      </c>
      <c r="O583" s="1219"/>
      <c r="P583" s="201"/>
      <c r="Q583" s="201"/>
    </row>
    <row r="584" spans="1:17" ht="13.5">
      <c r="A584" s="916"/>
      <c r="B584" s="1232"/>
      <c r="C584" s="1232"/>
      <c r="D584" s="168">
        <v>2016</v>
      </c>
      <c r="E584" s="217">
        <f aca="true" t="shared" si="143" ref="E584:F588">G584+I584+K584+M584</f>
        <v>4708.6</v>
      </c>
      <c r="F584" s="217">
        <f t="shared" si="143"/>
        <v>4708.6</v>
      </c>
      <c r="G584" s="217">
        <f aca="true" t="shared" si="144" ref="G584:G593">G24+G36</f>
        <v>4708.6</v>
      </c>
      <c r="H584" s="217">
        <f aca="true" t="shared" si="145" ref="H584:N593">H24+H36</f>
        <v>4708.6</v>
      </c>
      <c r="I584" s="217">
        <f t="shared" si="145"/>
        <v>0</v>
      </c>
      <c r="J584" s="217">
        <f t="shared" si="145"/>
        <v>0</v>
      </c>
      <c r="K584" s="217">
        <f t="shared" si="145"/>
        <v>0</v>
      </c>
      <c r="L584" s="217">
        <f t="shared" si="145"/>
        <v>0</v>
      </c>
      <c r="M584" s="217">
        <f t="shared" si="145"/>
        <v>0</v>
      </c>
      <c r="N584" s="217">
        <f t="shared" si="145"/>
        <v>0</v>
      </c>
      <c r="O584" s="1219"/>
      <c r="P584" s="201"/>
      <c r="Q584" s="201"/>
    </row>
    <row r="585" spans="1:17" ht="13.5">
      <c r="A585" s="916"/>
      <c r="B585" s="1232"/>
      <c r="C585" s="1232"/>
      <c r="D585" s="168">
        <v>2017</v>
      </c>
      <c r="E585" s="217">
        <f t="shared" si="143"/>
        <v>45833.9</v>
      </c>
      <c r="F585" s="217">
        <f t="shared" si="143"/>
        <v>5831.9</v>
      </c>
      <c r="G585" s="217">
        <f t="shared" si="144"/>
        <v>5833.9</v>
      </c>
      <c r="H585" s="217">
        <f t="shared" si="145"/>
        <v>5831.9</v>
      </c>
      <c r="I585" s="217">
        <f t="shared" si="145"/>
        <v>0</v>
      </c>
      <c r="J585" s="217">
        <f t="shared" si="145"/>
        <v>0</v>
      </c>
      <c r="K585" s="217">
        <f t="shared" si="145"/>
        <v>40000</v>
      </c>
      <c r="L585" s="217">
        <f t="shared" si="145"/>
        <v>0</v>
      </c>
      <c r="M585" s="217">
        <f t="shared" si="145"/>
        <v>0</v>
      </c>
      <c r="N585" s="217">
        <f t="shared" si="145"/>
        <v>0</v>
      </c>
      <c r="O585" s="1219"/>
      <c r="P585" s="201"/>
      <c r="Q585" s="201"/>
    </row>
    <row r="586" spans="1:17" ht="13.5">
      <c r="A586" s="916"/>
      <c r="B586" s="1232"/>
      <c r="C586" s="1232"/>
      <c r="D586" s="168">
        <v>2018</v>
      </c>
      <c r="E586" s="217">
        <f t="shared" si="143"/>
        <v>11644.4</v>
      </c>
      <c r="F586" s="217">
        <f t="shared" si="143"/>
        <v>11644.4</v>
      </c>
      <c r="G586" s="217">
        <f t="shared" si="144"/>
        <v>11644.4</v>
      </c>
      <c r="H586" s="217">
        <f t="shared" si="145"/>
        <v>11644.4</v>
      </c>
      <c r="I586" s="217">
        <f t="shared" si="145"/>
        <v>0</v>
      </c>
      <c r="J586" s="217">
        <f t="shared" si="145"/>
        <v>0</v>
      </c>
      <c r="K586" s="217">
        <f t="shared" si="145"/>
        <v>0</v>
      </c>
      <c r="L586" s="217">
        <f t="shared" si="145"/>
        <v>0</v>
      </c>
      <c r="M586" s="217">
        <f t="shared" si="145"/>
        <v>0</v>
      </c>
      <c r="N586" s="217">
        <f t="shared" si="145"/>
        <v>0</v>
      </c>
      <c r="O586" s="1219"/>
      <c r="P586" s="201"/>
      <c r="Q586" s="201"/>
    </row>
    <row r="587" spans="1:17" ht="13.5">
      <c r="A587" s="916"/>
      <c r="B587" s="1232"/>
      <c r="C587" s="1232"/>
      <c r="D587" s="168">
        <v>2019</v>
      </c>
      <c r="E587" s="217">
        <f t="shared" si="143"/>
        <v>6554.3</v>
      </c>
      <c r="F587" s="217">
        <f t="shared" si="143"/>
        <v>6554.3</v>
      </c>
      <c r="G587" s="217">
        <f t="shared" si="144"/>
        <v>6554.3</v>
      </c>
      <c r="H587" s="217">
        <f t="shared" si="145"/>
        <v>6554.3</v>
      </c>
      <c r="I587" s="217">
        <f t="shared" si="145"/>
        <v>0</v>
      </c>
      <c r="J587" s="217">
        <f t="shared" si="145"/>
        <v>0</v>
      </c>
      <c r="K587" s="217">
        <f t="shared" si="145"/>
        <v>0</v>
      </c>
      <c r="L587" s="217">
        <f t="shared" si="145"/>
        <v>0</v>
      </c>
      <c r="M587" s="217">
        <f t="shared" si="145"/>
        <v>0</v>
      </c>
      <c r="N587" s="217">
        <f t="shared" si="145"/>
        <v>0</v>
      </c>
      <c r="O587" s="1219"/>
      <c r="P587" s="201"/>
      <c r="Q587" s="201"/>
    </row>
    <row r="588" spans="1:17" ht="13.5">
      <c r="A588" s="916"/>
      <c r="B588" s="1232"/>
      <c r="C588" s="1232"/>
      <c r="D588" s="162">
        <v>2020</v>
      </c>
      <c r="E588" s="207">
        <f t="shared" si="143"/>
        <v>88233.3</v>
      </c>
      <c r="F588" s="207">
        <f t="shared" si="143"/>
        <v>22634</v>
      </c>
      <c r="G588" s="217">
        <f t="shared" si="144"/>
        <v>23233.3</v>
      </c>
      <c r="H588" s="217">
        <f t="shared" si="145"/>
        <v>22634</v>
      </c>
      <c r="I588" s="217">
        <f t="shared" si="145"/>
        <v>0</v>
      </c>
      <c r="J588" s="217">
        <f t="shared" si="145"/>
        <v>0</v>
      </c>
      <c r="K588" s="217">
        <f t="shared" si="145"/>
        <v>65000</v>
      </c>
      <c r="L588" s="217">
        <f t="shared" si="145"/>
        <v>0</v>
      </c>
      <c r="M588" s="217">
        <f t="shared" si="145"/>
        <v>0</v>
      </c>
      <c r="N588" s="217">
        <f t="shared" si="145"/>
        <v>0</v>
      </c>
      <c r="O588" s="1219"/>
      <c r="P588" s="215">
        <f aca="true" t="shared" si="146" ref="P588:Q590">G588+I588+K588</f>
        <v>88233.3</v>
      </c>
      <c r="Q588" s="215">
        <f t="shared" si="146"/>
        <v>22634</v>
      </c>
    </row>
    <row r="589" spans="1:17" ht="13.5">
      <c r="A589" s="916"/>
      <c r="B589" s="1232"/>
      <c r="C589" s="1232"/>
      <c r="D589" s="162">
        <v>2021</v>
      </c>
      <c r="E589" s="207">
        <f aca="true" t="shared" si="147" ref="E589:F593">G589+I589+K589+M589</f>
        <v>357037.9</v>
      </c>
      <c r="F589" s="207">
        <f t="shared" si="147"/>
        <v>6889.6</v>
      </c>
      <c r="G589" s="217">
        <f t="shared" si="144"/>
        <v>105922.1</v>
      </c>
      <c r="H589" s="217">
        <f t="shared" si="145"/>
        <v>6889.6</v>
      </c>
      <c r="I589" s="217">
        <f t="shared" si="145"/>
        <v>0</v>
      </c>
      <c r="J589" s="217">
        <f t="shared" si="145"/>
        <v>0</v>
      </c>
      <c r="K589" s="217">
        <f t="shared" si="145"/>
        <v>251115.8</v>
      </c>
      <c r="L589" s="217">
        <f t="shared" si="145"/>
        <v>0</v>
      </c>
      <c r="M589" s="217">
        <f t="shared" si="145"/>
        <v>0</v>
      </c>
      <c r="N589" s="217">
        <f t="shared" si="145"/>
        <v>0</v>
      </c>
      <c r="O589" s="1219"/>
      <c r="P589" s="215">
        <f t="shared" si="146"/>
        <v>357037.9</v>
      </c>
      <c r="Q589" s="215">
        <f t="shared" si="146"/>
        <v>6889.6</v>
      </c>
    </row>
    <row r="590" spans="1:17" ht="13.5">
      <c r="A590" s="916"/>
      <c r="B590" s="1232"/>
      <c r="C590" s="1232"/>
      <c r="D590" s="162">
        <v>2022</v>
      </c>
      <c r="E590" s="207">
        <f t="shared" si="147"/>
        <v>329922.6</v>
      </c>
      <c r="F590" s="207">
        <f t="shared" si="147"/>
        <v>0</v>
      </c>
      <c r="G590" s="217">
        <f t="shared" si="144"/>
        <v>95400.8</v>
      </c>
      <c r="H590" s="217">
        <f t="shared" si="145"/>
        <v>0</v>
      </c>
      <c r="I590" s="217">
        <f t="shared" si="145"/>
        <v>0</v>
      </c>
      <c r="J590" s="217">
        <f t="shared" si="145"/>
        <v>0</v>
      </c>
      <c r="K590" s="217">
        <f t="shared" si="145"/>
        <v>234521.8</v>
      </c>
      <c r="L590" s="217">
        <f t="shared" si="145"/>
        <v>0</v>
      </c>
      <c r="M590" s="217">
        <f t="shared" si="145"/>
        <v>0</v>
      </c>
      <c r="N590" s="217">
        <f t="shared" si="145"/>
        <v>0</v>
      </c>
      <c r="O590" s="1219"/>
      <c r="P590" s="215">
        <f t="shared" si="146"/>
        <v>329922.6</v>
      </c>
      <c r="Q590" s="215">
        <f t="shared" si="146"/>
        <v>0</v>
      </c>
    </row>
    <row r="591" spans="1:17" ht="13.5">
      <c r="A591" s="916"/>
      <c r="B591" s="1232"/>
      <c r="C591" s="1232"/>
      <c r="D591" s="162">
        <v>2023</v>
      </c>
      <c r="E591" s="207">
        <f t="shared" si="147"/>
        <v>345392.1</v>
      </c>
      <c r="F591" s="207">
        <f t="shared" si="147"/>
        <v>0</v>
      </c>
      <c r="G591" s="217">
        <f t="shared" si="144"/>
        <v>101923.6</v>
      </c>
      <c r="H591" s="217">
        <f t="shared" si="145"/>
        <v>0</v>
      </c>
      <c r="I591" s="217">
        <f t="shared" si="145"/>
        <v>0</v>
      </c>
      <c r="J591" s="217">
        <f t="shared" si="145"/>
        <v>0</v>
      </c>
      <c r="K591" s="217">
        <f t="shared" si="145"/>
        <v>243468.5</v>
      </c>
      <c r="L591" s="217">
        <f t="shared" si="145"/>
        <v>0</v>
      </c>
      <c r="M591" s="217">
        <f t="shared" si="145"/>
        <v>0</v>
      </c>
      <c r="N591" s="217">
        <f t="shared" si="145"/>
        <v>0</v>
      </c>
      <c r="O591" s="1219"/>
      <c r="P591" s="201"/>
      <c r="Q591" s="201"/>
    </row>
    <row r="592" spans="1:17" ht="13.5">
      <c r="A592" s="916"/>
      <c r="B592" s="1232"/>
      <c r="C592" s="1232"/>
      <c r="D592" s="162">
        <v>2024</v>
      </c>
      <c r="E592" s="207">
        <f t="shared" si="147"/>
        <v>24725.199999999997</v>
      </c>
      <c r="F592" s="207">
        <f t="shared" si="147"/>
        <v>0</v>
      </c>
      <c r="G592" s="217">
        <f t="shared" si="144"/>
        <v>24725.199999999997</v>
      </c>
      <c r="H592" s="217">
        <f t="shared" si="145"/>
        <v>0</v>
      </c>
      <c r="I592" s="217">
        <f t="shared" si="145"/>
        <v>0</v>
      </c>
      <c r="J592" s="217">
        <f t="shared" si="145"/>
        <v>0</v>
      </c>
      <c r="K592" s="217">
        <f t="shared" si="145"/>
        <v>0</v>
      </c>
      <c r="L592" s="217">
        <f t="shared" si="145"/>
        <v>0</v>
      </c>
      <c r="M592" s="217">
        <f t="shared" si="145"/>
        <v>0</v>
      </c>
      <c r="N592" s="217">
        <f t="shared" si="145"/>
        <v>0</v>
      </c>
      <c r="O592" s="1219"/>
      <c r="P592" s="201"/>
      <c r="Q592" s="201"/>
    </row>
    <row r="593" spans="1:17" ht="14.25" thickBot="1">
      <c r="A593" s="1231"/>
      <c r="B593" s="1233"/>
      <c r="C593" s="1233"/>
      <c r="D593" s="185">
        <v>2025</v>
      </c>
      <c r="E593" s="216">
        <f t="shared" si="147"/>
        <v>204648.7</v>
      </c>
      <c r="F593" s="216">
        <f t="shared" si="147"/>
        <v>0</v>
      </c>
      <c r="G593" s="243">
        <f t="shared" si="144"/>
        <v>204648.7</v>
      </c>
      <c r="H593" s="243">
        <f t="shared" si="145"/>
        <v>0</v>
      </c>
      <c r="I593" s="243">
        <f t="shared" si="145"/>
        <v>0</v>
      </c>
      <c r="J593" s="243">
        <f t="shared" si="145"/>
        <v>0</v>
      </c>
      <c r="K593" s="243">
        <f t="shared" si="145"/>
        <v>0</v>
      </c>
      <c r="L593" s="243">
        <f t="shared" si="145"/>
        <v>0</v>
      </c>
      <c r="M593" s="243">
        <f t="shared" si="145"/>
        <v>0</v>
      </c>
      <c r="N593" s="243">
        <f t="shared" si="145"/>
        <v>0</v>
      </c>
      <c r="O593" s="1220"/>
      <c r="P593" s="201"/>
      <c r="Q593" s="201"/>
    </row>
    <row r="594" spans="1:17" ht="13.5">
      <c r="A594" s="1197">
        <v>58</v>
      </c>
      <c r="B594" s="1197"/>
      <c r="C594" s="1197"/>
      <c r="D594" s="1197"/>
      <c r="E594" s="1197"/>
      <c r="F594" s="1197"/>
      <c r="G594" s="1197"/>
      <c r="H594" s="1197"/>
      <c r="I594" s="1197"/>
      <c r="J594" s="1197"/>
      <c r="K594" s="1197"/>
      <c r="L594" s="1197"/>
      <c r="M594" s="1197"/>
      <c r="N594" s="1197"/>
      <c r="O594" s="1197"/>
      <c r="P594" s="201"/>
      <c r="Q594" s="201"/>
    </row>
    <row r="595" spans="1:17" ht="21" customHeight="1">
      <c r="A595" s="914" t="s">
        <v>359</v>
      </c>
      <c r="B595" s="914"/>
      <c r="C595" s="914"/>
      <c r="D595" s="914"/>
      <c r="E595" s="914"/>
      <c r="F595" s="914"/>
      <c r="G595" s="914"/>
      <c r="H595" s="914"/>
      <c r="I595" s="914"/>
      <c r="J595" s="914"/>
      <c r="K595" s="914"/>
      <c r="L595" s="914"/>
      <c r="M595" s="914"/>
      <c r="N595" s="914"/>
      <c r="O595" s="914"/>
      <c r="P595" s="201"/>
      <c r="Q595" s="201"/>
    </row>
    <row r="596" ht="8.25" customHeight="1">
      <c r="A596" s="92"/>
    </row>
    <row r="597" spans="1:15" ht="31.5" customHeight="1">
      <c r="A597" s="828" t="s">
        <v>700</v>
      </c>
      <c r="B597" s="828"/>
      <c r="C597" s="828"/>
      <c r="D597" s="828"/>
      <c r="E597" s="828"/>
      <c r="F597" s="828"/>
      <c r="G597" s="828"/>
      <c r="H597" s="828"/>
      <c r="I597" s="828"/>
      <c r="J597" s="828"/>
      <c r="K597" s="828"/>
      <c r="L597" s="828"/>
      <c r="M597" s="828"/>
      <c r="N597" s="828"/>
      <c r="O597" s="828"/>
    </row>
    <row r="598" spans="1:15" ht="29.25" customHeight="1">
      <c r="A598" s="828" t="s">
        <v>703</v>
      </c>
      <c r="B598" s="828"/>
      <c r="C598" s="828"/>
      <c r="D598" s="828"/>
      <c r="E598" s="828"/>
      <c r="F598" s="828"/>
      <c r="G598" s="828"/>
      <c r="H598" s="828"/>
      <c r="I598" s="828"/>
      <c r="J598" s="828"/>
      <c r="K598" s="828"/>
      <c r="L598" s="828"/>
      <c r="M598" s="828"/>
      <c r="N598" s="828"/>
      <c r="O598" s="828"/>
    </row>
    <row r="599" spans="1:15" ht="28.5" customHeight="1">
      <c r="A599" s="894" t="s">
        <v>980</v>
      </c>
      <c r="B599" s="894"/>
      <c r="C599" s="894"/>
      <c r="D599" s="894"/>
      <c r="E599" s="894"/>
      <c r="F599" s="894"/>
      <c r="G599" s="894"/>
      <c r="H599" s="894"/>
      <c r="I599" s="894"/>
      <c r="J599" s="894"/>
      <c r="K599" s="894"/>
      <c r="L599" s="894"/>
      <c r="M599" s="894"/>
      <c r="N599" s="894"/>
      <c r="O599" s="894"/>
    </row>
    <row r="600" spans="1:15" ht="13.5">
      <c r="A600" s="1019" t="s">
        <v>704</v>
      </c>
      <c r="B600" s="1019"/>
      <c r="C600" s="1019"/>
      <c r="D600" s="1019"/>
      <c r="E600" s="1019"/>
      <c r="F600" s="1019"/>
      <c r="G600" s="1019"/>
      <c r="H600" s="1019"/>
      <c r="I600" s="1019"/>
      <c r="J600" s="1019"/>
      <c r="K600" s="1019"/>
      <c r="L600" s="1019"/>
      <c r="M600" s="1019"/>
      <c r="N600" s="1019"/>
      <c r="O600" s="1019"/>
    </row>
    <row r="601" spans="1:15" ht="32.25" customHeight="1">
      <c r="A601" s="1230" t="s">
        <v>839</v>
      </c>
      <c r="B601" s="828"/>
      <c r="C601" s="828"/>
      <c r="D601" s="828"/>
      <c r="E601" s="828"/>
      <c r="F601" s="828"/>
      <c r="G601" s="828"/>
      <c r="H601" s="828"/>
      <c r="I601" s="828"/>
      <c r="J601" s="828"/>
      <c r="K601" s="828"/>
      <c r="L601" s="828"/>
      <c r="M601" s="828"/>
      <c r="N601" s="828"/>
      <c r="O601" s="828"/>
    </row>
    <row r="602" spans="1:15" ht="29.25" customHeight="1">
      <c r="A602" s="828" t="s">
        <v>480</v>
      </c>
      <c r="B602" s="828"/>
      <c r="C602" s="828"/>
      <c r="D602" s="828"/>
      <c r="E602" s="828"/>
      <c r="F602" s="828"/>
      <c r="G602" s="828"/>
      <c r="H602" s="828"/>
      <c r="I602" s="828"/>
      <c r="J602" s="828"/>
      <c r="K602" s="828"/>
      <c r="L602" s="828"/>
      <c r="M602" s="828"/>
      <c r="N602" s="828"/>
      <c r="O602" s="828"/>
    </row>
    <row r="603" spans="1:15" ht="45.75" customHeight="1">
      <c r="A603" s="828" t="s">
        <v>752</v>
      </c>
      <c r="B603" s="828"/>
      <c r="C603" s="828"/>
      <c r="D603" s="828"/>
      <c r="E603" s="828"/>
      <c r="F603" s="828"/>
      <c r="G603" s="828"/>
      <c r="H603" s="828"/>
      <c r="I603" s="828"/>
      <c r="J603" s="828"/>
      <c r="K603" s="828"/>
      <c r="L603" s="828"/>
      <c r="M603" s="828"/>
      <c r="N603" s="828"/>
      <c r="O603" s="828"/>
    </row>
    <row r="604" spans="1:15" ht="76.5" customHeight="1">
      <c r="A604" s="1235" t="s">
        <v>984</v>
      </c>
      <c r="B604" s="1236"/>
      <c r="C604" s="1236"/>
      <c r="D604" s="1236"/>
      <c r="E604" s="1236"/>
      <c r="F604" s="1236"/>
      <c r="G604" s="1236"/>
      <c r="H604" s="1236"/>
      <c r="I604" s="1236"/>
      <c r="J604" s="1236"/>
      <c r="K604" s="1236"/>
      <c r="L604" s="1236"/>
      <c r="M604" s="1236"/>
      <c r="N604" s="1236"/>
      <c r="O604" s="1236"/>
    </row>
    <row r="605" spans="1:15" ht="48.75" customHeight="1">
      <c r="A605" s="1234" t="s">
        <v>540</v>
      </c>
      <c r="B605" s="1234"/>
      <c r="C605" s="1234"/>
      <c r="D605" s="1234"/>
      <c r="E605" s="1234"/>
      <c r="F605" s="1234"/>
      <c r="G605" s="1234"/>
      <c r="H605" s="1234"/>
      <c r="I605" s="1234"/>
      <c r="J605" s="1234"/>
      <c r="K605" s="1234"/>
      <c r="L605" s="1234"/>
      <c r="M605" s="1234"/>
      <c r="N605" s="1234"/>
      <c r="O605" s="1234"/>
    </row>
    <row r="606" spans="1:15" ht="30" customHeight="1">
      <c r="A606" s="895" t="s">
        <v>697</v>
      </c>
      <c r="B606" s="895"/>
      <c r="C606" s="895"/>
      <c r="D606" s="895"/>
      <c r="E606" s="895"/>
      <c r="F606" s="895"/>
      <c r="G606" s="895"/>
      <c r="H606" s="895"/>
      <c r="I606" s="895"/>
      <c r="J606" s="895"/>
      <c r="K606" s="895"/>
      <c r="L606" s="895"/>
      <c r="M606" s="895"/>
      <c r="N606" s="895"/>
      <c r="O606" s="895"/>
    </row>
    <row r="607" spans="1:15" ht="60.75" customHeight="1">
      <c r="A607" s="894" t="s">
        <v>548</v>
      </c>
      <c r="B607" s="894"/>
      <c r="C607" s="894"/>
      <c r="D607" s="894"/>
      <c r="E607" s="894"/>
      <c r="F607" s="894"/>
      <c r="G607" s="894"/>
      <c r="H607" s="894"/>
      <c r="I607" s="894"/>
      <c r="J607" s="894"/>
      <c r="K607" s="894"/>
      <c r="L607" s="894"/>
      <c r="M607" s="894"/>
      <c r="N607" s="894"/>
      <c r="O607" s="894"/>
    </row>
  </sheetData>
  <sheetProtection/>
  <mergeCells count="200">
    <mergeCell ref="C534:C545"/>
    <mergeCell ref="B534:B545"/>
    <mergeCell ref="A534:A545"/>
    <mergeCell ref="C546:C557"/>
    <mergeCell ref="B546:B557"/>
    <mergeCell ref="A546:A557"/>
    <mergeCell ref="C558:C569"/>
    <mergeCell ref="B558:B569"/>
    <mergeCell ref="A558:A569"/>
    <mergeCell ref="B485:B496"/>
    <mergeCell ref="C485:C496"/>
    <mergeCell ref="C497:C508"/>
    <mergeCell ref="B497:B508"/>
    <mergeCell ref="A497:A508"/>
    <mergeCell ref="A509:A520"/>
    <mergeCell ref="A522:A533"/>
    <mergeCell ref="B509:B520"/>
    <mergeCell ref="C509:C520"/>
    <mergeCell ref="C522:C533"/>
    <mergeCell ref="O461:O472"/>
    <mergeCell ref="C376:C387"/>
    <mergeCell ref="B376:B387"/>
    <mergeCell ref="B522:B533"/>
    <mergeCell ref="B473:B484"/>
    <mergeCell ref="B400:B411"/>
    <mergeCell ref="O427:O460"/>
    <mergeCell ref="A473:A484"/>
    <mergeCell ref="C424:C436"/>
    <mergeCell ref="B424:B425"/>
    <mergeCell ref="A424:A436"/>
    <mergeCell ref="B449:B460"/>
    <mergeCell ref="C449:C460"/>
    <mergeCell ref="C461:C472"/>
    <mergeCell ref="B461:B472"/>
    <mergeCell ref="A461:A472"/>
    <mergeCell ref="B437:B448"/>
    <mergeCell ref="A412:A423"/>
    <mergeCell ref="A352:A363"/>
    <mergeCell ref="C364:C375"/>
    <mergeCell ref="A364:A375"/>
    <mergeCell ref="B364:B375"/>
    <mergeCell ref="B388:B399"/>
    <mergeCell ref="C352:C363"/>
    <mergeCell ref="A157:A168"/>
    <mergeCell ref="C169:C180"/>
    <mergeCell ref="B169:B180"/>
    <mergeCell ref="A169:A180"/>
    <mergeCell ref="C181:C192"/>
    <mergeCell ref="B181:B192"/>
    <mergeCell ref="A181:A192"/>
    <mergeCell ref="C157:C168"/>
    <mergeCell ref="B157:B168"/>
    <mergeCell ref="B132:B143"/>
    <mergeCell ref="A132:A143"/>
    <mergeCell ref="C132:C143"/>
    <mergeCell ref="C144:C155"/>
    <mergeCell ref="B144:B155"/>
    <mergeCell ref="A144:A155"/>
    <mergeCell ref="C108:C119"/>
    <mergeCell ref="B108:B119"/>
    <mergeCell ref="A108:A119"/>
    <mergeCell ref="C120:C131"/>
    <mergeCell ref="B120:B131"/>
    <mergeCell ref="A120:A131"/>
    <mergeCell ref="B84:B95"/>
    <mergeCell ref="A84:A95"/>
    <mergeCell ref="C84:C95"/>
    <mergeCell ref="B96:B107"/>
    <mergeCell ref="A96:A107"/>
    <mergeCell ref="C96:C107"/>
    <mergeCell ref="B71:B82"/>
    <mergeCell ref="A71:A82"/>
    <mergeCell ref="C71:C82"/>
    <mergeCell ref="B47:B58"/>
    <mergeCell ref="A47:A58"/>
    <mergeCell ref="C47:C58"/>
    <mergeCell ref="B59:B70"/>
    <mergeCell ref="A59:A70"/>
    <mergeCell ref="C59:C70"/>
    <mergeCell ref="B22:B33"/>
    <mergeCell ref="A22:A33"/>
    <mergeCell ref="O22:O33"/>
    <mergeCell ref="C22:C33"/>
    <mergeCell ref="B34:B45"/>
    <mergeCell ref="A34:A45"/>
    <mergeCell ref="C34:C45"/>
    <mergeCell ref="O34:O45"/>
    <mergeCell ref="A339:A350"/>
    <mergeCell ref="B352:B363"/>
    <mergeCell ref="B412:B423"/>
    <mergeCell ref="A388:A399"/>
    <mergeCell ref="C388:C399"/>
    <mergeCell ref="A327:A338"/>
    <mergeCell ref="A376:A387"/>
    <mergeCell ref="C400:C411"/>
    <mergeCell ref="C412:C423"/>
    <mergeCell ref="A400:A411"/>
    <mergeCell ref="A605:O605"/>
    <mergeCell ref="A603:O603"/>
    <mergeCell ref="A604:O604"/>
    <mergeCell ref="C473:C484"/>
    <mergeCell ref="A606:O606"/>
    <mergeCell ref="A595:O595"/>
    <mergeCell ref="A597:O597"/>
    <mergeCell ref="A598:O598"/>
    <mergeCell ref="A599:O599"/>
    <mergeCell ref="A485:A496"/>
    <mergeCell ref="A602:O602"/>
    <mergeCell ref="A601:O601"/>
    <mergeCell ref="A600:O600"/>
    <mergeCell ref="A582:A593"/>
    <mergeCell ref="B582:C593"/>
    <mergeCell ref="I18:J18"/>
    <mergeCell ref="K18:L18"/>
    <mergeCell ref="C17:C19"/>
    <mergeCell ref="B46:N46"/>
    <mergeCell ref="C278:C289"/>
    <mergeCell ref="A14:O14"/>
    <mergeCell ref="D17:D19"/>
    <mergeCell ref="M18:N18"/>
    <mergeCell ref="A2:O2"/>
    <mergeCell ref="A3:O3"/>
    <mergeCell ref="A4:O4"/>
    <mergeCell ref="A5:O5"/>
    <mergeCell ref="A6:O6"/>
    <mergeCell ref="A7:O7"/>
    <mergeCell ref="E17:F18"/>
    <mergeCell ref="A8:O8"/>
    <mergeCell ref="A9:O9"/>
    <mergeCell ref="A10:O10"/>
    <mergeCell ref="A11:O11"/>
    <mergeCell ref="A12:O12"/>
    <mergeCell ref="A13:O13"/>
    <mergeCell ref="A205:A216"/>
    <mergeCell ref="A266:A277"/>
    <mergeCell ref="A15:O15"/>
    <mergeCell ref="A16:O16"/>
    <mergeCell ref="A17:A19"/>
    <mergeCell ref="B17:B19"/>
    <mergeCell ref="G18:H18"/>
    <mergeCell ref="B21:N21"/>
    <mergeCell ref="O17:O19"/>
    <mergeCell ref="G17:N17"/>
    <mergeCell ref="C193:C204"/>
    <mergeCell ref="B254:B265"/>
    <mergeCell ref="A607:O607"/>
    <mergeCell ref="B302:N302"/>
    <mergeCell ref="B193:B204"/>
    <mergeCell ref="A193:A204"/>
    <mergeCell ref="C205:C216"/>
    <mergeCell ref="C266:C277"/>
    <mergeCell ref="B266:B277"/>
    <mergeCell ref="B205:B216"/>
    <mergeCell ref="O582:O593"/>
    <mergeCell ref="A278:A289"/>
    <mergeCell ref="B315:B326"/>
    <mergeCell ref="A315:A326"/>
    <mergeCell ref="C327:C338"/>
    <mergeCell ref="B327:B338"/>
    <mergeCell ref="A449:A460"/>
    <mergeCell ref="B427:B436"/>
    <mergeCell ref="C437:C448"/>
    <mergeCell ref="A437:A448"/>
    <mergeCell ref="B303:B314"/>
    <mergeCell ref="C303:C314"/>
    <mergeCell ref="C315:C326"/>
    <mergeCell ref="A241:A252"/>
    <mergeCell ref="B241:B252"/>
    <mergeCell ref="C241:C252"/>
    <mergeCell ref="A254:A265"/>
    <mergeCell ref="C254:C265"/>
    <mergeCell ref="B278:B289"/>
    <mergeCell ref="A303:A314"/>
    <mergeCell ref="C229:C240"/>
    <mergeCell ref="A217:A228"/>
    <mergeCell ref="B217:B228"/>
    <mergeCell ref="C217:C228"/>
    <mergeCell ref="A290:A301"/>
    <mergeCell ref="B290:B301"/>
    <mergeCell ref="C290:C301"/>
    <mergeCell ref="O46:O82"/>
    <mergeCell ref="A83:O83"/>
    <mergeCell ref="O84:O155"/>
    <mergeCell ref="A156:O156"/>
    <mergeCell ref="O157:O252"/>
    <mergeCell ref="A570:A581"/>
    <mergeCell ref="B570:B581"/>
    <mergeCell ref="C570:C581"/>
    <mergeCell ref="A229:A240"/>
    <mergeCell ref="B229:B240"/>
    <mergeCell ref="A521:O521"/>
    <mergeCell ref="A594:O594"/>
    <mergeCell ref="A253:O253"/>
    <mergeCell ref="O254:O301"/>
    <mergeCell ref="O302:O350"/>
    <mergeCell ref="A351:O351"/>
    <mergeCell ref="O352:O423"/>
    <mergeCell ref="D426:O426"/>
    <mergeCell ref="B339:B350"/>
    <mergeCell ref="C339:C350"/>
  </mergeCells>
  <hyperlinks>
    <hyperlink ref="B509" r:id="rId1" display="consultantplus://offline/ref=BC413C3DF102AA126D20C9F8612486DED6A8F64CF7762AD7ACAD69A494C37EAD0738FE2B449DC84B6583DFq8z7E"/>
    <hyperlink ref="A604" r:id="rId2" display="consultantplus://offline/ref=BC413C3DF102AA126D20C9F8612486DED6A8F64CF17128D7ACAF34AE9C9A72AF0037A13C43D4C44A6583DD80q5z9E"/>
  </hyperlinks>
  <printOptions/>
  <pageMargins left="0.7086614173228347" right="0.2755905511811024" top="0.3937007874015748" bottom="0.31496062992125984" header="0.31496062992125984" footer="0.31496062992125984"/>
  <pageSetup horizontalDpi="600" verticalDpi="600" orientation="portrait" paperSize="9" scale="55" r:id="rId3"/>
  <rowBreaks count="7" manualBreakCount="7">
    <brk id="82" max="14" man="1"/>
    <brk id="155" max="14" man="1"/>
    <brk id="252" max="14" man="1"/>
    <brk id="350" max="14" man="1"/>
    <brk id="425" max="14" man="1"/>
    <brk id="520" max="14" man="1"/>
    <brk id="593" max="14" man="1"/>
  </rowBreaks>
</worksheet>
</file>

<file path=xl/worksheets/sheet21.xml><?xml version="1.0" encoding="utf-8"?>
<worksheet xmlns="http://schemas.openxmlformats.org/spreadsheetml/2006/main" xmlns:r="http://schemas.openxmlformats.org/officeDocument/2006/relationships">
  <sheetPr>
    <tabColor rgb="FF00B050"/>
  </sheetPr>
  <dimension ref="A1:Z47"/>
  <sheetViews>
    <sheetView view="pageBreakPreview" zoomScale="115" zoomScaleSheetLayoutView="115" zoomScalePageLayoutView="0" workbookViewId="0" topLeftCell="A1">
      <pane xSplit="3" ySplit="8" topLeftCell="I48" activePane="bottomRight" state="frozen"/>
      <selection pane="topLeft" activeCell="A1" sqref="A1"/>
      <selection pane="topRight" activeCell="S1" sqref="S1"/>
      <selection pane="bottomLeft" activeCell="A13" sqref="A13"/>
      <selection pane="bottomRight" activeCell="A20" sqref="A20:Z20"/>
    </sheetView>
  </sheetViews>
  <sheetFormatPr defaultColWidth="9.140625" defaultRowHeight="15"/>
  <cols>
    <col min="1" max="1" width="4.00390625" style="141" customWidth="1"/>
    <col min="2" max="2" width="30.57421875" style="141" customWidth="1"/>
    <col min="3" max="3" width="27.7109375" style="141" customWidth="1"/>
    <col min="4" max="5" width="13.421875" style="141" customWidth="1"/>
    <col min="6" max="7" width="11.8515625" style="141" customWidth="1"/>
    <col min="8" max="8" width="11.140625" style="141" bestFit="1" customWidth="1"/>
    <col min="9" max="9" width="7.8515625" style="141" bestFit="1" customWidth="1"/>
    <col min="10" max="13" width="7.140625" style="141" bestFit="1" customWidth="1"/>
    <col min="14" max="14" width="11.421875" style="141" customWidth="1"/>
    <col min="15" max="15" width="8.8515625" style="141" bestFit="1" customWidth="1"/>
    <col min="16" max="16" width="9.8515625" style="141" customWidth="1"/>
    <col min="17" max="17" width="8.8515625" style="141" bestFit="1" customWidth="1"/>
    <col min="18" max="19" width="7.8515625" style="141" bestFit="1" customWidth="1"/>
    <col min="20" max="20" width="15.8515625" style="141" customWidth="1"/>
    <col min="21" max="21" width="7.8515625" style="141" customWidth="1"/>
    <col min="22" max="25" width="7.140625" style="141" bestFit="1" customWidth="1"/>
    <col min="26" max="26" width="7.8515625" style="141" customWidth="1"/>
    <col min="27" max="16384" width="9.140625" style="125" customWidth="1"/>
  </cols>
  <sheetData>
    <row r="1" ht="14.25">
      <c r="Z1" s="303">
        <v>59</v>
      </c>
    </row>
    <row r="2" spans="1:26" ht="14.25">
      <c r="A2" s="122"/>
      <c r="B2" s="122"/>
      <c r="C2" s="123"/>
      <c r="D2" s="122"/>
      <c r="E2" s="122"/>
      <c r="F2" s="122"/>
      <c r="G2" s="122"/>
      <c r="H2" s="122"/>
      <c r="I2" s="122"/>
      <c r="J2" s="122"/>
      <c r="K2" s="122"/>
      <c r="L2" s="122"/>
      <c r="M2" s="122"/>
      <c r="N2" s="122"/>
      <c r="O2" s="122"/>
      <c r="P2" s="122"/>
      <c r="Q2" s="122"/>
      <c r="R2" s="122"/>
      <c r="S2" s="122"/>
      <c r="T2" s="122"/>
      <c r="U2" s="122"/>
      <c r="V2" s="122"/>
      <c r="W2" s="122"/>
      <c r="X2" s="122"/>
      <c r="Y2" s="124"/>
      <c r="Z2" s="124" t="s">
        <v>409</v>
      </c>
    </row>
    <row r="3" spans="1:26" ht="14.25">
      <c r="A3" s="122"/>
      <c r="B3" s="122"/>
      <c r="C3" s="123"/>
      <c r="D3" s="122"/>
      <c r="E3" s="122"/>
      <c r="F3" s="122"/>
      <c r="G3" s="122"/>
      <c r="H3" s="122"/>
      <c r="I3" s="122"/>
      <c r="J3" s="122"/>
      <c r="K3" s="122"/>
      <c r="L3" s="122"/>
      <c r="M3" s="122"/>
      <c r="N3" s="122"/>
      <c r="O3" s="122"/>
      <c r="P3" s="122"/>
      <c r="Q3" s="122"/>
      <c r="R3" s="122"/>
      <c r="S3" s="122"/>
      <c r="T3" s="122"/>
      <c r="U3" s="122"/>
      <c r="V3" s="122"/>
      <c r="W3" s="122"/>
      <c r="X3" s="122"/>
      <c r="Y3" s="124"/>
      <c r="Z3" s="124" t="s">
        <v>410</v>
      </c>
    </row>
    <row r="4" spans="1:26" ht="14.25">
      <c r="A4" s="122"/>
      <c r="B4" s="122"/>
      <c r="C4" s="123"/>
      <c r="D4" s="122"/>
      <c r="E4" s="122"/>
      <c r="F4" s="122"/>
      <c r="G4" s="122"/>
      <c r="H4" s="122"/>
      <c r="I4" s="122"/>
      <c r="J4" s="122"/>
      <c r="K4" s="122"/>
      <c r="L4" s="122"/>
      <c r="M4" s="122"/>
      <c r="N4" s="122"/>
      <c r="O4" s="122"/>
      <c r="P4" s="122"/>
      <c r="Q4" s="122"/>
      <c r="R4" s="122"/>
      <c r="S4" s="122"/>
      <c r="T4" s="122"/>
      <c r="U4" s="122"/>
      <c r="V4" s="122"/>
      <c r="W4" s="122"/>
      <c r="X4" s="122"/>
      <c r="Y4" s="124"/>
      <c r="Z4" s="124" t="s">
        <v>923</v>
      </c>
    </row>
    <row r="5" spans="1:26" ht="30.75" customHeight="1">
      <c r="A5" s="1267" t="s">
        <v>873</v>
      </c>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5"/>
    </row>
    <row r="6" spans="1:26" ht="93.75" customHeight="1">
      <c r="A6" s="1268" t="s">
        <v>1098</v>
      </c>
      <c r="B6" s="1270" t="s">
        <v>411</v>
      </c>
      <c r="C6" s="1270" t="s">
        <v>412</v>
      </c>
      <c r="D6" s="1270" t="s">
        <v>413</v>
      </c>
      <c r="E6" s="1270" t="s">
        <v>414</v>
      </c>
      <c r="F6" s="1270" t="s">
        <v>415</v>
      </c>
      <c r="G6" s="1270" t="s">
        <v>416</v>
      </c>
      <c r="H6" s="1270" t="s">
        <v>692</v>
      </c>
      <c r="I6" s="1271" t="s">
        <v>417</v>
      </c>
      <c r="J6" s="1272"/>
      <c r="K6" s="1272"/>
      <c r="L6" s="1272"/>
      <c r="M6" s="1272"/>
      <c r="N6" s="1272"/>
      <c r="O6" s="1272"/>
      <c r="P6" s="1272"/>
      <c r="Q6" s="1272"/>
      <c r="R6" s="1272"/>
      <c r="S6" s="1273"/>
      <c r="T6" s="1264" t="s">
        <v>418</v>
      </c>
      <c r="U6" s="1265" t="s">
        <v>419</v>
      </c>
      <c r="V6" s="1266"/>
      <c r="W6" s="1266"/>
      <c r="X6" s="1266"/>
      <c r="Y6" s="1266"/>
      <c r="Z6" s="1266"/>
    </row>
    <row r="7" spans="1:26" ht="72" customHeight="1">
      <c r="A7" s="1269"/>
      <c r="B7" s="1270"/>
      <c r="C7" s="1270"/>
      <c r="D7" s="1270"/>
      <c r="E7" s="1270"/>
      <c r="F7" s="1270"/>
      <c r="G7" s="1270"/>
      <c r="H7" s="1270"/>
      <c r="I7" s="256" t="s">
        <v>9</v>
      </c>
      <c r="J7" s="256" t="s">
        <v>10</v>
      </c>
      <c r="K7" s="256" t="s">
        <v>11</v>
      </c>
      <c r="L7" s="256" t="s">
        <v>19</v>
      </c>
      <c r="M7" s="256" t="s">
        <v>27</v>
      </c>
      <c r="N7" s="256" t="s">
        <v>28</v>
      </c>
      <c r="O7" s="256" t="s">
        <v>524</v>
      </c>
      <c r="P7" s="256" t="s">
        <v>525</v>
      </c>
      <c r="Q7" s="256" t="s">
        <v>526</v>
      </c>
      <c r="R7" s="256" t="s">
        <v>527</v>
      </c>
      <c r="S7" s="256" t="s">
        <v>539</v>
      </c>
      <c r="T7" s="1264"/>
      <c r="U7" s="256" t="s">
        <v>9</v>
      </c>
      <c r="V7" s="256" t="s">
        <v>10</v>
      </c>
      <c r="W7" s="256" t="s">
        <v>11</v>
      </c>
      <c r="X7" s="256" t="s">
        <v>19</v>
      </c>
      <c r="Y7" s="256" t="s">
        <v>27</v>
      </c>
      <c r="Z7" s="256" t="s">
        <v>750</v>
      </c>
    </row>
    <row r="8" spans="1:26" ht="14.25">
      <c r="A8" s="126">
        <v>1</v>
      </c>
      <c r="B8" s="126">
        <v>2</v>
      </c>
      <c r="C8" s="126">
        <v>3</v>
      </c>
      <c r="D8" s="126">
        <v>4</v>
      </c>
      <c r="E8" s="126">
        <v>5</v>
      </c>
      <c r="F8" s="126">
        <v>6</v>
      </c>
      <c r="G8" s="126">
        <v>7</v>
      </c>
      <c r="H8" s="126">
        <v>8</v>
      </c>
      <c r="I8" s="126">
        <v>9</v>
      </c>
      <c r="J8" s="126">
        <v>10</v>
      </c>
      <c r="K8" s="126">
        <v>11</v>
      </c>
      <c r="L8" s="126">
        <v>12</v>
      </c>
      <c r="M8" s="126">
        <v>13</v>
      </c>
      <c r="N8" s="126">
        <v>14</v>
      </c>
      <c r="O8" s="126">
        <v>15</v>
      </c>
      <c r="P8" s="126">
        <v>16</v>
      </c>
      <c r="Q8" s="126">
        <v>17</v>
      </c>
      <c r="R8" s="126">
        <v>18</v>
      </c>
      <c r="S8" s="126">
        <v>19</v>
      </c>
      <c r="T8" s="126">
        <v>20</v>
      </c>
      <c r="U8" s="126">
        <v>21</v>
      </c>
      <c r="V8" s="126">
        <v>22</v>
      </c>
      <c r="W8" s="126">
        <v>23</v>
      </c>
      <c r="X8" s="126">
        <v>24</v>
      </c>
      <c r="Y8" s="126">
        <v>25</v>
      </c>
      <c r="Z8" s="126">
        <v>25</v>
      </c>
    </row>
    <row r="9" spans="1:26" ht="38.25" customHeight="1">
      <c r="A9" s="1246">
        <v>1</v>
      </c>
      <c r="B9" s="1250" t="s">
        <v>948</v>
      </c>
      <c r="C9" s="300" t="s">
        <v>423</v>
      </c>
      <c r="D9" s="1261" t="s">
        <v>1105</v>
      </c>
      <c r="E9" s="1246" t="s">
        <v>1105</v>
      </c>
      <c r="F9" s="127"/>
      <c r="G9" s="260" t="s">
        <v>898</v>
      </c>
      <c r="H9" s="128" t="s">
        <v>439</v>
      </c>
      <c r="I9" s="128">
        <v>0</v>
      </c>
      <c r="J9" s="128">
        <v>0</v>
      </c>
      <c r="K9" s="128">
        <v>0</v>
      </c>
      <c r="L9" s="128">
        <v>0</v>
      </c>
      <c r="M9" s="128">
        <v>0</v>
      </c>
      <c r="N9" s="128"/>
      <c r="O9" s="128"/>
      <c r="P9" s="128"/>
      <c r="Q9" s="128"/>
      <c r="R9" s="128"/>
      <c r="S9" s="128"/>
      <c r="T9" s="128">
        <f>U9+V9+W9+Y9+Z9</f>
        <v>7000</v>
      </c>
      <c r="U9" s="128">
        <v>0</v>
      </c>
      <c r="V9" s="128">
        <f>10000-3000-5831.9</f>
        <v>1168.1000000000004</v>
      </c>
      <c r="W9" s="128">
        <v>5831.9</v>
      </c>
      <c r="X9" s="128">
        <v>5831.9</v>
      </c>
      <c r="Y9" s="128">
        <v>0</v>
      </c>
      <c r="Z9" s="128">
        <v>0</v>
      </c>
    </row>
    <row r="10" spans="1:26" s="129" customFormat="1" ht="24.75" customHeight="1">
      <c r="A10" s="1247"/>
      <c r="B10" s="1251"/>
      <c r="C10" s="300" t="s">
        <v>420</v>
      </c>
      <c r="D10" s="1262"/>
      <c r="E10" s="1247"/>
      <c r="F10" s="127"/>
      <c r="G10" s="300">
        <v>2023</v>
      </c>
      <c r="H10" s="301">
        <f>SUM(I10:S10)</f>
        <v>654957.8999999999</v>
      </c>
      <c r="I10" s="301">
        <v>0</v>
      </c>
      <c r="J10" s="301">
        <v>0</v>
      </c>
      <c r="K10" s="301">
        <v>0</v>
      </c>
      <c r="L10" s="301">
        <v>0</v>
      </c>
      <c r="M10" s="301">
        <v>0</v>
      </c>
      <c r="N10" s="301">
        <v>0</v>
      </c>
      <c r="O10" s="301">
        <v>211961.1</v>
      </c>
      <c r="P10" s="301">
        <v>219811.5</v>
      </c>
      <c r="Q10" s="301">
        <v>223185.3</v>
      </c>
      <c r="R10" s="128"/>
      <c r="S10" s="128"/>
      <c r="T10" s="128">
        <f aca="true" t="shared" si="0" ref="T10:T44">U10+V10+W10+Y10+Z10</f>
        <v>0</v>
      </c>
      <c r="U10" s="128"/>
      <c r="V10" s="128"/>
      <c r="W10" s="128"/>
      <c r="X10" s="128"/>
      <c r="Y10" s="128"/>
      <c r="Z10" s="128"/>
    </row>
    <row r="11" spans="1:26" s="129" customFormat="1" ht="15" customHeight="1">
      <c r="A11" s="1246">
        <v>2</v>
      </c>
      <c r="B11" s="1250" t="s">
        <v>952</v>
      </c>
      <c r="C11" s="300" t="s">
        <v>422</v>
      </c>
      <c r="D11" s="1261" t="s">
        <v>1105</v>
      </c>
      <c r="E11" s="1246" t="s">
        <v>1105</v>
      </c>
      <c r="F11" s="127"/>
      <c r="G11" s="260">
        <v>2020</v>
      </c>
      <c r="H11" s="128">
        <f>SUM(I11:S11)</f>
        <v>139520.1</v>
      </c>
      <c r="I11" s="128"/>
      <c r="J11" s="128"/>
      <c r="K11" s="128"/>
      <c r="L11" s="128"/>
      <c r="M11" s="128"/>
      <c r="N11" s="128">
        <v>69760.1</v>
      </c>
      <c r="O11" s="128">
        <v>69760</v>
      </c>
      <c r="P11" s="128"/>
      <c r="Q11" s="128"/>
      <c r="R11" s="128"/>
      <c r="S11" s="128"/>
      <c r="T11" s="128">
        <f t="shared" si="0"/>
        <v>0</v>
      </c>
      <c r="U11" s="128"/>
      <c r="V11" s="128"/>
      <c r="W11" s="128"/>
      <c r="X11" s="128"/>
      <c r="Y11" s="128"/>
      <c r="Z11" s="128"/>
    </row>
    <row r="12" spans="1:26" ht="54" customHeight="1">
      <c r="A12" s="1247"/>
      <c r="B12" s="1251"/>
      <c r="C12" s="300" t="s">
        <v>751</v>
      </c>
      <c r="D12" s="1262"/>
      <c r="E12" s="1247"/>
      <c r="F12" s="260" t="s">
        <v>439</v>
      </c>
      <c r="G12" s="260">
        <v>2015</v>
      </c>
      <c r="H12" s="130" t="s">
        <v>439</v>
      </c>
      <c r="I12" s="130">
        <v>0</v>
      </c>
      <c r="J12" s="130">
        <v>0</v>
      </c>
      <c r="K12" s="130">
        <v>0</v>
      </c>
      <c r="L12" s="130">
        <v>0</v>
      </c>
      <c r="M12" s="130">
        <v>0</v>
      </c>
      <c r="N12" s="130">
        <v>547.3</v>
      </c>
      <c r="O12" s="130">
        <v>0</v>
      </c>
      <c r="P12" s="130"/>
      <c r="Q12" s="130"/>
      <c r="R12" s="130"/>
      <c r="S12" s="130"/>
      <c r="T12" s="128">
        <f t="shared" si="0"/>
        <v>285</v>
      </c>
      <c r="U12" s="130">
        <v>285</v>
      </c>
      <c r="V12" s="130">
        <v>0</v>
      </c>
      <c r="W12" s="130">
        <v>0</v>
      </c>
      <c r="X12" s="130">
        <v>0</v>
      </c>
      <c r="Y12" s="130">
        <v>0</v>
      </c>
      <c r="Z12" s="130">
        <v>0</v>
      </c>
    </row>
    <row r="13" spans="1:26" ht="15" customHeight="1">
      <c r="A13" s="1254">
        <v>3</v>
      </c>
      <c r="B13" s="1248" t="s">
        <v>919</v>
      </c>
      <c r="C13" s="260" t="s">
        <v>420</v>
      </c>
      <c r="D13" s="1254" t="s">
        <v>1105</v>
      </c>
      <c r="E13" s="1254" t="s">
        <v>1105</v>
      </c>
      <c r="F13" s="1254" t="s">
        <v>440</v>
      </c>
      <c r="G13" s="1254" t="s">
        <v>897</v>
      </c>
      <c r="H13" s="130">
        <f>SUM(I13:M13)</f>
        <v>16045.579999999998</v>
      </c>
      <c r="I13" s="130">
        <f>17192.6-1147.02</f>
        <v>16045.579999999998</v>
      </c>
      <c r="J13" s="130">
        <v>0</v>
      </c>
      <c r="K13" s="130">
        <v>0</v>
      </c>
      <c r="L13" s="130">
        <v>0</v>
      </c>
      <c r="M13" s="130">
        <v>0</v>
      </c>
      <c r="N13" s="130"/>
      <c r="O13" s="130"/>
      <c r="P13" s="130"/>
      <c r="Q13" s="130"/>
      <c r="R13" s="130"/>
      <c r="S13" s="130"/>
      <c r="T13" s="128">
        <f t="shared" si="0"/>
        <v>16045.579999999998</v>
      </c>
      <c r="U13" s="130">
        <f>17192.6-1147.02</f>
        <v>16045.579999999998</v>
      </c>
      <c r="V13" s="130">
        <v>0</v>
      </c>
      <c r="W13" s="130">
        <v>0</v>
      </c>
      <c r="X13" s="130">
        <v>0</v>
      </c>
      <c r="Y13" s="130">
        <v>0</v>
      </c>
      <c r="Z13" s="130">
        <v>0</v>
      </c>
    </row>
    <row r="14" spans="1:26" ht="253.5" customHeight="1">
      <c r="A14" s="1254"/>
      <c r="B14" s="1263"/>
      <c r="C14" s="260" t="s">
        <v>421</v>
      </c>
      <c r="D14" s="1254"/>
      <c r="E14" s="1254"/>
      <c r="F14" s="1254"/>
      <c r="G14" s="1254"/>
      <c r="H14" s="130">
        <f>SUM(I14:M14)</f>
        <v>340</v>
      </c>
      <c r="I14" s="131">
        <v>340</v>
      </c>
      <c r="J14" s="132">
        <v>0</v>
      </c>
      <c r="K14" s="132">
        <v>0</v>
      </c>
      <c r="L14" s="132">
        <v>0</v>
      </c>
      <c r="M14" s="132">
        <v>0</v>
      </c>
      <c r="N14" s="132"/>
      <c r="O14" s="132"/>
      <c r="P14" s="132"/>
      <c r="Q14" s="132"/>
      <c r="R14" s="132"/>
      <c r="S14" s="132"/>
      <c r="T14" s="128">
        <f t="shared" si="0"/>
        <v>340</v>
      </c>
      <c r="U14" s="131">
        <v>340</v>
      </c>
      <c r="V14" s="132">
        <v>0</v>
      </c>
      <c r="W14" s="132">
        <v>0</v>
      </c>
      <c r="X14" s="132">
        <v>0</v>
      </c>
      <c r="Y14" s="132">
        <v>0</v>
      </c>
      <c r="Z14" s="132">
        <v>0</v>
      </c>
    </row>
    <row r="15" spans="1:26" ht="76.5" customHeight="1">
      <c r="A15" s="260">
        <v>4</v>
      </c>
      <c r="B15" s="133" t="s">
        <v>441</v>
      </c>
      <c r="C15" s="260" t="s">
        <v>422</v>
      </c>
      <c r="D15" s="266" t="s">
        <v>1105</v>
      </c>
      <c r="E15" s="266" t="s">
        <v>1105</v>
      </c>
      <c r="F15" s="127"/>
      <c r="G15" s="260">
        <v>2016</v>
      </c>
      <c r="H15" s="128">
        <f>I15+J15</f>
        <v>1902.02</v>
      </c>
      <c r="I15" s="128">
        <v>1147.02</v>
      </c>
      <c r="J15" s="128">
        <v>755</v>
      </c>
      <c r="K15" s="128">
        <v>0</v>
      </c>
      <c r="L15" s="128">
        <v>0</v>
      </c>
      <c r="M15" s="128">
        <v>0</v>
      </c>
      <c r="N15" s="128"/>
      <c r="O15" s="128"/>
      <c r="P15" s="128"/>
      <c r="Q15" s="128"/>
      <c r="R15" s="128"/>
      <c r="S15" s="128"/>
      <c r="T15" s="128">
        <f t="shared" si="0"/>
        <v>1902.02</v>
      </c>
      <c r="U15" s="128">
        <v>1147.02</v>
      </c>
      <c r="V15" s="128">
        <v>755</v>
      </c>
      <c r="W15" s="128">
        <v>0</v>
      </c>
      <c r="X15" s="128">
        <v>0</v>
      </c>
      <c r="Y15" s="128">
        <v>0</v>
      </c>
      <c r="Z15" s="128">
        <v>0</v>
      </c>
    </row>
    <row r="16" spans="1:26" ht="63.75" customHeight="1">
      <c r="A16" s="260">
        <v>5</v>
      </c>
      <c r="B16" s="133" t="s">
        <v>442</v>
      </c>
      <c r="C16" s="260" t="s">
        <v>422</v>
      </c>
      <c r="D16" s="264" t="s">
        <v>1105</v>
      </c>
      <c r="E16" s="264" t="s">
        <v>1105</v>
      </c>
      <c r="F16" s="257"/>
      <c r="G16" s="260">
        <v>2016</v>
      </c>
      <c r="H16" s="134">
        <f>I16+J16+K16+M16</f>
        <v>106</v>
      </c>
      <c r="I16" s="135">
        <v>0</v>
      </c>
      <c r="J16" s="135">
        <v>106</v>
      </c>
      <c r="K16" s="135">
        <v>0</v>
      </c>
      <c r="L16" s="135">
        <v>0</v>
      </c>
      <c r="M16" s="135">
        <v>0</v>
      </c>
      <c r="N16" s="135"/>
      <c r="O16" s="135"/>
      <c r="P16" s="135"/>
      <c r="Q16" s="135"/>
      <c r="R16" s="135"/>
      <c r="S16" s="135"/>
      <c r="T16" s="128">
        <f t="shared" si="0"/>
        <v>106</v>
      </c>
      <c r="U16" s="135">
        <v>0</v>
      </c>
      <c r="V16" s="135">
        <v>106</v>
      </c>
      <c r="W16" s="135">
        <v>0</v>
      </c>
      <c r="X16" s="135">
        <v>0</v>
      </c>
      <c r="Y16" s="135">
        <v>0</v>
      </c>
      <c r="Z16" s="135">
        <v>0</v>
      </c>
    </row>
    <row r="17" spans="1:26" ht="68.25" customHeight="1">
      <c r="A17" s="1246">
        <v>6</v>
      </c>
      <c r="B17" s="133" t="s">
        <v>443</v>
      </c>
      <c r="C17" s="257" t="s">
        <v>444</v>
      </c>
      <c r="D17" s="264" t="s">
        <v>1105</v>
      </c>
      <c r="E17" s="264" t="s">
        <v>1105</v>
      </c>
      <c r="F17" s="257" t="s">
        <v>445</v>
      </c>
      <c r="G17" s="257">
        <v>2016</v>
      </c>
      <c r="H17" s="134">
        <v>0</v>
      </c>
      <c r="I17" s="134">
        <v>0</v>
      </c>
      <c r="J17" s="134">
        <v>0</v>
      </c>
      <c r="K17" s="134">
        <v>0</v>
      </c>
      <c r="L17" s="134"/>
      <c r="M17" s="134"/>
      <c r="N17" s="134"/>
      <c r="O17" s="134"/>
      <c r="P17" s="134"/>
      <c r="Q17" s="134"/>
      <c r="R17" s="134"/>
      <c r="S17" s="134"/>
      <c r="T17" s="128">
        <f t="shared" si="0"/>
        <v>0</v>
      </c>
      <c r="U17" s="134"/>
      <c r="V17" s="134"/>
      <c r="W17" s="134"/>
      <c r="X17" s="134"/>
      <c r="Y17" s="134"/>
      <c r="Z17" s="134"/>
    </row>
    <row r="18" spans="1:26" ht="66">
      <c r="A18" s="1247"/>
      <c r="B18" s="133" t="s">
        <v>30</v>
      </c>
      <c r="C18" s="257" t="s">
        <v>423</v>
      </c>
      <c r="D18" s="264" t="s">
        <v>1105</v>
      </c>
      <c r="E18" s="264" t="s">
        <v>1105</v>
      </c>
      <c r="F18" s="257"/>
      <c r="G18" s="257">
        <v>2016</v>
      </c>
      <c r="H18" s="134" t="s">
        <v>439</v>
      </c>
      <c r="I18" s="134"/>
      <c r="J18" s="134">
        <v>0</v>
      </c>
      <c r="K18" s="134"/>
      <c r="L18" s="134"/>
      <c r="M18" s="134"/>
      <c r="N18" s="134"/>
      <c r="O18" s="134"/>
      <c r="P18" s="134"/>
      <c r="Q18" s="134"/>
      <c r="R18" s="134"/>
      <c r="S18" s="134"/>
      <c r="T18" s="128">
        <f t="shared" si="0"/>
        <v>2375</v>
      </c>
      <c r="U18" s="134">
        <v>0</v>
      </c>
      <c r="V18" s="134">
        <v>2375</v>
      </c>
      <c r="W18" s="134"/>
      <c r="X18" s="134"/>
      <c r="Y18" s="134"/>
      <c r="Z18" s="134"/>
    </row>
    <row r="19" spans="1:26" ht="104.25" customHeight="1">
      <c r="A19" s="260">
        <v>7</v>
      </c>
      <c r="B19" s="136" t="s">
        <v>874</v>
      </c>
      <c r="C19" s="260" t="s">
        <v>420</v>
      </c>
      <c r="D19" s="266" t="s">
        <v>1105</v>
      </c>
      <c r="E19" s="266" t="s">
        <v>1105</v>
      </c>
      <c r="F19" s="260" t="s">
        <v>446</v>
      </c>
      <c r="G19" s="260">
        <v>2015</v>
      </c>
      <c r="H19" s="130">
        <v>700080.88</v>
      </c>
      <c r="I19" s="130">
        <v>2510</v>
      </c>
      <c r="J19" s="130">
        <v>0</v>
      </c>
      <c r="K19" s="130">
        <v>0</v>
      </c>
      <c r="L19" s="130">
        <v>0</v>
      </c>
      <c r="M19" s="130">
        <v>0</v>
      </c>
      <c r="N19" s="130"/>
      <c r="O19" s="130"/>
      <c r="P19" s="130"/>
      <c r="Q19" s="130"/>
      <c r="R19" s="130"/>
      <c r="S19" s="130"/>
      <c r="T19" s="128">
        <f t="shared" si="0"/>
        <v>2510</v>
      </c>
      <c r="U19" s="130">
        <v>2510</v>
      </c>
      <c r="V19" s="130">
        <v>0</v>
      </c>
      <c r="W19" s="130">
        <v>0</v>
      </c>
      <c r="X19" s="130">
        <v>0</v>
      </c>
      <c r="Y19" s="130">
        <v>0</v>
      </c>
      <c r="Z19" s="130">
        <v>0</v>
      </c>
    </row>
    <row r="20" spans="1:26" ht="14.25">
      <c r="A20" s="1258">
        <v>60</v>
      </c>
      <c r="B20" s="1259"/>
      <c r="C20" s="1259"/>
      <c r="D20" s="1259"/>
      <c r="E20" s="1259"/>
      <c r="F20" s="1259"/>
      <c r="G20" s="1259"/>
      <c r="H20" s="1259"/>
      <c r="I20" s="1259"/>
      <c r="J20" s="1259"/>
      <c r="K20" s="1259"/>
      <c r="L20" s="1259"/>
      <c r="M20" s="1259"/>
      <c r="N20" s="1259"/>
      <c r="O20" s="1259"/>
      <c r="P20" s="1259"/>
      <c r="Q20" s="1259"/>
      <c r="R20" s="1259"/>
      <c r="S20" s="1259"/>
      <c r="T20" s="1259"/>
      <c r="U20" s="1259"/>
      <c r="V20" s="1259"/>
      <c r="W20" s="1259"/>
      <c r="X20" s="1259"/>
      <c r="Y20" s="1259"/>
      <c r="Z20" s="1260"/>
    </row>
    <row r="21" spans="1:26" ht="66.75" customHeight="1">
      <c r="A21" s="1246">
        <v>8</v>
      </c>
      <c r="B21" s="137" t="s">
        <v>197</v>
      </c>
      <c r="C21" s="260" t="s">
        <v>421</v>
      </c>
      <c r="D21" s="266" t="s">
        <v>1105</v>
      </c>
      <c r="E21" s="266" t="s">
        <v>1105</v>
      </c>
      <c r="F21" s="260" t="s">
        <v>439</v>
      </c>
      <c r="G21" s="260">
        <v>2015</v>
      </c>
      <c r="H21" s="130" t="s">
        <v>439</v>
      </c>
      <c r="I21" s="130">
        <v>0</v>
      </c>
      <c r="J21" s="130">
        <v>0</v>
      </c>
      <c r="K21" s="130">
        <v>0</v>
      </c>
      <c r="L21" s="130">
        <v>0</v>
      </c>
      <c r="M21" s="130">
        <v>0</v>
      </c>
      <c r="N21" s="130"/>
      <c r="O21" s="130"/>
      <c r="P21" s="130"/>
      <c r="Q21" s="130"/>
      <c r="R21" s="130"/>
      <c r="S21" s="130"/>
      <c r="T21" s="128">
        <f t="shared" si="0"/>
        <v>656.1</v>
      </c>
      <c r="U21" s="130">
        <v>351.6</v>
      </c>
      <c r="V21" s="130">
        <v>304.5</v>
      </c>
      <c r="W21" s="130">
        <v>0</v>
      </c>
      <c r="X21" s="130">
        <v>0</v>
      </c>
      <c r="Y21" s="130">
        <v>0</v>
      </c>
      <c r="Z21" s="130">
        <v>0</v>
      </c>
    </row>
    <row r="22" spans="1:26" ht="66">
      <c r="A22" s="1255"/>
      <c r="B22" s="138"/>
      <c r="C22" s="260" t="s">
        <v>447</v>
      </c>
      <c r="D22" s="266" t="s">
        <v>1105</v>
      </c>
      <c r="E22" s="266" t="s">
        <v>1105</v>
      </c>
      <c r="F22" s="1246"/>
      <c r="G22" s="260">
        <v>2018</v>
      </c>
      <c r="H22" s="1256">
        <v>3207.1</v>
      </c>
      <c r="I22" s="130">
        <v>0</v>
      </c>
      <c r="J22" s="130">
        <v>0</v>
      </c>
      <c r="K22" s="130">
        <v>0</v>
      </c>
      <c r="L22" s="130">
        <v>0</v>
      </c>
      <c r="M22" s="130">
        <v>0</v>
      </c>
      <c r="N22" s="130"/>
      <c r="O22" s="130"/>
      <c r="P22" s="130"/>
      <c r="Q22" s="130"/>
      <c r="R22" s="130"/>
      <c r="S22" s="130"/>
      <c r="T22" s="128">
        <f t="shared" si="0"/>
        <v>0</v>
      </c>
      <c r="U22" s="130">
        <v>0</v>
      </c>
      <c r="V22" s="130">
        <v>0</v>
      </c>
      <c r="W22" s="130">
        <v>0</v>
      </c>
      <c r="X22" s="130">
        <v>0</v>
      </c>
      <c r="Y22" s="130">
        <v>0</v>
      </c>
      <c r="Z22" s="130">
        <v>0</v>
      </c>
    </row>
    <row r="23" spans="1:26" ht="66">
      <c r="A23" s="1247"/>
      <c r="B23" s="139"/>
      <c r="C23" s="260" t="s">
        <v>448</v>
      </c>
      <c r="D23" s="266" t="s">
        <v>1105</v>
      </c>
      <c r="E23" s="266" t="s">
        <v>1105</v>
      </c>
      <c r="F23" s="1247"/>
      <c r="G23" s="260">
        <v>2018</v>
      </c>
      <c r="H23" s="1257"/>
      <c r="I23" s="130">
        <v>0</v>
      </c>
      <c r="J23" s="130">
        <v>0</v>
      </c>
      <c r="K23" s="130">
        <v>0</v>
      </c>
      <c r="L23" s="130">
        <v>3199.6</v>
      </c>
      <c r="M23" s="130">
        <v>0</v>
      </c>
      <c r="N23" s="130"/>
      <c r="O23" s="130"/>
      <c r="P23" s="130"/>
      <c r="Q23" s="130"/>
      <c r="R23" s="130"/>
      <c r="S23" s="130"/>
      <c r="T23" s="128">
        <f t="shared" si="0"/>
        <v>0</v>
      </c>
      <c r="U23" s="130">
        <v>0</v>
      </c>
      <c r="V23" s="130">
        <v>0</v>
      </c>
      <c r="W23" s="130">
        <v>0</v>
      </c>
      <c r="X23" s="130">
        <v>3199.6</v>
      </c>
      <c r="Y23" s="130">
        <v>0</v>
      </c>
      <c r="Z23" s="130">
        <v>0</v>
      </c>
    </row>
    <row r="24" spans="1:26" s="129" customFormat="1" ht="68.25" customHeight="1">
      <c r="A24" s="1246">
        <v>9</v>
      </c>
      <c r="B24" s="1250" t="s">
        <v>954</v>
      </c>
      <c r="C24" s="300" t="s">
        <v>1049</v>
      </c>
      <c r="D24" s="300" t="s">
        <v>1105</v>
      </c>
      <c r="E24" s="300" t="s">
        <v>1105</v>
      </c>
      <c r="F24" s="302" t="s">
        <v>1099</v>
      </c>
      <c r="G24" s="300">
        <v>2023</v>
      </c>
      <c r="H24" s="301">
        <f>SUM(I24:S24)</f>
        <v>278880.7</v>
      </c>
      <c r="I24" s="147">
        <v>0</v>
      </c>
      <c r="J24" s="147">
        <v>0</v>
      </c>
      <c r="K24" s="147">
        <v>0</v>
      </c>
      <c r="L24" s="147">
        <v>0</v>
      </c>
      <c r="M24" s="147">
        <v>0</v>
      </c>
      <c r="N24" s="147">
        <v>0</v>
      </c>
      <c r="O24" s="147">
        <v>89556.5</v>
      </c>
      <c r="P24" s="147">
        <v>92884.6</v>
      </c>
      <c r="Q24" s="147">
        <v>96439.6</v>
      </c>
      <c r="R24" s="130"/>
      <c r="S24" s="130"/>
      <c r="T24" s="128">
        <f t="shared" si="0"/>
        <v>0</v>
      </c>
      <c r="U24" s="130"/>
      <c r="V24" s="130"/>
      <c r="W24" s="130"/>
      <c r="X24" s="130"/>
      <c r="Y24" s="130"/>
      <c r="Z24" s="130"/>
    </row>
    <row r="25" spans="1:26" s="129" customFormat="1" ht="66">
      <c r="A25" s="1247"/>
      <c r="B25" s="1251"/>
      <c r="C25" s="300" t="s">
        <v>423</v>
      </c>
      <c r="D25" s="300" t="s">
        <v>1105</v>
      </c>
      <c r="E25" s="300" t="s">
        <v>1105</v>
      </c>
      <c r="F25" s="300" t="s">
        <v>439</v>
      </c>
      <c r="G25" s="300">
        <v>2019</v>
      </c>
      <c r="H25" s="147" t="s">
        <v>439</v>
      </c>
      <c r="I25" s="147">
        <v>0</v>
      </c>
      <c r="J25" s="147">
        <v>0</v>
      </c>
      <c r="K25" s="147">
        <v>0</v>
      </c>
      <c r="L25" s="147">
        <v>0</v>
      </c>
      <c r="M25" s="147">
        <v>4000</v>
      </c>
      <c r="N25" s="147"/>
      <c r="O25" s="147"/>
      <c r="P25" s="147"/>
      <c r="Q25" s="147"/>
      <c r="R25" s="130"/>
      <c r="S25" s="130"/>
      <c r="T25" s="128">
        <f t="shared" si="0"/>
        <v>4000</v>
      </c>
      <c r="U25" s="130">
        <v>0</v>
      </c>
      <c r="V25" s="130">
        <v>0</v>
      </c>
      <c r="W25" s="130">
        <v>0</v>
      </c>
      <c r="X25" s="130">
        <v>0</v>
      </c>
      <c r="Y25" s="130">
        <v>4000</v>
      </c>
      <c r="Z25" s="130">
        <v>0</v>
      </c>
    </row>
    <row r="26" spans="1:26" ht="25.5" customHeight="1">
      <c r="A26" s="1246">
        <v>10</v>
      </c>
      <c r="B26" s="1252" t="s">
        <v>518</v>
      </c>
      <c r="C26" s="260" t="s">
        <v>448</v>
      </c>
      <c r="D26" s="1246" t="s">
        <v>1105</v>
      </c>
      <c r="E26" s="1246" t="s">
        <v>1105</v>
      </c>
      <c r="F26" s="260"/>
      <c r="G26" s="260">
        <v>2021</v>
      </c>
      <c r="H26" s="128">
        <f>SUM(I26:S26)</f>
        <v>0</v>
      </c>
      <c r="I26" s="130"/>
      <c r="J26" s="130"/>
      <c r="K26" s="130"/>
      <c r="L26" s="130"/>
      <c r="M26" s="130">
        <v>0</v>
      </c>
      <c r="N26" s="130"/>
      <c r="O26" s="130"/>
      <c r="P26" s="130"/>
      <c r="Q26" s="130"/>
      <c r="R26" s="130"/>
      <c r="S26" s="130"/>
      <c r="T26" s="128">
        <f t="shared" si="0"/>
        <v>0</v>
      </c>
      <c r="U26" s="130"/>
      <c r="V26" s="130"/>
      <c r="W26" s="130"/>
      <c r="X26" s="130"/>
      <c r="Y26" s="130"/>
      <c r="Z26" s="130">
        <v>0</v>
      </c>
    </row>
    <row r="27" spans="1:26" s="129" customFormat="1" ht="39" customHeight="1">
      <c r="A27" s="1247"/>
      <c r="B27" s="1253"/>
      <c r="C27" s="260" t="s">
        <v>423</v>
      </c>
      <c r="D27" s="1247"/>
      <c r="E27" s="1247"/>
      <c r="F27" s="260" t="s">
        <v>439</v>
      </c>
      <c r="G27" s="263">
        <v>2021</v>
      </c>
      <c r="H27" s="130" t="s">
        <v>604</v>
      </c>
      <c r="I27" s="130">
        <v>0</v>
      </c>
      <c r="J27" s="130">
        <v>0</v>
      </c>
      <c r="K27" s="130">
        <v>0</v>
      </c>
      <c r="L27" s="130">
        <v>0</v>
      </c>
      <c r="M27" s="130">
        <v>0</v>
      </c>
      <c r="N27" s="147">
        <v>0</v>
      </c>
      <c r="O27" s="147">
        <v>33303.9</v>
      </c>
      <c r="P27" s="130"/>
      <c r="Q27" s="130"/>
      <c r="R27" s="130"/>
      <c r="S27" s="130"/>
      <c r="T27" s="128">
        <f t="shared" si="0"/>
        <v>0</v>
      </c>
      <c r="U27" s="130">
        <v>0</v>
      </c>
      <c r="V27" s="130">
        <v>0</v>
      </c>
      <c r="W27" s="130">
        <v>0</v>
      </c>
      <c r="X27" s="130">
        <v>0</v>
      </c>
      <c r="Y27" s="130">
        <v>0</v>
      </c>
      <c r="Z27" s="147">
        <v>0</v>
      </c>
    </row>
    <row r="28" spans="1:26" s="129" customFormat="1" ht="25.5" customHeight="1">
      <c r="A28" s="1246">
        <v>11</v>
      </c>
      <c r="B28" s="1248" t="s">
        <v>945</v>
      </c>
      <c r="C28" s="260" t="s">
        <v>423</v>
      </c>
      <c r="D28" s="1246" t="s">
        <v>1105</v>
      </c>
      <c r="E28" s="1246" t="s">
        <v>1105</v>
      </c>
      <c r="F28" s="260"/>
      <c r="G28" s="260">
        <v>2024</v>
      </c>
      <c r="H28" s="130"/>
      <c r="I28" s="130"/>
      <c r="J28" s="130"/>
      <c r="K28" s="130"/>
      <c r="L28" s="130"/>
      <c r="M28" s="130"/>
      <c r="N28" s="130"/>
      <c r="O28" s="130"/>
      <c r="P28" s="130"/>
      <c r="Q28" s="130"/>
      <c r="R28" s="130">
        <v>2500</v>
      </c>
      <c r="S28" s="130"/>
      <c r="T28" s="128">
        <f t="shared" si="0"/>
        <v>0</v>
      </c>
      <c r="U28" s="130"/>
      <c r="V28" s="130"/>
      <c r="W28" s="130"/>
      <c r="X28" s="130"/>
      <c r="Y28" s="130"/>
      <c r="Z28" s="130">
        <v>0</v>
      </c>
    </row>
    <row r="29" spans="1:26" s="129" customFormat="1" ht="39" customHeight="1">
      <c r="A29" s="1247"/>
      <c r="B29" s="1249"/>
      <c r="C29" s="260" t="s">
        <v>448</v>
      </c>
      <c r="D29" s="1247"/>
      <c r="E29" s="1247"/>
      <c r="F29" s="260" t="s">
        <v>439</v>
      </c>
      <c r="G29" s="260">
        <v>2025</v>
      </c>
      <c r="H29" s="128">
        <f>SUM(I29:S29)</f>
        <v>80000</v>
      </c>
      <c r="I29" s="130">
        <v>0</v>
      </c>
      <c r="J29" s="130">
        <v>0</v>
      </c>
      <c r="K29" s="130">
        <v>0</v>
      </c>
      <c r="L29" s="130">
        <v>0</v>
      </c>
      <c r="M29" s="130">
        <v>0</v>
      </c>
      <c r="N29" s="130"/>
      <c r="O29" s="130"/>
      <c r="P29" s="130"/>
      <c r="Q29" s="130"/>
      <c r="R29" s="130"/>
      <c r="S29" s="130">
        <v>80000</v>
      </c>
      <c r="T29" s="128">
        <f t="shared" si="0"/>
        <v>0</v>
      </c>
      <c r="U29" s="130">
        <v>0</v>
      </c>
      <c r="V29" s="130">
        <v>0</v>
      </c>
      <c r="W29" s="130">
        <v>0</v>
      </c>
      <c r="X29" s="130">
        <v>0</v>
      </c>
      <c r="Y29" s="130">
        <v>0</v>
      </c>
      <c r="Z29" s="130">
        <v>0</v>
      </c>
    </row>
    <row r="30" spans="1:26" s="129" customFormat="1" ht="25.5" customHeight="1">
      <c r="A30" s="1246">
        <v>12</v>
      </c>
      <c r="B30" s="1248" t="s">
        <v>946</v>
      </c>
      <c r="C30" s="260" t="s">
        <v>423</v>
      </c>
      <c r="D30" s="1246" t="s">
        <v>1105</v>
      </c>
      <c r="E30" s="1246" t="s">
        <v>1106</v>
      </c>
      <c r="F30" s="260"/>
      <c r="G30" s="260">
        <v>2024</v>
      </c>
      <c r="H30" s="130"/>
      <c r="I30" s="130"/>
      <c r="J30" s="130"/>
      <c r="K30" s="130"/>
      <c r="L30" s="130"/>
      <c r="M30" s="130"/>
      <c r="N30" s="130"/>
      <c r="O30" s="130"/>
      <c r="P30" s="130"/>
      <c r="Q30" s="130">
        <v>998.8</v>
      </c>
      <c r="R30" s="130"/>
      <c r="S30" s="130"/>
      <c r="T30" s="128">
        <f t="shared" si="0"/>
        <v>0</v>
      </c>
      <c r="U30" s="130"/>
      <c r="V30" s="130"/>
      <c r="W30" s="130"/>
      <c r="X30" s="130"/>
      <c r="Y30" s="130"/>
      <c r="Z30" s="130">
        <v>0</v>
      </c>
    </row>
    <row r="31" spans="1:26" s="129" customFormat="1" ht="38.25" customHeight="1">
      <c r="A31" s="1247"/>
      <c r="B31" s="1249"/>
      <c r="C31" s="260" t="s">
        <v>448</v>
      </c>
      <c r="D31" s="1247"/>
      <c r="E31" s="1247"/>
      <c r="F31" s="260" t="s">
        <v>439</v>
      </c>
      <c r="G31" s="260">
        <v>2025</v>
      </c>
      <c r="H31" s="128">
        <f>SUM(I31:S31)</f>
        <v>20815</v>
      </c>
      <c r="I31" s="130">
        <v>0</v>
      </c>
      <c r="J31" s="130">
        <v>0</v>
      </c>
      <c r="K31" s="130">
        <v>0</v>
      </c>
      <c r="L31" s="130">
        <v>0</v>
      </c>
      <c r="M31" s="130">
        <v>0</v>
      </c>
      <c r="N31" s="130"/>
      <c r="O31" s="130"/>
      <c r="P31" s="130"/>
      <c r="Q31" s="130">
        <v>0</v>
      </c>
      <c r="R31" s="130">
        <v>20815</v>
      </c>
      <c r="S31" s="130"/>
      <c r="T31" s="128">
        <f t="shared" si="0"/>
        <v>0</v>
      </c>
      <c r="U31" s="130">
        <v>0</v>
      </c>
      <c r="V31" s="130">
        <v>0</v>
      </c>
      <c r="W31" s="130">
        <v>0</v>
      </c>
      <c r="X31" s="130">
        <v>0</v>
      </c>
      <c r="Y31" s="130">
        <v>0</v>
      </c>
      <c r="Z31" s="130">
        <v>0</v>
      </c>
    </row>
    <row r="32" spans="1:26" s="129" customFormat="1" ht="25.5" customHeight="1">
      <c r="A32" s="1246">
        <v>13</v>
      </c>
      <c r="B32" s="1248" t="s">
        <v>949</v>
      </c>
      <c r="C32" s="260" t="s">
        <v>423</v>
      </c>
      <c r="D32" s="1246" t="s">
        <v>1105</v>
      </c>
      <c r="E32" s="1246" t="s">
        <v>1105</v>
      </c>
      <c r="F32" s="260"/>
      <c r="G32" s="260">
        <v>2023</v>
      </c>
      <c r="H32" s="130"/>
      <c r="I32" s="130"/>
      <c r="J32" s="130"/>
      <c r="K32" s="130"/>
      <c r="L32" s="130"/>
      <c r="M32" s="130"/>
      <c r="N32" s="130"/>
      <c r="O32" s="130"/>
      <c r="P32" s="130"/>
      <c r="Q32" s="130">
        <v>5000</v>
      </c>
      <c r="R32" s="130"/>
      <c r="S32" s="130"/>
      <c r="T32" s="128">
        <f t="shared" si="0"/>
        <v>0</v>
      </c>
      <c r="U32" s="130"/>
      <c r="V32" s="130"/>
      <c r="W32" s="130"/>
      <c r="X32" s="130"/>
      <c r="Y32" s="130"/>
      <c r="Z32" s="130">
        <v>0</v>
      </c>
    </row>
    <row r="33" spans="1:26" s="129" customFormat="1" ht="44.25" customHeight="1">
      <c r="A33" s="1247"/>
      <c r="B33" s="1249"/>
      <c r="C33" s="260" t="s">
        <v>448</v>
      </c>
      <c r="D33" s="1247"/>
      <c r="E33" s="1247"/>
      <c r="F33" s="260" t="s">
        <v>439</v>
      </c>
      <c r="G33" s="260">
        <v>2024</v>
      </c>
      <c r="H33" s="128">
        <f>SUM(I33:S33)</f>
        <v>17200</v>
      </c>
      <c r="I33" s="130">
        <v>0</v>
      </c>
      <c r="J33" s="130">
        <v>0</v>
      </c>
      <c r="K33" s="130">
        <v>0</v>
      </c>
      <c r="L33" s="130">
        <v>0</v>
      </c>
      <c r="M33" s="130"/>
      <c r="N33" s="130"/>
      <c r="O33" s="130"/>
      <c r="P33" s="130"/>
      <c r="Q33" s="130"/>
      <c r="R33" s="130">
        <v>17200</v>
      </c>
      <c r="S33" s="130"/>
      <c r="T33" s="128">
        <f t="shared" si="0"/>
        <v>0</v>
      </c>
      <c r="U33" s="130">
        <v>0</v>
      </c>
      <c r="V33" s="130">
        <v>0</v>
      </c>
      <c r="W33" s="130">
        <v>0</v>
      </c>
      <c r="X33" s="130">
        <v>0</v>
      </c>
      <c r="Y33" s="130">
        <v>0</v>
      </c>
      <c r="Z33" s="130">
        <v>0</v>
      </c>
    </row>
    <row r="34" spans="1:26" s="129" customFormat="1" ht="25.5" customHeight="1">
      <c r="A34" s="1246">
        <v>14</v>
      </c>
      <c r="B34" s="1248" t="s">
        <v>955</v>
      </c>
      <c r="C34" s="260" t="s">
        <v>423</v>
      </c>
      <c r="D34" s="1246" t="s">
        <v>1105</v>
      </c>
      <c r="E34" s="1246" t="s">
        <v>1105</v>
      </c>
      <c r="F34" s="260"/>
      <c r="G34" s="260">
        <v>2023</v>
      </c>
      <c r="H34" s="130"/>
      <c r="I34" s="130"/>
      <c r="J34" s="130"/>
      <c r="K34" s="130"/>
      <c r="L34" s="130"/>
      <c r="M34" s="130"/>
      <c r="N34" s="130"/>
      <c r="O34" s="130"/>
      <c r="P34" s="130"/>
      <c r="Q34" s="130">
        <v>2200</v>
      </c>
      <c r="R34" s="130"/>
      <c r="S34" s="130"/>
      <c r="T34" s="128">
        <f t="shared" si="0"/>
        <v>0</v>
      </c>
      <c r="U34" s="130"/>
      <c r="V34" s="130"/>
      <c r="W34" s="130"/>
      <c r="X34" s="130"/>
      <c r="Y34" s="130"/>
      <c r="Z34" s="130">
        <v>0</v>
      </c>
    </row>
    <row r="35" spans="1:26" s="129" customFormat="1" ht="39.75" customHeight="1">
      <c r="A35" s="1247"/>
      <c r="B35" s="1249"/>
      <c r="C35" s="260" t="s">
        <v>448</v>
      </c>
      <c r="D35" s="1247"/>
      <c r="E35" s="1247"/>
      <c r="F35" s="260" t="s">
        <v>439</v>
      </c>
      <c r="G35" s="260">
        <v>2024</v>
      </c>
      <c r="H35" s="128">
        <f>SUM(I35:S35)</f>
        <v>5000</v>
      </c>
      <c r="I35" s="130">
        <v>0</v>
      </c>
      <c r="J35" s="130">
        <v>0</v>
      </c>
      <c r="K35" s="130">
        <v>0</v>
      </c>
      <c r="L35" s="130">
        <v>0</v>
      </c>
      <c r="M35" s="130"/>
      <c r="N35" s="130"/>
      <c r="O35" s="130"/>
      <c r="P35" s="130"/>
      <c r="Q35" s="130"/>
      <c r="R35" s="130">
        <v>5000</v>
      </c>
      <c r="S35" s="130"/>
      <c r="T35" s="128">
        <f t="shared" si="0"/>
        <v>0</v>
      </c>
      <c r="U35" s="130">
        <v>0</v>
      </c>
      <c r="V35" s="130">
        <v>0</v>
      </c>
      <c r="W35" s="130">
        <v>0</v>
      </c>
      <c r="X35" s="130">
        <v>0</v>
      </c>
      <c r="Y35" s="130">
        <v>0</v>
      </c>
      <c r="Z35" s="130">
        <v>0</v>
      </c>
    </row>
    <row r="36" spans="1:26" s="129" customFormat="1" ht="66">
      <c r="A36" s="258">
        <v>15</v>
      </c>
      <c r="B36" s="259" t="s">
        <v>29</v>
      </c>
      <c r="C36" s="260" t="s">
        <v>423</v>
      </c>
      <c r="D36" s="265" t="s">
        <v>1105</v>
      </c>
      <c r="E36" s="265" t="s">
        <v>1105</v>
      </c>
      <c r="F36" s="260"/>
      <c r="G36" s="260">
        <v>2023</v>
      </c>
      <c r="H36" s="130"/>
      <c r="I36" s="130"/>
      <c r="J36" s="130"/>
      <c r="K36" s="130"/>
      <c r="L36" s="130"/>
      <c r="M36" s="130"/>
      <c r="N36" s="130"/>
      <c r="O36" s="130"/>
      <c r="P36" s="130"/>
      <c r="Q36" s="130">
        <v>10000</v>
      </c>
      <c r="R36" s="130"/>
      <c r="S36" s="130"/>
      <c r="T36" s="128">
        <f t="shared" si="0"/>
        <v>0</v>
      </c>
      <c r="U36" s="130"/>
      <c r="V36" s="130"/>
      <c r="W36" s="130"/>
      <c r="X36" s="130"/>
      <c r="Y36" s="130"/>
      <c r="Z36" s="130">
        <v>0</v>
      </c>
    </row>
    <row r="37" spans="1:26" s="129" customFormat="1" ht="25.5" customHeight="1">
      <c r="A37" s="1246">
        <v>16</v>
      </c>
      <c r="B37" s="1248" t="s">
        <v>196</v>
      </c>
      <c r="C37" s="260" t="s">
        <v>423</v>
      </c>
      <c r="D37" s="1246" t="s">
        <v>1105</v>
      </c>
      <c r="E37" s="1246" t="s">
        <v>1105</v>
      </c>
      <c r="F37" s="260"/>
      <c r="G37" s="260">
        <v>2024</v>
      </c>
      <c r="H37" s="130"/>
      <c r="I37" s="130"/>
      <c r="J37" s="130"/>
      <c r="K37" s="130"/>
      <c r="L37" s="130"/>
      <c r="M37" s="130"/>
      <c r="N37" s="130"/>
      <c r="O37" s="130"/>
      <c r="P37" s="130"/>
      <c r="Q37" s="130"/>
      <c r="R37" s="130">
        <v>700</v>
      </c>
      <c r="S37" s="130"/>
      <c r="T37" s="128">
        <f t="shared" si="0"/>
        <v>0</v>
      </c>
      <c r="U37" s="130"/>
      <c r="V37" s="130"/>
      <c r="W37" s="130"/>
      <c r="X37" s="130"/>
      <c r="Y37" s="130"/>
      <c r="Z37" s="130">
        <v>0</v>
      </c>
    </row>
    <row r="38" spans="1:26" s="129" customFormat="1" ht="39.75" customHeight="1">
      <c r="A38" s="1247"/>
      <c r="B38" s="1249"/>
      <c r="C38" s="260" t="s">
        <v>448</v>
      </c>
      <c r="D38" s="1247"/>
      <c r="E38" s="1247"/>
      <c r="F38" s="260" t="s">
        <v>439</v>
      </c>
      <c r="G38" s="260">
        <v>2025</v>
      </c>
      <c r="H38" s="128">
        <f>SUM(I38:S38)</f>
        <v>9300</v>
      </c>
      <c r="I38" s="130">
        <v>0</v>
      </c>
      <c r="J38" s="130">
        <v>0</v>
      </c>
      <c r="K38" s="130">
        <v>0</v>
      </c>
      <c r="L38" s="130">
        <v>0</v>
      </c>
      <c r="M38" s="130"/>
      <c r="N38" s="130"/>
      <c r="O38" s="130"/>
      <c r="P38" s="130"/>
      <c r="Q38" s="130"/>
      <c r="R38" s="130"/>
      <c r="S38" s="130">
        <v>9300</v>
      </c>
      <c r="T38" s="128">
        <f t="shared" si="0"/>
        <v>0</v>
      </c>
      <c r="U38" s="130">
        <v>0</v>
      </c>
      <c r="V38" s="130">
        <v>0</v>
      </c>
      <c r="W38" s="130">
        <v>0</v>
      </c>
      <c r="X38" s="130">
        <v>0</v>
      </c>
      <c r="Y38" s="130">
        <v>0</v>
      </c>
      <c r="Z38" s="130">
        <v>0</v>
      </c>
    </row>
    <row r="39" spans="1:26" s="129" customFormat="1" ht="25.5" customHeight="1">
      <c r="A39" s="1246">
        <v>17</v>
      </c>
      <c r="B39" s="1248" t="s">
        <v>920</v>
      </c>
      <c r="C39" s="260" t="s">
        <v>423</v>
      </c>
      <c r="D39" s="1246" t="s">
        <v>1105</v>
      </c>
      <c r="E39" s="1246" t="s">
        <v>1105</v>
      </c>
      <c r="F39" s="260"/>
      <c r="G39" s="260">
        <v>2023</v>
      </c>
      <c r="H39" s="130"/>
      <c r="I39" s="130"/>
      <c r="J39" s="130"/>
      <c r="K39" s="130"/>
      <c r="L39" s="130"/>
      <c r="M39" s="130"/>
      <c r="N39" s="130"/>
      <c r="O39" s="130"/>
      <c r="P39" s="130"/>
      <c r="Q39" s="130">
        <v>326.3</v>
      </c>
      <c r="R39" s="130"/>
      <c r="S39" s="130"/>
      <c r="T39" s="128">
        <f t="shared" si="0"/>
        <v>0</v>
      </c>
      <c r="U39" s="130"/>
      <c r="V39" s="130"/>
      <c r="W39" s="130"/>
      <c r="X39" s="130"/>
      <c r="Y39" s="130"/>
      <c r="Z39" s="130">
        <v>0</v>
      </c>
    </row>
    <row r="40" spans="1:26" s="129" customFormat="1" ht="42" customHeight="1">
      <c r="A40" s="1247"/>
      <c r="B40" s="1249"/>
      <c r="C40" s="260" t="s">
        <v>448</v>
      </c>
      <c r="D40" s="1247"/>
      <c r="E40" s="1247"/>
      <c r="F40" s="260" t="s">
        <v>439</v>
      </c>
      <c r="G40" s="260">
        <v>2024</v>
      </c>
      <c r="H40" s="128">
        <f>SUM(I40:S40)</f>
        <v>17619</v>
      </c>
      <c r="I40" s="130">
        <v>0</v>
      </c>
      <c r="J40" s="130">
        <v>0</v>
      </c>
      <c r="K40" s="130">
        <v>0</v>
      </c>
      <c r="L40" s="130">
        <v>0</v>
      </c>
      <c r="M40" s="130"/>
      <c r="N40" s="130"/>
      <c r="O40" s="130"/>
      <c r="P40" s="130"/>
      <c r="Q40" s="130"/>
      <c r="R40" s="130">
        <v>17619</v>
      </c>
      <c r="S40" s="130"/>
      <c r="T40" s="128">
        <f t="shared" si="0"/>
        <v>0</v>
      </c>
      <c r="U40" s="130">
        <v>0</v>
      </c>
      <c r="V40" s="130">
        <v>0</v>
      </c>
      <c r="W40" s="130">
        <v>0</v>
      </c>
      <c r="X40" s="130">
        <v>0</v>
      </c>
      <c r="Y40" s="130">
        <v>0</v>
      </c>
      <c r="Z40" s="130">
        <v>0</v>
      </c>
    </row>
    <row r="41" spans="1:26" s="129" customFormat="1" ht="25.5" customHeight="1">
      <c r="A41" s="1246">
        <v>18</v>
      </c>
      <c r="B41" s="1248" t="s">
        <v>921</v>
      </c>
      <c r="C41" s="260" t="s">
        <v>423</v>
      </c>
      <c r="D41" s="1246" t="s">
        <v>1105</v>
      </c>
      <c r="E41" s="1246" t="s">
        <v>1105</v>
      </c>
      <c r="F41" s="260"/>
      <c r="G41" s="260">
        <v>2023</v>
      </c>
      <c r="H41" s="130"/>
      <c r="I41" s="130"/>
      <c r="J41" s="130"/>
      <c r="K41" s="130"/>
      <c r="L41" s="130"/>
      <c r="M41" s="130"/>
      <c r="N41" s="130"/>
      <c r="O41" s="130"/>
      <c r="P41" s="130"/>
      <c r="Q41" s="130">
        <v>326.3</v>
      </c>
      <c r="R41" s="130"/>
      <c r="S41" s="130"/>
      <c r="T41" s="128">
        <f t="shared" si="0"/>
        <v>0</v>
      </c>
      <c r="U41" s="130"/>
      <c r="V41" s="130"/>
      <c r="W41" s="130"/>
      <c r="X41" s="130"/>
      <c r="Y41" s="130"/>
      <c r="Z41" s="130">
        <v>0</v>
      </c>
    </row>
    <row r="42" spans="1:26" s="129" customFormat="1" ht="39" customHeight="1">
      <c r="A42" s="1247"/>
      <c r="B42" s="1249"/>
      <c r="C42" s="260" t="s">
        <v>448</v>
      </c>
      <c r="D42" s="1247"/>
      <c r="E42" s="1247"/>
      <c r="F42" s="260" t="s">
        <v>439</v>
      </c>
      <c r="G42" s="260">
        <v>2024</v>
      </c>
      <c r="H42" s="128">
        <f>SUM(I42:S42)</f>
        <v>17619</v>
      </c>
      <c r="I42" s="130">
        <v>0</v>
      </c>
      <c r="J42" s="130">
        <v>0</v>
      </c>
      <c r="K42" s="130">
        <v>0</v>
      </c>
      <c r="L42" s="130">
        <v>0</v>
      </c>
      <c r="M42" s="130"/>
      <c r="N42" s="130"/>
      <c r="O42" s="130"/>
      <c r="P42" s="130"/>
      <c r="Q42" s="130"/>
      <c r="R42" s="130">
        <v>17619</v>
      </c>
      <c r="S42" s="130"/>
      <c r="T42" s="128">
        <f t="shared" si="0"/>
        <v>0</v>
      </c>
      <c r="U42" s="130">
        <v>0</v>
      </c>
      <c r="V42" s="130">
        <v>0</v>
      </c>
      <c r="W42" s="130">
        <v>0</v>
      </c>
      <c r="X42" s="130">
        <v>0</v>
      </c>
      <c r="Y42" s="130">
        <v>0</v>
      </c>
      <c r="Z42" s="130">
        <v>0</v>
      </c>
    </row>
    <row r="43" spans="1:26" s="129" customFormat="1" ht="25.5" customHeight="1">
      <c r="A43" s="1246">
        <v>19</v>
      </c>
      <c r="B43" s="1248" t="s">
        <v>922</v>
      </c>
      <c r="C43" s="260" t="s">
        <v>423</v>
      </c>
      <c r="D43" s="1246" t="s">
        <v>1105</v>
      </c>
      <c r="E43" s="1246" t="s">
        <v>1105</v>
      </c>
      <c r="F43" s="260"/>
      <c r="G43" s="260">
        <v>2023</v>
      </c>
      <c r="H43" s="130"/>
      <c r="I43" s="130"/>
      <c r="J43" s="130"/>
      <c r="K43" s="130"/>
      <c r="L43" s="130"/>
      <c r="M43" s="130"/>
      <c r="N43" s="130"/>
      <c r="O43" s="130"/>
      <c r="P43" s="130"/>
      <c r="Q43" s="130">
        <v>326.3</v>
      </c>
      <c r="R43" s="130"/>
      <c r="S43" s="130"/>
      <c r="T43" s="128">
        <f t="shared" si="0"/>
        <v>0</v>
      </c>
      <c r="U43" s="130"/>
      <c r="V43" s="130"/>
      <c r="W43" s="130"/>
      <c r="X43" s="130"/>
      <c r="Y43" s="130"/>
      <c r="Z43" s="130">
        <v>0</v>
      </c>
    </row>
    <row r="44" spans="1:26" s="129" customFormat="1" ht="39.75" customHeight="1">
      <c r="A44" s="1247"/>
      <c r="B44" s="1249"/>
      <c r="C44" s="260" t="s">
        <v>448</v>
      </c>
      <c r="D44" s="1247"/>
      <c r="E44" s="1247"/>
      <c r="F44" s="260" t="s">
        <v>439</v>
      </c>
      <c r="G44" s="260">
        <v>2024</v>
      </c>
      <c r="H44" s="128">
        <f>SUM(I44:S44)</f>
        <v>17619</v>
      </c>
      <c r="I44" s="130">
        <v>0</v>
      </c>
      <c r="J44" s="130">
        <v>0</v>
      </c>
      <c r="K44" s="130">
        <v>0</v>
      </c>
      <c r="L44" s="130">
        <v>0</v>
      </c>
      <c r="M44" s="130"/>
      <c r="N44" s="130"/>
      <c r="O44" s="130"/>
      <c r="P44" s="130"/>
      <c r="Q44" s="130"/>
      <c r="R44" s="130">
        <v>17619</v>
      </c>
      <c r="S44" s="130"/>
      <c r="T44" s="128">
        <f t="shared" si="0"/>
        <v>0</v>
      </c>
      <c r="U44" s="130">
        <v>0</v>
      </c>
      <c r="V44" s="130">
        <v>0</v>
      </c>
      <c r="W44" s="130">
        <v>0</v>
      </c>
      <c r="X44" s="130">
        <v>0</v>
      </c>
      <c r="Y44" s="130">
        <v>0</v>
      </c>
      <c r="Z44" s="130">
        <v>0</v>
      </c>
    </row>
    <row r="45" spans="1:26" ht="14.25">
      <c r="A45" s="127"/>
      <c r="B45" s="127" t="s">
        <v>424</v>
      </c>
      <c r="C45" s="127"/>
      <c r="D45" s="127"/>
      <c r="E45" s="127"/>
      <c r="F45" s="127"/>
      <c r="G45" s="127"/>
      <c r="H45" s="140">
        <f>SUM(H9:H44)</f>
        <v>1980212.28</v>
      </c>
      <c r="I45" s="140">
        <f aca="true" t="shared" si="1" ref="I45:Y45">SUM(I9:I44)</f>
        <v>20042.6</v>
      </c>
      <c r="J45" s="140">
        <f t="shared" si="1"/>
        <v>861</v>
      </c>
      <c r="K45" s="140">
        <f t="shared" si="1"/>
        <v>0</v>
      </c>
      <c r="L45" s="140">
        <f t="shared" si="1"/>
        <v>3199.6</v>
      </c>
      <c r="M45" s="140">
        <f t="shared" si="1"/>
        <v>4000</v>
      </c>
      <c r="N45" s="140">
        <f>SUM(N9:N44)</f>
        <v>70307.40000000001</v>
      </c>
      <c r="O45" s="148">
        <f t="shared" si="1"/>
        <v>404581.5</v>
      </c>
      <c r="P45" s="148">
        <f t="shared" si="1"/>
        <v>312696.1</v>
      </c>
      <c r="Q45" s="148">
        <f t="shared" si="1"/>
        <v>338802.6</v>
      </c>
      <c r="R45" s="140">
        <f t="shared" si="1"/>
        <v>99072</v>
      </c>
      <c r="S45" s="140">
        <f t="shared" si="1"/>
        <v>89300</v>
      </c>
      <c r="T45" s="140">
        <f t="shared" si="1"/>
        <v>35219.7</v>
      </c>
      <c r="U45" s="140">
        <f t="shared" si="1"/>
        <v>20679.199999999997</v>
      </c>
      <c r="V45" s="140">
        <f t="shared" si="1"/>
        <v>4708.6</v>
      </c>
      <c r="W45" s="140">
        <f t="shared" si="1"/>
        <v>5831.9</v>
      </c>
      <c r="X45" s="140">
        <f t="shared" si="1"/>
        <v>9031.5</v>
      </c>
      <c r="Y45" s="140">
        <f t="shared" si="1"/>
        <v>4000</v>
      </c>
      <c r="Z45" s="148">
        <f>SUM(Z9:Z44)</f>
        <v>0</v>
      </c>
    </row>
    <row r="47" ht="14.25">
      <c r="A47" s="152" t="s">
        <v>693</v>
      </c>
    </row>
  </sheetData>
  <sheetProtection/>
  <mergeCells count="69">
    <mergeCell ref="A5:Y5"/>
    <mergeCell ref="A6:A7"/>
    <mergeCell ref="B6:B7"/>
    <mergeCell ref="C6:C7"/>
    <mergeCell ref="D6:D7"/>
    <mergeCell ref="E6:E7"/>
    <mergeCell ref="F6:F7"/>
    <mergeCell ref="G6:G7"/>
    <mergeCell ref="H6:H7"/>
    <mergeCell ref="I6:S6"/>
    <mergeCell ref="T6:T7"/>
    <mergeCell ref="U6:Z6"/>
    <mergeCell ref="A9:A10"/>
    <mergeCell ref="B9:B10"/>
    <mergeCell ref="D9:D10"/>
    <mergeCell ref="E9:E10"/>
    <mergeCell ref="A11:A12"/>
    <mergeCell ref="B11:B12"/>
    <mergeCell ref="D11:D12"/>
    <mergeCell ref="E11:E12"/>
    <mergeCell ref="A13:A14"/>
    <mergeCell ref="B13:B14"/>
    <mergeCell ref="D13:D14"/>
    <mergeCell ref="E13:E14"/>
    <mergeCell ref="F13:F14"/>
    <mergeCell ref="G13:G14"/>
    <mergeCell ref="A17:A18"/>
    <mergeCell ref="A21:A23"/>
    <mergeCell ref="F22:F23"/>
    <mergeCell ref="H22:H23"/>
    <mergeCell ref="A20:Z20"/>
    <mergeCell ref="A24:A25"/>
    <mergeCell ref="B24:B25"/>
    <mergeCell ref="A26:A27"/>
    <mergeCell ref="B26:B27"/>
    <mergeCell ref="D26:D27"/>
    <mergeCell ref="E26:E27"/>
    <mergeCell ref="A28:A29"/>
    <mergeCell ref="B28:B29"/>
    <mergeCell ref="D28:D29"/>
    <mergeCell ref="E28:E29"/>
    <mergeCell ref="A30:A31"/>
    <mergeCell ref="B30:B31"/>
    <mergeCell ref="D30:D31"/>
    <mergeCell ref="E30:E31"/>
    <mergeCell ref="A32:A33"/>
    <mergeCell ref="B32:B33"/>
    <mergeCell ref="D32:D33"/>
    <mergeCell ref="E32:E33"/>
    <mergeCell ref="A34:A35"/>
    <mergeCell ref="B34:B35"/>
    <mergeCell ref="D34:D35"/>
    <mergeCell ref="E34:E35"/>
    <mergeCell ref="A37:A38"/>
    <mergeCell ref="B37:B38"/>
    <mergeCell ref="D37:D38"/>
    <mergeCell ref="E37:E38"/>
    <mergeCell ref="A39:A40"/>
    <mergeCell ref="B39:B40"/>
    <mergeCell ref="D39:D40"/>
    <mergeCell ref="E39:E40"/>
    <mergeCell ref="A41:A42"/>
    <mergeCell ref="B41:B42"/>
    <mergeCell ref="D41:D42"/>
    <mergeCell ref="E41:E42"/>
    <mergeCell ref="A43:A44"/>
    <mergeCell ref="B43:B44"/>
    <mergeCell ref="D43:D44"/>
    <mergeCell ref="E43:E44"/>
  </mergeCells>
  <printOptions/>
  <pageMargins left="0.7" right="0.7" top="0.75" bottom="0.75" header="0.3" footer="0.3"/>
  <pageSetup horizontalDpi="600" verticalDpi="600" orientation="landscape" paperSize="9" scale="46" r:id="rId1"/>
  <rowBreaks count="1" manualBreakCount="1">
    <brk id="19" max="255" man="1"/>
  </rowBreak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AD40"/>
  <sheetViews>
    <sheetView view="pageBreakPreview" zoomScaleNormal="77" zoomScaleSheetLayoutView="100" zoomScalePageLayoutView="0" workbookViewId="0" topLeftCell="I1">
      <pane ySplit="6" topLeftCell="A7" activePane="bottomLeft" state="frozen"/>
      <selection pane="topLeft" activeCell="A1" sqref="A1"/>
      <selection pane="bottomLeft" activeCell="AC7" sqref="AC7"/>
    </sheetView>
  </sheetViews>
  <sheetFormatPr defaultColWidth="9.140625" defaultRowHeight="15"/>
  <cols>
    <col min="1" max="1" width="3.140625" style="760" bestFit="1" customWidth="1"/>
    <col min="2" max="2" width="29.28125" style="18" customWidth="1"/>
    <col min="3" max="3" width="15.140625" style="18" customWidth="1"/>
    <col min="4" max="4" width="13.28125" style="18" customWidth="1"/>
    <col min="5" max="5" width="11.8515625" style="368" customWidth="1"/>
    <col min="6" max="6" width="11.140625" style="18" customWidth="1"/>
    <col min="7" max="7" width="12.7109375" style="18" customWidth="1"/>
    <col min="8" max="8" width="8.8515625" style="18" customWidth="1"/>
    <col min="9" max="9" width="10.140625" style="18" customWidth="1"/>
    <col min="10" max="10" width="9.140625" style="18" customWidth="1"/>
    <col min="11" max="11" width="10.140625" style="18" customWidth="1"/>
    <col min="12" max="12" width="9.140625" style="18" customWidth="1"/>
    <col min="13" max="13" width="10.140625" style="18" customWidth="1"/>
    <col min="14" max="14" width="8.8515625" style="18" customWidth="1"/>
    <col min="15" max="15" width="10.140625" style="18" customWidth="1"/>
    <col min="16" max="16" width="8.57421875" style="18" customWidth="1"/>
    <col min="17" max="17" width="10.140625" style="18" customWidth="1"/>
    <col min="18" max="18" width="9.00390625" style="18" customWidth="1"/>
    <col min="19" max="19" width="10.140625" style="18" customWidth="1"/>
    <col min="20" max="20" width="9.00390625" style="18" customWidth="1"/>
    <col min="21" max="21" width="9.140625" style="18" customWidth="1"/>
    <col min="22" max="22" width="8.8515625" style="18" customWidth="1"/>
    <col min="23" max="23" width="9.140625" style="18" customWidth="1"/>
    <col min="24" max="24" width="8.421875" style="18" customWidth="1"/>
    <col min="25" max="25" width="9.140625" style="18" customWidth="1"/>
    <col min="26" max="26" width="8.8515625" style="18" customWidth="1"/>
    <col min="27" max="27" width="9.140625" style="18" customWidth="1"/>
    <col min="28" max="28" width="8.28125" style="18" customWidth="1"/>
    <col min="29" max="29" width="9.140625" style="18" customWidth="1"/>
  </cols>
  <sheetData>
    <row r="1" spans="1:29" ht="58.5" customHeight="1">
      <c r="A1" s="689"/>
      <c r="B1" s="201"/>
      <c r="C1" s="201"/>
      <c r="D1" s="201"/>
      <c r="E1" s="690"/>
      <c r="F1" s="201"/>
      <c r="G1" s="201"/>
      <c r="H1" s="201"/>
      <c r="I1" s="201"/>
      <c r="J1" s="201"/>
      <c r="K1" s="201"/>
      <c r="L1" s="201"/>
      <c r="M1" s="201"/>
      <c r="N1" s="201"/>
      <c r="O1" s="201"/>
      <c r="P1" s="201"/>
      <c r="Q1" s="201"/>
      <c r="R1" s="201"/>
      <c r="S1" s="201"/>
      <c r="T1" s="201"/>
      <c r="U1" s="201"/>
      <c r="V1" s="201"/>
      <c r="W1" s="201"/>
      <c r="X1" s="201"/>
      <c r="Y1" s="1277" t="s">
        <v>971</v>
      </c>
      <c r="Z1" s="1277"/>
      <c r="AA1" s="1277"/>
      <c r="AB1" s="1277"/>
      <c r="AC1" s="1277"/>
    </row>
    <row r="2" spans="1:29" ht="38.25" customHeight="1">
      <c r="A2" s="1283" t="s">
        <v>972</v>
      </c>
      <c r="B2" s="1283"/>
      <c r="C2" s="1283"/>
      <c r="D2" s="1283"/>
      <c r="E2" s="1283"/>
      <c r="F2" s="1283"/>
      <c r="G2" s="1283"/>
      <c r="H2" s="1283"/>
      <c r="I2" s="1283"/>
      <c r="J2" s="1283"/>
      <c r="K2" s="1283"/>
      <c r="L2" s="1283"/>
      <c r="M2" s="1283"/>
      <c r="N2" s="1283"/>
      <c r="O2" s="1283"/>
      <c r="P2" s="1283"/>
      <c r="Q2" s="1283"/>
      <c r="R2" s="1283"/>
      <c r="S2" s="1283"/>
      <c r="T2" s="1283"/>
      <c r="U2" s="1283"/>
      <c r="V2" s="1283"/>
      <c r="W2" s="1283"/>
      <c r="X2" s="1283"/>
      <c r="Y2" s="1283"/>
      <c r="Z2" s="1283"/>
      <c r="AA2" s="1283"/>
      <c r="AB2" s="1283"/>
      <c r="AC2" s="1283"/>
    </row>
    <row r="3" spans="1:29" s="3" customFormat="1" ht="21.75" customHeight="1">
      <c r="A3" s="1276" t="s">
        <v>569</v>
      </c>
      <c r="B3" s="1075" t="s">
        <v>1138</v>
      </c>
      <c r="C3" s="1075" t="s">
        <v>1025</v>
      </c>
      <c r="D3" s="1075"/>
      <c r="E3" s="1061" t="s">
        <v>456</v>
      </c>
      <c r="F3" s="1075" t="s">
        <v>73</v>
      </c>
      <c r="G3" s="1075" t="s">
        <v>74</v>
      </c>
      <c r="H3" s="1028" t="s">
        <v>75</v>
      </c>
      <c r="I3" s="1028"/>
      <c r="J3" s="1028"/>
      <c r="K3" s="1028"/>
      <c r="L3" s="1028"/>
      <c r="M3" s="1028"/>
      <c r="N3" s="1028"/>
      <c r="O3" s="1028"/>
      <c r="P3" s="1028"/>
      <c r="Q3" s="1028"/>
      <c r="R3" s="1028"/>
      <c r="S3" s="1028"/>
      <c r="T3" s="1028"/>
      <c r="U3" s="1028"/>
      <c r="V3" s="1028"/>
      <c r="W3" s="1028"/>
      <c r="X3" s="1028"/>
      <c r="Y3" s="1028"/>
      <c r="Z3" s="1028"/>
      <c r="AA3" s="1028"/>
      <c r="AB3" s="1028"/>
      <c r="AC3" s="1028"/>
    </row>
    <row r="4" spans="1:29" s="3" customFormat="1" ht="15">
      <c r="A4" s="1276"/>
      <c r="B4" s="1075"/>
      <c r="C4" s="1075"/>
      <c r="D4" s="1075"/>
      <c r="E4" s="1062"/>
      <c r="F4" s="1075"/>
      <c r="G4" s="1075"/>
      <c r="H4" s="1028" t="s">
        <v>9</v>
      </c>
      <c r="I4" s="1028"/>
      <c r="J4" s="1028" t="s">
        <v>10</v>
      </c>
      <c r="K4" s="1028"/>
      <c r="L4" s="1028" t="s">
        <v>11</v>
      </c>
      <c r="M4" s="1028"/>
      <c r="N4" s="1028" t="s">
        <v>19</v>
      </c>
      <c r="O4" s="1028"/>
      <c r="P4" s="1028" t="s">
        <v>27</v>
      </c>
      <c r="Q4" s="1028"/>
      <c r="R4" s="1028" t="s">
        <v>28</v>
      </c>
      <c r="S4" s="1028"/>
      <c r="T4" s="1028" t="s">
        <v>524</v>
      </c>
      <c r="U4" s="1028"/>
      <c r="V4" s="1028" t="s">
        <v>525</v>
      </c>
      <c r="W4" s="1028"/>
      <c r="X4" s="1028" t="s">
        <v>526</v>
      </c>
      <c r="Y4" s="1028"/>
      <c r="Z4" s="1028" t="s">
        <v>527</v>
      </c>
      <c r="AA4" s="1028"/>
      <c r="AB4" s="1028" t="s">
        <v>539</v>
      </c>
      <c r="AC4" s="1028"/>
    </row>
    <row r="5" spans="1:29" s="3" customFormat="1" ht="33">
      <c r="A5" s="1276"/>
      <c r="B5" s="1075"/>
      <c r="C5" s="1075"/>
      <c r="D5" s="1075"/>
      <c r="E5" s="1063"/>
      <c r="F5" s="1075"/>
      <c r="G5" s="1075"/>
      <c r="H5" s="590" t="s">
        <v>33</v>
      </c>
      <c r="I5" s="590" t="s">
        <v>34</v>
      </c>
      <c r="J5" s="590" t="s">
        <v>33</v>
      </c>
      <c r="K5" s="590" t="s">
        <v>34</v>
      </c>
      <c r="L5" s="590" t="s">
        <v>33</v>
      </c>
      <c r="M5" s="590" t="s">
        <v>34</v>
      </c>
      <c r="N5" s="590" t="s">
        <v>33</v>
      </c>
      <c r="O5" s="590" t="s">
        <v>34</v>
      </c>
      <c r="P5" s="590" t="s">
        <v>33</v>
      </c>
      <c r="Q5" s="590" t="s">
        <v>34</v>
      </c>
      <c r="R5" s="590" t="s">
        <v>33</v>
      </c>
      <c r="S5" s="590" t="s">
        <v>34</v>
      </c>
      <c r="T5" s="590" t="s">
        <v>33</v>
      </c>
      <c r="U5" s="590" t="s">
        <v>34</v>
      </c>
      <c r="V5" s="590" t="s">
        <v>33</v>
      </c>
      <c r="W5" s="590" t="s">
        <v>34</v>
      </c>
      <c r="X5" s="590" t="s">
        <v>33</v>
      </c>
      <c r="Y5" s="590" t="s">
        <v>34</v>
      </c>
      <c r="Z5" s="590" t="s">
        <v>33</v>
      </c>
      <c r="AA5" s="590" t="s">
        <v>34</v>
      </c>
      <c r="AB5" s="590" t="s">
        <v>33</v>
      </c>
      <c r="AC5" s="590" t="s">
        <v>34</v>
      </c>
    </row>
    <row r="6" spans="1:29" s="3" customFormat="1" ht="15">
      <c r="A6" s="598">
        <v>1</v>
      </c>
      <c r="B6" s="221">
        <v>2</v>
      </c>
      <c r="C6" s="1028">
        <v>3</v>
      </c>
      <c r="D6" s="1028"/>
      <c r="E6" s="221">
        <v>4</v>
      </c>
      <c r="F6" s="221">
        <v>5</v>
      </c>
      <c r="G6" s="221">
        <v>6</v>
      </c>
      <c r="H6" s="221">
        <v>7</v>
      </c>
      <c r="I6" s="221">
        <v>8</v>
      </c>
      <c r="J6" s="221">
        <v>9</v>
      </c>
      <c r="K6" s="221">
        <v>10</v>
      </c>
      <c r="L6" s="221">
        <v>11</v>
      </c>
      <c r="M6" s="221">
        <v>12</v>
      </c>
      <c r="N6" s="221">
        <v>13</v>
      </c>
      <c r="O6" s="221">
        <v>14</v>
      </c>
      <c r="P6" s="221">
        <v>15</v>
      </c>
      <c r="Q6" s="221">
        <v>16</v>
      </c>
      <c r="R6" s="221">
        <v>17</v>
      </c>
      <c r="S6" s="691">
        <v>18</v>
      </c>
      <c r="T6" s="692">
        <v>19</v>
      </c>
      <c r="U6" s="692">
        <v>20</v>
      </c>
      <c r="V6" s="692">
        <v>21</v>
      </c>
      <c r="W6" s="692">
        <v>22</v>
      </c>
      <c r="X6" s="692">
        <v>23</v>
      </c>
      <c r="Y6" s="692">
        <v>24</v>
      </c>
      <c r="Z6" s="692">
        <v>25</v>
      </c>
      <c r="AA6" s="692">
        <v>26</v>
      </c>
      <c r="AB6" s="692">
        <v>27</v>
      </c>
      <c r="AC6" s="692">
        <v>28</v>
      </c>
    </row>
    <row r="7" spans="1:30" s="3" customFormat="1" ht="78" customHeight="1">
      <c r="A7" s="597">
        <v>1</v>
      </c>
      <c r="B7" s="319" t="s">
        <v>425</v>
      </c>
      <c r="C7" s="793" t="s">
        <v>581</v>
      </c>
      <c r="D7" s="793"/>
      <c r="E7" s="221" t="s">
        <v>457</v>
      </c>
      <c r="F7" s="221" t="s">
        <v>24</v>
      </c>
      <c r="G7" s="188">
        <v>18</v>
      </c>
      <c r="H7" s="324">
        <v>18.5</v>
      </c>
      <c r="I7" s="324">
        <v>18.1</v>
      </c>
      <c r="J7" s="324">
        <v>21.2</v>
      </c>
      <c r="K7" s="324">
        <v>19.7</v>
      </c>
      <c r="L7" s="188">
        <v>30</v>
      </c>
      <c r="M7" s="168">
        <v>24.7</v>
      </c>
      <c r="N7" s="169">
        <v>35</v>
      </c>
      <c r="O7" s="168">
        <v>25.9</v>
      </c>
      <c r="P7" s="169">
        <f>P40</f>
        <v>42.81891004310704</v>
      </c>
      <c r="Q7" s="169">
        <f aca="true" t="shared" si="0" ref="Q7:AC7">Q40</f>
        <v>42.781566725408666</v>
      </c>
      <c r="R7" s="165">
        <f t="shared" si="0"/>
        <v>44.73452914481343</v>
      </c>
      <c r="S7" s="165">
        <f t="shared" si="0"/>
        <v>44.73446661025602</v>
      </c>
      <c r="T7" s="165">
        <f t="shared" si="0"/>
        <v>47.18979294988374</v>
      </c>
      <c r="U7" s="165">
        <f t="shared" si="0"/>
        <v>47.18973262182574</v>
      </c>
      <c r="V7" s="165">
        <f t="shared" si="0"/>
        <v>50.757253845655704</v>
      </c>
      <c r="W7" s="165">
        <f t="shared" si="0"/>
        <v>50.757229692715086</v>
      </c>
      <c r="X7" s="165">
        <f t="shared" si="0"/>
        <v>54.31652403812704</v>
      </c>
      <c r="Y7" s="165">
        <f t="shared" si="0"/>
        <v>54.31660057051416</v>
      </c>
      <c r="Z7" s="165">
        <f t="shared" si="0"/>
        <v>57.06548479226886</v>
      </c>
      <c r="AA7" s="165">
        <f t="shared" si="0"/>
        <v>57.065447172009144</v>
      </c>
      <c r="AB7" s="165">
        <f t="shared" si="0"/>
        <v>57.12295009210471</v>
      </c>
      <c r="AC7" s="165">
        <f t="shared" si="0"/>
        <v>57.122906224564105</v>
      </c>
      <c r="AD7" s="761"/>
    </row>
    <row r="8" spans="1:29" s="3" customFormat="1" ht="15">
      <c r="A8" s="598"/>
      <c r="B8" s="1278" t="s">
        <v>875</v>
      </c>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80"/>
    </row>
    <row r="9" spans="1:29" s="3" customFormat="1" ht="48.75" customHeight="1">
      <c r="A9" s="598" t="s">
        <v>111</v>
      </c>
      <c r="B9" s="220" t="s">
        <v>513</v>
      </c>
      <c r="C9" s="1038" t="s">
        <v>62</v>
      </c>
      <c r="D9" s="1038"/>
      <c r="E9" s="221" t="s">
        <v>457</v>
      </c>
      <c r="F9" s="221" t="s">
        <v>24</v>
      </c>
      <c r="G9" s="324">
        <f>РФКиС_п!F8</f>
        <v>102245</v>
      </c>
      <c r="H9" s="324">
        <f>РФКиС_п!G8</f>
        <v>103000</v>
      </c>
      <c r="I9" s="324">
        <f>РФКиС_п!H8</f>
        <v>102476.8</v>
      </c>
      <c r="J9" s="324">
        <f>РФКиС_п!I8</f>
        <v>120000</v>
      </c>
      <c r="K9" s="324">
        <f>РФКиС_п!J8</f>
        <v>117000</v>
      </c>
      <c r="L9" s="324">
        <f>РФКиС_п!K8</f>
        <v>179670</v>
      </c>
      <c r="M9" s="324">
        <f>РФКиС_п!L8</f>
        <v>150000</v>
      </c>
      <c r="N9" s="324">
        <f>РФКиС_п!M8</f>
        <v>209674</v>
      </c>
      <c r="O9" s="324">
        <f>РФКиС_п!N8</f>
        <v>155000</v>
      </c>
      <c r="P9" s="325">
        <f>РФКиС_п!O8</f>
        <v>241276.4225</v>
      </c>
      <c r="Q9" s="325">
        <f>РФКиС_п!P8</f>
        <v>241066</v>
      </c>
      <c r="R9" s="326">
        <f>РФКиС_п!Q8</f>
        <v>253236.354</v>
      </c>
      <c r="S9" s="693">
        <f>РФКиС_п!R8</f>
        <v>253236</v>
      </c>
      <c r="T9" s="693">
        <f>РФКиС_п!S8</f>
        <v>268301.343</v>
      </c>
      <c r="U9" s="693">
        <f>РФКиС_п!T8</f>
        <v>268301</v>
      </c>
      <c r="V9" s="693">
        <f>РФКиС_п!U8</f>
        <v>290006.138</v>
      </c>
      <c r="W9" s="693">
        <f>РФКиС_п!V8</f>
        <v>290006</v>
      </c>
      <c r="X9" s="693">
        <f>РФКиС_п!W8</f>
        <v>312276.56</v>
      </c>
      <c r="Y9" s="693">
        <f>РФКиС_п!X8</f>
        <v>312277</v>
      </c>
      <c r="Z9" s="693">
        <f>РФКиС_п!Y8</f>
        <v>330680.218</v>
      </c>
      <c r="AA9" s="693">
        <f>РФКиС_п!Z8</f>
        <v>330680</v>
      </c>
      <c r="AB9" s="693">
        <f>РФКиС_п!AA8</f>
        <v>333355.25600000005</v>
      </c>
      <c r="AC9" s="432">
        <f>РФКиС_п!AB8</f>
        <v>333355</v>
      </c>
    </row>
    <row r="10" spans="1:29" s="3" customFormat="1" ht="15">
      <c r="A10" s="598"/>
      <c r="B10" s="1278" t="s">
        <v>876</v>
      </c>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80"/>
    </row>
    <row r="11" spans="1:29" s="3" customFormat="1" ht="67.5" customHeight="1">
      <c r="A11" s="598" t="s">
        <v>79</v>
      </c>
      <c r="B11" s="220" t="s">
        <v>512</v>
      </c>
      <c r="C11" s="1038" t="s">
        <v>119</v>
      </c>
      <c r="D11" s="1038"/>
      <c r="E11" s="221" t="s">
        <v>457</v>
      </c>
      <c r="F11" s="221" t="s">
        <v>431</v>
      </c>
      <c r="G11" s="324">
        <f>ЗОЖ_п!F8</f>
        <v>0</v>
      </c>
      <c r="H11" s="324">
        <f>ЗОЖ_п!G8</f>
        <v>4240</v>
      </c>
      <c r="I11" s="324">
        <f>ЗОЖ_п!H8</f>
        <v>3214</v>
      </c>
      <c r="J11" s="324">
        <f>ЗОЖ_п!I8</f>
        <v>5000</v>
      </c>
      <c r="K11" s="324">
        <f>ЗОЖ_п!J8</f>
        <v>3743</v>
      </c>
      <c r="L11" s="324">
        <f>ЗОЖ_п!K8</f>
        <v>6000</v>
      </c>
      <c r="M11" s="324">
        <f>ЗОЖ_п!L8</f>
        <v>4500</v>
      </c>
      <c r="N11" s="324">
        <f>ЗОЖ_п!M8</f>
        <v>6100</v>
      </c>
      <c r="O11" s="324">
        <f>ЗОЖ_п!N8</f>
        <v>4635</v>
      </c>
      <c r="P11" s="324">
        <f>ЗОЖ_п!O8</f>
        <v>6300</v>
      </c>
      <c r="Q11" s="324">
        <f>ЗОЖ_п!P8</f>
        <v>4750</v>
      </c>
      <c r="R11" s="221">
        <f>ЗОЖ_п!Q8</f>
        <v>6600</v>
      </c>
      <c r="S11" s="221">
        <f>ЗОЖ_п!R8</f>
        <v>5540</v>
      </c>
      <c r="T11" s="221">
        <f>ЗОЖ_п!S8</f>
        <v>6800</v>
      </c>
      <c r="U11" s="221">
        <f>ЗОЖ_п!T8</f>
        <v>5560</v>
      </c>
      <c r="V11" s="221">
        <f>ЗОЖ_п!U8</f>
        <v>7100</v>
      </c>
      <c r="W11" s="221">
        <f>ЗОЖ_п!V8</f>
        <v>5580</v>
      </c>
      <c r="X11" s="221">
        <f>ЗОЖ_п!W8</f>
        <v>7500</v>
      </c>
      <c r="Y11" s="221">
        <f>ЗОЖ_п!X8</f>
        <v>0</v>
      </c>
      <c r="Z11" s="221">
        <f>ЗОЖ_п!Y8</f>
        <v>7900</v>
      </c>
      <c r="AA11" s="221">
        <f>ЗОЖ_п!Z8</f>
        <v>0</v>
      </c>
      <c r="AB11" s="221">
        <f>ЗОЖ_п!AA8</f>
        <v>8200</v>
      </c>
      <c r="AC11" s="221">
        <f>ЗОЖ_п!AB8</f>
        <v>0</v>
      </c>
    </row>
    <row r="12" spans="1:29" s="3" customFormat="1" ht="15">
      <c r="A12" s="598"/>
      <c r="B12" s="1278" t="s">
        <v>877</v>
      </c>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80"/>
    </row>
    <row r="13" spans="1:29" s="3" customFormat="1" ht="89.25" customHeight="1">
      <c r="A13" s="598" t="s">
        <v>145</v>
      </c>
      <c r="B13" s="220" t="s">
        <v>514</v>
      </c>
      <c r="C13" s="1038" t="s">
        <v>426</v>
      </c>
      <c r="D13" s="1038"/>
      <c r="E13" s="221" t="s">
        <v>599</v>
      </c>
      <c r="F13" s="221" t="s">
        <v>24</v>
      </c>
      <c r="G13" s="324">
        <v>0</v>
      </c>
      <c r="H13" s="324">
        <f>УФКиС_п!D8</f>
        <v>100</v>
      </c>
      <c r="I13" s="324">
        <f>УФКиС_п!E8</f>
        <v>100</v>
      </c>
      <c r="J13" s="324">
        <f>УФКиС_п!F8</f>
        <v>100</v>
      </c>
      <c r="K13" s="324">
        <f>УФКиС_п!G8</f>
        <v>100</v>
      </c>
      <c r="L13" s="324">
        <f>УФКиС_п!H8</f>
        <v>100</v>
      </c>
      <c r="M13" s="324">
        <f>УФКиС_п!I8</f>
        <v>100</v>
      </c>
      <c r="N13" s="324">
        <f>УФКиС_п!J8</f>
        <v>100</v>
      </c>
      <c r="O13" s="324">
        <f>УФКиС_п!K8</f>
        <v>100</v>
      </c>
      <c r="P13" s="324">
        <f>УФКиС_п!L8</f>
        <v>100</v>
      </c>
      <c r="Q13" s="324">
        <f>УФКиС_п!M8</f>
        <v>100</v>
      </c>
      <c r="R13" s="221">
        <f>УФКиС_п!N8</f>
        <v>100</v>
      </c>
      <c r="S13" s="221">
        <f>УФКиС_п!O8</f>
        <v>100</v>
      </c>
      <c r="T13" s="221">
        <f>УФКиС_п!P8</f>
        <v>100</v>
      </c>
      <c r="U13" s="221">
        <f>УФКиС_п!Q8</f>
        <v>100</v>
      </c>
      <c r="V13" s="221">
        <f>УФКиС_п!R8</f>
        <v>100</v>
      </c>
      <c r="W13" s="221">
        <f>УФКиС_п!S8</f>
        <v>100</v>
      </c>
      <c r="X13" s="221">
        <f>УФКиС_п!T8</f>
        <v>100</v>
      </c>
      <c r="Y13" s="221">
        <f>УФКиС_п!U8</f>
        <v>100</v>
      </c>
      <c r="Z13" s="221">
        <f>УФКиС_п!V8</f>
        <v>100</v>
      </c>
      <c r="AA13" s="221">
        <f>УФКиС_п!W8</f>
        <v>100</v>
      </c>
      <c r="AB13" s="221">
        <f>УФКиС_п!X8</f>
        <v>100</v>
      </c>
      <c r="AC13" s="221">
        <f>УФКиС_п!Y8</f>
        <v>100</v>
      </c>
    </row>
    <row r="14" spans="1:29" s="3" customFormat="1" ht="15">
      <c r="A14" s="598"/>
      <c r="B14" s="1281" t="s">
        <v>878</v>
      </c>
      <c r="C14" s="1282"/>
      <c r="D14" s="1282"/>
      <c r="E14" s="1282"/>
      <c r="F14" s="1282"/>
      <c r="G14" s="1282"/>
      <c r="H14" s="1282"/>
      <c r="I14" s="1282"/>
      <c r="J14" s="1282"/>
      <c r="K14" s="1282"/>
      <c r="L14" s="1282"/>
      <c r="M14" s="1282"/>
      <c r="N14" s="1282"/>
      <c r="O14" s="1282"/>
      <c r="P14" s="1282"/>
      <c r="Q14" s="1282"/>
      <c r="R14" s="1282"/>
      <c r="S14" s="1282"/>
      <c r="T14" s="1282"/>
      <c r="U14" s="1282"/>
      <c r="V14" s="1282"/>
      <c r="W14" s="1282"/>
      <c r="X14" s="1282"/>
      <c r="Y14" s="1282"/>
      <c r="Z14" s="1282"/>
      <c r="AA14" s="1282"/>
      <c r="AB14" s="1282"/>
      <c r="AC14" s="1282"/>
    </row>
    <row r="15" spans="1:29" s="3" customFormat="1" ht="33.75">
      <c r="A15" s="1276" t="s">
        <v>146</v>
      </c>
      <c r="B15" s="1038" t="s">
        <v>515</v>
      </c>
      <c r="C15" s="1028" t="s">
        <v>975</v>
      </c>
      <c r="D15" s="221" t="s">
        <v>43</v>
      </c>
      <c r="E15" s="221" t="s">
        <v>457</v>
      </c>
      <c r="F15" s="1028" t="s">
        <v>428</v>
      </c>
      <c r="G15" s="324">
        <f>Стр_п!F10</f>
        <v>24.6</v>
      </c>
      <c r="H15" s="324">
        <f>Стр_п!G10</f>
        <v>24.8</v>
      </c>
      <c r="I15" s="324">
        <f>Стр_п!H10</f>
        <v>23.8</v>
      </c>
      <c r="J15" s="324">
        <f>Стр_п!I10</f>
        <v>26.5</v>
      </c>
      <c r="K15" s="324">
        <f>Стр_п!J10</f>
        <v>23.4</v>
      </c>
      <c r="L15" s="324">
        <f>Стр_п!K10</f>
        <v>32.5</v>
      </c>
      <c r="M15" s="324">
        <f>Стр_п!L10</f>
        <v>32.4</v>
      </c>
      <c r="N15" s="324">
        <f>Стр_п!M10</f>
        <v>32.7</v>
      </c>
      <c r="O15" s="324">
        <f>Стр_п!N10</f>
        <v>31.8</v>
      </c>
      <c r="P15" s="1028"/>
      <c r="Q15" s="1028"/>
      <c r="R15" s="1028"/>
      <c r="S15" s="1028"/>
      <c r="T15" s="1028"/>
      <c r="U15" s="1028"/>
      <c r="V15" s="1028"/>
      <c r="W15" s="1028"/>
      <c r="X15" s="1028"/>
      <c r="Y15" s="1028"/>
      <c r="Z15" s="1028"/>
      <c r="AA15" s="1028"/>
      <c r="AB15" s="1028"/>
      <c r="AC15" s="1028"/>
    </row>
    <row r="16" spans="1:29" s="113" customFormat="1" ht="33.75">
      <c r="A16" s="1276"/>
      <c r="B16" s="1038"/>
      <c r="C16" s="1028"/>
      <c r="D16" s="162" t="s">
        <v>649</v>
      </c>
      <c r="E16" s="162" t="s">
        <v>457</v>
      </c>
      <c r="F16" s="1028"/>
      <c r="G16" s="917" t="str">
        <f>Стр_п!F11</f>
        <v>Показатель введен с 01.01.2018 года</v>
      </c>
      <c r="H16" s="917"/>
      <c r="I16" s="917"/>
      <c r="J16" s="917"/>
      <c r="K16" s="917"/>
      <c r="L16" s="917"/>
      <c r="M16" s="917"/>
      <c r="N16" s="168">
        <f>Стр_п!M11</f>
        <v>10.2</v>
      </c>
      <c r="O16" s="168">
        <f>Стр_п!N11</f>
        <v>10.2</v>
      </c>
      <c r="P16" s="1028"/>
      <c r="Q16" s="1028"/>
      <c r="R16" s="1028"/>
      <c r="S16" s="1028"/>
      <c r="T16" s="1028"/>
      <c r="U16" s="1028"/>
      <c r="V16" s="1028"/>
      <c r="W16" s="1028"/>
      <c r="X16" s="1028"/>
      <c r="Y16" s="1028"/>
      <c r="Z16" s="1028"/>
      <c r="AA16" s="1028"/>
      <c r="AB16" s="1028"/>
      <c r="AC16" s="1028"/>
    </row>
    <row r="17" spans="1:29" s="3" customFormat="1" ht="46.5" customHeight="1">
      <c r="A17" s="1276"/>
      <c r="B17" s="1038"/>
      <c r="C17" s="1028"/>
      <c r="D17" s="221" t="s">
        <v>45</v>
      </c>
      <c r="E17" s="221" t="s">
        <v>457</v>
      </c>
      <c r="F17" s="1028"/>
      <c r="G17" s="324">
        <f>Стр_п!F9</f>
        <v>35.4</v>
      </c>
      <c r="H17" s="324">
        <f>Стр_п!G9</f>
        <v>35.9</v>
      </c>
      <c r="I17" s="324">
        <f>Стр_п!H9</f>
        <v>34.8</v>
      </c>
      <c r="J17" s="324">
        <f>Стр_п!I9</f>
        <v>36.3</v>
      </c>
      <c r="K17" s="324">
        <f>Стр_п!J9</f>
        <v>34.2</v>
      </c>
      <c r="L17" s="324">
        <f>Стр_п!K9</f>
        <v>38.2</v>
      </c>
      <c r="M17" s="324">
        <f>Стр_п!L9</f>
        <v>38.2</v>
      </c>
      <c r="N17" s="324">
        <f>Стр_п!M9</f>
        <v>40.7</v>
      </c>
      <c r="O17" s="324">
        <f>Стр_п!N9</f>
        <v>38</v>
      </c>
      <c r="P17" s="1028"/>
      <c r="Q17" s="1028"/>
      <c r="R17" s="1028"/>
      <c r="S17" s="1028"/>
      <c r="T17" s="1028"/>
      <c r="U17" s="1028"/>
      <c r="V17" s="1028"/>
      <c r="W17" s="1028"/>
      <c r="X17" s="1028"/>
      <c r="Y17" s="1028"/>
      <c r="Z17" s="1028"/>
      <c r="AA17" s="1028"/>
      <c r="AB17" s="1028"/>
      <c r="AC17" s="1028"/>
    </row>
    <row r="18" spans="1:29" s="3" customFormat="1" ht="48" customHeight="1">
      <c r="A18" s="1276"/>
      <c r="B18" s="1038"/>
      <c r="C18" s="1028" t="s">
        <v>757</v>
      </c>
      <c r="D18" s="1028"/>
      <c r="E18" s="221" t="s">
        <v>457</v>
      </c>
      <c r="F18" s="1028"/>
      <c r="G18" s="917" t="s">
        <v>682</v>
      </c>
      <c r="H18" s="917"/>
      <c r="I18" s="917"/>
      <c r="J18" s="917"/>
      <c r="K18" s="917"/>
      <c r="L18" s="917"/>
      <c r="M18" s="917"/>
      <c r="N18" s="917"/>
      <c r="O18" s="917"/>
      <c r="P18" s="331">
        <f>Стр_п!O12</f>
        <v>45.1</v>
      </c>
      <c r="Q18" s="331">
        <f>Стр_п!P12</f>
        <v>45.1</v>
      </c>
      <c r="R18" s="332">
        <f>Стр_п!Q12</f>
        <v>45.6</v>
      </c>
      <c r="S18" s="332">
        <f>Стр_п!R12</f>
        <v>45.6</v>
      </c>
      <c r="T18" s="332">
        <f>Стр_п!S12</f>
        <v>46.3</v>
      </c>
      <c r="U18" s="332">
        <f>Стр_п!T12</f>
        <v>46.3</v>
      </c>
      <c r="V18" s="332">
        <f>Стр_п!U12</f>
        <v>46.9</v>
      </c>
      <c r="W18" s="332">
        <f>Стр_п!V12</f>
        <v>46.9</v>
      </c>
      <c r="X18" s="332">
        <f>Стр_п!W12</f>
        <v>47.5</v>
      </c>
      <c r="Y18" s="332">
        <f>Стр_п!X12</f>
        <v>47.5</v>
      </c>
      <c r="Z18" s="332">
        <f>Стр_п!Y12</f>
        <v>47.9</v>
      </c>
      <c r="AA18" s="332">
        <f>Стр_п!Z12</f>
        <v>47.9</v>
      </c>
      <c r="AB18" s="332">
        <f>Стр_п!AA12</f>
        <v>47.9</v>
      </c>
      <c r="AC18" s="332">
        <f>Стр_п!AB12</f>
        <v>47.9</v>
      </c>
    </row>
    <row r="19" spans="1:29" s="3" customFormat="1" ht="27.75" customHeight="1">
      <c r="A19" s="1276"/>
      <c r="B19" s="1038"/>
      <c r="C19" s="1038" t="s">
        <v>892</v>
      </c>
      <c r="D19" s="1038"/>
      <c r="E19" s="221" t="s">
        <v>457</v>
      </c>
      <c r="F19" s="1028"/>
      <c r="G19" s="324">
        <f>Стр_п!F13</f>
        <v>621</v>
      </c>
      <c r="H19" s="324">
        <f>Стр_п!G13</f>
        <v>631</v>
      </c>
      <c r="I19" s="324">
        <f>Стр_п!H13</f>
        <v>631</v>
      </c>
      <c r="J19" s="324">
        <f>Стр_п!I13</f>
        <v>696</v>
      </c>
      <c r="K19" s="324">
        <f>Стр_п!J13</f>
        <v>688</v>
      </c>
      <c r="L19" s="324">
        <f>Стр_п!K13</f>
        <v>954</v>
      </c>
      <c r="M19" s="324">
        <f>Стр_п!L13</f>
        <v>950</v>
      </c>
      <c r="N19" s="324">
        <f>Стр_п!M13</f>
        <v>1155</v>
      </c>
      <c r="O19" s="324">
        <f>Стр_п!N13</f>
        <v>1153</v>
      </c>
      <c r="P19" s="324">
        <f>Стр_п!O13</f>
        <v>1414</v>
      </c>
      <c r="Q19" s="324">
        <f>Стр_п!P13</f>
        <v>1414</v>
      </c>
      <c r="R19" s="221">
        <f>Стр_п!Q13</f>
        <v>1434</v>
      </c>
      <c r="S19" s="221">
        <f>Стр_п!R13</f>
        <v>1430</v>
      </c>
      <c r="T19" s="221">
        <f>Стр_п!S13</f>
        <v>1456</v>
      </c>
      <c r="U19" s="221">
        <f>Стр_п!T13</f>
        <v>1454</v>
      </c>
      <c r="V19" s="221">
        <f>Стр_п!U13</f>
        <v>1480</v>
      </c>
      <c r="W19" s="221">
        <f>Стр_п!V13</f>
        <v>1474</v>
      </c>
      <c r="X19" s="221">
        <f>Стр_п!W13</f>
        <v>1501</v>
      </c>
      <c r="Y19" s="221">
        <f>Стр_п!X13</f>
        <v>1480</v>
      </c>
      <c r="Z19" s="221">
        <f>Стр_п!Y13</f>
        <v>1524</v>
      </c>
      <c r="AA19" s="221">
        <f>Стр_п!Z13</f>
        <v>1488</v>
      </c>
      <c r="AB19" s="221">
        <f>Стр_п!AA13</f>
        <v>1540</v>
      </c>
      <c r="AC19" s="221">
        <f>Стр_п!AB13</f>
        <v>1494</v>
      </c>
    </row>
    <row r="20" spans="1:29" s="3" customFormat="1" ht="27.75" customHeight="1">
      <c r="A20" s="1275" t="s">
        <v>811</v>
      </c>
      <c r="B20" s="1275"/>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c r="AA20" s="1275"/>
      <c r="AB20" s="1275"/>
      <c r="AC20" s="1275"/>
    </row>
    <row r="21" spans="1:29" s="3" customFormat="1" ht="27.75" customHeight="1">
      <c r="A21" s="1274" t="s">
        <v>893</v>
      </c>
      <c r="B21" s="1274"/>
      <c r="C21" s="1274"/>
      <c r="D21" s="1274"/>
      <c r="E21" s="1274"/>
      <c r="F21" s="1274"/>
      <c r="G21" s="1274"/>
      <c r="H21" s="1274"/>
      <c r="I21" s="1274"/>
      <c r="J21" s="1274"/>
      <c r="K21" s="1274"/>
      <c r="L21" s="1274"/>
      <c r="M21" s="1274"/>
      <c r="N21" s="1274"/>
      <c r="O21" s="1274"/>
      <c r="P21" s="1274"/>
      <c r="Q21" s="1274"/>
      <c r="R21" s="1274"/>
      <c r="S21" s="1274"/>
      <c r="T21" s="1274"/>
      <c r="U21" s="1274"/>
      <c r="V21" s="1274"/>
      <c r="W21" s="1274"/>
      <c r="X21" s="1274"/>
      <c r="Y21" s="1274"/>
      <c r="Z21" s="1274"/>
      <c r="AA21" s="1274"/>
      <c r="AB21" s="1274"/>
      <c r="AC21" s="1274"/>
    </row>
    <row r="22" spans="1:29" ht="24.75" customHeight="1" thickBot="1">
      <c r="A22" s="689"/>
      <c r="B22" s="201"/>
      <c r="C22" s="201"/>
      <c r="D22" s="201"/>
      <c r="E22" s="690"/>
      <c r="F22" s="201"/>
      <c r="G22" s="201"/>
      <c r="H22" s="201"/>
      <c r="I22" s="201"/>
      <c r="J22" s="201"/>
      <c r="K22" s="694"/>
      <c r="L22" s="695" t="s">
        <v>723</v>
      </c>
      <c r="M22" s="694"/>
      <c r="N22" s="201"/>
      <c r="O22" s="201"/>
      <c r="P22" s="201"/>
      <c r="Q22" s="201"/>
      <c r="R22" s="201"/>
      <c r="S22" s="201"/>
      <c r="T22" s="201"/>
      <c r="U22" s="201"/>
      <c r="V22" s="201"/>
      <c r="W22" s="201"/>
      <c r="X22" s="201"/>
      <c r="Y22" s="201"/>
      <c r="Z22" s="201"/>
      <c r="AA22" s="201"/>
      <c r="AB22" s="201"/>
      <c r="AC22" s="201"/>
    </row>
    <row r="23" spans="1:29" ht="15">
      <c r="A23" s="689"/>
      <c r="B23" s="201"/>
      <c r="C23" s="201"/>
      <c r="D23" s="201"/>
      <c r="E23" s="690"/>
      <c r="F23" s="201"/>
      <c r="G23" s="201"/>
      <c r="H23" s="201"/>
      <c r="I23" s="201"/>
      <c r="J23" s="201"/>
      <c r="K23" s="201"/>
      <c r="L23" s="696" t="s">
        <v>731</v>
      </c>
      <c r="M23" s="697" t="s">
        <v>724</v>
      </c>
      <c r="N23" s="698">
        <f>O30/O23*100</f>
        <v>76.94715125771306</v>
      </c>
      <c r="O23" s="699">
        <v>213761</v>
      </c>
      <c r="P23" s="699">
        <v>206504</v>
      </c>
      <c r="Q23" s="700">
        <v>206504</v>
      </c>
      <c r="R23" s="699">
        <v>198987</v>
      </c>
      <c r="S23" s="700">
        <v>198987</v>
      </c>
      <c r="T23" s="699">
        <v>193317</v>
      </c>
      <c r="U23" s="700">
        <v>193317</v>
      </c>
      <c r="V23" s="699">
        <v>190235</v>
      </c>
      <c r="W23" s="700">
        <v>190235</v>
      </c>
      <c r="X23" s="699">
        <v>192454</v>
      </c>
      <c r="Y23" s="700">
        <v>192454</v>
      </c>
      <c r="Z23" s="699">
        <v>195813</v>
      </c>
      <c r="AA23" s="700">
        <v>195813</v>
      </c>
      <c r="AB23" s="699">
        <v>199717</v>
      </c>
      <c r="AC23" s="701">
        <v>199717</v>
      </c>
    </row>
    <row r="24" spans="1:29" ht="22.5">
      <c r="A24" s="689"/>
      <c r="B24" s="201"/>
      <c r="C24" s="201"/>
      <c r="D24" s="201"/>
      <c r="E24" s="690"/>
      <c r="F24" s="201"/>
      <c r="G24" s="201"/>
      <c r="H24" s="201"/>
      <c r="I24" s="201"/>
      <c r="J24" s="201"/>
      <c r="K24" s="201"/>
      <c r="L24" s="702" t="s">
        <v>729</v>
      </c>
      <c r="M24" s="703" t="s">
        <v>725</v>
      </c>
      <c r="N24" s="704">
        <f>O31/(O24+O25)*100</f>
        <v>22.354538807061527</v>
      </c>
      <c r="O24" s="692">
        <v>117076</v>
      </c>
      <c r="P24" s="692">
        <v>122233</v>
      </c>
      <c r="Q24" s="705">
        <f>P24+P25</f>
        <v>248320</v>
      </c>
      <c r="R24" s="692">
        <v>127422</v>
      </c>
      <c r="S24" s="705">
        <f>R24+R25</f>
        <v>256804</v>
      </c>
      <c r="T24" s="692">
        <v>131362</v>
      </c>
      <c r="U24" s="705">
        <f>T24+T25</f>
        <v>263513</v>
      </c>
      <c r="V24" s="692">
        <v>134188</v>
      </c>
      <c r="W24" s="705">
        <f>V24+V25</f>
        <v>267581</v>
      </c>
      <c r="X24" s="692">
        <v>134665</v>
      </c>
      <c r="Y24" s="705">
        <f>X24+X25</f>
        <v>266741</v>
      </c>
      <c r="Z24" s="692">
        <v>134266</v>
      </c>
      <c r="AA24" s="705">
        <f>Z24+Z25</f>
        <v>265679</v>
      </c>
      <c r="AB24" s="692">
        <v>133135</v>
      </c>
      <c r="AC24" s="706">
        <f>AB24+AB25</f>
        <v>263438</v>
      </c>
    </row>
    <row r="25" spans="1:29" ht="15">
      <c r="A25" s="689"/>
      <c r="B25" s="201"/>
      <c r="C25" s="201"/>
      <c r="D25" s="201"/>
      <c r="E25" s="690"/>
      <c r="F25" s="201"/>
      <c r="G25" s="201"/>
      <c r="H25" s="201"/>
      <c r="I25" s="201"/>
      <c r="J25" s="201"/>
      <c r="K25" s="201"/>
      <c r="L25" s="702" t="s">
        <v>730</v>
      </c>
      <c r="M25" s="703" t="s">
        <v>726</v>
      </c>
      <c r="N25" s="704"/>
      <c r="O25" s="692">
        <v>122249</v>
      </c>
      <c r="P25" s="692">
        <v>126087</v>
      </c>
      <c r="Q25" s="705"/>
      <c r="R25" s="692">
        <v>129382</v>
      </c>
      <c r="S25" s="705"/>
      <c r="T25" s="692">
        <v>132151</v>
      </c>
      <c r="U25" s="705"/>
      <c r="V25" s="692">
        <v>133393</v>
      </c>
      <c r="W25" s="705"/>
      <c r="X25" s="692">
        <v>132076</v>
      </c>
      <c r="Y25" s="705"/>
      <c r="Z25" s="692">
        <v>131413</v>
      </c>
      <c r="AA25" s="705"/>
      <c r="AB25" s="692">
        <v>130303</v>
      </c>
      <c r="AC25" s="706"/>
    </row>
    <row r="26" spans="1:29" ht="22.5">
      <c r="A26" s="689"/>
      <c r="B26" s="201"/>
      <c r="C26" s="201"/>
      <c r="D26" s="201"/>
      <c r="E26" s="690"/>
      <c r="F26" s="201"/>
      <c r="G26" s="201"/>
      <c r="H26" s="201"/>
      <c r="I26" s="201"/>
      <c r="J26" s="201"/>
      <c r="K26" s="201"/>
      <c r="L26" s="702" t="s">
        <v>729</v>
      </c>
      <c r="M26" s="703" t="s">
        <v>727</v>
      </c>
      <c r="N26" s="704">
        <f>O33/(O26+O27)*100</f>
        <v>1.8172189860364</v>
      </c>
      <c r="O26" s="692">
        <v>74621</v>
      </c>
      <c r="P26" s="692">
        <v>74808</v>
      </c>
      <c r="Q26" s="705">
        <f>P26+P27</f>
        <v>108657</v>
      </c>
      <c r="R26" s="692">
        <v>75231</v>
      </c>
      <c r="S26" s="705">
        <f>R26+R27</f>
        <v>110296</v>
      </c>
      <c r="T26" s="692">
        <v>75693</v>
      </c>
      <c r="U26" s="705">
        <f>T26+T27</f>
        <v>111728</v>
      </c>
      <c r="V26" s="692">
        <v>76501</v>
      </c>
      <c r="W26" s="705">
        <f>V26+V27</f>
        <v>113543</v>
      </c>
      <c r="X26" s="692">
        <v>77737</v>
      </c>
      <c r="Y26" s="705">
        <f>X26+X27</f>
        <v>115725</v>
      </c>
      <c r="Z26" s="692">
        <v>79147</v>
      </c>
      <c r="AA26" s="705">
        <f>Z26+Z27</f>
        <v>117983</v>
      </c>
      <c r="AB26" s="692">
        <v>80901</v>
      </c>
      <c r="AC26" s="706">
        <f>AB26+AB27</f>
        <v>120420</v>
      </c>
    </row>
    <row r="27" spans="1:29" ht="15.75" thickBot="1">
      <c r="A27" s="689"/>
      <c r="B27" s="201"/>
      <c r="C27" s="201"/>
      <c r="D27" s="201"/>
      <c r="E27" s="690"/>
      <c r="F27" s="201"/>
      <c r="G27" s="201"/>
      <c r="H27" s="201"/>
      <c r="I27" s="201"/>
      <c r="J27" s="201"/>
      <c r="K27" s="201"/>
      <c r="L27" s="707" t="s">
        <v>730</v>
      </c>
      <c r="M27" s="708" t="s">
        <v>728</v>
      </c>
      <c r="N27" s="709"/>
      <c r="O27" s="710">
        <v>33016</v>
      </c>
      <c r="P27" s="710">
        <v>33849</v>
      </c>
      <c r="Q27" s="711"/>
      <c r="R27" s="710">
        <v>35065</v>
      </c>
      <c r="S27" s="711"/>
      <c r="T27" s="710">
        <v>36035</v>
      </c>
      <c r="U27" s="711"/>
      <c r="V27" s="710">
        <v>37042</v>
      </c>
      <c r="W27" s="711"/>
      <c r="X27" s="710">
        <v>37988</v>
      </c>
      <c r="Y27" s="711"/>
      <c r="Z27" s="710">
        <v>38836</v>
      </c>
      <c r="AA27" s="711"/>
      <c r="AB27" s="710">
        <v>39519</v>
      </c>
      <c r="AC27" s="712"/>
    </row>
    <row r="28" spans="1:29" ht="15.75" thickBot="1">
      <c r="A28" s="689"/>
      <c r="B28" s="201"/>
      <c r="C28" s="201"/>
      <c r="D28" s="201"/>
      <c r="E28" s="690"/>
      <c r="F28" s="201"/>
      <c r="G28" s="201"/>
      <c r="H28" s="201"/>
      <c r="I28" s="201"/>
      <c r="J28" s="201"/>
      <c r="K28" s="201"/>
      <c r="L28" s="713" t="s">
        <v>731</v>
      </c>
      <c r="M28" s="714" t="s">
        <v>777</v>
      </c>
      <c r="N28" s="715"/>
      <c r="O28" s="716">
        <f>SUM(O23:O27)</f>
        <v>560723</v>
      </c>
      <c r="P28" s="716">
        <f>SUM(P23:P27)</f>
        <v>563481</v>
      </c>
      <c r="Q28" s="716">
        <f aca="true" t="shared" si="1" ref="Q28:AC28">SUM(Q23:Q27)</f>
        <v>563481</v>
      </c>
      <c r="R28" s="716">
        <f t="shared" si="1"/>
        <v>566087</v>
      </c>
      <c r="S28" s="716">
        <f t="shared" si="1"/>
        <v>566087</v>
      </c>
      <c r="T28" s="716">
        <f t="shared" si="1"/>
        <v>568558</v>
      </c>
      <c r="U28" s="716">
        <f t="shared" si="1"/>
        <v>568558</v>
      </c>
      <c r="V28" s="716">
        <f t="shared" si="1"/>
        <v>571359</v>
      </c>
      <c r="W28" s="716">
        <f t="shared" si="1"/>
        <v>571359</v>
      </c>
      <c r="X28" s="716">
        <f t="shared" si="1"/>
        <v>574920</v>
      </c>
      <c r="Y28" s="716">
        <f t="shared" si="1"/>
        <v>574920</v>
      </c>
      <c r="Z28" s="716">
        <f t="shared" si="1"/>
        <v>579475</v>
      </c>
      <c r="AA28" s="716">
        <f t="shared" si="1"/>
        <v>579475</v>
      </c>
      <c r="AB28" s="716">
        <f t="shared" si="1"/>
        <v>583575</v>
      </c>
      <c r="AC28" s="717">
        <f t="shared" si="1"/>
        <v>583575</v>
      </c>
    </row>
    <row r="29" spans="1:29" ht="16.5" customHeight="1" thickBot="1">
      <c r="A29" s="689"/>
      <c r="B29" s="201"/>
      <c r="C29" s="201"/>
      <c r="D29" s="201"/>
      <c r="E29" s="690"/>
      <c r="F29" s="201"/>
      <c r="G29" s="201"/>
      <c r="H29" s="201"/>
      <c r="I29" s="201"/>
      <c r="J29" s="201"/>
      <c r="K29" s="718"/>
      <c r="L29" s="719" t="s">
        <v>732</v>
      </c>
      <c r="M29" s="720"/>
      <c r="N29" s="721"/>
      <c r="O29" s="722"/>
      <c r="P29" s="723"/>
      <c r="Q29" s="724"/>
      <c r="R29" s="723"/>
      <c r="S29" s="724"/>
      <c r="T29" s="723"/>
      <c r="U29" s="724"/>
      <c r="V29" s="723"/>
      <c r="W29" s="724"/>
      <c r="X29" s="723"/>
      <c r="Y29" s="723"/>
      <c r="Z29" s="723"/>
      <c r="AA29" s="723"/>
      <c r="AB29" s="723"/>
      <c r="AC29" s="723"/>
    </row>
    <row r="30" spans="1:29" ht="15">
      <c r="A30" s="689"/>
      <c r="B30" s="201"/>
      <c r="C30" s="201"/>
      <c r="D30" s="201"/>
      <c r="E30" s="690"/>
      <c r="F30" s="201"/>
      <c r="G30" s="201"/>
      <c r="H30" s="201"/>
      <c r="I30" s="201"/>
      <c r="J30" s="201"/>
      <c r="K30" s="201"/>
      <c r="L30" s="696" t="s">
        <v>731</v>
      </c>
      <c r="M30" s="697" t="s">
        <v>724</v>
      </c>
      <c r="N30" s="725"/>
      <c r="O30" s="699">
        <v>164483</v>
      </c>
      <c r="P30" s="726">
        <f>P23*РФКиС_п!O34/100</f>
        <v>164583.688</v>
      </c>
      <c r="Q30" s="727">
        <v>164483</v>
      </c>
      <c r="R30" s="726">
        <f>R23*РФКиС_п!Q34/100</f>
        <v>158791.626</v>
      </c>
      <c r="S30" s="726">
        <v>158792</v>
      </c>
      <c r="T30" s="726">
        <f>T23*РФКиС_п!S34/100</f>
        <v>154653.6</v>
      </c>
      <c r="U30" s="726">
        <v>154654</v>
      </c>
      <c r="V30" s="726">
        <f>V23*РФКиС_п!U34/100</f>
        <v>155612.23</v>
      </c>
      <c r="W30" s="726">
        <v>155612</v>
      </c>
      <c r="X30" s="726">
        <f>X23*РФКиС_п!W34/100</f>
        <v>161276.452</v>
      </c>
      <c r="Y30" s="726">
        <v>161276</v>
      </c>
      <c r="Z30" s="726">
        <f>Z23*РФКиС_п!Y34/100</f>
        <v>168399.18</v>
      </c>
      <c r="AA30" s="726">
        <v>168399</v>
      </c>
      <c r="AB30" s="726">
        <f>AB23*РФКиС_п!AA34/100</f>
        <v>171756.62</v>
      </c>
      <c r="AC30" s="728">
        <v>171757</v>
      </c>
    </row>
    <row r="31" spans="1:29" ht="22.5">
      <c r="A31" s="689"/>
      <c r="B31" s="201"/>
      <c r="C31" s="201"/>
      <c r="D31" s="201"/>
      <c r="E31" s="690"/>
      <c r="F31" s="201"/>
      <c r="G31" s="201"/>
      <c r="H31" s="201"/>
      <c r="I31" s="201"/>
      <c r="J31" s="201"/>
      <c r="K31" s="201"/>
      <c r="L31" s="702" t="s">
        <v>729</v>
      </c>
      <c r="M31" s="703" t="s">
        <v>725</v>
      </c>
      <c r="N31" s="729"/>
      <c r="O31" s="692">
        <v>53500</v>
      </c>
      <c r="P31" s="730">
        <f>(P24+P25)*РФКиС_п!O35/100</f>
        <v>72509.44</v>
      </c>
      <c r="Q31" s="730">
        <v>72451</v>
      </c>
      <c r="R31" s="730">
        <f>(R24+R25)*РФКиС_п!Q35/100</f>
        <v>87826.96800000001</v>
      </c>
      <c r="S31" s="730">
        <v>87827</v>
      </c>
      <c r="T31" s="730">
        <f>(T24+T25)*РФКиС_п!S35/100</f>
        <v>103033.58300000001</v>
      </c>
      <c r="U31" s="730">
        <v>103034</v>
      </c>
      <c r="V31" s="730">
        <f>(V24+V25)*РФКиС_п!U35/100</f>
        <v>118270.80200000001</v>
      </c>
      <c r="W31" s="730">
        <v>118271</v>
      </c>
      <c r="X31" s="730">
        <f>(X24+X25)*РФКиС_п!W35/100</f>
        <v>130169.608</v>
      </c>
      <c r="Y31" s="730">
        <v>130170</v>
      </c>
      <c r="Z31" s="730">
        <f>(Z24+Z25)*РФКиС_п!Y35/100</f>
        <v>138684.438</v>
      </c>
      <c r="AA31" s="730">
        <v>138684</v>
      </c>
      <c r="AB31" s="730">
        <f>(AB24+AB25)*РФКиС_п!AA35/100</f>
        <v>137514.63600000003</v>
      </c>
      <c r="AC31" s="731">
        <v>137515</v>
      </c>
    </row>
    <row r="32" spans="1:29" ht="15">
      <c r="A32" s="689"/>
      <c r="B32" s="201"/>
      <c r="C32" s="201"/>
      <c r="D32" s="201"/>
      <c r="E32" s="690"/>
      <c r="F32" s="201"/>
      <c r="G32" s="201"/>
      <c r="H32" s="201"/>
      <c r="I32" s="201"/>
      <c r="J32" s="201"/>
      <c r="K32" s="201"/>
      <c r="L32" s="702" t="s">
        <v>730</v>
      </c>
      <c r="M32" s="703" t="s">
        <v>726</v>
      </c>
      <c r="N32" s="729"/>
      <c r="O32" s="692"/>
      <c r="P32" s="730"/>
      <c r="Q32" s="705"/>
      <c r="R32" s="730"/>
      <c r="S32" s="705"/>
      <c r="T32" s="730"/>
      <c r="U32" s="705"/>
      <c r="V32" s="730"/>
      <c r="W32" s="705"/>
      <c r="X32" s="730"/>
      <c r="Y32" s="692"/>
      <c r="Z32" s="730"/>
      <c r="AA32" s="692"/>
      <c r="AB32" s="730"/>
      <c r="AC32" s="731"/>
    </row>
    <row r="33" spans="1:29" ht="22.5">
      <c r="A33" s="689"/>
      <c r="B33" s="201"/>
      <c r="C33" s="201"/>
      <c r="D33" s="201"/>
      <c r="E33" s="690"/>
      <c r="F33" s="201"/>
      <c r="G33" s="201"/>
      <c r="H33" s="201"/>
      <c r="I33" s="201"/>
      <c r="J33" s="201"/>
      <c r="K33" s="201"/>
      <c r="L33" s="702" t="s">
        <v>729</v>
      </c>
      <c r="M33" s="703" t="s">
        <v>727</v>
      </c>
      <c r="N33" s="729"/>
      <c r="O33" s="692">
        <v>1956</v>
      </c>
      <c r="P33" s="730">
        <f>(P26+P27)*РФКиС_п!O36/100</f>
        <v>4183.2945</v>
      </c>
      <c r="Q33" s="730">
        <v>4132</v>
      </c>
      <c r="R33" s="730">
        <f>(R26+R27)*РФКиС_п!Q36/100</f>
        <v>6617.76</v>
      </c>
      <c r="S33" s="730">
        <v>6617</v>
      </c>
      <c r="T33" s="730">
        <f>(T26+T27)*РФКиС_п!S36/100</f>
        <v>10614.16</v>
      </c>
      <c r="U33" s="730">
        <v>10613</v>
      </c>
      <c r="V33" s="730">
        <f>(V26+V27)*РФКиС_п!U36/100</f>
        <v>16123.105999999998</v>
      </c>
      <c r="W33" s="730">
        <v>16123</v>
      </c>
      <c r="X33" s="730">
        <f>(X26+X27)*РФКиС_п!W36/100</f>
        <v>20830.5</v>
      </c>
      <c r="Y33" s="730">
        <v>20831</v>
      </c>
      <c r="Z33" s="730">
        <f>(Z26+Z27)*РФКиС_п!Y36/100</f>
        <v>23596.6</v>
      </c>
      <c r="AA33" s="730">
        <v>23597</v>
      </c>
      <c r="AB33" s="730">
        <f>(AB26+AB27)*РФКиС_п!AA36/100</f>
        <v>24084</v>
      </c>
      <c r="AC33" s="731">
        <v>24083</v>
      </c>
    </row>
    <row r="34" spans="1:29" ht="15.75" thickBot="1">
      <c r="A34" s="689"/>
      <c r="B34" s="201"/>
      <c r="C34" s="201"/>
      <c r="D34" s="201"/>
      <c r="E34" s="690"/>
      <c r="F34" s="201"/>
      <c r="G34" s="201"/>
      <c r="H34" s="201"/>
      <c r="I34" s="201"/>
      <c r="J34" s="201"/>
      <c r="K34" s="201"/>
      <c r="L34" s="707" t="s">
        <v>730</v>
      </c>
      <c r="M34" s="708" t="s">
        <v>728</v>
      </c>
      <c r="N34" s="732"/>
      <c r="O34" s="710"/>
      <c r="P34" s="733"/>
      <c r="Q34" s="711"/>
      <c r="R34" s="710"/>
      <c r="S34" s="711"/>
      <c r="T34" s="710"/>
      <c r="U34" s="711"/>
      <c r="V34" s="710"/>
      <c r="W34" s="711"/>
      <c r="X34" s="710"/>
      <c r="Y34" s="710"/>
      <c r="Z34" s="710"/>
      <c r="AA34" s="710"/>
      <c r="AB34" s="710"/>
      <c r="AC34" s="734"/>
    </row>
    <row r="35" spans="1:29" s="74" customFormat="1" ht="12" thickBot="1">
      <c r="A35" s="735"/>
      <c r="B35" s="736"/>
      <c r="C35" s="737"/>
      <c r="D35" s="737"/>
      <c r="E35" s="738"/>
      <c r="F35" s="736"/>
      <c r="G35" s="736"/>
      <c r="H35" s="736"/>
      <c r="I35" s="736"/>
      <c r="J35" s="737"/>
      <c r="K35" s="737"/>
      <c r="L35" s="739" t="s">
        <v>731</v>
      </c>
      <c r="M35" s="740" t="s">
        <v>777</v>
      </c>
      <c r="N35" s="741"/>
      <c r="O35" s="716"/>
      <c r="P35" s="742">
        <f>SUM(P30:P34)</f>
        <v>241276.4225</v>
      </c>
      <c r="Q35" s="742">
        <f aca="true" t="shared" si="2" ref="Q35:W35">SUM(Q30:Q34)</f>
        <v>241066</v>
      </c>
      <c r="R35" s="742">
        <f t="shared" si="2"/>
        <v>253236.354</v>
      </c>
      <c r="S35" s="742">
        <f t="shared" si="2"/>
        <v>253236</v>
      </c>
      <c r="T35" s="742">
        <f t="shared" si="2"/>
        <v>268301.343</v>
      </c>
      <c r="U35" s="742">
        <f t="shared" si="2"/>
        <v>268301</v>
      </c>
      <c r="V35" s="742">
        <f t="shared" si="2"/>
        <v>290006.138</v>
      </c>
      <c r="W35" s="742">
        <f t="shared" si="2"/>
        <v>290006</v>
      </c>
      <c r="X35" s="742">
        <f aca="true" t="shared" si="3" ref="X35:AC35">SUM(X30:X34)</f>
        <v>312276.56</v>
      </c>
      <c r="Y35" s="742">
        <f t="shared" si="3"/>
        <v>312277</v>
      </c>
      <c r="Z35" s="742">
        <f t="shared" si="3"/>
        <v>330680.218</v>
      </c>
      <c r="AA35" s="742">
        <f t="shared" si="3"/>
        <v>330680</v>
      </c>
      <c r="AB35" s="742">
        <f t="shared" si="3"/>
        <v>333355.25600000005</v>
      </c>
      <c r="AC35" s="742">
        <f t="shared" si="3"/>
        <v>333355</v>
      </c>
    </row>
    <row r="36" spans="1:29" s="74" customFormat="1" ht="15.75" customHeight="1" thickBot="1">
      <c r="A36" s="735"/>
      <c r="B36" s="736"/>
      <c r="C36" s="737"/>
      <c r="D36" s="737"/>
      <c r="E36" s="738"/>
      <c r="F36" s="736"/>
      <c r="G36" s="736"/>
      <c r="H36" s="736"/>
      <c r="I36" s="736"/>
      <c r="J36" s="737"/>
      <c r="K36" s="737"/>
      <c r="L36" s="743" t="s">
        <v>778</v>
      </c>
      <c r="M36" s="736"/>
      <c r="N36" s="738"/>
      <c r="O36" s="738"/>
      <c r="P36" s="744"/>
      <c r="Q36" s="744"/>
      <c r="R36" s="744"/>
      <c r="S36" s="744"/>
      <c r="T36" s="744"/>
      <c r="U36" s="744"/>
      <c r="V36" s="744"/>
      <c r="W36" s="744"/>
      <c r="X36" s="744"/>
      <c r="Y36" s="744"/>
      <c r="Z36" s="744"/>
      <c r="AA36" s="744"/>
      <c r="AB36" s="744"/>
      <c r="AC36" s="744"/>
    </row>
    <row r="37" spans="1:29" s="74" customFormat="1" ht="9.75">
      <c r="A37" s="735"/>
      <c r="B37" s="736"/>
      <c r="C37" s="737"/>
      <c r="D37" s="737"/>
      <c r="E37" s="738"/>
      <c r="F37" s="736"/>
      <c r="G37" s="736"/>
      <c r="H37" s="736"/>
      <c r="I37" s="736"/>
      <c r="J37" s="737"/>
      <c r="K37" s="737"/>
      <c r="L37" s="745" t="s">
        <v>779</v>
      </c>
      <c r="M37" s="746" t="s">
        <v>724</v>
      </c>
      <c r="N37" s="747"/>
      <c r="O37" s="699"/>
      <c r="P37" s="748">
        <f>P30/P23*100</f>
        <v>79.69999999999999</v>
      </c>
      <c r="Q37" s="748">
        <f aca="true" t="shared" si="4" ref="Q37:AC37">Q30/Q23*100</f>
        <v>79.6512416224383</v>
      </c>
      <c r="R37" s="748">
        <f t="shared" si="4"/>
        <v>79.8</v>
      </c>
      <c r="S37" s="748">
        <f t="shared" si="4"/>
        <v>79.80018795197677</v>
      </c>
      <c r="T37" s="748">
        <f t="shared" si="4"/>
        <v>80</v>
      </c>
      <c r="U37" s="748">
        <f t="shared" si="4"/>
        <v>80.00020691403239</v>
      </c>
      <c r="V37" s="748">
        <f t="shared" si="4"/>
        <v>81.80000000000001</v>
      </c>
      <c r="W37" s="748">
        <f t="shared" si="4"/>
        <v>81.79987909690645</v>
      </c>
      <c r="X37" s="748">
        <f t="shared" si="4"/>
        <v>83.8</v>
      </c>
      <c r="Y37" s="748">
        <f t="shared" si="4"/>
        <v>83.79976513868249</v>
      </c>
      <c r="Z37" s="748">
        <f t="shared" si="4"/>
        <v>86</v>
      </c>
      <c r="AA37" s="748">
        <f t="shared" si="4"/>
        <v>85.99990807556189</v>
      </c>
      <c r="AB37" s="748">
        <f t="shared" si="4"/>
        <v>86</v>
      </c>
      <c r="AC37" s="748">
        <f t="shared" si="4"/>
        <v>86.00019026923096</v>
      </c>
    </row>
    <row r="38" spans="1:29" s="74" customFormat="1" ht="9.75">
      <c r="A38" s="735"/>
      <c r="B38" s="736"/>
      <c r="C38" s="737"/>
      <c r="D38" s="737"/>
      <c r="E38" s="738"/>
      <c r="F38" s="736"/>
      <c r="G38" s="736"/>
      <c r="H38" s="736"/>
      <c r="I38" s="736"/>
      <c r="J38" s="737"/>
      <c r="K38" s="737"/>
      <c r="L38" s="749" t="s">
        <v>780</v>
      </c>
      <c r="M38" s="750"/>
      <c r="N38" s="751"/>
      <c r="O38" s="692"/>
      <c r="P38" s="752">
        <f>P31/(P24+P25)*100</f>
        <v>29.2</v>
      </c>
      <c r="Q38" s="752">
        <f aca="true" t="shared" si="5" ref="Q38:AC38">Q31/(Q24+Q25)*100</f>
        <v>29.176465850515466</v>
      </c>
      <c r="R38" s="752">
        <f t="shared" si="5"/>
        <v>34.2</v>
      </c>
      <c r="S38" s="752">
        <f t="shared" si="5"/>
        <v>34.200012460865096</v>
      </c>
      <c r="T38" s="752">
        <f t="shared" si="5"/>
        <v>39.10000000000001</v>
      </c>
      <c r="U38" s="752">
        <f t="shared" si="5"/>
        <v>39.10015824646222</v>
      </c>
      <c r="V38" s="752">
        <f t="shared" si="5"/>
        <v>44.2</v>
      </c>
      <c r="W38" s="752">
        <f t="shared" si="5"/>
        <v>44.20007399628524</v>
      </c>
      <c r="X38" s="752">
        <f t="shared" si="5"/>
        <v>48.8</v>
      </c>
      <c r="Y38" s="752">
        <f t="shared" si="5"/>
        <v>48.80014695903517</v>
      </c>
      <c r="Z38" s="752">
        <f t="shared" si="5"/>
        <v>52.2</v>
      </c>
      <c r="AA38" s="752">
        <f t="shared" si="5"/>
        <v>52.19983513939754</v>
      </c>
      <c r="AB38" s="752">
        <f t="shared" si="5"/>
        <v>52.20000000000001</v>
      </c>
      <c r="AC38" s="752">
        <f t="shared" si="5"/>
        <v>52.20013817292873</v>
      </c>
    </row>
    <row r="39" spans="1:29" s="74" customFormat="1" ht="10.5" thickBot="1">
      <c r="A39" s="735"/>
      <c r="B39" s="736"/>
      <c r="C39" s="737"/>
      <c r="D39" s="737"/>
      <c r="E39" s="738"/>
      <c r="F39" s="736"/>
      <c r="G39" s="736"/>
      <c r="H39" s="736"/>
      <c r="I39" s="736"/>
      <c r="J39" s="737"/>
      <c r="K39" s="737"/>
      <c r="L39" s="753" t="s">
        <v>781</v>
      </c>
      <c r="M39" s="484"/>
      <c r="N39" s="754"/>
      <c r="O39" s="710"/>
      <c r="P39" s="755">
        <f>P33/(P26+P27)*100</f>
        <v>3.85</v>
      </c>
      <c r="Q39" s="755">
        <f aca="true" t="shared" si="6" ref="Q39:AC39">Q33/(Q26+Q27)*100</f>
        <v>3.8027922729322547</v>
      </c>
      <c r="R39" s="756">
        <f t="shared" si="6"/>
        <v>6.000000000000001</v>
      </c>
      <c r="S39" s="756">
        <f t="shared" si="6"/>
        <v>5.999310945093204</v>
      </c>
      <c r="T39" s="756">
        <f t="shared" si="6"/>
        <v>9.5</v>
      </c>
      <c r="U39" s="756">
        <f t="shared" si="6"/>
        <v>9.498961764284692</v>
      </c>
      <c r="V39" s="756">
        <f t="shared" si="6"/>
        <v>14.2</v>
      </c>
      <c r="W39" s="756">
        <f t="shared" si="6"/>
        <v>14.199906643298132</v>
      </c>
      <c r="X39" s="756">
        <f t="shared" si="6"/>
        <v>18</v>
      </c>
      <c r="Y39" s="756">
        <f t="shared" si="6"/>
        <v>18.00043205875999</v>
      </c>
      <c r="Z39" s="756">
        <f t="shared" si="6"/>
        <v>20</v>
      </c>
      <c r="AA39" s="756">
        <f t="shared" si="6"/>
        <v>20.000339031894427</v>
      </c>
      <c r="AB39" s="756">
        <f t="shared" si="6"/>
        <v>20</v>
      </c>
      <c r="AC39" s="756">
        <f t="shared" si="6"/>
        <v>19.999169573160604</v>
      </c>
    </row>
    <row r="40" spans="1:29" ht="15" thickBot="1">
      <c r="A40" s="689"/>
      <c r="B40" s="201"/>
      <c r="C40" s="201"/>
      <c r="D40" s="201"/>
      <c r="E40" s="690"/>
      <c r="F40" s="201"/>
      <c r="G40" s="201"/>
      <c r="H40" s="201"/>
      <c r="I40" s="201"/>
      <c r="J40" s="201"/>
      <c r="K40" s="201"/>
      <c r="L40" s="739" t="s">
        <v>731</v>
      </c>
      <c r="M40" s="740" t="s">
        <v>777</v>
      </c>
      <c r="N40" s="757"/>
      <c r="O40" s="758"/>
      <c r="P40" s="759">
        <f>P35/P28*100</f>
        <v>42.81891004310704</v>
      </c>
      <c r="Q40" s="759">
        <f aca="true" t="shared" si="7" ref="Q40:W40">Q35/Q28*100</f>
        <v>42.781566725408666</v>
      </c>
      <c r="R40" s="759">
        <f t="shared" si="7"/>
        <v>44.73452914481343</v>
      </c>
      <c r="S40" s="759">
        <f t="shared" si="7"/>
        <v>44.73446661025602</v>
      </c>
      <c r="T40" s="759">
        <f t="shared" si="7"/>
        <v>47.18979294988374</v>
      </c>
      <c r="U40" s="759">
        <f t="shared" si="7"/>
        <v>47.18973262182574</v>
      </c>
      <c r="V40" s="759">
        <f t="shared" si="7"/>
        <v>50.757253845655704</v>
      </c>
      <c r="W40" s="759">
        <f t="shared" si="7"/>
        <v>50.757229692715086</v>
      </c>
      <c r="X40" s="759">
        <f aca="true" t="shared" si="8" ref="X40:AC40">X35/X28*100</f>
        <v>54.31652403812704</v>
      </c>
      <c r="Y40" s="759">
        <f t="shared" si="8"/>
        <v>54.31660057051416</v>
      </c>
      <c r="Z40" s="759">
        <f t="shared" si="8"/>
        <v>57.06548479226886</v>
      </c>
      <c r="AA40" s="759">
        <f t="shared" si="8"/>
        <v>57.065447172009144</v>
      </c>
      <c r="AB40" s="759">
        <f t="shared" si="8"/>
        <v>57.12295009210471</v>
      </c>
      <c r="AC40" s="759">
        <f t="shared" si="8"/>
        <v>57.122906224564105</v>
      </c>
    </row>
  </sheetData>
  <sheetProtection/>
  <mergeCells count="40">
    <mergeCell ref="B12:AC12"/>
    <mergeCell ref="A2:AC2"/>
    <mergeCell ref="T4:U4"/>
    <mergeCell ref="V4:W4"/>
    <mergeCell ref="X4:Y4"/>
    <mergeCell ref="Z4:AA4"/>
    <mergeCell ref="AB4:AC4"/>
    <mergeCell ref="F3:F5"/>
    <mergeCell ref="B3:B5"/>
    <mergeCell ref="C3:D5"/>
    <mergeCell ref="B8:AC8"/>
    <mergeCell ref="P15:AC17"/>
    <mergeCell ref="F15:F19"/>
    <mergeCell ref="C19:D19"/>
    <mergeCell ref="G16:M16"/>
    <mergeCell ref="C9:D9"/>
    <mergeCell ref="B14:AC14"/>
    <mergeCell ref="B10:AC10"/>
    <mergeCell ref="G18:O18"/>
    <mergeCell ref="C18:D18"/>
    <mergeCell ref="A3:A5"/>
    <mergeCell ref="N4:O4"/>
    <mergeCell ref="B15:B19"/>
    <mergeCell ref="C15:C17"/>
    <mergeCell ref="Y1:AC1"/>
    <mergeCell ref="A15:A19"/>
    <mergeCell ref="E3:E5"/>
    <mergeCell ref="C11:D11"/>
    <mergeCell ref="H3:AC3"/>
    <mergeCell ref="C13:D13"/>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3.xml><?xml version="1.0" encoding="utf-8"?>
<worksheet xmlns="http://schemas.openxmlformats.org/spreadsheetml/2006/main" xmlns:r="http://schemas.openxmlformats.org/officeDocument/2006/relationships">
  <sheetPr>
    <tabColor rgb="FF00B0F0"/>
  </sheetPr>
  <dimension ref="A1:G20"/>
  <sheetViews>
    <sheetView view="pageBreakPreview" zoomScaleSheetLayoutView="100" zoomScalePageLayoutView="0" workbookViewId="0" topLeftCell="A1">
      <selection activeCell="F19" sqref="F19"/>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955" t="s">
        <v>880</v>
      </c>
      <c r="B1" s="955"/>
      <c r="C1" s="955"/>
      <c r="D1" s="955"/>
      <c r="E1" s="955"/>
      <c r="F1" s="955"/>
      <c r="G1" s="955"/>
    </row>
    <row r="2" ht="17.25">
      <c r="A2" s="96"/>
    </row>
    <row r="3" spans="1:7" ht="33.75" customHeight="1">
      <c r="A3" s="949" t="s">
        <v>569</v>
      </c>
      <c r="B3" s="949" t="s">
        <v>578</v>
      </c>
      <c r="C3" s="949" t="s">
        <v>568</v>
      </c>
      <c r="D3" s="949" t="s">
        <v>570</v>
      </c>
      <c r="E3" s="949"/>
      <c r="F3" s="1289" t="s">
        <v>579</v>
      </c>
      <c r="G3" s="1290"/>
    </row>
    <row r="4" spans="1:7" ht="52.5">
      <c r="A4" s="949"/>
      <c r="B4" s="949"/>
      <c r="C4" s="949"/>
      <c r="D4" s="97" t="s">
        <v>571</v>
      </c>
      <c r="E4" s="97" t="s">
        <v>572</v>
      </c>
      <c r="F4" s="97" t="s">
        <v>573</v>
      </c>
      <c r="G4" s="97" t="s">
        <v>574</v>
      </c>
    </row>
    <row r="5" spans="1:7" ht="14.25">
      <c r="A5" s="98"/>
      <c r="B5" s="98"/>
      <c r="C5" s="98"/>
      <c r="D5" s="98"/>
      <c r="E5" s="98"/>
      <c r="F5" s="98"/>
      <c r="G5" s="98"/>
    </row>
    <row r="6" spans="1:7" ht="14.25">
      <c r="A6" s="99">
        <v>1</v>
      </c>
      <c r="B6" s="99">
        <v>2</v>
      </c>
      <c r="C6" s="99">
        <v>3</v>
      </c>
      <c r="D6" s="99">
        <v>4</v>
      </c>
      <c r="E6" s="99">
        <v>5</v>
      </c>
      <c r="F6" s="99">
        <v>6</v>
      </c>
      <c r="G6" s="99">
        <v>7</v>
      </c>
    </row>
    <row r="7" spans="1:7" ht="170.25" customHeight="1">
      <c r="A7" s="99">
        <v>1</v>
      </c>
      <c r="B7" s="100" t="s">
        <v>262</v>
      </c>
      <c r="C7" s="99" t="s">
        <v>263</v>
      </c>
      <c r="D7" s="252" t="s">
        <v>1080</v>
      </c>
      <c r="E7" s="99" t="s">
        <v>44</v>
      </c>
      <c r="F7" s="269" t="s">
        <v>1119</v>
      </c>
      <c r="G7" s="99" t="s">
        <v>575</v>
      </c>
    </row>
    <row r="8" spans="1:7" ht="171">
      <c r="A8" s="99">
        <v>2</v>
      </c>
      <c r="B8" s="100" t="s">
        <v>62</v>
      </c>
      <c r="C8" s="99" t="s">
        <v>576</v>
      </c>
      <c r="D8" s="252" t="s">
        <v>1081</v>
      </c>
      <c r="E8" s="99" t="s">
        <v>44</v>
      </c>
      <c r="F8" s="269" t="s">
        <v>1118</v>
      </c>
      <c r="G8" s="99" t="s">
        <v>575</v>
      </c>
    </row>
    <row r="9" spans="1:7" ht="52.5">
      <c r="A9" s="99">
        <v>3</v>
      </c>
      <c r="B9" s="100" t="s">
        <v>267</v>
      </c>
      <c r="C9" s="99" t="s">
        <v>576</v>
      </c>
      <c r="D9" s="252" t="s">
        <v>1082</v>
      </c>
      <c r="E9" s="99" t="s">
        <v>44</v>
      </c>
      <c r="F9" s="99" t="s">
        <v>580</v>
      </c>
      <c r="G9" s="99" t="s">
        <v>575</v>
      </c>
    </row>
    <row r="10" spans="1:7" ht="78.75">
      <c r="A10" s="952">
        <v>4</v>
      </c>
      <c r="B10" s="1291" t="s">
        <v>582</v>
      </c>
      <c r="C10" s="952" t="s">
        <v>263</v>
      </c>
      <c r="D10" s="1285" t="s">
        <v>565</v>
      </c>
      <c r="E10" s="99" t="s">
        <v>563</v>
      </c>
      <c r="F10" s="952" t="s">
        <v>583</v>
      </c>
      <c r="G10" s="952" t="s">
        <v>584</v>
      </c>
    </row>
    <row r="11" spans="1:7" ht="54.75" customHeight="1">
      <c r="A11" s="952"/>
      <c r="B11" s="1292"/>
      <c r="C11" s="952"/>
      <c r="D11" s="1294"/>
      <c r="E11" s="99" t="s">
        <v>564</v>
      </c>
      <c r="F11" s="952"/>
      <c r="G11" s="952"/>
    </row>
    <row r="12" spans="1:7" ht="55.5" customHeight="1">
      <c r="A12" s="952"/>
      <c r="B12" s="1292"/>
      <c r="C12" s="952"/>
      <c r="D12" s="81" t="s">
        <v>585</v>
      </c>
      <c r="E12" s="102" t="s">
        <v>559</v>
      </c>
      <c r="F12" s="952"/>
      <c r="G12" s="952"/>
    </row>
    <row r="13" spans="1:7" ht="55.5" customHeight="1">
      <c r="A13" s="952"/>
      <c r="B13" s="1293"/>
      <c r="C13" s="952"/>
      <c r="D13" s="81" t="s">
        <v>586</v>
      </c>
      <c r="E13" s="102" t="s">
        <v>560</v>
      </c>
      <c r="F13" s="952"/>
      <c r="G13" s="952"/>
    </row>
    <row r="14" spans="1:7" ht="167.25" customHeight="1">
      <c r="A14" s="1285">
        <v>5</v>
      </c>
      <c r="B14" s="1285" t="s">
        <v>976</v>
      </c>
      <c r="C14" s="1285" t="s">
        <v>263</v>
      </c>
      <c r="D14" s="106" t="s">
        <v>631</v>
      </c>
      <c r="E14" s="252" t="s">
        <v>625</v>
      </c>
      <c r="F14" s="269" t="s">
        <v>1118</v>
      </c>
      <c r="G14" s="1285" t="s">
        <v>575</v>
      </c>
    </row>
    <row r="15" spans="1:7" ht="66">
      <c r="A15" s="1286"/>
      <c r="B15" s="1286"/>
      <c r="C15" s="1286"/>
      <c r="D15" s="107" t="s">
        <v>626</v>
      </c>
      <c r="E15" s="252" t="s">
        <v>627</v>
      </c>
      <c r="F15" s="111" t="s">
        <v>1122</v>
      </c>
      <c r="G15" s="1286"/>
    </row>
    <row r="16" spans="1:7" ht="39">
      <c r="A16" s="1286"/>
      <c r="B16" s="1286"/>
      <c r="C16" s="1286"/>
      <c r="D16" s="1292" t="s">
        <v>628</v>
      </c>
      <c r="E16" s="109" t="s">
        <v>577</v>
      </c>
      <c r="F16" s="108"/>
      <c r="G16" s="1286"/>
    </row>
    <row r="17" spans="1:7" ht="52.5">
      <c r="A17" s="1286"/>
      <c r="B17" s="1286"/>
      <c r="C17" s="1286"/>
      <c r="D17" s="1292"/>
      <c r="E17" s="105" t="s">
        <v>629</v>
      </c>
      <c r="F17" s="110" t="s">
        <v>630</v>
      </c>
      <c r="G17" s="1286"/>
    </row>
    <row r="18" spans="1:7" ht="66">
      <c r="A18" s="1286"/>
      <c r="B18" s="1286"/>
      <c r="C18" s="1286"/>
      <c r="D18" s="1292"/>
      <c r="E18" s="117" t="s">
        <v>879</v>
      </c>
      <c r="F18" s="118" t="s">
        <v>1122</v>
      </c>
      <c r="G18" s="1286"/>
    </row>
    <row r="19" spans="1:7" ht="198">
      <c r="A19" s="1284">
        <v>6</v>
      </c>
      <c r="B19" s="1287" t="s">
        <v>757</v>
      </c>
      <c r="C19" s="1284" t="s">
        <v>263</v>
      </c>
      <c r="D19" s="946" t="s">
        <v>686</v>
      </c>
      <c r="E19" s="119" t="s">
        <v>1083</v>
      </c>
      <c r="F19" s="268" t="s">
        <v>1120</v>
      </c>
      <c r="G19" s="1284" t="s">
        <v>575</v>
      </c>
    </row>
    <row r="20" spans="1:7" ht="118.5">
      <c r="A20" s="1284"/>
      <c r="B20" s="1288"/>
      <c r="C20" s="1284"/>
      <c r="D20" s="946"/>
      <c r="E20" s="119" t="s">
        <v>1084</v>
      </c>
      <c r="F20" s="120" t="s">
        <v>687</v>
      </c>
      <c r="G20" s="1284"/>
    </row>
  </sheetData>
  <sheetProtection/>
  <mergeCells count="22">
    <mergeCell ref="A1:G1"/>
    <mergeCell ref="B3:B4"/>
    <mergeCell ref="C10:C13"/>
    <mergeCell ref="F10:F13"/>
    <mergeCell ref="G10:G13"/>
    <mergeCell ref="D16:D18"/>
    <mergeCell ref="D10:D11"/>
    <mergeCell ref="A3:A4"/>
    <mergeCell ref="C3:C4"/>
    <mergeCell ref="G14:G18"/>
    <mergeCell ref="F3:G3"/>
    <mergeCell ref="B10:B13"/>
    <mergeCell ref="A10:A13"/>
    <mergeCell ref="C14:C18"/>
    <mergeCell ref="A14:A18"/>
    <mergeCell ref="D3:E3"/>
    <mergeCell ref="D19:D20"/>
    <mergeCell ref="G19:G20"/>
    <mergeCell ref="B14:B18"/>
    <mergeCell ref="C19:C20"/>
    <mergeCell ref="B19:B20"/>
    <mergeCell ref="A19:A20"/>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 right="0.7" top="0.75" bottom="0.75" header="0.3" footer="0.3"/>
  <pageSetup horizontalDpi="600" verticalDpi="600" orientation="portrait" paperSize="9" scale="49" r:id="rId3"/>
</worksheet>
</file>

<file path=xl/worksheets/sheet24.xml><?xml version="1.0" encoding="utf-8"?>
<worksheet xmlns="http://schemas.openxmlformats.org/spreadsheetml/2006/main" xmlns:r="http://schemas.openxmlformats.org/officeDocument/2006/relationships">
  <sheetPr>
    <tabColor rgb="FF00B0F0"/>
  </sheetPr>
  <dimension ref="A1:Q9810"/>
  <sheetViews>
    <sheetView view="pageBreakPreview" zoomScaleSheetLayoutView="100" zoomScalePageLayoutView="0" workbookViewId="0" topLeftCell="A1">
      <pane ySplit="6" topLeftCell="A7" activePane="bottomLeft" state="frozen"/>
      <selection pane="topLeft" activeCell="A1" sqref="A1"/>
      <selection pane="bottomLeft" activeCell="I27" sqref="I27"/>
    </sheetView>
  </sheetViews>
  <sheetFormatPr defaultColWidth="9.140625" defaultRowHeight="15"/>
  <cols>
    <col min="1" max="1" width="5.00390625" style="366" customWidth="1"/>
    <col min="2" max="2" width="28.57421875" style="18" customWidth="1"/>
    <col min="3" max="3" width="17.00390625" style="18" customWidth="1"/>
    <col min="4" max="4" width="12.7109375" style="18" customWidth="1"/>
    <col min="5" max="5" width="9.28125" style="766" bestFit="1" customWidth="1"/>
    <col min="6" max="6" width="11.8515625" style="18" customWidth="1"/>
    <col min="7" max="7" width="10.421875" style="18" customWidth="1"/>
    <col min="8" max="8" width="10.57421875" style="18" customWidth="1"/>
    <col min="9" max="9" width="11.7109375" style="18" customWidth="1"/>
    <col min="10" max="10" width="11.8515625" style="18" bestFit="1" customWidth="1"/>
    <col min="11" max="11" width="9.8515625" style="18" bestFit="1" customWidth="1"/>
    <col min="12" max="12" width="11.8515625" style="18" bestFit="1" customWidth="1"/>
    <col min="13" max="14" width="10.8515625" style="18" bestFit="1" customWidth="1"/>
    <col min="15" max="15" width="11.00390625" style="18" bestFit="1" customWidth="1"/>
    <col min="16" max="16" width="22.421875" style="18" customWidth="1"/>
    <col min="17" max="17" width="9.57421875" style="0" bestFit="1" customWidth="1"/>
  </cols>
  <sheetData>
    <row r="1" spans="1:17" ht="48.75" customHeight="1">
      <c r="A1" s="603"/>
      <c r="B1" s="201"/>
      <c r="C1" s="201"/>
      <c r="D1" s="201"/>
      <c r="E1" s="762"/>
      <c r="F1" s="201"/>
      <c r="G1" s="201"/>
      <c r="H1" s="201"/>
      <c r="I1" s="201"/>
      <c r="J1" s="201"/>
      <c r="K1" s="201"/>
      <c r="L1" s="1277" t="s">
        <v>974</v>
      </c>
      <c r="M1" s="1277"/>
      <c r="N1" s="1277"/>
      <c r="O1" s="1277"/>
      <c r="P1" s="1277"/>
      <c r="Q1" s="170"/>
    </row>
    <row r="2" spans="1:17" ht="32.25" customHeight="1">
      <c r="A2" s="1309" t="s">
        <v>973</v>
      </c>
      <c r="B2" s="1309"/>
      <c r="C2" s="1309"/>
      <c r="D2" s="1309"/>
      <c r="E2" s="1309"/>
      <c r="F2" s="1309"/>
      <c r="G2" s="1309"/>
      <c r="H2" s="1309"/>
      <c r="I2" s="1309"/>
      <c r="J2" s="1309"/>
      <c r="K2" s="1309"/>
      <c r="L2" s="1309"/>
      <c r="M2" s="1309"/>
      <c r="N2" s="1309"/>
      <c r="O2" s="1309"/>
      <c r="P2" s="1309"/>
      <c r="Q2" s="170"/>
    </row>
    <row r="3" spans="1:17" ht="15" customHeight="1">
      <c r="A3" s="1310" t="s">
        <v>569</v>
      </c>
      <c r="B3" s="1311" t="s">
        <v>1139</v>
      </c>
      <c r="C3" s="1312"/>
      <c r="D3" s="1315" t="s">
        <v>104</v>
      </c>
      <c r="E3" s="1028" t="s">
        <v>0</v>
      </c>
      <c r="F3" s="1136" t="s">
        <v>1</v>
      </c>
      <c r="G3" s="1136"/>
      <c r="H3" s="1136" t="s">
        <v>2</v>
      </c>
      <c r="I3" s="1136"/>
      <c r="J3" s="1136"/>
      <c r="K3" s="1136"/>
      <c r="L3" s="1136"/>
      <c r="M3" s="1136"/>
      <c r="N3" s="1136"/>
      <c r="O3" s="1136"/>
      <c r="P3" s="1136" t="s">
        <v>137</v>
      </c>
      <c r="Q3" s="170"/>
    </row>
    <row r="4" spans="1:17" ht="60" customHeight="1">
      <c r="A4" s="1310"/>
      <c r="B4" s="1313"/>
      <c r="C4" s="1314"/>
      <c r="D4" s="1316"/>
      <c r="E4" s="1028"/>
      <c r="F4" s="1136"/>
      <c r="G4" s="1136"/>
      <c r="H4" s="1136" t="s">
        <v>105</v>
      </c>
      <c r="I4" s="1136"/>
      <c r="J4" s="1136" t="s">
        <v>3</v>
      </c>
      <c r="K4" s="1136"/>
      <c r="L4" s="1136" t="s">
        <v>4</v>
      </c>
      <c r="M4" s="1136"/>
      <c r="N4" s="1136" t="s">
        <v>5</v>
      </c>
      <c r="O4" s="1136"/>
      <c r="P4" s="1136"/>
      <c r="Q4" s="170"/>
    </row>
    <row r="5" spans="1:17" ht="14.25">
      <c r="A5" s="1310"/>
      <c r="B5" s="1321"/>
      <c r="C5" s="1322"/>
      <c r="D5" s="1317"/>
      <c r="E5" s="1028"/>
      <c r="F5" s="221" t="s">
        <v>6</v>
      </c>
      <c r="G5" s="221" t="s">
        <v>7</v>
      </c>
      <c r="H5" s="221" t="s">
        <v>6</v>
      </c>
      <c r="I5" s="221" t="s">
        <v>7</v>
      </c>
      <c r="J5" s="221" t="s">
        <v>6</v>
      </c>
      <c r="K5" s="221" t="s">
        <v>7</v>
      </c>
      <c r="L5" s="221" t="s">
        <v>6</v>
      </c>
      <c r="M5" s="221" t="s">
        <v>7</v>
      </c>
      <c r="N5" s="221" t="s">
        <v>6</v>
      </c>
      <c r="O5" s="221" t="s">
        <v>47</v>
      </c>
      <c r="P5" s="1136"/>
      <c r="Q5" s="170"/>
    </row>
    <row r="6" spans="1:17" ht="14.25">
      <c r="A6" s="222">
        <v>1</v>
      </c>
      <c r="B6" s="1323">
        <v>2</v>
      </c>
      <c r="C6" s="1324"/>
      <c r="D6" s="223">
        <v>3</v>
      </c>
      <c r="E6" s="224">
        <v>4</v>
      </c>
      <c r="F6" s="224">
        <v>5</v>
      </c>
      <c r="G6" s="224">
        <v>6</v>
      </c>
      <c r="H6" s="224">
        <v>7</v>
      </c>
      <c r="I6" s="224">
        <v>8</v>
      </c>
      <c r="J6" s="224">
        <v>9</v>
      </c>
      <c r="K6" s="224">
        <v>10</v>
      </c>
      <c r="L6" s="224">
        <v>11</v>
      </c>
      <c r="M6" s="224">
        <v>12</v>
      </c>
      <c r="N6" s="224">
        <v>13</v>
      </c>
      <c r="O6" s="224">
        <v>14</v>
      </c>
      <c r="P6" s="224">
        <v>15</v>
      </c>
      <c r="Q6" s="170"/>
    </row>
    <row r="7" spans="1:17" ht="30.75" customHeight="1">
      <c r="A7" s="225"/>
      <c r="B7" s="1296" t="s">
        <v>458</v>
      </c>
      <c r="C7" s="1297"/>
      <c r="D7" s="1298"/>
      <c r="E7" s="1295" t="s">
        <v>632</v>
      </c>
      <c r="F7" s="1295"/>
      <c r="G7" s="1295"/>
      <c r="H7" s="1295"/>
      <c r="I7" s="1295"/>
      <c r="J7" s="1295"/>
      <c r="K7" s="1295"/>
      <c r="L7" s="1295"/>
      <c r="M7" s="1295"/>
      <c r="N7" s="1295"/>
      <c r="O7" s="1295"/>
      <c r="P7" s="226" t="s">
        <v>24</v>
      </c>
      <c r="Q7" s="170"/>
    </row>
    <row r="8" spans="1:17" ht="15" customHeight="1">
      <c r="A8" s="225"/>
      <c r="B8" s="1296" t="s">
        <v>429</v>
      </c>
      <c r="C8" s="1297"/>
      <c r="D8" s="1298"/>
      <c r="E8" s="1296" t="s">
        <v>20</v>
      </c>
      <c r="F8" s="1297"/>
      <c r="G8" s="1297"/>
      <c r="H8" s="1297"/>
      <c r="I8" s="1297"/>
      <c r="J8" s="1297"/>
      <c r="K8" s="1297"/>
      <c r="L8" s="1297"/>
      <c r="M8" s="1297"/>
      <c r="N8" s="1297"/>
      <c r="O8" s="1298"/>
      <c r="P8" s="1306" t="s">
        <v>468</v>
      </c>
      <c r="Q8" s="170"/>
    </row>
    <row r="9" spans="1:17" s="14" customFormat="1" ht="15" customHeight="1">
      <c r="A9" s="227"/>
      <c r="B9" s="1318" t="s">
        <v>459</v>
      </c>
      <c r="C9" s="1319"/>
      <c r="D9" s="1320"/>
      <c r="E9" s="1299" t="s">
        <v>460</v>
      </c>
      <c r="F9" s="1299"/>
      <c r="G9" s="1299"/>
      <c r="H9" s="1299"/>
      <c r="I9" s="1299"/>
      <c r="J9" s="1299"/>
      <c r="K9" s="1299"/>
      <c r="L9" s="1299"/>
      <c r="M9" s="1299"/>
      <c r="N9" s="1299"/>
      <c r="O9" s="1299"/>
      <c r="P9" s="1307"/>
      <c r="Q9" s="228"/>
    </row>
    <row r="10" spans="1:17" s="13" customFormat="1" ht="14.25">
      <c r="A10" s="1303"/>
      <c r="B10" s="1311" t="s">
        <v>461</v>
      </c>
      <c r="C10" s="1312"/>
      <c r="D10" s="224"/>
      <c r="E10" s="231" t="s">
        <v>8</v>
      </c>
      <c r="F10" s="232">
        <f>SUM(F11:F21)</f>
        <v>9449965.7</v>
      </c>
      <c r="G10" s="232">
        <f aca="true" t="shared" si="0" ref="G10:O10">SUM(G11:G21)</f>
        <v>6391565.71</v>
      </c>
      <c r="H10" s="232">
        <f t="shared" si="0"/>
        <v>6878223.500000001</v>
      </c>
      <c r="I10" s="232">
        <f t="shared" si="0"/>
        <v>5307894.3</v>
      </c>
      <c r="J10" s="232">
        <f t="shared" si="0"/>
        <v>42997.90000000001</v>
      </c>
      <c r="K10" s="232">
        <f t="shared" si="0"/>
        <v>38031.700000000004</v>
      </c>
      <c r="L10" s="232">
        <f t="shared" si="0"/>
        <v>1604205.9999999998</v>
      </c>
      <c r="M10" s="232">
        <f t="shared" si="0"/>
        <v>529033.6</v>
      </c>
      <c r="N10" s="232">
        <f t="shared" si="0"/>
        <v>924538.2999999999</v>
      </c>
      <c r="O10" s="232">
        <f t="shared" si="0"/>
        <v>516606.11000000004</v>
      </c>
      <c r="P10" s="1307"/>
      <c r="Q10" s="160"/>
    </row>
    <row r="11" spans="1:17" s="14" customFormat="1" ht="14.25">
      <c r="A11" s="1304"/>
      <c r="B11" s="1313"/>
      <c r="C11" s="1314"/>
      <c r="D11" s="224"/>
      <c r="E11" s="239" t="s">
        <v>9</v>
      </c>
      <c r="F11" s="240">
        <f aca="true" t="shared" si="1" ref="F11:G21">H11+J11+L11+N11</f>
        <v>580403.6000000001</v>
      </c>
      <c r="G11" s="240">
        <f t="shared" si="1"/>
        <v>378972.4</v>
      </c>
      <c r="H11" s="240">
        <f>РФКиС_пер!G453</f>
        <v>437513.80000000005</v>
      </c>
      <c r="I11" s="240">
        <f>РФКиС_пер!H453</f>
        <v>327349.9</v>
      </c>
      <c r="J11" s="240">
        <f>РФКиС_пер!I453</f>
        <v>3511.5</v>
      </c>
      <c r="K11" s="240">
        <f>РФКиС_пер!J453</f>
        <v>3511.5</v>
      </c>
      <c r="L11" s="240">
        <f>РФКиС_пер!K453</f>
        <v>139378.3</v>
      </c>
      <c r="M11" s="240">
        <f>РФКиС_пер!L453</f>
        <v>48111</v>
      </c>
      <c r="N11" s="240">
        <f>РФКиС_пер!M453</f>
        <v>0</v>
      </c>
      <c r="O11" s="240">
        <f>РФКиС_пер!N453</f>
        <v>0</v>
      </c>
      <c r="P11" s="1307"/>
      <c r="Q11" s="228"/>
    </row>
    <row r="12" spans="1:17" s="14" customFormat="1" ht="18" customHeight="1">
      <c r="A12" s="1304"/>
      <c r="B12" s="1313"/>
      <c r="C12" s="1314"/>
      <c r="D12" s="1306" t="s">
        <v>714</v>
      </c>
      <c r="E12" s="239" t="s">
        <v>10</v>
      </c>
      <c r="F12" s="240">
        <f t="shared" si="1"/>
        <v>742704.7000000001</v>
      </c>
      <c r="G12" s="240">
        <f t="shared" si="1"/>
        <v>460884.5999999999</v>
      </c>
      <c r="H12" s="240">
        <f>РФКиС_пер!G454</f>
        <v>570280.5</v>
      </c>
      <c r="I12" s="240">
        <f>РФКиС_пер!H454</f>
        <v>341623.19999999995</v>
      </c>
      <c r="J12" s="240">
        <f>РФКиС_пер!I454</f>
        <v>1655.3</v>
      </c>
      <c r="K12" s="240">
        <f>РФКиС_пер!J454</f>
        <v>1655.3</v>
      </c>
      <c r="L12" s="240">
        <f>РФКиС_пер!K454</f>
        <v>102346.90000000001</v>
      </c>
      <c r="M12" s="240">
        <f>РФКиС_пер!L454</f>
        <v>49184.1</v>
      </c>
      <c r="N12" s="240">
        <f>РФКиС_пер!M454</f>
        <v>68422</v>
      </c>
      <c r="O12" s="240">
        <f>РФКиС_пер!N454</f>
        <v>68422</v>
      </c>
      <c r="P12" s="1307"/>
      <c r="Q12" s="228"/>
    </row>
    <row r="13" spans="1:17" s="14" customFormat="1" ht="19.5" customHeight="1">
      <c r="A13" s="1304"/>
      <c r="B13" s="1313"/>
      <c r="C13" s="1314"/>
      <c r="D13" s="1307"/>
      <c r="E13" s="239" t="s">
        <v>11</v>
      </c>
      <c r="F13" s="240">
        <f t="shared" si="1"/>
        <v>788926.2000000001</v>
      </c>
      <c r="G13" s="240">
        <f t="shared" si="1"/>
        <v>525999.1</v>
      </c>
      <c r="H13" s="241">
        <f>РФКиС_пер!G455</f>
        <v>574477.4</v>
      </c>
      <c r="I13" s="240">
        <f>РФКиС_пер!H455</f>
        <v>379220.49999999994</v>
      </c>
      <c r="J13" s="240">
        <f>РФКиС_пер!I455</f>
        <v>0</v>
      </c>
      <c r="K13" s="240">
        <f>РФКиС_пер!J455</f>
        <v>0</v>
      </c>
      <c r="L13" s="240">
        <f>РФКиС_пер!K455</f>
        <v>140100</v>
      </c>
      <c r="M13" s="240">
        <f>РФКиС_пер!L455</f>
        <v>72429.8</v>
      </c>
      <c r="N13" s="240">
        <f>РФКиС_пер!M455</f>
        <v>74348.8</v>
      </c>
      <c r="O13" s="240">
        <f>РФКиС_пер!N455</f>
        <v>74348.8</v>
      </c>
      <c r="P13" s="1307"/>
      <c r="Q13" s="228"/>
    </row>
    <row r="14" spans="1:17" s="14" customFormat="1" ht="20.25" customHeight="1">
      <c r="A14" s="1304"/>
      <c r="B14" s="1313"/>
      <c r="C14" s="1314"/>
      <c r="D14" s="1307"/>
      <c r="E14" s="239" t="s">
        <v>19</v>
      </c>
      <c r="F14" s="240">
        <f t="shared" si="1"/>
        <v>981209.6000000001</v>
      </c>
      <c r="G14" s="240">
        <f t="shared" si="1"/>
        <v>673022.01</v>
      </c>
      <c r="H14" s="240">
        <f>РФКиС_пер!G456</f>
        <v>698918.4</v>
      </c>
      <c r="I14" s="240">
        <f>РФКиС_пер!H456</f>
        <v>503715</v>
      </c>
      <c r="J14" s="240">
        <f>РФКиС_пер!I456</f>
        <v>0</v>
      </c>
      <c r="K14" s="240">
        <f>РФКиС_пер!J456</f>
        <v>0</v>
      </c>
      <c r="L14" s="240">
        <f>РФКиС_пер!K456</f>
        <v>144755.00000000003</v>
      </c>
      <c r="M14" s="240">
        <f>РФКиС_пер!L456</f>
        <v>102386.8</v>
      </c>
      <c r="N14" s="240">
        <f>РФКиС_пер!M456</f>
        <v>137536.2</v>
      </c>
      <c r="O14" s="240">
        <f>РФКиС_пер!N456</f>
        <v>66920.20999999999</v>
      </c>
      <c r="P14" s="1307"/>
      <c r="Q14" s="228"/>
    </row>
    <row r="15" spans="1:17" s="14" customFormat="1" ht="18.75" customHeight="1">
      <c r="A15" s="1304"/>
      <c r="B15" s="1313"/>
      <c r="C15" s="1314"/>
      <c r="D15" s="1307"/>
      <c r="E15" s="239" t="s">
        <v>27</v>
      </c>
      <c r="F15" s="240">
        <f t="shared" si="1"/>
        <v>984674.2</v>
      </c>
      <c r="G15" s="240">
        <f t="shared" si="1"/>
        <v>706398.2</v>
      </c>
      <c r="H15" s="240">
        <f>РФКиС_пер!G457</f>
        <v>685110.5</v>
      </c>
      <c r="I15" s="240">
        <f>РФКиС_пер!H457</f>
        <v>514335.19999999995</v>
      </c>
      <c r="J15" s="240">
        <f>РФКиС_пер!I457</f>
        <v>2822.6</v>
      </c>
      <c r="K15" s="240">
        <f>РФКиС_пер!J457</f>
        <v>2822.6</v>
      </c>
      <c r="L15" s="240">
        <f>РФКиС_пер!K457</f>
        <v>156705.1</v>
      </c>
      <c r="M15" s="240">
        <f>РФКиС_пер!L457</f>
        <v>115203.9</v>
      </c>
      <c r="N15" s="240">
        <f>РФКиС_пер!M457</f>
        <v>140036</v>
      </c>
      <c r="O15" s="240">
        <f>РФКиС_пер!N457</f>
        <v>74036.5</v>
      </c>
      <c r="P15" s="1307"/>
      <c r="Q15" s="228"/>
    </row>
    <row r="16" spans="1:17" s="14" customFormat="1" ht="27.75" customHeight="1">
      <c r="A16" s="1304"/>
      <c r="B16" s="1313"/>
      <c r="C16" s="1314"/>
      <c r="D16" s="1307"/>
      <c r="E16" s="224" t="s">
        <v>28</v>
      </c>
      <c r="F16" s="234">
        <f t="shared" si="1"/>
        <v>948182.5</v>
      </c>
      <c r="G16" s="234">
        <f t="shared" si="1"/>
        <v>759200.7</v>
      </c>
      <c r="H16" s="234">
        <f>РФКиС_пер!G458</f>
        <v>652857.2000000001</v>
      </c>
      <c r="I16" s="234">
        <f>РФКиС_пер!H458</f>
        <v>564050.3</v>
      </c>
      <c r="J16" s="234">
        <f>РФКиС_пер!I458</f>
        <v>26655.4</v>
      </c>
      <c r="K16" s="234">
        <f>РФКиС_пер!J458</f>
        <v>26655.4</v>
      </c>
      <c r="L16" s="234">
        <f>РФКиС_пер!K458</f>
        <v>164043.7</v>
      </c>
      <c r="M16" s="234">
        <f>РФКиС_пер!L458</f>
        <v>90868.79999999999</v>
      </c>
      <c r="N16" s="234">
        <f>РФКиС_пер!M458</f>
        <v>104626.2</v>
      </c>
      <c r="O16" s="234">
        <f>РФКиС_пер!N458</f>
        <v>77626.2</v>
      </c>
      <c r="P16" s="1307"/>
      <c r="Q16" s="229">
        <f aca="true" t="shared" si="2" ref="Q16:Q21">H16+J16+L16</f>
        <v>843556.3</v>
      </c>
    </row>
    <row r="17" spans="1:17" s="14" customFormat="1" ht="25.5" customHeight="1">
      <c r="A17" s="1304"/>
      <c r="B17" s="1313"/>
      <c r="C17" s="1314"/>
      <c r="D17" s="1307"/>
      <c r="E17" s="317" t="s">
        <v>524</v>
      </c>
      <c r="F17" s="234">
        <f t="shared" si="1"/>
        <v>909534.6</v>
      </c>
      <c r="G17" s="234">
        <f t="shared" si="1"/>
        <v>636718.5</v>
      </c>
      <c r="H17" s="234">
        <f>РФКиС_пер!G459</f>
        <v>651877.6</v>
      </c>
      <c r="I17" s="234">
        <f>РФКиС_пер!H459</f>
        <v>532012.3</v>
      </c>
      <c r="J17" s="234">
        <f>РФКиС_пер!I459</f>
        <v>1655.4</v>
      </c>
      <c r="K17" s="234">
        <f>РФКиС_пер!J459</f>
        <v>1655.4</v>
      </c>
      <c r="L17" s="234">
        <f>РФКиС_пер!K459</f>
        <v>151375.4</v>
      </c>
      <c r="M17" s="234">
        <f>РФКиС_пер!L459</f>
        <v>25424.6</v>
      </c>
      <c r="N17" s="234">
        <f>РФКиС_пер!M459</f>
        <v>104626.2</v>
      </c>
      <c r="O17" s="234">
        <f>РФКиС_пер!N459</f>
        <v>77626.2</v>
      </c>
      <c r="P17" s="1307"/>
      <c r="Q17" s="229">
        <f t="shared" si="2"/>
        <v>804908.4</v>
      </c>
    </row>
    <row r="18" spans="1:17" s="14" customFormat="1" ht="20.25" customHeight="1">
      <c r="A18" s="1304"/>
      <c r="B18" s="1313"/>
      <c r="C18" s="1314"/>
      <c r="D18" s="1307"/>
      <c r="E18" s="317" t="s">
        <v>525</v>
      </c>
      <c r="F18" s="234">
        <f t="shared" si="1"/>
        <v>909613.1</v>
      </c>
      <c r="G18" s="234">
        <f t="shared" si="1"/>
        <v>636794.6</v>
      </c>
      <c r="H18" s="234">
        <f>РФКиС_пер!G460</f>
        <v>651880</v>
      </c>
      <c r="I18" s="234">
        <f>РФКиС_пер!H460</f>
        <v>532012.3</v>
      </c>
      <c r="J18" s="234">
        <f>РФКиС_пер!I460</f>
        <v>1731.5</v>
      </c>
      <c r="K18" s="234">
        <f>РФКиС_пер!J460</f>
        <v>1731.5</v>
      </c>
      <c r="L18" s="234">
        <f>РФКиС_пер!K460</f>
        <v>151375.4</v>
      </c>
      <c r="M18" s="234">
        <f>РФКиС_пер!L460</f>
        <v>25424.6</v>
      </c>
      <c r="N18" s="234">
        <f>РФКиС_пер!M460</f>
        <v>104626.2</v>
      </c>
      <c r="O18" s="234">
        <f>РФКиС_пер!N460</f>
        <v>77626.2</v>
      </c>
      <c r="P18" s="1307"/>
      <c r="Q18" s="229">
        <f t="shared" si="2"/>
        <v>804986.9</v>
      </c>
    </row>
    <row r="19" spans="1:17" s="14" customFormat="1" ht="18.75" customHeight="1">
      <c r="A19" s="1304"/>
      <c r="B19" s="1313"/>
      <c r="C19" s="1314"/>
      <c r="D19" s="1307"/>
      <c r="E19" s="317" t="s">
        <v>526</v>
      </c>
      <c r="F19" s="234">
        <f t="shared" si="1"/>
        <v>868238.0000000001</v>
      </c>
      <c r="G19" s="234">
        <f t="shared" si="1"/>
        <v>510490.8</v>
      </c>
      <c r="H19" s="234">
        <f>РФКиС_пер!G461</f>
        <v>651768.3</v>
      </c>
      <c r="I19" s="234">
        <f>РФКиС_пер!H461</f>
        <v>510490.8</v>
      </c>
      <c r="J19" s="234">
        <f>РФКиС_пер!I461</f>
        <v>1655.4</v>
      </c>
      <c r="K19" s="234">
        <f>РФКиС_пер!J461</f>
        <v>0</v>
      </c>
      <c r="L19" s="234">
        <f>РФКиС_пер!K461</f>
        <v>151375.4</v>
      </c>
      <c r="M19" s="234">
        <f>РФКиС_пер!L461</f>
        <v>0</v>
      </c>
      <c r="N19" s="234">
        <f>РФКиС_пер!M461</f>
        <v>63438.9</v>
      </c>
      <c r="O19" s="234">
        <f>РФКиС_пер!N461</f>
        <v>0</v>
      </c>
      <c r="P19" s="1307"/>
      <c r="Q19" s="229">
        <f t="shared" si="2"/>
        <v>804799.1000000001</v>
      </c>
    </row>
    <row r="20" spans="1:17" s="14" customFormat="1" ht="14.25">
      <c r="A20" s="1304"/>
      <c r="B20" s="1313"/>
      <c r="C20" s="1314"/>
      <c r="D20" s="1307"/>
      <c r="E20" s="317" t="s">
        <v>527</v>
      </c>
      <c r="F20" s="234">
        <f t="shared" si="1"/>
        <v>868239.6000000001</v>
      </c>
      <c r="G20" s="234">
        <f t="shared" si="1"/>
        <v>537192.4</v>
      </c>
      <c r="H20" s="234">
        <f>РФКиС_пер!G462</f>
        <v>651769.9</v>
      </c>
      <c r="I20" s="234">
        <f>РФКиС_пер!H462</f>
        <v>537192.4</v>
      </c>
      <c r="J20" s="234">
        <f>РФКиС_пер!I462</f>
        <v>1655.4</v>
      </c>
      <c r="K20" s="234">
        <f>РФКиС_пер!J462</f>
        <v>0</v>
      </c>
      <c r="L20" s="234">
        <f>РФКиС_пер!K462</f>
        <v>151375.4</v>
      </c>
      <c r="M20" s="234">
        <f>РФКиС_пер!L462</f>
        <v>0</v>
      </c>
      <c r="N20" s="234">
        <f>РФКиС_пер!M462</f>
        <v>63438.9</v>
      </c>
      <c r="O20" s="234">
        <f>РФКиС_пер!N462</f>
        <v>0</v>
      </c>
      <c r="P20" s="1307"/>
      <c r="Q20" s="229">
        <f t="shared" si="2"/>
        <v>804800.7000000001</v>
      </c>
    </row>
    <row r="21" spans="1:17" s="14" customFormat="1" ht="14.25">
      <c r="A21" s="1305"/>
      <c r="B21" s="1321"/>
      <c r="C21" s="1322"/>
      <c r="D21" s="1308"/>
      <c r="E21" s="317" t="s">
        <v>539</v>
      </c>
      <c r="F21" s="234">
        <f t="shared" si="1"/>
        <v>868239.6000000001</v>
      </c>
      <c r="G21" s="234">
        <f t="shared" si="1"/>
        <v>565892.4</v>
      </c>
      <c r="H21" s="234">
        <f>РФКиС_пер!G463</f>
        <v>651769.9</v>
      </c>
      <c r="I21" s="234">
        <f>РФКиС_пер!H463</f>
        <v>565892.4</v>
      </c>
      <c r="J21" s="234">
        <f>РФКиС_пер!I463</f>
        <v>1655.4</v>
      </c>
      <c r="K21" s="234">
        <f>РФКиС_пер!J463</f>
        <v>0</v>
      </c>
      <c r="L21" s="234">
        <f>РФКиС_пер!K463</f>
        <v>151375.4</v>
      </c>
      <c r="M21" s="234">
        <f>РФКиС_пер!L463</f>
        <v>0</v>
      </c>
      <c r="N21" s="234">
        <f>РФКиС_пер!M463</f>
        <v>63438.9</v>
      </c>
      <c r="O21" s="234">
        <f>РФКиС_пер!N463</f>
        <v>0</v>
      </c>
      <c r="P21" s="1308"/>
      <c r="Q21" s="229">
        <f t="shared" si="2"/>
        <v>804800.7000000001</v>
      </c>
    </row>
    <row r="22" spans="1:17" ht="15" customHeight="1">
      <c r="A22" s="227"/>
      <c r="B22" s="1296" t="s">
        <v>462</v>
      </c>
      <c r="C22" s="1297"/>
      <c r="D22" s="1298"/>
      <c r="E22" s="1296" t="s">
        <v>463</v>
      </c>
      <c r="F22" s="1297"/>
      <c r="G22" s="1297"/>
      <c r="H22" s="1297"/>
      <c r="I22" s="1297"/>
      <c r="J22" s="1297"/>
      <c r="K22" s="1297"/>
      <c r="L22" s="1297"/>
      <c r="M22" s="1297"/>
      <c r="N22" s="1297"/>
      <c r="O22" s="1298"/>
      <c r="P22" s="1306" t="s">
        <v>467</v>
      </c>
      <c r="Q22" s="170"/>
    </row>
    <row r="23" spans="1:17" s="10" customFormat="1" ht="15" customHeight="1">
      <c r="A23" s="230"/>
      <c r="B23" s="1318" t="s">
        <v>465</v>
      </c>
      <c r="C23" s="1319"/>
      <c r="D23" s="1320"/>
      <c r="E23" s="1299" t="s">
        <v>464</v>
      </c>
      <c r="F23" s="1299"/>
      <c r="G23" s="1299"/>
      <c r="H23" s="1299"/>
      <c r="I23" s="1299"/>
      <c r="J23" s="1299"/>
      <c r="K23" s="1299"/>
      <c r="L23" s="1299"/>
      <c r="M23" s="1299"/>
      <c r="N23" s="1299"/>
      <c r="O23" s="1299"/>
      <c r="P23" s="1307"/>
      <c r="Q23" s="160"/>
    </row>
    <row r="24" spans="1:17" s="15" customFormat="1" ht="14.25">
      <c r="A24" s="1303"/>
      <c r="B24" s="1311" t="s">
        <v>466</v>
      </c>
      <c r="C24" s="1312"/>
      <c r="D24" s="224"/>
      <c r="E24" s="231" t="s">
        <v>8</v>
      </c>
      <c r="F24" s="232">
        <f>SUM(F25:F35)</f>
        <v>26432.200000000004</v>
      </c>
      <c r="G24" s="232">
        <f aca="true" t="shared" si="3" ref="G24:O24">SUM(G25:G35)</f>
        <v>2876.0585</v>
      </c>
      <c r="H24" s="232">
        <f t="shared" si="3"/>
        <v>26432.200000000004</v>
      </c>
      <c r="I24" s="232">
        <f t="shared" si="3"/>
        <v>2876.0585</v>
      </c>
      <c r="J24" s="232">
        <f t="shared" si="3"/>
        <v>0</v>
      </c>
      <c r="K24" s="232">
        <f t="shared" si="3"/>
        <v>0</v>
      </c>
      <c r="L24" s="232">
        <f t="shared" si="3"/>
        <v>0</v>
      </c>
      <c r="M24" s="232">
        <f t="shared" si="3"/>
        <v>0</v>
      </c>
      <c r="N24" s="232">
        <f t="shared" si="3"/>
        <v>0</v>
      </c>
      <c r="O24" s="232">
        <f t="shared" si="3"/>
        <v>0</v>
      </c>
      <c r="P24" s="1307"/>
      <c r="Q24" s="233"/>
    </row>
    <row r="25" spans="1:17" s="11" customFormat="1" ht="14.25">
      <c r="A25" s="1304"/>
      <c r="B25" s="1313"/>
      <c r="C25" s="1314"/>
      <c r="D25" s="224"/>
      <c r="E25" s="239" t="s">
        <v>9</v>
      </c>
      <c r="F25" s="240">
        <f>H25+J25+L25+N25</f>
        <v>2541.8</v>
      </c>
      <c r="G25" s="240">
        <f>I25+K25+M25+O25</f>
        <v>387.58500000000004</v>
      </c>
      <c r="H25" s="240">
        <f>ЗОЖ_пер!G527</f>
        <v>2541.8</v>
      </c>
      <c r="I25" s="240">
        <f>ЗОЖ_пер!H527</f>
        <v>387.58500000000004</v>
      </c>
      <c r="J25" s="240">
        <f>ЗОЖ_пер!I527</f>
        <v>0</v>
      </c>
      <c r="K25" s="240">
        <f>ЗОЖ_пер!J527</f>
        <v>0</v>
      </c>
      <c r="L25" s="240">
        <f>ЗОЖ_пер!K527</f>
        <v>0</v>
      </c>
      <c r="M25" s="240">
        <f>ЗОЖ_пер!L527</f>
        <v>0</v>
      </c>
      <c r="N25" s="240">
        <f>ЗОЖ_пер!M527</f>
        <v>0</v>
      </c>
      <c r="O25" s="240">
        <f>ЗОЖ_пер!N527</f>
        <v>0</v>
      </c>
      <c r="P25" s="1307"/>
      <c r="Q25" s="235"/>
    </row>
    <row r="26" spans="1:17" s="11" customFormat="1" ht="15" customHeight="1">
      <c r="A26" s="1304"/>
      <c r="B26" s="1313"/>
      <c r="C26" s="1314"/>
      <c r="D26" s="1306" t="s">
        <v>715</v>
      </c>
      <c r="E26" s="239" t="s">
        <v>10</v>
      </c>
      <c r="F26" s="240">
        <f aca="true" t="shared" si="4" ref="F26:G35">H26+J26+L26+N26</f>
        <v>2521.9</v>
      </c>
      <c r="G26" s="240">
        <f t="shared" si="4"/>
        <v>371.5</v>
      </c>
      <c r="H26" s="240">
        <f>ЗОЖ_пер!G528</f>
        <v>2521.9</v>
      </c>
      <c r="I26" s="240">
        <f>ЗОЖ_пер!H528</f>
        <v>371.5</v>
      </c>
      <c r="J26" s="240">
        <f>ЗОЖ_пер!I528</f>
        <v>0</v>
      </c>
      <c r="K26" s="240">
        <f>ЗОЖ_пер!J528</f>
        <v>0</v>
      </c>
      <c r="L26" s="240">
        <f>ЗОЖ_пер!K528</f>
        <v>0</v>
      </c>
      <c r="M26" s="240">
        <f>ЗОЖ_пер!L528</f>
        <v>0</v>
      </c>
      <c r="N26" s="240">
        <f>ЗОЖ_пер!M528</f>
        <v>0</v>
      </c>
      <c r="O26" s="240">
        <f>ЗОЖ_пер!N528</f>
        <v>0</v>
      </c>
      <c r="P26" s="1307"/>
      <c r="Q26" s="235"/>
    </row>
    <row r="27" spans="1:17" s="11" customFormat="1" ht="14.25">
      <c r="A27" s="1304"/>
      <c r="B27" s="1313"/>
      <c r="C27" s="1314"/>
      <c r="D27" s="1307"/>
      <c r="E27" s="239" t="s">
        <v>11</v>
      </c>
      <c r="F27" s="240">
        <f t="shared" si="4"/>
        <v>2522</v>
      </c>
      <c r="G27" s="240">
        <f t="shared" si="4"/>
        <v>358.5985</v>
      </c>
      <c r="H27" s="240">
        <f>ЗОЖ_пер!G529</f>
        <v>2522</v>
      </c>
      <c r="I27" s="240">
        <f>ЗОЖ_пер!H529</f>
        <v>358.5985</v>
      </c>
      <c r="J27" s="240">
        <f>ЗОЖ_пер!I529</f>
        <v>0</v>
      </c>
      <c r="K27" s="240">
        <f>ЗОЖ_пер!J529</f>
        <v>0</v>
      </c>
      <c r="L27" s="240">
        <f>ЗОЖ_пер!K529</f>
        <v>0</v>
      </c>
      <c r="M27" s="240">
        <f>ЗОЖ_пер!L529</f>
        <v>0</v>
      </c>
      <c r="N27" s="240">
        <f>ЗОЖ_пер!M529</f>
        <v>0</v>
      </c>
      <c r="O27" s="240">
        <f>ЗОЖ_пер!N529</f>
        <v>0</v>
      </c>
      <c r="P27" s="1307"/>
      <c r="Q27" s="235"/>
    </row>
    <row r="28" spans="1:17" s="11" customFormat="1" ht="14.25">
      <c r="A28" s="1304"/>
      <c r="B28" s="1313"/>
      <c r="C28" s="1314"/>
      <c r="D28" s="1307"/>
      <c r="E28" s="239" t="s">
        <v>19</v>
      </c>
      <c r="F28" s="240">
        <f t="shared" si="4"/>
        <v>2529.1</v>
      </c>
      <c r="G28" s="240">
        <f t="shared" si="4"/>
        <v>350.7</v>
      </c>
      <c r="H28" s="240">
        <f>ЗОЖ_пер!G530</f>
        <v>2529.1</v>
      </c>
      <c r="I28" s="240">
        <f>ЗОЖ_пер!H530</f>
        <v>350.7</v>
      </c>
      <c r="J28" s="240">
        <f>ЗОЖ_пер!I530</f>
        <v>0</v>
      </c>
      <c r="K28" s="240">
        <f>ЗОЖ_пер!J530</f>
        <v>0</v>
      </c>
      <c r="L28" s="240">
        <f>ЗОЖ_пер!K530</f>
        <v>0</v>
      </c>
      <c r="M28" s="240">
        <f>ЗОЖ_пер!L530</f>
        <v>0</v>
      </c>
      <c r="N28" s="240">
        <f>ЗОЖ_пер!M530</f>
        <v>0</v>
      </c>
      <c r="O28" s="240">
        <f>ЗОЖ_пер!N530</f>
        <v>0</v>
      </c>
      <c r="P28" s="1307"/>
      <c r="Q28" s="235"/>
    </row>
    <row r="29" spans="1:17" s="11" customFormat="1" ht="14.25">
      <c r="A29" s="1304"/>
      <c r="B29" s="1313"/>
      <c r="C29" s="1314"/>
      <c r="D29" s="1307"/>
      <c r="E29" s="239" t="s">
        <v>27</v>
      </c>
      <c r="F29" s="240">
        <f t="shared" si="4"/>
        <v>2274.1</v>
      </c>
      <c r="G29" s="240">
        <f t="shared" si="4"/>
        <v>327.1</v>
      </c>
      <c r="H29" s="240">
        <f>ЗОЖ_пер!G531</f>
        <v>2274.1</v>
      </c>
      <c r="I29" s="240">
        <f>ЗОЖ_пер!H531</f>
        <v>327.1</v>
      </c>
      <c r="J29" s="240">
        <f>ЗОЖ_пер!I531</f>
        <v>0</v>
      </c>
      <c r="K29" s="240">
        <f>ЗОЖ_пер!J531</f>
        <v>0</v>
      </c>
      <c r="L29" s="240">
        <f>ЗОЖ_пер!K531</f>
        <v>0</v>
      </c>
      <c r="M29" s="240">
        <f>ЗОЖ_пер!L531</f>
        <v>0</v>
      </c>
      <c r="N29" s="240">
        <f>ЗОЖ_пер!M531</f>
        <v>0</v>
      </c>
      <c r="O29" s="240">
        <f>ЗОЖ_пер!N531</f>
        <v>0</v>
      </c>
      <c r="P29" s="1307"/>
      <c r="Q29" s="235"/>
    </row>
    <row r="30" spans="1:17" s="11" customFormat="1" ht="14.25">
      <c r="A30" s="1304"/>
      <c r="B30" s="1313"/>
      <c r="C30" s="1314"/>
      <c r="D30" s="1307"/>
      <c r="E30" s="224" t="s">
        <v>28</v>
      </c>
      <c r="F30" s="234">
        <f t="shared" si="4"/>
        <v>2354.8</v>
      </c>
      <c r="G30" s="234">
        <f t="shared" si="4"/>
        <v>345.4</v>
      </c>
      <c r="H30" s="234">
        <f>ЗОЖ_пер!G532</f>
        <v>2354.8</v>
      </c>
      <c r="I30" s="234">
        <f>ЗОЖ_пер!H532</f>
        <v>345.4</v>
      </c>
      <c r="J30" s="234">
        <f>ЗОЖ_пер!I532</f>
        <v>0</v>
      </c>
      <c r="K30" s="234">
        <f>ЗОЖ_пер!J532</f>
        <v>0</v>
      </c>
      <c r="L30" s="234">
        <f>ЗОЖ_пер!K532</f>
        <v>0</v>
      </c>
      <c r="M30" s="234">
        <f>ЗОЖ_пер!L532</f>
        <v>0</v>
      </c>
      <c r="N30" s="234">
        <f>ЗОЖ_пер!M532</f>
        <v>0</v>
      </c>
      <c r="O30" s="234">
        <f>ЗОЖ_пер!N532</f>
        <v>0</v>
      </c>
      <c r="P30" s="1307"/>
      <c r="Q30" s="235"/>
    </row>
    <row r="31" spans="1:17" s="11" customFormat="1" ht="14.25">
      <c r="A31" s="1304"/>
      <c r="B31" s="1313"/>
      <c r="C31" s="1314"/>
      <c r="D31" s="1307"/>
      <c r="E31" s="317" t="s">
        <v>524</v>
      </c>
      <c r="F31" s="234">
        <f t="shared" si="4"/>
        <v>2337.7</v>
      </c>
      <c r="G31" s="234">
        <f t="shared" si="4"/>
        <v>367.575</v>
      </c>
      <c r="H31" s="234">
        <f>ЗОЖ_пер!G533</f>
        <v>2337.7</v>
      </c>
      <c r="I31" s="234">
        <f>ЗОЖ_пер!H533</f>
        <v>367.575</v>
      </c>
      <c r="J31" s="234">
        <f>ЗОЖ_пер!I533</f>
        <v>0</v>
      </c>
      <c r="K31" s="234">
        <f>ЗОЖ_пер!J533</f>
        <v>0</v>
      </c>
      <c r="L31" s="234">
        <f>ЗОЖ_пер!K533</f>
        <v>0</v>
      </c>
      <c r="M31" s="234">
        <f>ЗОЖ_пер!L533</f>
        <v>0</v>
      </c>
      <c r="N31" s="234">
        <f>ЗОЖ_пер!M533</f>
        <v>0</v>
      </c>
      <c r="O31" s="234">
        <f>ЗОЖ_пер!N533</f>
        <v>0</v>
      </c>
      <c r="P31" s="1307"/>
      <c r="Q31" s="235"/>
    </row>
    <row r="32" spans="1:17" s="11" customFormat="1" ht="14.25">
      <c r="A32" s="1304"/>
      <c r="B32" s="1313"/>
      <c r="C32" s="1314"/>
      <c r="D32" s="1308"/>
      <c r="E32" s="317" t="s">
        <v>525</v>
      </c>
      <c r="F32" s="234">
        <f t="shared" si="4"/>
        <v>2337.7</v>
      </c>
      <c r="G32" s="234">
        <f t="shared" si="4"/>
        <v>367.6</v>
      </c>
      <c r="H32" s="234">
        <f>ЗОЖ_пер!G534</f>
        <v>2337.7</v>
      </c>
      <c r="I32" s="234">
        <f>ЗОЖ_пер!H534</f>
        <v>367.6</v>
      </c>
      <c r="J32" s="234">
        <f>ЗОЖ_пер!I534</f>
        <v>0</v>
      </c>
      <c r="K32" s="234">
        <f>ЗОЖ_пер!J534</f>
        <v>0</v>
      </c>
      <c r="L32" s="234">
        <f>ЗОЖ_пер!K534</f>
        <v>0</v>
      </c>
      <c r="M32" s="234">
        <f>ЗОЖ_пер!L534</f>
        <v>0</v>
      </c>
      <c r="N32" s="234">
        <f>ЗОЖ_пер!M534</f>
        <v>0</v>
      </c>
      <c r="O32" s="234">
        <f>ЗОЖ_пер!N534</f>
        <v>0</v>
      </c>
      <c r="P32" s="1307"/>
      <c r="Q32" s="235"/>
    </row>
    <row r="33" spans="1:17" s="11" customFormat="1" ht="14.25">
      <c r="A33" s="1304"/>
      <c r="B33" s="1313"/>
      <c r="C33" s="1314"/>
      <c r="D33" s="224"/>
      <c r="E33" s="317" t="s">
        <v>526</v>
      </c>
      <c r="F33" s="234">
        <f t="shared" si="4"/>
        <v>2337.7</v>
      </c>
      <c r="G33" s="234">
        <f t="shared" si="4"/>
        <v>0</v>
      </c>
      <c r="H33" s="234">
        <f>ЗОЖ_пер!G535</f>
        <v>2337.7</v>
      </c>
      <c r="I33" s="234">
        <f>ЗОЖ_пер!H535</f>
        <v>0</v>
      </c>
      <c r="J33" s="234">
        <f>ЗОЖ_пер!I535</f>
        <v>0</v>
      </c>
      <c r="K33" s="234">
        <f>ЗОЖ_пер!J535</f>
        <v>0</v>
      </c>
      <c r="L33" s="234">
        <f>ЗОЖ_пер!K535</f>
        <v>0</v>
      </c>
      <c r="M33" s="234">
        <f>ЗОЖ_пер!L535</f>
        <v>0</v>
      </c>
      <c r="N33" s="234">
        <f>ЗОЖ_пер!M535</f>
        <v>0</v>
      </c>
      <c r="O33" s="234">
        <f>ЗОЖ_пер!N535</f>
        <v>0</v>
      </c>
      <c r="P33" s="1307"/>
      <c r="Q33" s="235"/>
    </row>
    <row r="34" spans="1:17" s="11" customFormat="1" ht="14.25">
      <c r="A34" s="1304"/>
      <c r="B34" s="1313"/>
      <c r="C34" s="1314"/>
      <c r="D34" s="224"/>
      <c r="E34" s="317" t="s">
        <v>527</v>
      </c>
      <c r="F34" s="234">
        <f t="shared" si="4"/>
        <v>2337.7</v>
      </c>
      <c r="G34" s="234">
        <f t="shared" si="4"/>
        <v>0</v>
      </c>
      <c r="H34" s="234">
        <f>ЗОЖ_пер!G536</f>
        <v>2337.7</v>
      </c>
      <c r="I34" s="234">
        <f>ЗОЖ_пер!H536</f>
        <v>0</v>
      </c>
      <c r="J34" s="234">
        <f>ЗОЖ_пер!I536</f>
        <v>0</v>
      </c>
      <c r="K34" s="234">
        <f>ЗОЖ_пер!J536</f>
        <v>0</v>
      </c>
      <c r="L34" s="234">
        <f>ЗОЖ_пер!K536</f>
        <v>0</v>
      </c>
      <c r="M34" s="234">
        <f>ЗОЖ_пер!L536</f>
        <v>0</v>
      </c>
      <c r="N34" s="234">
        <f>ЗОЖ_пер!M536</f>
        <v>0</v>
      </c>
      <c r="O34" s="234">
        <f>ЗОЖ_пер!N536</f>
        <v>0</v>
      </c>
      <c r="P34" s="1307"/>
      <c r="Q34" s="235"/>
    </row>
    <row r="35" spans="1:17" s="11" customFormat="1" ht="14.25">
      <c r="A35" s="1305"/>
      <c r="B35" s="1321"/>
      <c r="C35" s="1322"/>
      <c r="D35" s="224"/>
      <c r="E35" s="317" t="s">
        <v>539</v>
      </c>
      <c r="F35" s="234">
        <f t="shared" si="4"/>
        <v>2337.7</v>
      </c>
      <c r="G35" s="234">
        <f t="shared" si="4"/>
        <v>0</v>
      </c>
      <c r="H35" s="234">
        <f>ЗОЖ_пер!G537</f>
        <v>2337.7</v>
      </c>
      <c r="I35" s="234">
        <f>ЗОЖ_пер!H537</f>
        <v>0</v>
      </c>
      <c r="J35" s="234">
        <f>ЗОЖ_пер!I537</f>
        <v>0</v>
      </c>
      <c r="K35" s="234">
        <f>ЗОЖ_пер!J537</f>
        <v>0</v>
      </c>
      <c r="L35" s="234">
        <f>ЗОЖ_пер!K537</f>
        <v>0</v>
      </c>
      <c r="M35" s="234">
        <f>ЗОЖ_пер!L537</f>
        <v>0</v>
      </c>
      <c r="N35" s="234">
        <f>ЗОЖ_пер!M537</f>
        <v>0</v>
      </c>
      <c r="O35" s="234">
        <f>ЗОЖ_пер!N537</f>
        <v>0</v>
      </c>
      <c r="P35" s="1308"/>
      <c r="Q35" s="235"/>
    </row>
    <row r="36" spans="1:17" s="11" customFormat="1" ht="32.25" customHeight="1">
      <c r="A36" s="227"/>
      <c r="B36" s="1296" t="s">
        <v>469</v>
      </c>
      <c r="C36" s="1297"/>
      <c r="D36" s="1298"/>
      <c r="E36" s="1296" t="s">
        <v>430</v>
      </c>
      <c r="F36" s="1297"/>
      <c r="G36" s="1297"/>
      <c r="H36" s="1297"/>
      <c r="I36" s="1297"/>
      <c r="J36" s="1297"/>
      <c r="K36" s="1297"/>
      <c r="L36" s="1297"/>
      <c r="M36" s="1297"/>
      <c r="N36" s="1297"/>
      <c r="O36" s="1298"/>
      <c r="P36" s="1306" t="s">
        <v>24</v>
      </c>
      <c r="Q36" s="235"/>
    </row>
    <row r="37" spans="1:17" s="10" customFormat="1" ht="15" customHeight="1">
      <c r="A37" s="230"/>
      <c r="B37" s="1318" t="s">
        <v>470</v>
      </c>
      <c r="C37" s="1319"/>
      <c r="D37" s="1320"/>
      <c r="E37" s="1299" t="s">
        <v>471</v>
      </c>
      <c r="F37" s="1299"/>
      <c r="G37" s="1299"/>
      <c r="H37" s="1299"/>
      <c r="I37" s="1299"/>
      <c r="J37" s="1299"/>
      <c r="K37" s="1299"/>
      <c r="L37" s="1299"/>
      <c r="M37" s="1299"/>
      <c r="N37" s="1299"/>
      <c r="O37" s="1299"/>
      <c r="P37" s="1307"/>
      <c r="Q37" s="160"/>
    </row>
    <row r="38" spans="1:17" s="15" customFormat="1" ht="14.25">
      <c r="A38" s="1303"/>
      <c r="B38" s="1311" t="s">
        <v>472</v>
      </c>
      <c r="C38" s="1312"/>
      <c r="D38" s="224"/>
      <c r="E38" s="231" t="s">
        <v>8</v>
      </c>
      <c r="F38" s="231">
        <f>SUM(F39:F49)</f>
        <v>141304.3</v>
      </c>
      <c r="G38" s="231">
        <f aca="true" t="shared" si="5" ref="G38:O38">SUM(G39:G49)</f>
        <v>136248.5</v>
      </c>
      <c r="H38" s="231">
        <f t="shared" si="5"/>
        <v>141304.3</v>
      </c>
      <c r="I38" s="231">
        <f t="shared" si="5"/>
        <v>136248.5</v>
      </c>
      <c r="J38" s="231">
        <f t="shared" si="5"/>
        <v>0</v>
      </c>
      <c r="K38" s="231">
        <f t="shared" si="5"/>
        <v>0</v>
      </c>
      <c r="L38" s="231">
        <f t="shared" si="5"/>
        <v>0</v>
      </c>
      <c r="M38" s="231">
        <f t="shared" si="5"/>
        <v>0</v>
      </c>
      <c r="N38" s="231">
        <f t="shared" si="5"/>
        <v>0</v>
      </c>
      <c r="O38" s="231">
        <f t="shared" si="5"/>
        <v>0</v>
      </c>
      <c r="P38" s="1307"/>
      <c r="Q38" s="233"/>
    </row>
    <row r="39" spans="1:17" s="11" customFormat="1" ht="14.25">
      <c r="A39" s="1304"/>
      <c r="B39" s="1313"/>
      <c r="C39" s="1314"/>
      <c r="D39" s="224"/>
      <c r="E39" s="239" t="s">
        <v>9</v>
      </c>
      <c r="F39" s="239">
        <f>H39+J39+L39+N39</f>
        <v>12106.9</v>
      </c>
      <c r="G39" s="239">
        <f>I39+K39+M39+O39</f>
        <v>11373.2</v>
      </c>
      <c r="H39" s="239">
        <f>УФКиС_п!D6</f>
        <v>12106.9</v>
      </c>
      <c r="I39" s="239">
        <f>УФКиС_п!E6</f>
        <v>11373.2</v>
      </c>
      <c r="J39" s="763"/>
      <c r="K39" s="763"/>
      <c r="L39" s="763"/>
      <c r="M39" s="763"/>
      <c r="N39" s="763"/>
      <c r="O39" s="763"/>
      <c r="P39" s="1307"/>
      <c r="Q39" s="235"/>
    </row>
    <row r="40" spans="1:17" s="11" customFormat="1" ht="15" customHeight="1">
      <c r="A40" s="1304"/>
      <c r="B40" s="1313"/>
      <c r="C40" s="1314"/>
      <c r="D40" s="1306" t="s">
        <v>716</v>
      </c>
      <c r="E40" s="239" t="s">
        <v>10</v>
      </c>
      <c r="F40" s="239">
        <f aca="true" t="shared" si="6" ref="F40:G49">H40+J40+L40+N40</f>
        <v>12627.4</v>
      </c>
      <c r="G40" s="239">
        <f t="shared" si="6"/>
        <v>11541.8</v>
      </c>
      <c r="H40" s="239">
        <f>УФКиС_п!F6</f>
        <v>12627.4</v>
      </c>
      <c r="I40" s="239">
        <f>УФКиС_п!G6</f>
        <v>11541.8</v>
      </c>
      <c r="J40" s="763"/>
      <c r="K40" s="763"/>
      <c r="L40" s="763"/>
      <c r="M40" s="763"/>
      <c r="N40" s="763"/>
      <c r="O40" s="763"/>
      <c r="P40" s="1307"/>
      <c r="Q40" s="235"/>
    </row>
    <row r="41" spans="1:17" s="11" customFormat="1" ht="14.25">
      <c r="A41" s="1304"/>
      <c r="B41" s="1313"/>
      <c r="C41" s="1314"/>
      <c r="D41" s="1307"/>
      <c r="E41" s="239" t="s">
        <v>11</v>
      </c>
      <c r="F41" s="239">
        <f t="shared" si="6"/>
        <v>12627.4</v>
      </c>
      <c r="G41" s="239">
        <f t="shared" si="6"/>
        <v>11546.7</v>
      </c>
      <c r="H41" s="239">
        <f>УФКиС_п!H6</f>
        <v>12627.4</v>
      </c>
      <c r="I41" s="764">
        <f>УФКиС_п!I6</f>
        <v>11546.7</v>
      </c>
      <c r="J41" s="763"/>
      <c r="K41" s="763"/>
      <c r="L41" s="763"/>
      <c r="M41" s="763"/>
      <c r="N41" s="763"/>
      <c r="O41" s="763"/>
      <c r="P41" s="1307"/>
      <c r="Q41" s="235"/>
    </row>
    <row r="42" spans="1:17" s="11" customFormat="1" ht="14.25">
      <c r="A42" s="1304"/>
      <c r="B42" s="1313"/>
      <c r="C42" s="1314"/>
      <c r="D42" s="1307"/>
      <c r="E42" s="239" t="s">
        <v>19</v>
      </c>
      <c r="F42" s="239">
        <f t="shared" si="6"/>
        <v>13144.3</v>
      </c>
      <c r="G42" s="239">
        <f t="shared" si="6"/>
        <v>12430.6</v>
      </c>
      <c r="H42" s="239">
        <f>УФКиС_п!J6</f>
        <v>13144.3</v>
      </c>
      <c r="I42" s="239">
        <f>УФКиС_п!K6</f>
        <v>12430.6</v>
      </c>
      <c r="J42" s="763"/>
      <c r="K42" s="763"/>
      <c r="L42" s="763"/>
      <c r="M42" s="763"/>
      <c r="N42" s="763"/>
      <c r="O42" s="763"/>
      <c r="P42" s="1307"/>
      <c r="Q42" s="235"/>
    </row>
    <row r="43" spans="1:17" s="11" customFormat="1" ht="14.25">
      <c r="A43" s="1304"/>
      <c r="B43" s="1313"/>
      <c r="C43" s="1314"/>
      <c r="D43" s="1307"/>
      <c r="E43" s="239" t="s">
        <v>27</v>
      </c>
      <c r="F43" s="239">
        <f t="shared" si="6"/>
        <v>12704.3</v>
      </c>
      <c r="G43" s="239">
        <f t="shared" si="6"/>
        <v>12704.3</v>
      </c>
      <c r="H43" s="239">
        <f>УФКиС_п!L6</f>
        <v>12704.3</v>
      </c>
      <c r="I43" s="239">
        <f>УФКиС_п!M6</f>
        <v>12704.3</v>
      </c>
      <c r="J43" s="763"/>
      <c r="K43" s="763"/>
      <c r="L43" s="763"/>
      <c r="M43" s="763"/>
      <c r="N43" s="763"/>
      <c r="O43" s="763"/>
      <c r="P43" s="1307"/>
      <c r="Q43" s="235"/>
    </row>
    <row r="44" spans="1:17" s="11" customFormat="1" ht="14.25">
      <c r="A44" s="1304"/>
      <c r="B44" s="1313"/>
      <c r="C44" s="1314"/>
      <c r="D44" s="1307"/>
      <c r="E44" s="224" t="s">
        <v>28</v>
      </c>
      <c r="F44" s="224">
        <f t="shared" si="6"/>
        <v>13169.7</v>
      </c>
      <c r="G44" s="224">
        <f t="shared" si="6"/>
        <v>13169.7</v>
      </c>
      <c r="H44" s="224">
        <f>УФКиС_п!N6</f>
        <v>13169.7</v>
      </c>
      <c r="I44" s="224">
        <f>УФКиС_п!O6</f>
        <v>13169.7</v>
      </c>
      <c r="J44" s="765"/>
      <c r="K44" s="765"/>
      <c r="L44" s="765"/>
      <c r="M44" s="765"/>
      <c r="N44" s="765"/>
      <c r="O44" s="765"/>
      <c r="P44" s="1307"/>
      <c r="Q44" s="235"/>
    </row>
    <row r="45" spans="1:17" s="11" customFormat="1" ht="14.25">
      <c r="A45" s="1304"/>
      <c r="B45" s="1313"/>
      <c r="C45" s="1314"/>
      <c r="D45" s="1307"/>
      <c r="E45" s="317" t="s">
        <v>524</v>
      </c>
      <c r="F45" s="224">
        <f t="shared" si="6"/>
        <v>13169.7</v>
      </c>
      <c r="G45" s="224">
        <f t="shared" si="6"/>
        <v>12679.7</v>
      </c>
      <c r="H45" s="224">
        <f>УФКиС_п!P6</f>
        <v>13169.7</v>
      </c>
      <c r="I45" s="224">
        <f>УФКиС_п!Q6</f>
        <v>12679.7</v>
      </c>
      <c r="J45" s="765"/>
      <c r="K45" s="765"/>
      <c r="L45" s="765"/>
      <c r="M45" s="765"/>
      <c r="N45" s="765"/>
      <c r="O45" s="765"/>
      <c r="P45" s="1307"/>
      <c r="Q45" s="235"/>
    </row>
    <row r="46" spans="1:17" s="11" customFormat="1" ht="14.25">
      <c r="A46" s="1304"/>
      <c r="B46" s="1313"/>
      <c r="C46" s="1314"/>
      <c r="D46" s="1307"/>
      <c r="E46" s="317" t="s">
        <v>525</v>
      </c>
      <c r="F46" s="224">
        <f t="shared" si="6"/>
        <v>13169.7</v>
      </c>
      <c r="G46" s="224">
        <f t="shared" si="6"/>
        <v>12679.7</v>
      </c>
      <c r="H46" s="224">
        <f>УФКиС_п!R6</f>
        <v>13169.7</v>
      </c>
      <c r="I46" s="224">
        <f>УФКиС_п!S6</f>
        <v>12679.7</v>
      </c>
      <c r="J46" s="765"/>
      <c r="K46" s="765"/>
      <c r="L46" s="765"/>
      <c r="M46" s="765"/>
      <c r="N46" s="765"/>
      <c r="O46" s="765"/>
      <c r="P46" s="1307"/>
      <c r="Q46" s="235"/>
    </row>
    <row r="47" spans="1:17" s="11" customFormat="1" ht="14.25">
      <c r="A47" s="1304"/>
      <c r="B47" s="1313"/>
      <c r="C47" s="1314"/>
      <c r="D47" s="1307"/>
      <c r="E47" s="317" t="s">
        <v>526</v>
      </c>
      <c r="F47" s="224">
        <f t="shared" si="6"/>
        <v>13169.7</v>
      </c>
      <c r="G47" s="224">
        <f t="shared" si="6"/>
        <v>12707.6</v>
      </c>
      <c r="H47" s="224">
        <f>УФКиС_п!T6</f>
        <v>13169.7</v>
      </c>
      <c r="I47" s="224">
        <f>УФКиС_п!U6</f>
        <v>12707.6</v>
      </c>
      <c r="J47" s="765"/>
      <c r="K47" s="765"/>
      <c r="L47" s="765"/>
      <c r="M47" s="765"/>
      <c r="N47" s="765"/>
      <c r="O47" s="765"/>
      <c r="P47" s="1307"/>
      <c r="Q47" s="235"/>
    </row>
    <row r="48" spans="1:17" s="11" customFormat="1" ht="14.25">
      <c r="A48" s="1304"/>
      <c r="B48" s="1313"/>
      <c r="C48" s="1314"/>
      <c r="D48" s="1307"/>
      <c r="E48" s="317" t="s">
        <v>527</v>
      </c>
      <c r="F48" s="224">
        <f t="shared" si="6"/>
        <v>12707.6</v>
      </c>
      <c r="G48" s="224">
        <f t="shared" si="6"/>
        <v>12707.6</v>
      </c>
      <c r="H48" s="224">
        <f>УФКиС_п!V6</f>
        <v>12707.6</v>
      </c>
      <c r="I48" s="224">
        <f>УФКиС_п!W6</f>
        <v>12707.6</v>
      </c>
      <c r="J48" s="765"/>
      <c r="K48" s="765"/>
      <c r="L48" s="765"/>
      <c r="M48" s="765"/>
      <c r="N48" s="765"/>
      <c r="O48" s="765"/>
      <c r="P48" s="1307"/>
      <c r="Q48" s="235"/>
    </row>
    <row r="49" spans="1:17" s="11" customFormat="1" ht="14.25">
      <c r="A49" s="1305"/>
      <c r="B49" s="1321"/>
      <c r="C49" s="1322"/>
      <c r="D49" s="1308"/>
      <c r="E49" s="317" t="s">
        <v>539</v>
      </c>
      <c r="F49" s="224">
        <f t="shared" si="6"/>
        <v>12707.6</v>
      </c>
      <c r="G49" s="224">
        <f t="shared" si="6"/>
        <v>12707.6</v>
      </c>
      <c r="H49" s="224">
        <f>УФКиС_п!X6</f>
        <v>12707.6</v>
      </c>
      <c r="I49" s="224">
        <f>УФКиС_п!Y6</f>
        <v>12707.6</v>
      </c>
      <c r="J49" s="765"/>
      <c r="K49" s="765"/>
      <c r="L49" s="765"/>
      <c r="M49" s="765"/>
      <c r="N49" s="765"/>
      <c r="O49" s="765"/>
      <c r="P49" s="1308"/>
      <c r="Q49" s="235"/>
    </row>
    <row r="50" spans="1:17" s="11" customFormat="1" ht="15" customHeight="1">
      <c r="A50" s="225"/>
      <c r="B50" s="1296" t="s">
        <v>473</v>
      </c>
      <c r="C50" s="1297"/>
      <c r="D50" s="1298"/>
      <c r="E50" s="1300" t="s">
        <v>21</v>
      </c>
      <c r="F50" s="1301"/>
      <c r="G50" s="1301"/>
      <c r="H50" s="1301"/>
      <c r="I50" s="1301"/>
      <c r="J50" s="1301"/>
      <c r="K50" s="1301"/>
      <c r="L50" s="1301"/>
      <c r="M50" s="1301"/>
      <c r="N50" s="1301"/>
      <c r="O50" s="1302"/>
      <c r="P50" s="1306" t="s">
        <v>477</v>
      </c>
      <c r="Q50" s="235"/>
    </row>
    <row r="51" spans="1:17" s="16" customFormat="1" ht="15" customHeight="1">
      <c r="A51" s="227"/>
      <c r="B51" s="1318" t="s">
        <v>474</v>
      </c>
      <c r="C51" s="1319"/>
      <c r="D51" s="1320"/>
      <c r="E51" s="1299" t="s">
        <v>516</v>
      </c>
      <c r="F51" s="1299"/>
      <c r="G51" s="1299"/>
      <c r="H51" s="1299"/>
      <c r="I51" s="1299"/>
      <c r="J51" s="1299"/>
      <c r="K51" s="1299"/>
      <c r="L51" s="1299"/>
      <c r="M51" s="1299"/>
      <c r="N51" s="1299"/>
      <c r="O51" s="1299"/>
      <c r="P51" s="1307"/>
      <c r="Q51" s="236"/>
    </row>
    <row r="52" spans="1:17" s="15" customFormat="1" ht="14.25">
      <c r="A52" s="1303"/>
      <c r="B52" s="1311" t="s">
        <v>475</v>
      </c>
      <c r="C52" s="1312"/>
      <c r="D52" s="224"/>
      <c r="E52" s="231" t="s">
        <v>8</v>
      </c>
      <c r="F52" s="232">
        <f>SUM(F53:F63)</f>
        <v>1503717.0999999999</v>
      </c>
      <c r="G52" s="232">
        <f aca="true" t="shared" si="7" ref="G52:O52">SUM(G53:G63)</f>
        <v>95278.90000000001</v>
      </c>
      <c r="H52" s="232">
        <f t="shared" si="7"/>
        <v>620011.8</v>
      </c>
      <c r="I52" s="232">
        <f t="shared" si="7"/>
        <v>81679.70000000001</v>
      </c>
      <c r="J52" s="232">
        <f t="shared" si="7"/>
        <v>0</v>
      </c>
      <c r="K52" s="232">
        <f t="shared" si="7"/>
        <v>0</v>
      </c>
      <c r="L52" s="232">
        <f t="shared" si="7"/>
        <v>883705.3</v>
      </c>
      <c r="M52" s="232">
        <f t="shared" si="7"/>
        <v>13599.2</v>
      </c>
      <c r="N52" s="232">
        <f t="shared" si="7"/>
        <v>0</v>
      </c>
      <c r="O52" s="232">
        <f t="shared" si="7"/>
        <v>0</v>
      </c>
      <c r="P52" s="1307"/>
      <c r="Q52" s="233"/>
    </row>
    <row r="53" spans="1:17" s="11" customFormat="1" ht="14.25">
      <c r="A53" s="1304"/>
      <c r="B53" s="1313"/>
      <c r="C53" s="1314"/>
      <c r="D53" s="224"/>
      <c r="E53" s="239" t="s">
        <v>9</v>
      </c>
      <c r="F53" s="240">
        <f>H53+J53+L53+N53</f>
        <v>85016.09999999999</v>
      </c>
      <c r="G53" s="240">
        <f>I53+K53+M53+O53</f>
        <v>37016.1</v>
      </c>
      <c r="H53" s="240">
        <f>Стр_пер!G583</f>
        <v>35416.899999999994</v>
      </c>
      <c r="I53" s="240">
        <f>Стр_пер!H583</f>
        <v>23416.899999999998</v>
      </c>
      <c r="J53" s="240">
        <f>Стр_пер!I583</f>
        <v>0</v>
      </c>
      <c r="K53" s="240">
        <f>Стр_пер!J583</f>
        <v>0</v>
      </c>
      <c r="L53" s="240">
        <f>Стр_пер!K583</f>
        <v>49599.2</v>
      </c>
      <c r="M53" s="240">
        <f>Стр_пер!L583</f>
        <v>13599.2</v>
      </c>
      <c r="N53" s="240">
        <f>Стр_пер!M583</f>
        <v>0</v>
      </c>
      <c r="O53" s="240">
        <f>Стр_пер!N583</f>
        <v>0</v>
      </c>
      <c r="P53" s="1307"/>
      <c r="Q53" s="235"/>
    </row>
    <row r="54" spans="1:17" s="11" customFormat="1" ht="15" customHeight="1">
      <c r="A54" s="1304"/>
      <c r="B54" s="1313"/>
      <c r="C54" s="1314"/>
      <c r="D54" s="1306" t="s">
        <v>717</v>
      </c>
      <c r="E54" s="239" t="s">
        <v>10</v>
      </c>
      <c r="F54" s="240">
        <f aca="true" t="shared" si="8" ref="F54:G58">H54+J54+L54+N54</f>
        <v>4708.6</v>
      </c>
      <c r="G54" s="240">
        <f t="shared" si="8"/>
        <v>4708.6</v>
      </c>
      <c r="H54" s="240">
        <f>Стр_пер!G584</f>
        <v>4708.6</v>
      </c>
      <c r="I54" s="240">
        <f>Стр_пер!H584</f>
        <v>4708.6</v>
      </c>
      <c r="J54" s="240">
        <f>Стр_пер!I584</f>
        <v>0</v>
      </c>
      <c r="K54" s="240">
        <f>Стр_пер!J584</f>
        <v>0</v>
      </c>
      <c r="L54" s="240">
        <f>Стр_пер!K584</f>
        <v>0</v>
      </c>
      <c r="M54" s="240">
        <f>Стр_пер!L584</f>
        <v>0</v>
      </c>
      <c r="N54" s="240">
        <f>Стр_пер!M584</f>
        <v>0</v>
      </c>
      <c r="O54" s="240">
        <f>Стр_пер!N584</f>
        <v>0</v>
      </c>
      <c r="P54" s="1307"/>
      <c r="Q54" s="235"/>
    </row>
    <row r="55" spans="1:17" s="11" customFormat="1" ht="14.25">
      <c r="A55" s="1304"/>
      <c r="B55" s="1313"/>
      <c r="C55" s="1314"/>
      <c r="D55" s="1307"/>
      <c r="E55" s="239" t="s">
        <v>11</v>
      </c>
      <c r="F55" s="240">
        <f t="shared" si="8"/>
        <v>45833.9</v>
      </c>
      <c r="G55" s="240">
        <f t="shared" si="8"/>
        <v>5831.9</v>
      </c>
      <c r="H55" s="240">
        <f>Стр_пер!G585</f>
        <v>5833.9</v>
      </c>
      <c r="I55" s="240">
        <f>Стр_пер!H585</f>
        <v>5831.9</v>
      </c>
      <c r="J55" s="240">
        <f>Стр_пер!I585</f>
        <v>0</v>
      </c>
      <c r="K55" s="240">
        <f>Стр_пер!J585</f>
        <v>0</v>
      </c>
      <c r="L55" s="240">
        <f>Стр_пер!K585</f>
        <v>40000</v>
      </c>
      <c r="M55" s="240">
        <f>Стр_пер!L585</f>
        <v>0</v>
      </c>
      <c r="N55" s="240">
        <f>Стр_пер!M585</f>
        <v>0</v>
      </c>
      <c r="O55" s="240">
        <f>Стр_пер!N585</f>
        <v>0</v>
      </c>
      <c r="P55" s="1307"/>
      <c r="Q55" s="235"/>
    </row>
    <row r="56" spans="1:17" s="11" customFormat="1" ht="14.25">
      <c r="A56" s="1304"/>
      <c r="B56" s="1313"/>
      <c r="C56" s="1314"/>
      <c r="D56" s="1307"/>
      <c r="E56" s="239" t="s">
        <v>19</v>
      </c>
      <c r="F56" s="240">
        <f t="shared" si="8"/>
        <v>11644.4</v>
      </c>
      <c r="G56" s="240">
        <f t="shared" si="8"/>
        <v>11644.4</v>
      </c>
      <c r="H56" s="240">
        <f>Стр_пер!G586</f>
        <v>11644.4</v>
      </c>
      <c r="I56" s="240">
        <f>Стр_пер!H586</f>
        <v>11644.4</v>
      </c>
      <c r="J56" s="240">
        <f>Стр_пер!I586</f>
        <v>0</v>
      </c>
      <c r="K56" s="240">
        <f>Стр_пер!J586</f>
        <v>0</v>
      </c>
      <c r="L56" s="240">
        <f>Стр_пер!K586</f>
        <v>0</v>
      </c>
      <c r="M56" s="240">
        <f>Стр_пер!L586</f>
        <v>0</v>
      </c>
      <c r="N56" s="240">
        <f>Стр_пер!M586</f>
        <v>0</v>
      </c>
      <c r="O56" s="240">
        <f>Стр_пер!N586</f>
        <v>0</v>
      </c>
      <c r="P56" s="1307"/>
      <c r="Q56" s="235"/>
    </row>
    <row r="57" spans="1:17" s="11" customFormat="1" ht="14.25">
      <c r="A57" s="1304"/>
      <c r="B57" s="1313"/>
      <c r="C57" s="1314"/>
      <c r="D57" s="1307"/>
      <c r="E57" s="239" t="s">
        <v>27</v>
      </c>
      <c r="F57" s="240">
        <f t="shared" si="8"/>
        <v>6554.3</v>
      </c>
      <c r="G57" s="240">
        <f t="shared" si="8"/>
        <v>6554.3</v>
      </c>
      <c r="H57" s="240">
        <f>Стр_пер!G587</f>
        <v>6554.3</v>
      </c>
      <c r="I57" s="240">
        <f>Стр_пер!H587</f>
        <v>6554.3</v>
      </c>
      <c r="J57" s="240">
        <f>Стр_пер!I587</f>
        <v>0</v>
      </c>
      <c r="K57" s="240">
        <f>Стр_пер!J587</f>
        <v>0</v>
      </c>
      <c r="L57" s="240">
        <f>Стр_пер!K587</f>
        <v>0</v>
      </c>
      <c r="M57" s="240">
        <f>Стр_пер!L587</f>
        <v>0</v>
      </c>
      <c r="N57" s="240">
        <f>Стр_пер!M587</f>
        <v>0</v>
      </c>
      <c r="O57" s="240">
        <f>Стр_пер!N587</f>
        <v>0</v>
      </c>
      <c r="P57" s="1307"/>
      <c r="Q57" s="235"/>
    </row>
    <row r="58" spans="1:17" s="11" customFormat="1" ht="14.25">
      <c r="A58" s="1304"/>
      <c r="B58" s="1313"/>
      <c r="C58" s="1314"/>
      <c r="D58" s="1308"/>
      <c r="E58" s="224" t="s">
        <v>28</v>
      </c>
      <c r="F58" s="234">
        <f t="shared" si="8"/>
        <v>88233.3</v>
      </c>
      <c r="G58" s="234">
        <f t="shared" si="8"/>
        <v>22634</v>
      </c>
      <c r="H58" s="335">
        <f>Стр_пер!G588</f>
        <v>23233.3</v>
      </c>
      <c r="I58" s="234">
        <f>Стр_пер!H588</f>
        <v>22634</v>
      </c>
      <c r="J58" s="234">
        <f>Стр_пер!I588</f>
        <v>0</v>
      </c>
      <c r="K58" s="234">
        <f>Стр_пер!J588</f>
        <v>0</v>
      </c>
      <c r="L58" s="234">
        <f>Стр_пер!K588</f>
        <v>65000</v>
      </c>
      <c r="M58" s="234">
        <f>Стр_пер!L588</f>
        <v>0</v>
      </c>
      <c r="N58" s="234">
        <f>Стр_пер!M588</f>
        <v>0</v>
      </c>
      <c r="O58" s="234">
        <f>Стр_пер!N588</f>
        <v>0</v>
      </c>
      <c r="P58" s="1307"/>
      <c r="Q58" s="235"/>
    </row>
    <row r="59" spans="1:17" s="11" customFormat="1" ht="14.25">
      <c r="A59" s="1304"/>
      <c r="B59" s="1313"/>
      <c r="C59" s="1314"/>
      <c r="D59" s="224"/>
      <c r="E59" s="317" t="s">
        <v>524</v>
      </c>
      <c r="F59" s="234">
        <f aca="true" t="shared" si="9" ref="F59:G63">H59+J59+L59+N59</f>
        <v>357037.9</v>
      </c>
      <c r="G59" s="234">
        <f t="shared" si="9"/>
        <v>6889.6</v>
      </c>
      <c r="H59" s="234">
        <f>Стр_пер!G589</f>
        <v>105922.1</v>
      </c>
      <c r="I59" s="234">
        <f>Стр_пер!H589</f>
        <v>6889.6</v>
      </c>
      <c r="J59" s="234">
        <f>Стр_пер!I589</f>
        <v>0</v>
      </c>
      <c r="K59" s="234">
        <f>Стр_пер!J589</f>
        <v>0</v>
      </c>
      <c r="L59" s="234">
        <f>Стр_пер!K589</f>
        <v>251115.8</v>
      </c>
      <c r="M59" s="234">
        <f>Стр_пер!L589</f>
        <v>0</v>
      </c>
      <c r="N59" s="234">
        <f>Стр_пер!M589</f>
        <v>0</v>
      </c>
      <c r="O59" s="234">
        <f>Стр_пер!N589</f>
        <v>0</v>
      </c>
      <c r="P59" s="1307"/>
      <c r="Q59" s="235"/>
    </row>
    <row r="60" spans="1:17" s="11" customFormat="1" ht="14.25">
      <c r="A60" s="1304"/>
      <c r="B60" s="1313"/>
      <c r="C60" s="1314"/>
      <c r="D60" s="224"/>
      <c r="E60" s="317" t="s">
        <v>525</v>
      </c>
      <c r="F60" s="234">
        <f t="shared" si="9"/>
        <v>329922.6</v>
      </c>
      <c r="G60" s="234">
        <f t="shared" si="9"/>
        <v>0</v>
      </c>
      <c r="H60" s="234">
        <f>Стр_пер!G590</f>
        <v>95400.8</v>
      </c>
      <c r="I60" s="234">
        <f>Стр_пер!H590</f>
        <v>0</v>
      </c>
      <c r="J60" s="234">
        <f>Стр_пер!I590</f>
        <v>0</v>
      </c>
      <c r="K60" s="234">
        <f>Стр_пер!J590</f>
        <v>0</v>
      </c>
      <c r="L60" s="234">
        <f>Стр_пер!K590</f>
        <v>234521.8</v>
      </c>
      <c r="M60" s="234">
        <f>Стр_пер!L590</f>
        <v>0</v>
      </c>
      <c r="N60" s="234">
        <f>Стр_пер!M590</f>
        <v>0</v>
      </c>
      <c r="O60" s="234">
        <f>Стр_пер!N590</f>
        <v>0</v>
      </c>
      <c r="P60" s="1307"/>
      <c r="Q60" s="235"/>
    </row>
    <row r="61" spans="1:17" s="11" customFormat="1" ht="14.25">
      <c r="A61" s="1304"/>
      <c r="B61" s="1313"/>
      <c r="C61" s="1314"/>
      <c r="D61" s="224"/>
      <c r="E61" s="317" t="s">
        <v>526</v>
      </c>
      <c r="F61" s="234">
        <f t="shared" si="9"/>
        <v>345392.1</v>
      </c>
      <c r="G61" s="234">
        <f t="shared" si="9"/>
        <v>0</v>
      </c>
      <c r="H61" s="234">
        <f>Стр_пер!G591</f>
        <v>101923.6</v>
      </c>
      <c r="I61" s="234">
        <f>Стр_пер!H591</f>
        <v>0</v>
      </c>
      <c r="J61" s="234">
        <f>Стр_пер!I591</f>
        <v>0</v>
      </c>
      <c r="K61" s="234">
        <f>Стр_пер!J591</f>
        <v>0</v>
      </c>
      <c r="L61" s="234">
        <f>Стр_пер!K591</f>
        <v>243468.5</v>
      </c>
      <c r="M61" s="234">
        <f>Стр_пер!L591</f>
        <v>0</v>
      </c>
      <c r="N61" s="234">
        <f>Стр_пер!M591</f>
        <v>0</v>
      </c>
      <c r="O61" s="234">
        <f>Стр_пер!N591</f>
        <v>0</v>
      </c>
      <c r="P61" s="1307"/>
      <c r="Q61" s="235"/>
    </row>
    <row r="62" spans="1:17" s="11" customFormat="1" ht="14.25">
      <c r="A62" s="1304"/>
      <c r="B62" s="1313"/>
      <c r="C62" s="1314"/>
      <c r="D62" s="224"/>
      <c r="E62" s="317" t="s">
        <v>527</v>
      </c>
      <c r="F62" s="234">
        <f t="shared" si="9"/>
        <v>24725.199999999997</v>
      </c>
      <c r="G62" s="234">
        <f t="shared" si="9"/>
        <v>0</v>
      </c>
      <c r="H62" s="234">
        <f>Стр_пер!G592</f>
        <v>24725.199999999997</v>
      </c>
      <c r="I62" s="234">
        <f>Стр_пер!H592</f>
        <v>0</v>
      </c>
      <c r="J62" s="234">
        <f>Стр_пер!I592</f>
        <v>0</v>
      </c>
      <c r="K62" s="234">
        <f>Стр_пер!J592</f>
        <v>0</v>
      </c>
      <c r="L62" s="234">
        <f>Стр_пер!K592</f>
        <v>0</v>
      </c>
      <c r="M62" s="234">
        <f>Стр_пер!L592</f>
        <v>0</v>
      </c>
      <c r="N62" s="234">
        <f>Стр_пер!M592</f>
        <v>0</v>
      </c>
      <c r="O62" s="234">
        <f>Стр_пер!N592</f>
        <v>0</v>
      </c>
      <c r="P62" s="1307"/>
      <c r="Q62" s="235"/>
    </row>
    <row r="63" spans="1:17" s="11" customFormat="1" ht="14.25">
      <c r="A63" s="1304"/>
      <c r="B63" s="1313"/>
      <c r="C63" s="1314"/>
      <c r="D63" s="224"/>
      <c r="E63" s="316" t="s">
        <v>539</v>
      </c>
      <c r="F63" s="237">
        <f t="shared" si="9"/>
        <v>204648.7</v>
      </c>
      <c r="G63" s="237">
        <f t="shared" si="9"/>
        <v>0</v>
      </c>
      <c r="H63" s="234">
        <f>Стр_пер!G593</f>
        <v>204648.7</v>
      </c>
      <c r="I63" s="234">
        <f>Стр_пер!H593</f>
        <v>0</v>
      </c>
      <c r="J63" s="234">
        <f>Стр_пер!I593</f>
        <v>0</v>
      </c>
      <c r="K63" s="234">
        <f>Стр_пер!J593</f>
        <v>0</v>
      </c>
      <c r="L63" s="234">
        <f>Стр_пер!K593</f>
        <v>0</v>
      </c>
      <c r="M63" s="234">
        <f>Стр_пер!L593</f>
        <v>0</v>
      </c>
      <c r="N63" s="234">
        <f>Стр_пер!M593</f>
        <v>0</v>
      </c>
      <c r="O63" s="234">
        <f>Стр_пер!N593</f>
        <v>0</v>
      </c>
      <c r="P63" s="1307"/>
      <c r="Q63" s="235"/>
    </row>
    <row r="64" spans="1:17" s="15" customFormat="1" ht="15" customHeight="1">
      <c r="A64" s="1310"/>
      <c r="B64" s="823" t="s">
        <v>476</v>
      </c>
      <c r="C64" s="823"/>
      <c r="D64" s="224"/>
      <c r="E64" s="231" t="s">
        <v>8</v>
      </c>
      <c r="F64" s="232">
        <f>SUM(F65:F75)</f>
        <v>11121419.299999999</v>
      </c>
      <c r="G64" s="232">
        <f aca="true" t="shared" si="10" ref="G64:O64">SUM(G65:G75)</f>
        <v>6625969.168500001</v>
      </c>
      <c r="H64" s="232">
        <f t="shared" si="10"/>
        <v>7665971.800000001</v>
      </c>
      <c r="I64" s="232">
        <f t="shared" si="10"/>
        <v>5528698.5585</v>
      </c>
      <c r="J64" s="232">
        <f t="shared" si="10"/>
        <v>42997.90000000001</v>
      </c>
      <c r="K64" s="232">
        <f t="shared" si="10"/>
        <v>38031.700000000004</v>
      </c>
      <c r="L64" s="232">
        <f t="shared" si="10"/>
        <v>2487911.3</v>
      </c>
      <c r="M64" s="232">
        <f t="shared" si="10"/>
        <v>542632.7999999999</v>
      </c>
      <c r="N64" s="232">
        <f t="shared" si="10"/>
        <v>924538.2999999999</v>
      </c>
      <c r="O64" s="232">
        <f t="shared" si="10"/>
        <v>516606.11000000004</v>
      </c>
      <c r="P64" s="823"/>
      <c r="Q64" s="233"/>
    </row>
    <row r="65" spans="1:17" s="11" customFormat="1" ht="14.25">
      <c r="A65" s="1310"/>
      <c r="B65" s="823"/>
      <c r="C65" s="823"/>
      <c r="D65" s="239"/>
      <c r="E65" s="239" t="s">
        <v>9</v>
      </c>
      <c r="F65" s="240">
        <f>H65+J65+L65+N65</f>
        <v>680068.4</v>
      </c>
      <c r="G65" s="240">
        <f>I65+K65+M65+O65</f>
        <v>427749.2850000001</v>
      </c>
      <c r="H65" s="240">
        <f aca="true" t="shared" si="11" ref="H65:O69">H11+H25+H39+H53</f>
        <v>487579.4</v>
      </c>
      <c r="I65" s="240">
        <f t="shared" si="11"/>
        <v>362527.5850000001</v>
      </c>
      <c r="J65" s="240">
        <f t="shared" si="11"/>
        <v>3511.5</v>
      </c>
      <c r="K65" s="240">
        <f t="shared" si="11"/>
        <v>3511.5</v>
      </c>
      <c r="L65" s="240">
        <f t="shared" si="11"/>
        <v>188977.5</v>
      </c>
      <c r="M65" s="240">
        <f t="shared" si="11"/>
        <v>61710.2</v>
      </c>
      <c r="N65" s="240">
        <f t="shared" si="11"/>
        <v>0</v>
      </c>
      <c r="O65" s="240">
        <f t="shared" si="11"/>
        <v>0</v>
      </c>
      <c r="P65" s="823"/>
      <c r="Q65" s="235"/>
    </row>
    <row r="66" spans="1:17" s="11" customFormat="1" ht="14.25">
      <c r="A66" s="1310"/>
      <c r="B66" s="823"/>
      <c r="C66" s="823"/>
      <c r="D66" s="239"/>
      <c r="E66" s="239" t="s">
        <v>10</v>
      </c>
      <c r="F66" s="240">
        <f aca="true" t="shared" si="12" ref="F66:G69">H66+J66+L66+N66</f>
        <v>762562.6000000001</v>
      </c>
      <c r="G66" s="240">
        <f t="shared" si="12"/>
        <v>477506.4999999999</v>
      </c>
      <c r="H66" s="240">
        <f t="shared" si="11"/>
        <v>590138.4</v>
      </c>
      <c r="I66" s="240">
        <f t="shared" si="11"/>
        <v>358245.0999999999</v>
      </c>
      <c r="J66" s="240">
        <f t="shared" si="11"/>
        <v>1655.3</v>
      </c>
      <c r="K66" s="240">
        <f t="shared" si="11"/>
        <v>1655.3</v>
      </c>
      <c r="L66" s="240">
        <f t="shared" si="11"/>
        <v>102346.90000000001</v>
      </c>
      <c r="M66" s="240">
        <f t="shared" si="11"/>
        <v>49184.1</v>
      </c>
      <c r="N66" s="240">
        <f t="shared" si="11"/>
        <v>68422</v>
      </c>
      <c r="O66" s="240">
        <f t="shared" si="11"/>
        <v>68422</v>
      </c>
      <c r="P66" s="823"/>
      <c r="Q66" s="235"/>
    </row>
    <row r="67" spans="1:17" s="11" customFormat="1" ht="14.25">
      <c r="A67" s="1310"/>
      <c r="B67" s="823"/>
      <c r="C67" s="823"/>
      <c r="D67" s="239"/>
      <c r="E67" s="239" t="s">
        <v>11</v>
      </c>
      <c r="F67" s="240">
        <f t="shared" si="12"/>
        <v>849909.5000000001</v>
      </c>
      <c r="G67" s="240">
        <f t="shared" si="12"/>
        <v>543736.2985</v>
      </c>
      <c r="H67" s="241">
        <f t="shared" si="11"/>
        <v>595460.7000000001</v>
      </c>
      <c r="I67" s="240">
        <f t="shared" si="11"/>
        <v>396957.6985</v>
      </c>
      <c r="J67" s="240">
        <f t="shared" si="11"/>
        <v>0</v>
      </c>
      <c r="K67" s="240">
        <f t="shared" si="11"/>
        <v>0</v>
      </c>
      <c r="L67" s="240">
        <f t="shared" si="11"/>
        <v>180100</v>
      </c>
      <c r="M67" s="240">
        <f t="shared" si="11"/>
        <v>72429.8</v>
      </c>
      <c r="N67" s="240">
        <f t="shared" si="11"/>
        <v>74348.8</v>
      </c>
      <c r="O67" s="240">
        <f t="shared" si="11"/>
        <v>74348.8</v>
      </c>
      <c r="P67" s="823"/>
      <c r="Q67" s="235"/>
    </row>
    <row r="68" spans="1:17" s="11" customFormat="1" ht="14.25">
      <c r="A68" s="1310"/>
      <c r="B68" s="823"/>
      <c r="C68" s="823"/>
      <c r="D68" s="239"/>
      <c r="E68" s="239" t="s">
        <v>19</v>
      </c>
      <c r="F68" s="240">
        <f t="shared" si="12"/>
        <v>1008527.4000000001</v>
      </c>
      <c r="G68" s="240">
        <f t="shared" si="12"/>
        <v>697447.71</v>
      </c>
      <c r="H68" s="240">
        <f t="shared" si="11"/>
        <v>726236.2000000001</v>
      </c>
      <c r="I68" s="240">
        <f t="shared" si="11"/>
        <v>528140.7</v>
      </c>
      <c r="J68" s="240">
        <f t="shared" si="11"/>
        <v>0</v>
      </c>
      <c r="K68" s="240">
        <f t="shared" si="11"/>
        <v>0</v>
      </c>
      <c r="L68" s="240">
        <f t="shared" si="11"/>
        <v>144755.00000000003</v>
      </c>
      <c r="M68" s="240">
        <f t="shared" si="11"/>
        <v>102386.8</v>
      </c>
      <c r="N68" s="240">
        <f t="shared" si="11"/>
        <v>137536.2</v>
      </c>
      <c r="O68" s="240">
        <f t="shared" si="11"/>
        <v>66920.20999999999</v>
      </c>
      <c r="P68" s="823"/>
      <c r="Q68" s="235"/>
    </row>
    <row r="69" spans="1:17" s="11" customFormat="1" ht="14.25">
      <c r="A69" s="1310"/>
      <c r="B69" s="823"/>
      <c r="C69" s="823"/>
      <c r="D69" s="239"/>
      <c r="E69" s="239" t="s">
        <v>27</v>
      </c>
      <c r="F69" s="240">
        <f t="shared" si="12"/>
        <v>1006206.9</v>
      </c>
      <c r="G69" s="240">
        <f t="shared" si="12"/>
        <v>725983.9</v>
      </c>
      <c r="H69" s="240">
        <f t="shared" si="11"/>
        <v>706643.2000000001</v>
      </c>
      <c r="I69" s="240">
        <f>I15+I29+I43+I57</f>
        <v>533920.9</v>
      </c>
      <c r="J69" s="240">
        <f t="shared" si="11"/>
        <v>2822.6</v>
      </c>
      <c r="K69" s="240">
        <f t="shared" si="11"/>
        <v>2822.6</v>
      </c>
      <c r="L69" s="240">
        <f t="shared" si="11"/>
        <v>156705.1</v>
      </c>
      <c r="M69" s="240">
        <f t="shared" si="11"/>
        <v>115203.9</v>
      </c>
      <c r="N69" s="240">
        <f t="shared" si="11"/>
        <v>140036</v>
      </c>
      <c r="O69" s="240">
        <f t="shared" si="11"/>
        <v>74036.5</v>
      </c>
      <c r="P69" s="823"/>
      <c r="Q69" s="235"/>
    </row>
    <row r="70" spans="1:17" s="11" customFormat="1" ht="14.25">
      <c r="A70" s="1310"/>
      <c r="B70" s="823"/>
      <c r="C70" s="823"/>
      <c r="D70" s="224"/>
      <c r="E70" s="224" t="s">
        <v>28</v>
      </c>
      <c r="F70" s="234">
        <f aca="true" t="shared" si="13" ref="F70:F75">H70+J70+L70+N70</f>
        <v>1051940.3</v>
      </c>
      <c r="G70" s="234">
        <f aca="true" t="shared" si="14" ref="G70:G75">I70+K70+M70+O70</f>
        <v>795349.8</v>
      </c>
      <c r="H70" s="234">
        <f aca="true" t="shared" si="15" ref="H70:O70">H16+H30+H44+H58</f>
        <v>691615.0000000001</v>
      </c>
      <c r="I70" s="234">
        <f t="shared" si="15"/>
        <v>600199.4</v>
      </c>
      <c r="J70" s="234">
        <f t="shared" si="15"/>
        <v>26655.4</v>
      </c>
      <c r="K70" s="234">
        <f t="shared" si="15"/>
        <v>26655.4</v>
      </c>
      <c r="L70" s="234">
        <f t="shared" si="15"/>
        <v>229043.7</v>
      </c>
      <c r="M70" s="234">
        <f t="shared" si="15"/>
        <v>90868.79999999999</v>
      </c>
      <c r="N70" s="234">
        <f t="shared" si="15"/>
        <v>104626.2</v>
      </c>
      <c r="O70" s="234">
        <f t="shared" si="15"/>
        <v>77626.2</v>
      </c>
      <c r="P70" s="823"/>
      <c r="Q70" s="238">
        <f aca="true" t="shared" si="16" ref="Q70:Q75">H70+J70+L70</f>
        <v>947314.1000000001</v>
      </c>
    </row>
    <row r="71" spans="1:17" ht="14.25">
      <c r="A71" s="1310"/>
      <c r="B71" s="823"/>
      <c r="C71" s="823"/>
      <c r="D71" s="224"/>
      <c r="E71" s="224" t="s">
        <v>524</v>
      </c>
      <c r="F71" s="234">
        <f t="shared" si="13"/>
        <v>1282079.8999999997</v>
      </c>
      <c r="G71" s="234">
        <f t="shared" si="14"/>
        <v>656655.3749999999</v>
      </c>
      <c r="H71" s="234">
        <f aca="true" t="shared" si="17" ref="H71:O71">H17+H31+H45+H59</f>
        <v>773307.0999999999</v>
      </c>
      <c r="I71" s="234">
        <f t="shared" si="17"/>
        <v>551949.1749999999</v>
      </c>
      <c r="J71" s="234">
        <f t="shared" si="17"/>
        <v>1655.4</v>
      </c>
      <c r="K71" s="234">
        <f t="shared" si="17"/>
        <v>1655.4</v>
      </c>
      <c r="L71" s="234">
        <f t="shared" si="17"/>
        <v>402491.19999999995</v>
      </c>
      <c r="M71" s="234">
        <f t="shared" si="17"/>
        <v>25424.6</v>
      </c>
      <c r="N71" s="234">
        <f t="shared" si="17"/>
        <v>104626.2</v>
      </c>
      <c r="O71" s="234">
        <f t="shared" si="17"/>
        <v>77626.2</v>
      </c>
      <c r="P71" s="823"/>
      <c r="Q71" s="238">
        <f t="shared" si="16"/>
        <v>1177453.6999999997</v>
      </c>
    </row>
    <row r="72" spans="1:17" ht="14.25">
      <c r="A72" s="1310"/>
      <c r="B72" s="823"/>
      <c r="C72" s="823"/>
      <c r="D72" s="224"/>
      <c r="E72" s="224" t="s">
        <v>525</v>
      </c>
      <c r="F72" s="234">
        <f t="shared" si="13"/>
        <v>1255043.0999999999</v>
      </c>
      <c r="G72" s="234">
        <f t="shared" si="14"/>
        <v>649841.8999999999</v>
      </c>
      <c r="H72" s="234">
        <f aca="true" t="shared" si="18" ref="H72:O72">H18+H32+H46+H60</f>
        <v>762788.2</v>
      </c>
      <c r="I72" s="234">
        <f t="shared" si="18"/>
        <v>545059.6</v>
      </c>
      <c r="J72" s="234">
        <f t="shared" si="18"/>
        <v>1731.5</v>
      </c>
      <c r="K72" s="234">
        <f t="shared" si="18"/>
        <v>1731.5</v>
      </c>
      <c r="L72" s="234">
        <f t="shared" si="18"/>
        <v>385897.19999999995</v>
      </c>
      <c r="M72" s="234">
        <f t="shared" si="18"/>
        <v>25424.6</v>
      </c>
      <c r="N72" s="234">
        <f t="shared" si="18"/>
        <v>104626.2</v>
      </c>
      <c r="O72" s="234">
        <f t="shared" si="18"/>
        <v>77626.2</v>
      </c>
      <c r="P72" s="823"/>
      <c r="Q72" s="238">
        <f t="shared" si="16"/>
        <v>1150416.9</v>
      </c>
    </row>
    <row r="73" spans="1:17" ht="14.25">
      <c r="A73" s="1310"/>
      <c r="B73" s="823"/>
      <c r="C73" s="823"/>
      <c r="D73" s="224"/>
      <c r="E73" s="224" t="s">
        <v>526</v>
      </c>
      <c r="F73" s="234">
        <f t="shared" si="13"/>
        <v>1229137.5</v>
      </c>
      <c r="G73" s="234">
        <f t="shared" si="14"/>
        <v>523198.39999999997</v>
      </c>
      <c r="H73" s="234">
        <f aca="true" t="shared" si="19" ref="H73:O73">H19+H33+H47+H61</f>
        <v>769199.2999999999</v>
      </c>
      <c r="I73" s="234">
        <f t="shared" si="19"/>
        <v>523198.39999999997</v>
      </c>
      <c r="J73" s="234">
        <f t="shared" si="19"/>
        <v>1655.4</v>
      </c>
      <c r="K73" s="234">
        <f t="shared" si="19"/>
        <v>0</v>
      </c>
      <c r="L73" s="234">
        <f t="shared" si="19"/>
        <v>394843.9</v>
      </c>
      <c r="M73" s="234">
        <f t="shared" si="19"/>
        <v>0</v>
      </c>
      <c r="N73" s="234">
        <f t="shared" si="19"/>
        <v>63438.9</v>
      </c>
      <c r="O73" s="234">
        <f t="shared" si="19"/>
        <v>0</v>
      </c>
      <c r="P73" s="823"/>
      <c r="Q73" s="238">
        <f t="shared" si="16"/>
        <v>1165698.6</v>
      </c>
    </row>
    <row r="74" spans="1:17" ht="14.25">
      <c r="A74" s="1310"/>
      <c r="B74" s="823"/>
      <c r="C74" s="823"/>
      <c r="D74" s="224"/>
      <c r="E74" s="224" t="s">
        <v>527</v>
      </c>
      <c r="F74" s="234">
        <f t="shared" si="13"/>
        <v>908010.1</v>
      </c>
      <c r="G74" s="234">
        <f t="shared" si="14"/>
        <v>549900</v>
      </c>
      <c r="H74" s="234">
        <f aca="true" t="shared" si="20" ref="H74:O74">H20+H34+H48+H62</f>
        <v>691540.3999999999</v>
      </c>
      <c r="I74" s="234">
        <f t="shared" si="20"/>
        <v>549900</v>
      </c>
      <c r="J74" s="234">
        <f t="shared" si="20"/>
        <v>1655.4</v>
      </c>
      <c r="K74" s="234">
        <f t="shared" si="20"/>
        <v>0</v>
      </c>
      <c r="L74" s="234">
        <f t="shared" si="20"/>
        <v>151375.4</v>
      </c>
      <c r="M74" s="234">
        <f t="shared" si="20"/>
        <v>0</v>
      </c>
      <c r="N74" s="234">
        <f t="shared" si="20"/>
        <v>63438.9</v>
      </c>
      <c r="O74" s="234">
        <f t="shared" si="20"/>
        <v>0</v>
      </c>
      <c r="P74" s="823"/>
      <c r="Q74" s="238">
        <f t="shared" si="16"/>
        <v>844571.2</v>
      </c>
    </row>
    <row r="75" spans="1:17" ht="14.25">
      <c r="A75" s="1310"/>
      <c r="B75" s="823"/>
      <c r="C75" s="823"/>
      <c r="D75" s="224"/>
      <c r="E75" s="224" t="s">
        <v>539</v>
      </c>
      <c r="F75" s="234">
        <f t="shared" si="13"/>
        <v>1087933.5999999999</v>
      </c>
      <c r="G75" s="234">
        <f t="shared" si="14"/>
        <v>578600</v>
      </c>
      <c r="H75" s="234">
        <f aca="true" t="shared" si="21" ref="H75:O75">H21+H35+H49+H63</f>
        <v>871463.8999999999</v>
      </c>
      <c r="I75" s="234">
        <f t="shared" si="21"/>
        <v>578600</v>
      </c>
      <c r="J75" s="234">
        <f t="shared" si="21"/>
        <v>1655.4</v>
      </c>
      <c r="K75" s="234">
        <f t="shared" si="21"/>
        <v>0</v>
      </c>
      <c r="L75" s="234">
        <f t="shared" si="21"/>
        <v>151375.4</v>
      </c>
      <c r="M75" s="234">
        <f t="shared" si="21"/>
        <v>0</v>
      </c>
      <c r="N75" s="234">
        <f t="shared" si="21"/>
        <v>63438.9</v>
      </c>
      <c r="O75" s="234">
        <f t="shared" si="21"/>
        <v>0</v>
      </c>
      <c r="P75" s="823"/>
      <c r="Q75" s="238">
        <f t="shared" si="16"/>
        <v>1024494.7</v>
      </c>
    </row>
    <row r="9810" ht="15"/>
  </sheetData>
  <sheetProtection/>
  <mergeCells count="51">
    <mergeCell ref="B36:D36"/>
    <mergeCell ref="B37:D37"/>
    <mergeCell ref="B50:D50"/>
    <mergeCell ref="B51:D51"/>
    <mergeCell ref="B38:C49"/>
    <mergeCell ref="B24:C35"/>
    <mergeCell ref="D26:D32"/>
    <mergeCell ref="D40:D49"/>
    <mergeCell ref="D3:D5"/>
    <mergeCell ref="B7:D7"/>
    <mergeCell ref="B8:D8"/>
    <mergeCell ref="B9:D9"/>
    <mergeCell ref="B22:D22"/>
    <mergeCell ref="B23:D23"/>
    <mergeCell ref="B10:C21"/>
    <mergeCell ref="B3:C5"/>
    <mergeCell ref="B6:C6"/>
    <mergeCell ref="D12:D21"/>
    <mergeCell ref="P50:P63"/>
    <mergeCell ref="P64:P75"/>
    <mergeCell ref="B64:C75"/>
    <mergeCell ref="A52:A63"/>
    <mergeCell ref="A64:A75"/>
    <mergeCell ref="B52:C63"/>
    <mergeCell ref="D54:D58"/>
    <mergeCell ref="P8:P21"/>
    <mergeCell ref="F3:G4"/>
    <mergeCell ref="H3:O3"/>
    <mergeCell ref="E22:O22"/>
    <mergeCell ref="A10:A21"/>
    <mergeCell ref="A24:A35"/>
    <mergeCell ref="J4:K4"/>
    <mergeCell ref="L4:M4"/>
    <mergeCell ref="N4:O4"/>
    <mergeCell ref="A3:A5"/>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C00000"/>
  </sheetPr>
  <dimension ref="A1:M49"/>
  <sheetViews>
    <sheetView view="pageBreakPreview" zoomScale="98" zoomScaleSheetLayoutView="98" zoomScalePageLayoutView="0" workbookViewId="0" topLeftCell="A1">
      <selection activeCell="J27" sqref="J27"/>
    </sheetView>
  </sheetViews>
  <sheetFormatPr defaultColWidth="9.140625" defaultRowHeight="15"/>
  <cols>
    <col min="1" max="1" width="6.8515625" style="18" customWidth="1"/>
    <col min="2" max="2" width="28.421875" style="18" customWidth="1"/>
    <col min="3" max="3" width="9.140625" style="18" customWidth="1"/>
    <col min="4" max="4" width="13.7109375" style="18" customWidth="1"/>
    <col min="5" max="5" width="7.28125" style="18" customWidth="1"/>
    <col min="6" max="6" width="6.8515625" style="18" customWidth="1"/>
    <col min="7" max="7" width="6.7109375" style="18" customWidth="1"/>
    <col min="8" max="9" width="19.421875" style="18" customWidth="1"/>
    <col min="10" max="10" width="9.140625" style="18" customWidth="1"/>
    <col min="11" max="13" width="9.140625" style="11" customWidth="1"/>
  </cols>
  <sheetData>
    <row r="1" ht="14.25">
      <c r="J1" s="18">
        <v>4</v>
      </c>
    </row>
    <row r="2" spans="1:10" ht="14.25">
      <c r="A2" s="778" t="s">
        <v>240</v>
      </c>
      <c r="B2" s="778"/>
      <c r="C2" s="778"/>
      <c r="D2" s="778"/>
      <c r="E2" s="778"/>
      <c r="F2" s="778"/>
      <c r="G2" s="778"/>
      <c r="H2" s="778"/>
      <c r="I2" s="778"/>
      <c r="J2" s="778"/>
    </row>
    <row r="4" spans="1:13" ht="76.5" customHeight="1">
      <c r="A4" s="828" t="s">
        <v>799</v>
      </c>
      <c r="B4" s="828"/>
      <c r="C4" s="828"/>
      <c r="D4" s="828"/>
      <c r="E4" s="828"/>
      <c r="F4" s="828"/>
      <c r="G4" s="828"/>
      <c r="H4" s="828"/>
      <c r="I4" s="828"/>
      <c r="J4" s="828"/>
      <c r="K4" s="12"/>
      <c r="L4" s="12"/>
      <c r="M4" s="12"/>
    </row>
    <row r="5" spans="1:13" ht="48" customHeight="1">
      <c r="A5" s="827" t="s">
        <v>907</v>
      </c>
      <c r="B5" s="827"/>
      <c r="C5" s="827"/>
      <c r="D5" s="827"/>
      <c r="E5" s="827"/>
      <c r="F5" s="827"/>
      <c r="G5" s="827"/>
      <c r="H5" s="827"/>
      <c r="I5" s="827"/>
      <c r="J5" s="827"/>
      <c r="K5" s="12"/>
      <c r="L5" s="12"/>
      <c r="M5" s="12"/>
    </row>
    <row r="6" spans="1:13" ht="50.25" customHeight="1">
      <c r="A6" s="827" t="s">
        <v>241</v>
      </c>
      <c r="B6" s="827"/>
      <c r="C6" s="827"/>
      <c r="D6" s="827"/>
      <c r="E6" s="827"/>
      <c r="F6" s="827"/>
      <c r="G6" s="827"/>
      <c r="H6" s="827"/>
      <c r="I6" s="827"/>
      <c r="J6" s="827"/>
      <c r="K6" s="12"/>
      <c r="L6" s="12"/>
      <c r="M6" s="12"/>
    </row>
    <row r="7" spans="1:13" ht="44.25" customHeight="1">
      <c r="A7" s="827" t="s">
        <v>242</v>
      </c>
      <c r="B7" s="827"/>
      <c r="C7" s="827"/>
      <c r="D7" s="827"/>
      <c r="E7" s="827"/>
      <c r="F7" s="827"/>
      <c r="G7" s="827"/>
      <c r="H7" s="827"/>
      <c r="I7" s="827"/>
      <c r="J7" s="827"/>
      <c r="K7" s="12"/>
      <c r="L7" s="12"/>
      <c r="M7" s="12"/>
    </row>
    <row r="8" spans="1:13" ht="60" customHeight="1">
      <c r="A8" s="827" t="s">
        <v>800</v>
      </c>
      <c r="B8" s="827"/>
      <c r="C8" s="827"/>
      <c r="D8" s="827"/>
      <c r="E8" s="827"/>
      <c r="F8" s="827"/>
      <c r="G8" s="827"/>
      <c r="H8" s="827"/>
      <c r="I8" s="827"/>
      <c r="J8" s="827"/>
      <c r="K8" s="12"/>
      <c r="L8" s="12"/>
      <c r="M8" s="12"/>
    </row>
    <row r="9" spans="1:13" ht="45.75" customHeight="1">
      <c r="A9" s="827" t="s">
        <v>801</v>
      </c>
      <c r="B9" s="827"/>
      <c r="C9" s="827"/>
      <c r="D9" s="827"/>
      <c r="E9" s="827"/>
      <c r="F9" s="827"/>
      <c r="G9" s="827"/>
      <c r="H9" s="827"/>
      <c r="I9" s="827"/>
      <c r="J9" s="827"/>
      <c r="K9" s="12"/>
      <c r="L9" s="12"/>
      <c r="M9" s="12"/>
    </row>
    <row r="10" spans="1:13" ht="91.5" customHeight="1">
      <c r="A10" s="827" t="s">
        <v>906</v>
      </c>
      <c r="B10" s="827"/>
      <c r="C10" s="827"/>
      <c r="D10" s="827"/>
      <c r="E10" s="827"/>
      <c r="F10" s="827"/>
      <c r="G10" s="827"/>
      <c r="H10" s="827"/>
      <c r="I10" s="827"/>
      <c r="J10" s="827"/>
      <c r="K10" s="12"/>
      <c r="L10" s="12"/>
      <c r="M10" s="12"/>
    </row>
    <row r="11" spans="1:10" ht="30" customHeight="1">
      <c r="A11" s="835" t="s">
        <v>908</v>
      </c>
      <c r="B11" s="835"/>
      <c r="C11" s="835"/>
      <c r="D11" s="835"/>
      <c r="E11" s="835"/>
      <c r="F11" s="835"/>
      <c r="G11" s="835"/>
      <c r="H11" s="835"/>
      <c r="I11" s="835"/>
      <c r="J11" s="835"/>
    </row>
    <row r="13" ht="14.25">
      <c r="A13" s="18" t="s">
        <v>96</v>
      </c>
    </row>
    <row r="14" ht="15" thickBot="1">
      <c r="A14" s="18" t="s">
        <v>1100</v>
      </c>
    </row>
    <row r="15" spans="1:6" ht="27.75" thickBot="1">
      <c r="A15" s="831" t="s">
        <v>243</v>
      </c>
      <c r="B15" s="832"/>
      <c r="C15" s="42" t="s">
        <v>244</v>
      </c>
      <c r="D15" s="42" t="s">
        <v>245</v>
      </c>
      <c r="E15" s="42" t="s">
        <v>246</v>
      </c>
      <c r="F15" s="42" t="s">
        <v>247</v>
      </c>
    </row>
    <row r="16" spans="1:6" ht="15" thickBot="1">
      <c r="A16" s="833" t="s">
        <v>248</v>
      </c>
      <c r="B16" s="834"/>
      <c r="C16" s="23">
        <f>SUM(C17:C23)</f>
        <v>407</v>
      </c>
      <c r="D16" s="23">
        <f>SUM(D17:D23)</f>
        <v>550</v>
      </c>
      <c r="E16" s="23">
        <f>SUM(E17:E23)</f>
        <v>550</v>
      </c>
      <c r="F16" s="23">
        <f>SUM(F17:F23)</f>
        <v>596</v>
      </c>
    </row>
    <row r="17" spans="1:6" ht="15" thickBot="1">
      <c r="A17" s="833" t="s">
        <v>249</v>
      </c>
      <c r="B17" s="834"/>
      <c r="C17" s="23">
        <v>6</v>
      </c>
      <c r="D17" s="23">
        <v>6</v>
      </c>
      <c r="E17" s="23">
        <v>6</v>
      </c>
      <c r="F17" s="23">
        <v>6</v>
      </c>
    </row>
    <row r="18" spans="1:6" ht="15" thickBot="1">
      <c r="A18" s="833" t="s">
        <v>250</v>
      </c>
      <c r="B18" s="834"/>
      <c r="C18" s="23">
        <v>150</v>
      </c>
      <c r="D18" s="23">
        <v>155</v>
      </c>
      <c r="E18" s="23">
        <v>155</v>
      </c>
      <c r="F18" s="23">
        <v>156</v>
      </c>
    </row>
    <row r="19" spans="1:6" ht="15" thickBot="1">
      <c r="A19" s="833" t="s">
        <v>251</v>
      </c>
      <c r="B19" s="834"/>
      <c r="C19" s="23">
        <v>10</v>
      </c>
      <c r="D19" s="23">
        <v>10</v>
      </c>
      <c r="E19" s="23">
        <v>10</v>
      </c>
      <c r="F19" s="23">
        <v>11</v>
      </c>
    </row>
    <row r="20" spans="1:6" ht="15" thickBot="1">
      <c r="A20" s="833" t="s">
        <v>252</v>
      </c>
      <c r="B20" s="834"/>
      <c r="C20" s="23">
        <v>161</v>
      </c>
      <c r="D20" s="23">
        <v>257</v>
      </c>
      <c r="E20" s="23">
        <v>257</v>
      </c>
      <c r="F20" s="23">
        <v>277</v>
      </c>
    </row>
    <row r="21" spans="1:6" ht="15" thickBot="1">
      <c r="A21" s="833" t="s">
        <v>253</v>
      </c>
      <c r="B21" s="834"/>
      <c r="C21" s="23">
        <v>1</v>
      </c>
      <c r="D21" s="23">
        <v>1</v>
      </c>
      <c r="E21" s="23">
        <v>1</v>
      </c>
      <c r="F21" s="23">
        <v>1</v>
      </c>
    </row>
    <row r="22" spans="1:6" ht="15" thickBot="1">
      <c r="A22" s="833" t="s">
        <v>254</v>
      </c>
      <c r="B22" s="834"/>
      <c r="C22" s="23">
        <v>1</v>
      </c>
      <c r="D22" s="23">
        <v>1</v>
      </c>
      <c r="E22" s="23">
        <v>1</v>
      </c>
      <c r="F22" s="23">
        <v>1</v>
      </c>
    </row>
    <row r="23" spans="1:6" ht="15" thickBot="1">
      <c r="A23" s="833" t="s">
        <v>255</v>
      </c>
      <c r="B23" s="834"/>
      <c r="C23" s="23">
        <v>78</v>
      </c>
      <c r="D23" s="23">
        <v>120</v>
      </c>
      <c r="E23" s="23">
        <v>120</v>
      </c>
      <c r="F23" s="23">
        <v>144</v>
      </c>
    </row>
    <row r="24" spans="1:13" ht="36" customHeight="1">
      <c r="A24" s="827" t="s">
        <v>802</v>
      </c>
      <c r="B24" s="827"/>
      <c r="C24" s="827"/>
      <c r="D24" s="827"/>
      <c r="E24" s="827"/>
      <c r="F24" s="827"/>
      <c r="G24" s="827"/>
      <c r="H24" s="827"/>
      <c r="I24" s="827"/>
      <c r="J24" s="827"/>
      <c r="K24" s="12"/>
      <c r="L24" s="12"/>
      <c r="M24" s="12"/>
    </row>
    <row r="25" spans="1:13" ht="78.75" customHeight="1">
      <c r="A25" s="827" t="s">
        <v>1101</v>
      </c>
      <c r="B25" s="827"/>
      <c r="C25" s="827"/>
      <c r="D25" s="827"/>
      <c r="E25" s="827"/>
      <c r="F25" s="827"/>
      <c r="G25" s="827"/>
      <c r="H25" s="827"/>
      <c r="I25" s="827"/>
      <c r="J25" s="827"/>
      <c r="K25" s="12"/>
      <c r="L25" s="12"/>
      <c r="M25" s="12"/>
    </row>
    <row r="26" spans="1:13" ht="109.5" customHeight="1">
      <c r="A26" s="828" t="s">
        <v>803</v>
      </c>
      <c r="B26" s="828"/>
      <c r="C26" s="828"/>
      <c r="D26" s="828"/>
      <c r="E26" s="828"/>
      <c r="F26" s="828"/>
      <c r="G26" s="828"/>
      <c r="H26" s="828"/>
      <c r="I26" s="828"/>
      <c r="J26" s="828"/>
      <c r="K26" s="12"/>
      <c r="L26" s="12"/>
      <c r="M26" s="12"/>
    </row>
    <row r="27" spans="1:13" ht="21" customHeight="1">
      <c r="A27" s="272"/>
      <c r="B27" s="272"/>
      <c r="C27" s="272"/>
      <c r="D27" s="272"/>
      <c r="E27" s="272"/>
      <c r="F27" s="272"/>
      <c r="G27" s="272"/>
      <c r="H27" s="272"/>
      <c r="I27" s="272"/>
      <c r="J27" s="278">
        <v>5</v>
      </c>
      <c r="K27" s="12"/>
      <c r="L27" s="12"/>
      <c r="M27" s="12"/>
    </row>
    <row r="28" ht="14.25">
      <c r="A28" s="18" t="s">
        <v>256</v>
      </c>
    </row>
    <row r="29" spans="1:13" ht="25.5" customHeight="1">
      <c r="A29" s="24" t="s">
        <v>257</v>
      </c>
      <c r="B29" s="24"/>
      <c r="C29" s="24"/>
      <c r="D29" s="24"/>
      <c r="E29" s="24"/>
      <c r="F29" s="24"/>
      <c r="G29" s="24"/>
      <c r="H29" s="24"/>
      <c r="I29" s="24"/>
      <c r="J29" s="24"/>
      <c r="K29" s="8"/>
      <c r="L29" s="8"/>
      <c r="M29" s="8"/>
    </row>
    <row r="30" spans="1:9" ht="38.25" customHeight="1">
      <c r="A30" s="19" t="s">
        <v>569</v>
      </c>
      <c r="B30" s="830" t="s">
        <v>258</v>
      </c>
      <c r="C30" s="830"/>
      <c r="D30" s="830" t="s">
        <v>259</v>
      </c>
      <c r="E30" s="830" t="s">
        <v>260</v>
      </c>
      <c r="F30" s="830"/>
      <c r="G30" s="830"/>
      <c r="H30" s="830" t="s">
        <v>261</v>
      </c>
      <c r="I30" s="830" t="s">
        <v>551</v>
      </c>
    </row>
    <row r="31" spans="1:9" ht="22.5" customHeight="1">
      <c r="A31" s="19" t="s">
        <v>97</v>
      </c>
      <c r="B31" s="830"/>
      <c r="C31" s="830"/>
      <c r="D31" s="830"/>
      <c r="E31" s="19">
        <v>2011</v>
      </c>
      <c r="F31" s="19">
        <v>2012</v>
      </c>
      <c r="G31" s="19">
        <v>2013</v>
      </c>
      <c r="H31" s="830"/>
      <c r="I31" s="830"/>
    </row>
    <row r="32" spans="1:9" ht="48.75" customHeight="1">
      <c r="A32" s="25">
        <v>1</v>
      </c>
      <c r="B32" s="829" t="s">
        <v>262</v>
      </c>
      <c r="C32" s="829"/>
      <c r="D32" s="19" t="s">
        <v>263</v>
      </c>
      <c r="E32" s="25">
        <v>14.9</v>
      </c>
      <c r="F32" s="25">
        <v>17.2</v>
      </c>
      <c r="G32" s="25">
        <v>17.4</v>
      </c>
      <c r="H32" s="25">
        <v>18</v>
      </c>
      <c r="I32" s="114">
        <v>57.1</v>
      </c>
    </row>
    <row r="33" spans="1:9" ht="48" customHeight="1">
      <c r="A33" s="25">
        <v>2</v>
      </c>
      <c r="B33" s="829" t="s">
        <v>264</v>
      </c>
      <c r="C33" s="829"/>
      <c r="D33" s="19" t="s">
        <v>265</v>
      </c>
      <c r="E33" s="25">
        <v>82369</v>
      </c>
      <c r="F33" s="25">
        <v>86000</v>
      </c>
      <c r="G33" s="25">
        <v>87000</v>
      </c>
      <c r="H33" s="25">
        <v>90000</v>
      </c>
      <c r="I33" s="114">
        <v>112500</v>
      </c>
    </row>
    <row r="34" spans="1:9" ht="52.5" customHeight="1">
      <c r="A34" s="25">
        <v>3</v>
      </c>
      <c r="B34" s="829" t="s">
        <v>266</v>
      </c>
      <c r="C34" s="829"/>
      <c r="D34" s="19" t="s">
        <v>265</v>
      </c>
      <c r="E34" s="25">
        <v>9999</v>
      </c>
      <c r="F34" s="25">
        <v>10169</v>
      </c>
      <c r="G34" s="25">
        <v>10179</v>
      </c>
      <c r="H34" s="25">
        <v>10367</v>
      </c>
      <c r="I34" s="114">
        <v>10981</v>
      </c>
    </row>
    <row r="35" spans="1:9" ht="47.25" customHeight="1">
      <c r="A35" s="25">
        <v>4</v>
      </c>
      <c r="B35" s="829" t="s">
        <v>267</v>
      </c>
      <c r="C35" s="829"/>
      <c r="D35" s="19" t="s">
        <v>265</v>
      </c>
      <c r="E35" s="25" t="s">
        <v>44</v>
      </c>
      <c r="F35" s="25" t="s">
        <v>44</v>
      </c>
      <c r="G35" s="25" t="s">
        <v>44</v>
      </c>
      <c r="H35" s="25" t="s">
        <v>44</v>
      </c>
      <c r="I35" s="114">
        <v>8200</v>
      </c>
    </row>
    <row r="36" spans="1:9" ht="33.75" customHeight="1">
      <c r="A36" s="25">
        <v>5</v>
      </c>
      <c r="B36" s="829" t="s">
        <v>956</v>
      </c>
      <c r="C36" s="829"/>
      <c r="D36" s="19" t="s">
        <v>268</v>
      </c>
      <c r="E36" s="25">
        <v>407</v>
      </c>
      <c r="F36" s="25">
        <v>550</v>
      </c>
      <c r="G36" s="25">
        <v>550</v>
      </c>
      <c r="H36" s="25">
        <v>621</v>
      </c>
      <c r="I36" s="114">
        <v>1540</v>
      </c>
    </row>
    <row r="37" spans="1:12" ht="78.75" customHeight="1">
      <c r="A37" s="827" t="s">
        <v>942</v>
      </c>
      <c r="B37" s="827"/>
      <c r="C37" s="827"/>
      <c r="D37" s="827"/>
      <c r="E37" s="827"/>
      <c r="F37" s="827"/>
      <c r="G37" s="827"/>
      <c r="H37" s="827"/>
      <c r="I37" s="827"/>
      <c r="J37" s="827"/>
      <c r="K37" s="12"/>
      <c r="L37" s="12"/>
    </row>
    <row r="38" spans="1:12" ht="30.75" customHeight="1">
      <c r="A38" s="827" t="s">
        <v>522</v>
      </c>
      <c r="B38" s="827"/>
      <c r="C38" s="827"/>
      <c r="D38" s="827"/>
      <c r="E38" s="827"/>
      <c r="F38" s="827"/>
      <c r="G38" s="827"/>
      <c r="H38" s="827"/>
      <c r="I38" s="827"/>
      <c r="J38" s="827"/>
      <c r="K38" s="12"/>
      <c r="L38" s="12"/>
    </row>
    <row r="39" spans="1:12" ht="15" customHeight="1">
      <c r="A39" s="827" t="s">
        <v>499</v>
      </c>
      <c r="B39" s="827"/>
      <c r="C39" s="827"/>
      <c r="D39" s="827"/>
      <c r="E39" s="827"/>
      <c r="F39" s="827"/>
      <c r="G39" s="827"/>
      <c r="H39" s="827"/>
      <c r="I39" s="827"/>
      <c r="J39" s="827"/>
      <c r="K39" s="12"/>
      <c r="L39" s="12"/>
    </row>
    <row r="40" spans="1:12" ht="15" customHeight="1">
      <c r="A40" s="827" t="s">
        <v>500</v>
      </c>
      <c r="B40" s="827"/>
      <c r="C40" s="827"/>
      <c r="D40" s="827"/>
      <c r="E40" s="827"/>
      <c r="F40" s="827"/>
      <c r="G40" s="827"/>
      <c r="H40" s="827"/>
      <c r="I40" s="827"/>
      <c r="J40" s="827"/>
      <c r="K40" s="12"/>
      <c r="L40" s="12"/>
    </row>
    <row r="41" spans="1:12" ht="15" customHeight="1">
      <c r="A41" s="827" t="s">
        <v>501</v>
      </c>
      <c r="B41" s="827"/>
      <c r="C41" s="827"/>
      <c r="D41" s="827"/>
      <c r="E41" s="827"/>
      <c r="F41" s="827"/>
      <c r="G41" s="827"/>
      <c r="H41" s="827"/>
      <c r="I41" s="827"/>
      <c r="J41" s="827"/>
      <c r="K41" s="12"/>
      <c r="L41" s="12"/>
    </row>
    <row r="42" spans="1:12" ht="15" customHeight="1">
      <c r="A42" s="827" t="s">
        <v>771</v>
      </c>
      <c r="B42" s="827"/>
      <c r="C42" s="827"/>
      <c r="D42" s="827"/>
      <c r="E42" s="827"/>
      <c r="F42" s="827"/>
      <c r="G42" s="827"/>
      <c r="H42" s="827"/>
      <c r="I42" s="827"/>
      <c r="J42" s="827"/>
      <c r="K42" s="12"/>
      <c r="L42" s="12"/>
    </row>
    <row r="43" spans="1:12" ht="47.25" customHeight="1">
      <c r="A43" s="827" t="s">
        <v>804</v>
      </c>
      <c r="B43" s="827"/>
      <c r="C43" s="827"/>
      <c r="D43" s="827"/>
      <c r="E43" s="827"/>
      <c r="F43" s="827"/>
      <c r="G43" s="827"/>
      <c r="H43" s="827"/>
      <c r="I43" s="827"/>
      <c r="J43" s="827"/>
      <c r="K43" s="12"/>
      <c r="L43" s="12"/>
    </row>
    <row r="44" spans="1:12" ht="15" customHeight="1">
      <c r="A44" s="825" t="s">
        <v>805</v>
      </c>
      <c r="B44" s="825"/>
      <c r="C44" s="825"/>
      <c r="D44" s="825"/>
      <c r="E44" s="825"/>
      <c r="F44" s="825"/>
      <c r="G44" s="825"/>
      <c r="H44" s="825"/>
      <c r="I44" s="825"/>
      <c r="J44" s="825"/>
      <c r="K44" s="12"/>
      <c r="L44" s="12"/>
    </row>
    <row r="45" spans="1:12" ht="30.75" customHeight="1">
      <c r="A45" s="825" t="s">
        <v>269</v>
      </c>
      <c r="B45" s="825"/>
      <c r="C45" s="825"/>
      <c r="D45" s="825"/>
      <c r="E45" s="825"/>
      <c r="F45" s="825"/>
      <c r="G45" s="825"/>
      <c r="H45" s="825"/>
      <c r="I45" s="825"/>
      <c r="J45" s="825"/>
      <c r="K45" s="12"/>
      <c r="L45" s="12"/>
    </row>
    <row r="46" spans="1:12" ht="15" customHeight="1">
      <c r="A46" s="825" t="s">
        <v>806</v>
      </c>
      <c r="B46" s="825"/>
      <c r="C46" s="825"/>
      <c r="D46" s="825"/>
      <c r="E46" s="825"/>
      <c r="F46" s="825"/>
      <c r="G46" s="825"/>
      <c r="H46" s="825"/>
      <c r="I46" s="825"/>
      <c r="J46" s="825"/>
      <c r="K46" s="12"/>
      <c r="L46" s="12"/>
    </row>
    <row r="47" spans="1:12" ht="32.25" customHeight="1">
      <c r="A47" s="825" t="s">
        <v>807</v>
      </c>
      <c r="B47" s="825"/>
      <c r="C47" s="825"/>
      <c r="D47" s="825"/>
      <c r="E47" s="825"/>
      <c r="F47" s="825"/>
      <c r="G47" s="825"/>
      <c r="H47" s="825"/>
      <c r="I47" s="825"/>
      <c r="J47" s="825"/>
      <c r="K47" s="12"/>
      <c r="L47" s="12"/>
    </row>
    <row r="48" spans="1:12" ht="15" customHeight="1">
      <c r="A48" s="825" t="s">
        <v>808</v>
      </c>
      <c r="B48" s="825"/>
      <c r="C48" s="825"/>
      <c r="D48" s="825"/>
      <c r="E48" s="825"/>
      <c r="F48" s="825"/>
      <c r="G48" s="825"/>
      <c r="H48" s="825"/>
      <c r="I48" s="825"/>
      <c r="J48" s="825"/>
      <c r="K48" s="12"/>
      <c r="L48" s="12"/>
    </row>
    <row r="49" spans="1:12" ht="15" customHeight="1">
      <c r="A49" s="826" t="s">
        <v>270</v>
      </c>
      <c r="B49" s="826"/>
      <c r="C49" s="826"/>
      <c r="D49" s="826"/>
      <c r="E49" s="826"/>
      <c r="F49" s="826"/>
      <c r="G49" s="826"/>
      <c r="H49" s="826"/>
      <c r="I49" s="826"/>
      <c r="J49" s="826"/>
      <c r="K49" s="9"/>
      <c r="L49" s="9"/>
    </row>
  </sheetData>
  <sheetProtection/>
  <mergeCells count="44">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48:J48"/>
    <mergeCell ref="A49:J49"/>
    <mergeCell ref="A42:J42"/>
    <mergeCell ref="A43:J43"/>
    <mergeCell ref="A44:J44"/>
    <mergeCell ref="A45:J45"/>
    <mergeCell ref="A46:J46"/>
    <mergeCell ref="A47:J47"/>
  </mergeCells>
  <printOptions/>
  <pageMargins left="0.7" right="0.7" top="0.75" bottom="0.75" header="0.3" footer="0.3"/>
  <pageSetup horizontalDpi="600" verticalDpi="600" orientation="portrait" paperSize="9" scale="68"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A1">
      <pane ySplit="5" topLeftCell="A81" activePane="bottomLeft" state="frozen"/>
      <selection pane="topLeft" activeCell="A1" sqref="A1"/>
      <selection pane="bottomLeft" activeCell="Z68" sqref="Z68"/>
    </sheetView>
  </sheetViews>
  <sheetFormatPr defaultColWidth="9.140625" defaultRowHeight="15"/>
  <cols>
    <col min="1" max="1" width="3.28125" style="26" customWidth="1"/>
    <col min="2" max="2" width="9.140625" style="17" customWidth="1"/>
    <col min="3" max="8" width="4.8515625" style="27" customWidth="1"/>
    <col min="9" max="17" width="7.28125" style="27" customWidth="1"/>
    <col min="18" max="18" width="7.421875" style="27" customWidth="1"/>
    <col min="19" max="19" width="7.7109375" style="27" customWidth="1"/>
    <col min="20" max="26" width="7.28125" style="27" customWidth="1"/>
  </cols>
  <sheetData>
    <row r="1" ht="14.25">
      <c r="Z1" s="279">
        <v>6</v>
      </c>
    </row>
    <row r="2" ht="14.25">
      <c r="Z2" s="22" t="s">
        <v>291</v>
      </c>
    </row>
    <row r="3" spans="1:26" ht="24.75" customHeight="1" thickBot="1">
      <c r="A3" s="859" t="s">
        <v>546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row>
    <row r="4" spans="1:26" ht="21.75" customHeight="1" thickBot="1">
      <c r="A4" s="157" t="s">
        <v>569</v>
      </c>
      <c r="B4" s="836" t="s">
        <v>271</v>
      </c>
      <c r="C4" s="860" t="s">
        <v>272</v>
      </c>
      <c r="D4" s="861"/>
      <c r="E4" s="862"/>
      <c r="F4" s="860" t="s">
        <v>249</v>
      </c>
      <c r="G4" s="861"/>
      <c r="H4" s="862"/>
      <c r="I4" s="860" t="s">
        <v>273</v>
      </c>
      <c r="J4" s="861"/>
      <c r="K4" s="862"/>
      <c r="L4" s="860" t="s">
        <v>274</v>
      </c>
      <c r="M4" s="861"/>
      <c r="N4" s="862"/>
      <c r="O4" s="860" t="s">
        <v>275</v>
      </c>
      <c r="P4" s="861"/>
      <c r="Q4" s="862"/>
      <c r="R4" s="860" t="s">
        <v>276</v>
      </c>
      <c r="S4" s="861"/>
      <c r="T4" s="862"/>
      <c r="U4" s="860" t="s">
        <v>277</v>
      </c>
      <c r="V4" s="861"/>
      <c r="W4" s="862"/>
      <c r="X4" s="860" t="s">
        <v>278</v>
      </c>
      <c r="Y4" s="861"/>
      <c r="Z4" s="862"/>
    </row>
    <row r="5" spans="1:26" ht="15" thickBot="1">
      <c r="A5" s="28" t="s">
        <v>97</v>
      </c>
      <c r="B5" s="838"/>
      <c r="C5" s="29">
        <v>2013</v>
      </c>
      <c r="D5" s="29">
        <v>2012</v>
      </c>
      <c r="E5" s="29">
        <v>2011</v>
      </c>
      <c r="F5" s="29">
        <v>2013</v>
      </c>
      <c r="G5" s="29">
        <v>2012</v>
      </c>
      <c r="H5" s="29">
        <v>2011</v>
      </c>
      <c r="I5" s="29">
        <v>2013</v>
      </c>
      <c r="J5" s="29">
        <v>2012</v>
      </c>
      <c r="K5" s="29">
        <v>2011</v>
      </c>
      <c r="L5" s="29">
        <v>2013</v>
      </c>
      <c r="M5" s="29">
        <v>2012</v>
      </c>
      <c r="N5" s="29">
        <v>2011</v>
      </c>
      <c r="O5" s="29">
        <v>2013</v>
      </c>
      <c r="P5" s="29">
        <v>2012</v>
      </c>
      <c r="Q5" s="29">
        <v>2011</v>
      </c>
      <c r="R5" s="29">
        <v>2013</v>
      </c>
      <c r="S5" s="29">
        <v>2012</v>
      </c>
      <c r="T5" s="29">
        <v>2011</v>
      </c>
      <c r="U5" s="29">
        <v>2013</v>
      </c>
      <c r="V5" s="29">
        <v>2012</v>
      </c>
      <c r="W5" s="29">
        <v>2011</v>
      </c>
      <c r="X5" s="29">
        <v>2013</v>
      </c>
      <c r="Y5" s="29">
        <v>2012</v>
      </c>
      <c r="Z5" s="29">
        <v>2011</v>
      </c>
    </row>
    <row r="6" spans="1:26" ht="15" thickBot="1">
      <c r="A6" s="836">
        <v>1</v>
      </c>
      <c r="B6" s="853" t="s">
        <v>279</v>
      </c>
      <c r="C6" s="836">
        <v>322</v>
      </c>
      <c r="D6" s="836">
        <v>319</v>
      </c>
      <c r="E6" s="836">
        <v>324</v>
      </c>
      <c r="F6" s="29">
        <v>5</v>
      </c>
      <c r="G6" s="29">
        <v>5</v>
      </c>
      <c r="H6" s="29">
        <v>5</v>
      </c>
      <c r="I6" s="29">
        <v>162</v>
      </c>
      <c r="J6" s="29">
        <v>159</v>
      </c>
      <c r="K6" s="29">
        <v>164</v>
      </c>
      <c r="L6" s="29">
        <v>125</v>
      </c>
      <c r="M6" s="29">
        <v>124</v>
      </c>
      <c r="N6" s="29">
        <v>121</v>
      </c>
      <c r="O6" s="29">
        <v>1</v>
      </c>
      <c r="P6" s="29">
        <v>1</v>
      </c>
      <c r="Q6" s="29">
        <v>1</v>
      </c>
      <c r="R6" s="29">
        <v>33950</v>
      </c>
      <c r="S6" s="29">
        <v>30901</v>
      </c>
      <c r="T6" s="29">
        <v>27400</v>
      </c>
      <c r="U6" s="30">
        <v>0.249</v>
      </c>
      <c r="V6" s="30">
        <v>0.213</v>
      </c>
      <c r="W6" s="30">
        <v>0.22</v>
      </c>
      <c r="X6" s="29">
        <v>8642</v>
      </c>
      <c r="Y6" s="29">
        <v>8496</v>
      </c>
      <c r="Z6" s="29">
        <v>8715</v>
      </c>
    </row>
    <row r="7" spans="1:26" ht="15" thickBot="1">
      <c r="A7" s="837"/>
      <c r="B7" s="854"/>
      <c r="C7" s="838"/>
      <c r="D7" s="838"/>
      <c r="E7" s="838"/>
      <c r="F7" s="29"/>
      <c r="G7" s="29"/>
      <c r="H7" s="29"/>
      <c r="I7" s="30">
        <v>0.246</v>
      </c>
      <c r="J7" s="30">
        <v>0.209</v>
      </c>
      <c r="K7" s="31">
        <v>1.04</v>
      </c>
      <c r="L7" s="30">
        <v>0.782</v>
      </c>
      <c r="M7" s="30">
        <v>0.674</v>
      </c>
      <c r="N7" s="30">
        <v>0.346</v>
      </c>
      <c r="O7" s="30">
        <v>0.015</v>
      </c>
      <c r="P7" s="30">
        <v>0.013</v>
      </c>
      <c r="Q7" s="30">
        <v>0.023</v>
      </c>
      <c r="R7" s="30">
        <v>0.186</v>
      </c>
      <c r="S7" s="30">
        <v>0.147</v>
      </c>
      <c r="T7" s="30">
        <v>0.131</v>
      </c>
      <c r="U7" s="29"/>
      <c r="V7" s="29"/>
      <c r="W7" s="29"/>
      <c r="X7" s="29">
        <v>34717</v>
      </c>
      <c r="Y7" s="29">
        <v>39965.36</v>
      </c>
      <c r="Z7" s="29">
        <v>39600.75</v>
      </c>
    </row>
    <row r="8" spans="1:26" ht="15" thickBot="1">
      <c r="A8" s="837"/>
      <c r="B8" s="839" t="s">
        <v>528</v>
      </c>
      <c r="C8" s="855">
        <v>60</v>
      </c>
      <c r="D8" s="855">
        <v>60</v>
      </c>
      <c r="E8" s="855">
        <v>60</v>
      </c>
      <c r="F8" s="58"/>
      <c r="G8" s="58"/>
      <c r="H8" s="58"/>
      <c r="I8" s="58"/>
      <c r="J8" s="58"/>
      <c r="K8" s="58"/>
      <c r="L8" s="58"/>
      <c r="M8" s="58"/>
      <c r="N8" s="58"/>
      <c r="O8" s="58"/>
      <c r="P8" s="58"/>
      <c r="Q8" s="58"/>
      <c r="R8" s="58">
        <v>6221</v>
      </c>
      <c r="S8" s="58">
        <v>5789</v>
      </c>
      <c r="T8" s="58">
        <v>5332</v>
      </c>
      <c r="U8" s="58"/>
      <c r="V8" s="58"/>
      <c r="W8" s="58"/>
      <c r="X8" s="58"/>
      <c r="Y8" s="58"/>
      <c r="Z8" s="58"/>
    </row>
    <row r="9" spans="1:26" ht="15" thickBot="1">
      <c r="A9" s="838"/>
      <c r="B9" s="840"/>
      <c r="C9" s="856"/>
      <c r="D9" s="856"/>
      <c r="E9" s="856"/>
      <c r="F9" s="59"/>
      <c r="G9" s="59"/>
      <c r="H9" s="59"/>
      <c r="I9" s="60">
        <v>0.259</v>
      </c>
      <c r="J9" s="60">
        <v>0.2549</v>
      </c>
      <c r="K9" s="60">
        <v>0.3716</v>
      </c>
      <c r="L9" s="60">
        <v>0.309</v>
      </c>
      <c r="M9" s="60">
        <v>0.3145</v>
      </c>
      <c r="N9" s="60">
        <v>0.3195</v>
      </c>
      <c r="O9" s="60">
        <v>0.082</v>
      </c>
      <c r="P9" s="60">
        <v>0.084</v>
      </c>
      <c r="Q9" s="60">
        <v>0.084</v>
      </c>
      <c r="R9" s="60">
        <v>0.101</v>
      </c>
      <c r="S9" s="60">
        <v>0.096</v>
      </c>
      <c r="T9" s="60">
        <v>0.093</v>
      </c>
      <c r="U9" s="59"/>
      <c r="V9" s="59"/>
      <c r="W9" s="59"/>
      <c r="X9" s="59"/>
      <c r="Y9" s="59"/>
      <c r="Z9" s="59"/>
    </row>
    <row r="10" spans="1:26" ht="15" thickBot="1">
      <c r="A10" s="836">
        <v>2</v>
      </c>
      <c r="B10" s="853" t="s">
        <v>280</v>
      </c>
      <c r="C10" s="836">
        <v>1706</v>
      </c>
      <c r="D10" s="836">
        <v>1646</v>
      </c>
      <c r="E10" s="836">
        <v>1595</v>
      </c>
      <c r="F10" s="29">
        <v>17</v>
      </c>
      <c r="G10" s="29">
        <v>17</v>
      </c>
      <c r="H10" s="29">
        <v>18</v>
      </c>
      <c r="I10" s="29">
        <v>958</v>
      </c>
      <c r="J10" s="29">
        <v>914</v>
      </c>
      <c r="K10" s="29">
        <v>883</v>
      </c>
      <c r="L10" s="29">
        <v>502</v>
      </c>
      <c r="M10" s="29">
        <v>494</v>
      </c>
      <c r="N10" s="29">
        <v>472</v>
      </c>
      <c r="O10" s="29">
        <v>14</v>
      </c>
      <c r="P10" s="29">
        <v>12</v>
      </c>
      <c r="Q10" s="29">
        <v>11</v>
      </c>
      <c r="R10" s="29">
        <v>242578</v>
      </c>
      <c r="S10" s="29">
        <v>229939</v>
      </c>
      <c r="T10" s="29">
        <v>202647</v>
      </c>
      <c r="U10" s="30">
        <v>0.309</v>
      </c>
      <c r="V10" s="30">
        <v>0.264</v>
      </c>
      <c r="W10" s="30">
        <v>0.251</v>
      </c>
      <c r="X10" s="29">
        <v>50632</v>
      </c>
      <c r="Y10" s="29">
        <v>48706</v>
      </c>
      <c r="Z10" s="29">
        <v>46404</v>
      </c>
    </row>
    <row r="11" spans="1:26" ht="15" thickBot="1">
      <c r="A11" s="837"/>
      <c r="B11" s="854"/>
      <c r="C11" s="838"/>
      <c r="D11" s="838"/>
      <c r="E11" s="838"/>
      <c r="F11" s="29"/>
      <c r="G11" s="29"/>
      <c r="H11" s="29"/>
      <c r="I11" s="30">
        <v>0.307</v>
      </c>
      <c r="J11" s="30">
        <v>0.26</v>
      </c>
      <c r="K11" s="30">
        <v>0.279</v>
      </c>
      <c r="L11" s="30">
        <v>0.664</v>
      </c>
      <c r="M11" s="30">
        <v>0.581</v>
      </c>
      <c r="N11" s="30">
        <v>0.526</v>
      </c>
      <c r="O11" s="30">
        <v>0.043</v>
      </c>
      <c r="P11" s="30">
        <v>0.033</v>
      </c>
      <c r="Q11" s="30">
        <v>0.034</v>
      </c>
      <c r="R11" s="30">
        <v>0.281</v>
      </c>
      <c r="S11" s="30">
        <v>0.237</v>
      </c>
      <c r="T11" s="30">
        <v>0.209</v>
      </c>
      <c r="U11" s="29"/>
      <c r="V11" s="29"/>
      <c r="W11" s="29"/>
      <c r="X11" s="29">
        <v>164048</v>
      </c>
      <c r="Y11" s="29">
        <v>184643.9</v>
      </c>
      <c r="Z11" s="29">
        <v>184564.29</v>
      </c>
    </row>
    <row r="12" spans="1:26" ht="15" thickBot="1">
      <c r="A12" s="837"/>
      <c r="B12" s="839" t="s">
        <v>529</v>
      </c>
      <c r="C12" s="855">
        <v>416</v>
      </c>
      <c r="D12" s="855">
        <v>405</v>
      </c>
      <c r="E12" s="855">
        <v>385</v>
      </c>
      <c r="F12" s="61"/>
      <c r="G12" s="61"/>
      <c r="H12" s="61"/>
      <c r="I12" s="58"/>
      <c r="J12" s="58"/>
      <c r="K12" s="58"/>
      <c r="L12" s="58"/>
      <c r="M12" s="58"/>
      <c r="N12" s="58"/>
      <c r="O12" s="58"/>
      <c r="P12" s="58"/>
      <c r="Q12" s="58"/>
      <c r="R12" s="58">
        <v>94307</v>
      </c>
      <c r="S12" s="58">
        <v>84337</v>
      </c>
      <c r="T12" s="58">
        <v>75070</v>
      </c>
      <c r="U12" s="58"/>
      <c r="V12" s="58"/>
      <c r="W12" s="58"/>
      <c r="X12" s="58"/>
      <c r="Y12" s="58"/>
      <c r="Z12" s="58"/>
    </row>
    <row r="13" spans="1:26" ht="15" thickBot="1">
      <c r="A13" s="838"/>
      <c r="B13" s="840"/>
      <c r="C13" s="856"/>
      <c r="D13" s="856"/>
      <c r="E13" s="856"/>
      <c r="F13" s="62"/>
      <c r="G13" s="62"/>
      <c r="H13" s="62"/>
      <c r="I13" s="60">
        <v>0.295</v>
      </c>
      <c r="J13" s="60">
        <v>0.291</v>
      </c>
      <c r="K13" s="60">
        <v>0.265</v>
      </c>
      <c r="L13" s="60">
        <v>0.325</v>
      </c>
      <c r="M13" s="60">
        <v>0.323</v>
      </c>
      <c r="N13" s="60">
        <v>0.301</v>
      </c>
      <c r="O13" s="60">
        <v>0.0735</v>
      </c>
      <c r="P13" s="60">
        <v>0.0735</v>
      </c>
      <c r="Q13" s="60">
        <v>0.053</v>
      </c>
      <c r="R13" s="60">
        <v>0.215</v>
      </c>
      <c r="S13" s="60">
        <v>0.21</v>
      </c>
      <c r="T13" s="60">
        <v>0.185</v>
      </c>
      <c r="U13" s="59"/>
      <c r="V13" s="59"/>
      <c r="W13" s="59"/>
      <c r="X13" s="59"/>
      <c r="Y13" s="59"/>
      <c r="Z13" s="59"/>
    </row>
    <row r="14" spans="1:26" ht="15" thickBot="1">
      <c r="A14" s="836">
        <v>3</v>
      </c>
      <c r="B14" s="853" t="s">
        <v>281</v>
      </c>
      <c r="C14" s="836">
        <v>687</v>
      </c>
      <c r="D14" s="836">
        <v>686</v>
      </c>
      <c r="E14" s="836">
        <v>657</v>
      </c>
      <c r="F14" s="29">
        <v>10</v>
      </c>
      <c r="G14" s="29">
        <v>9</v>
      </c>
      <c r="H14" s="29">
        <v>13</v>
      </c>
      <c r="I14" s="29">
        <v>473</v>
      </c>
      <c r="J14" s="29">
        <v>473</v>
      </c>
      <c r="K14" s="29">
        <v>400</v>
      </c>
      <c r="L14" s="29">
        <v>177</v>
      </c>
      <c r="M14" s="29">
        <v>177</v>
      </c>
      <c r="N14" s="29">
        <v>199</v>
      </c>
      <c r="O14" s="29">
        <v>3</v>
      </c>
      <c r="P14" s="29">
        <v>3</v>
      </c>
      <c r="Q14" s="29">
        <v>6</v>
      </c>
      <c r="R14" s="29">
        <v>86809</v>
      </c>
      <c r="S14" s="29">
        <v>80310</v>
      </c>
      <c r="T14" s="29">
        <v>80232</v>
      </c>
      <c r="U14" s="30">
        <v>0.387</v>
      </c>
      <c r="V14" s="30">
        <v>0.333</v>
      </c>
      <c r="W14" s="30">
        <v>0.381</v>
      </c>
      <c r="X14" s="29">
        <v>19696</v>
      </c>
      <c r="Y14" s="29">
        <v>19651</v>
      </c>
      <c r="Z14" s="29">
        <v>22379</v>
      </c>
    </row>
    <row r="15" spans="1:26" ht="15" thickBot="1">
      <c r="A15" s="837"/>
      <c r="B15" s="854"/>
      <c r="C15" s="838"/>
      <c r="D15" s="838"/>
      <c r="E15" s="838"/>
      <c r="F15" s="29"/>
      <c r="G15" s="29"/>
      <c r="H15" s="29"/>
      <c r="I15" s="30">
        <v>0.489</v>
      </c>
      <c r="J15" s="30">
        <v>0.422</v>
      </c>
      <c r="K15" s="30">
        <v>0.457</v>
      </c>
      <c r="L15" s="30">
        <v>0.756</v>
      </c>
      <c r="M15" s="30">
        <v>0.652</v>
      </c>
      <c r="N15" s="30">
        <v>0.349</v>
      </c>
      <c r="O15" s="30">
        <v>0.03</v>
      </c>
      <c r="P15" s="30">
        <v>0.026</v>
      </c>
      <c r="Q15" s="30">
        <v>0.103</v>
      </c>
      <c r="R15" s="30">
        <v>0.324</v>
      </c>
      <c r="S15" s="30">
        <v>0.259</v>
      </c>
      <c r="T15" s="30">
        <v>0.259</v>
      </c>
      <c r="U15" s="29"/>
      <c r="V15" s="29"/>
      <c r="W15" s="29"/>
      <c r="X15" s="29">
        <v>50864</v>
      </c>
      <c r="Y15" s="29">
        <v>58987.4</v>
      </c>
      <c r="Z15" s="29">
        <v>58775.93</v>
      </c>
    </row>
    <row r="16" spans="1:26" ht="15" thickBot="1">
      <c r="A16" s="837"/>
      <c r="B16" s="839" t="s">
        <v>530</v>
      </c>
      <c r="C16" s="855">
        <v>79</v>
      </c>
      <c r="D16" s="855">
        <v>68</v>
      </c>
      <c r="E16" s="855">
        <v>55</v>
      </c>
      <c r="F16" s="58"/>
      <c r="G16" s="58"/>
      <c r="H16" s="58"/>
      <c r="I16" s="58"/>
      <c r="J16" s="58"/>
      <c r="K16" s="58"/>
      <c r="L16" s="58"/>
      <c r="M16" s="58"/>
      <c r="N16" s="58"/>
      <c r="O16" s="58"/>
      <c r="P16" s="58"/>
      <c r="Q16" s="58"/>
      <c r="R16" s="58">
        <v>34000</v>
      </c>
      <c r="S16" s="58">
        <v>30239</v>
      </c>
      <c r="T16" s="58">
        <v>27558</v>
      </c>
      <c r="U16" s="58"/>
      <c r="V16" s="58"/>
      <c r="W16" s="58"/>
      <c r="X16" s="58"/>
      <c r="Y16" s="58"/>
      <c r="Z16" s="58"/>
    </row>
    <row r="17" spans="1:26" ht="15" thickBot="1">
      <c r="A17" s="838"/>
      <c r="B17" s="840"/>
      <c r="C17" s="856"/>
      <c r="D17" s="856"/>
      <c r="E17" s="856"/>
      <c r="F17" s="59"/>
      <c r="G17" s="59"/>
      <c r="H17" s="59"/>
      <c r="I17" s="60">
        <v>0.5</v>
      </c>
      <c r="J17" s="60">
        <v>0.47</v>
      </c>
      <c r="K17" s="60">
        <v>0.45</v>
      </c>
      <c r="L17" s="60">
        <v>0.35</v>
      </c>
      <c r="M17" s="60">
        <v>0.34</v>
      </c>
      <c r="N17" s="60">
        <v>0.33</v>
      </c>
      <c r="O17" s="60">
        <v>0.02</v>
      </c>
      <c r="P17" s="60">
        <v>0.02</v>
      </c>
      <c r="Q17" s="60">
        <v>0.01</v>
      </c>
      <c r="R17" s="60">
        <v>0.28</v>
      </c>
      <c r="S17" s="60">
        <v>0.25</v>
      </c>
      <c r="T17" s="60">
        <v>0.23</v>
      </c>
      <c r="U17" s="59"/>
      <c r="V17" s="59"/>
      <c r="W17" s="59"/>
      <c r="X17" s="59"/>
      <c r="Y17" s="59"/>
      <c r="Z17" s="59"/>
    </row>
    <row r="18" spans="1:26" ht="15" thickBot="1">
      <c r="A18" s="836">
        <v>4</v>
      </c>
      <c r="B18" s="853" t="s">
        <v>282</v>
      </c>
      <c r="C18" s="836">
        <v>977</v>
      </c>
      <c r="D18" s="836">
        <v>965</v>
      </c>
      <c r="E18" s="836">
        <v>948</v>
      </c>
      <c r="F18" s="29">
        <v>21</v>
      </c>
      <c r="G18" s="29">
        <v>20</v>
      </c>
      <c r="H18" s="29">
        <v>20</v>
      </c>
      <c r="I18" s="29">
        <v>511</v>
      </c>
      <c r="J18" s="29">
        <v>501</v>
      </c>
      <c r="K18" s="29">
        <v>488</v>
      </c>
      <c r="L18" s="29">
        <v>262</v>
      </c>
      <c r="M18" s="29">
        <v>260</v>
      </c>
      <c r="N18" s="29">
        <v>258</v>
      </c>
      <c r="O18" s="29">
        <v>27</v>
      </c>
      <c r="P18" s="29">
        <v>27</v>
      </c>
      <c r="Q18" s="29">
        <v>27</v>
      </c>
      <c r="R18" s="29">
        <v>116822</v>
      </c>
      <c r="S18" s="29">
        <v>112609</v>
      </c>
      <c r="T18" s="29">
        <v>102270</v>
      </c>
      <c r="U18" s="30">
        <v>0.33</v>
      </c>
      <c r="V18" s="30">
        <v>0.29</v>
      </c>
      <c r="W18" s="30">
        <v>0.288</v>
      </c>
      <c r="X18" s="29">
        <v>29758</v>
      </c>
      <c r="Y18" s="29">
        <v>29398</v>
      </c>
      <c r="Z18" s="29">
        <v>29150</v>
      </c>
    </row>
    <row r="19" spans="1:26" ht="15" thickBot="1">
      <c r="A19" s="837"/>
      <c r="B19" s="854"/>
      <c r="C19" s="838"/>
      <c r="D19" s="838"/>
      <c r="E19" s="838"/>
      <c r="F19" s="29"/>
      <c r="G19" s="29"/>
      <c r="H19" s="29"/>
      <c r="I19" s="30">
        <v>0.298</v>
      </c>
      <c r="J19" s="30">
        <v>0.26</v>
      </c>
      <c r="K19" s="30">
        <v>0.952</v>
      </c>
      <c r="L19" s="30">
        <v>0.631</v>
      </c>
      <c r="M19" s="30">
        <v>0.557</v>
      </c>
      <c r="N19" s="30">
        <v>0.249</v>
      </c>
      <c r="O19" s="30">
        <v>0.152</v>
      </c>
      <c r="P19" s="30">
        <v>0.135</v>
      </c>
      <c r="Q19" s="30">
        <v>0.105</v>
      </c>
      <c r="R19" s="30">
        <v>0.246</v>
      </c>
      <c r="S19" s="30">
        <v>0.211</v>
      </c>
      <c r="T19" s="30">
        <v>0.192</v>
      </c>
      <c r="U19" s="29"/>
      <c r="V19" s="29"/>
      <c r="W19" s="29"/>
      <c r="X19" s="29">
        <v>90216</v>
      </c>
      <c r="Y19" s="29">
        <v>101274.75</v>
      </c>
      <c r="Z19" s="29">
        <v>101105.65</v>
      </c>
    </row>
    <row r="20" spans="1:26" ht="15" thickBot="1">
      <c r="A20" s="837"/>
      <c r="B20" s="839" t="s">
        <v>531</v>
      </c>
      <c r="C20" s="857">
        <v>199</v>
      </c>
      <c r="D20" s="857">
        <v>192</v>
      </c>
      <c r="E20" s="857">
        <v>190</v>
      </c>
      <c r="F20" s="58"/>
      <c r="G20" s="58"/>
      <c r="H20" s="58"/>
      <c r="I20" s="58"/>
      <c r="J20" s="58"/>
      <c r="K20" s="58"/>
      <c r="L20" s="58"/>
      <c r="M20" s="58"/>
      <c r="N20" s="58"/>
      <c r="O20" s="58"/>
      <c r="P20" s="58"/>
      <c r="Q20" s="58"/>
      <c r="R20" s="58">
        <v>35347</v>
      </c>
      <c r="S20" s="58">
        <v>35189</v>
      </c>
      <c r="T20" s="58">
        <v>36024</v>
      </c>
      <c r="U20" s="58"/>
      <c r="V20" s="58"/>
      <c r="W20" s="58"/>
      <c r="X20" s="58"/>
      <c r="Y20" s="58"/>
      <c r="Z20" s="58"/>
    </row>
    <row r="21" spans="1:26" ht="15" thickBot="1">
      <c r="A21" s="838"/>
      <c r="B21" s="840"/>
      <c r="C21" s="858"/>
      <c r="D21" s="858"/>
      <c r="E21" s="858"/>
      <c r="F21" s="59"/>
      <c r="G21" s="59"/>
      <c r="H21" s="59"/>
      <c r="I21" s="60">
        <v>0.777</v>
      </c>
      <c r="J21" s="60">
        <v>0.783</v>
      </c>
      <c r="K21" s="60">
        <v>0.776</v>
      </c>
      <c r="L21" s="60">
        <v>0.444</v>
      </c>
      <c r="M21" s="60">
        <v>0.45</v>
      </c>
      <c r="N21" s="60">
        <v>0.45</v>
      </c>
      <c r="O21" s="60">
        <v>0.072</v>
      </c>
      <c r="P21" s="60">
        <v>0.072</v>
      </c>
      <c r="Q21" s="60">
        <v>0.072</v>
      </c>
      <c r="R21" s="60">
        <v>0.208</v>
      </c>
      <c r="S21" s="60">
        <v>0.21</v>
      </c>
      <c r="T21" s="60">
        <v>0.218</v>
      </c>
      <c r="U21" s="59"/>
      <c r="V21" s="59"/>
      <c r="W21" s="59"/>
      <c r="X21" s="59"/>
      <c r="Y21" s="59"/>
      <c r="Z21" s="59"/>
    </row>
    <row r="22" spans="1:26" ht="15" thickBot="1">
      <c r="A22" s="836">
        <v>5</v>
      </c>
      <c r="B22" s="853" t="s">
        <v>283</v>
      </c>
      <c r="C22" s="836">
        <v>5753</v>
      </c>
      <c r="D22" s="836">
        <v>5737</v>
      </c>
      <c r="E22" s="836">
        <v>5628</v>
      </c>
      <c r="F22" s="29">
        <v>82</v>
      </c>
      <c r="G22" s="29">
        <v>79</v>
      </c>
      <c r="H22" s="29">
        <v>78</v>
      </c>
      <c r="I22" s="29">
        <v>3428</v>
      </c>
      <c r="J22" s="29">
        <v>3450</v>
      </c>
      <c r="K22" s="29">
        <v>3316</v>
      </c>
      <c r="L22" s="29">
        <v>1588</v>
      </c>
      <c r="M22" s="29">
        <v>1581</v>
      </c>
      <c r="N22" s="29">
        <v>1573</v>
      </c>
      <c r="O22" s="29">
        <v>73</v>
      </c>
      <c r="P22" s="29">
        <v>67</v>
      </c>
      <c r="Q22" s="29">
        <v>60</v>
      </c>
      <c r="R22" s="29">
        <v>638485</v>
      </c>
      <c r="S22" s="29">
        <v>590341</v>
      </c>
      <c r="T22" s="29">
        <v>535955</v>
      </c>
      <c r="U22" s="30">
        <v>0.362</v>
      </c>
      <c r="V22" s="30">
        <v>0.315</v>
      </c>
      <c r="W22" s="30">
        <v>0.461</v>
      </c>
      <c r="X22" s="29">
        <v>147252</v>
      </c>
      <c r="Y22" s="29">
        <v>143582</v>
      </c>
      <c r="Z22" s="29">
        <v>210991</v>
      </c>
    </row>
    <row r="23" spans="1:26" ht="15" thickBot="1">
      <c r="A23" s="837"/>
      <c r="B23" s="854"/>
      <c r="C23" s="838"/>
      <c r="D23" s="838"/>
      <c r="E23" s="838"/>
      <c r="F23" s="29"/>
      <c r="G23" s="29"/>
      <c r="H23" s="29"/>
      <c r="I23" s="30">
        <v>0.444</v>
      </c>
      <c r="J23" s="30">
        <v>0.398</v>
      </c>
      <c r="K23" s="30">
        <v>1.056</v>
      </c>
      <c r="L23" s="30">
        <v>0.848</v>
      </c>
      <c r="M23" s="30">
        <v>0.753</v>
      </c>
      <c r="N23" s="30">
        <v>0.603</v>
      </c>
      <c r="O23" s="30">
        <v>0.091</v>
      </c>
      <c r="P23" s="30">
        <v>0.074</v>
      </c>
      <c r="Q23" s="30">
        <v>0.102</v>
      </c>
      <c r="R23" s="30">
        <v>0.298</v>
      </c>
      <c r="S23" s="30">
        <v>0.246</v>
      </c>
      <c r="T23" s="30">
        <v>0.223</v>
      </c>
      <c r="U23" s="29"/>
      <c r="V23" s="29"/>
      <c r="W23" s="29"/>
      <c r="X23" s="29">
        <v>406685</v>
      </c>
      <c r="Y23" s="29">
        <v>455762.69</v>
      </c>
      <c r="Z23" s="29">
        <v>457373.7</v>
      </c>
    </row>
    <row r="24" spans="1:26" ht="15" thickBot="1">
      <c r="A24" s="837"/>
      <c r="B24" s="839" t="s">
        <v>532</v>
      </c>
      <c r="C24" s="855">
        <v>1079</v>
      </c>
      <c r="D24" s="855">
        <v>1058</v>
      </c>
      <c r="E24" s="855">
        <v>924</v>
      </c>
      <c r="F24" s="58"/>
      <c r="G24" s="58"/>
      <c r="H24" s="58"/>
      <c r="I24" s="58"/>
      <c r="J24" s="58"/>
      <c r="K24" s="58"/>
      <c r="L24" s="58"/>
      <c r="M24" s="58"/>
      <c r="N24" s="58"/>
      <c r="O24" s="58"/>
      <c r="P24" s="58"/>
      <c r="Q24" s="58"/>
      <c r="R24" s="58">
        <v>209210</v>
      </c>
      <c r="S24" s="58">
        <v>183850</v>
      </c>
      <c r="T24" s="58">
        <v>149920</v>
      </c>
      <c r="U24" s="58"/>
      <c r="V24" s="58"/>
      <c r="W24" s="58"/>
      <c r="X24" s="58"/>
      <c r="Y24" s="58"/>
      <c r="Z24" s="58"/>
    </row>
    <row r="25" spans="1:26" ht="15" thickBot="1">
      <c r="A25" s="838"/>
      <c r="B25" s="840"/>
      <c r="C25" s="856"/>
      <c r="D25" s="856"/>
      <c r="E25" s="856"/>
      <c r="F25" s="59"/>
      <c r="G25" s="59"/>
      <c r="H25" s="59"/>
      <c r="I25" s="60">
        <v>0.492</v>
      </c>
      <c r="J25" s="60">
        <v>0.484</v>
      </c>
      <c r="K25" s="60">
        <v>0.472</v>
      </c>
      <c r="L25" s="60">
        <v>0.657</v>
      </c>
      <c r="M25" s="60">
        <v>0.656</v>
      </c>
      <c r="N25" s="60">
        <v>0.571</v>
      </c>
      <c r="O25" s="60">
        <v>0.099</v>
      </c>
      <c r="P25" s="60">
        <v>0.092</v>
      </c>
      <c r="Q25" s="60">
        <v>0.092</v>
      </c>
      <c r="R25" s="60">
        <v>0.3007</v>
      </c>
      <c r="S25" s="60">
        <v>0.266</v>
      </c>
      <c r="T25" s="60">
        <v>0.22</v>
      </c>
      <c r="U25" s="59"/>
      <c r="V25" s="59"/>
      <c r="W25" s="59"/>
      <c r="X25" s="59"/>
      <c r="Y25" s="59"/>
      <c r="Z25" s="59"/>
    </row>
    <row r="26" spans="1:26" ht="15" thickBot="1">
      <c r="A26" s="836">
        <v>6</v>
      </c>
      <c r="B26" s="853" t="s">
        <v>284</v>
      </c>
      <c r="C26" s="836">
        <v>3248</v>
      </c>
      <c r="D26" s="836">
        <v>3105</v>
      </c>
      <c r="E26" s="836">
        <v>3088</v>
      </c>
      <c r="F26" s="29">
        <v>25</v>
      </c>
      <c r="G26" s="29">
        <v>25</v>
      </c>
      <c r="H26" s="29">
        <v>25</v>
      </c>
      <c r="I26" s="29">
        <v>1925</v>
      </c>
      <c r="J26" s="29">
        <v>1811</v>
      </c>
      <c r="K26" s="29">
        <v>1821</v>
      </c>
      <c r="L26" s="29">
        <v>800</v>
      </c>
      <c r="M26" s="29">
        <v>775</v>
      </c>
      <c r="N26" s="29">
        <v>786</v>
      </c>
      <c r="O26" s="29">
        <v>31</v>
      </c>
      <c r="P26" s="29">
        <v>31</v>
      </c>
      <c r="Q26" s="29">
        <v>27</v>
      </c>
      <c r="R26" s="29">
        <v>221005</v>
      </c>
      <c r="S26" s="29">
        <v>218971</v>
      </c>
      <c r="T26" s="29">
        <v>212845</v>
      </c>
      <c r="U26" s="30">
        <v>0.438</v>
      </c>
      <c r="V26" s="30">
        <v>0.376</v>
      </c>
      <c r="W26" s="30">
        <v>0.375</v>
      </c>
      <c r="X26" s="29">
        <v>81745</v>
      </c>
      <c r="Y26" s="29">
        <v>78230</v>
      </c>
      <c r="Z26" s="29">
        <v>78341</v>
      </c>
    </row>
    <row r="27" spans="1:26" ht="15" thickBot="1">
      <c r="A27" s="837"/>
      <c r="B27" s="854"/>
      <c r="C27" s="838"/>
      <c r="D27" s="838"/>
      <c r="E27" s="838"/>
      <c r="F27" s="29"/>
      <c r="G27" s="29"/>
      <c r="H27" s="29"/>
      <c r="I27" s="30">
        <v>0.543</v>
      </c>
      <c r="J27" s="30">
        <v>0.458</v>
      </c>
      <c r="K27" s="30">
        <v>1.167</v>
      </c>
      <c r="L27" s="30">
        <v>0.932</v>
      </c>
      <c r="M27" s="30">
        <v>0.809</v>
      </c>
      <c r="N27" s="30">
        <v>0.512</v>
      </c>
      <c r="O27" s="30">
        <v>0.084</v>
      </c>
      <c r="P27" s="30">
        <v>0.075</v>
      </c>
      <c r="Q27" s="30">
        <v>0.04</v>
      </c>
      <c r="R27" s="30">
        <v>0.225</v>
      </c>
      <c r="S27" s="30">
        <v>0.2</v>
      </c>
      <c r="T27" s="30">
        <v>0.194</v>
      </c>
      <c r="U27" s="29"/>
      <c r="V27" s="29"/>
      <c r="W27" s="29"/>
      <c r="X27" s="29">
        <v>186483</v>
      </c>
      <c r="Y27" s="29">
        <v>208082.11</v>
      </c>
      <c r="Z27" s="29">
        <v>208885.24</v>
      </c>
    </row>
    <row r="28" spans="1:26" ht="15" thickBot="1">
      <c r="A28" s="837"/>
      <c r="B28" s="839" t="s">
        <v>533</v>
      </c>
      <c r="C28" s="857">
        <v>827</v>
      </c>
      <c r="D28" s="857">
        <v>826</v>
      </c>
      <c r="E28" s="857">
        <v>825</v>
      </c>
      <c r="F28" s="58"/>
      <c r="G28" s="58"/>
      <c r="H28" s="58"/>
      <c r="I28" s="58"/>
      <c r="J28" s="58"/>
      <c r="K28" s="58"/>
      <c r="L28" s="58"/>
      <c r="M28" s="58"/>
      <c r="N28" s="58"/>
      <c r="O28" s="58"/>
      <c r="P28" s="58"/>
      <c r="Q28" s="58"/>
      <c r="R28" s="58">
        <v>83314</v>
      </c>
      <c r="S28" s="58">
        <v>82653</v>
      </c>
      <c r="T28" s="58">
        <v>80809</v>
      </c>
      <c r="U28" s="58"/>
      <c r="V28" s="58"/>
      <c r="W28" s="58"/>
      <c r="X28" s="58">
        <v>19911</v>
      </c>
      <c r="Y28" s="58">
        <v>19731</v>
      </c>
      <c r="Z28" s="58">
        <v>19691</v>
      </c>
    </row>
    <row r="29" spans="1:26" ht="15" thickBot="1">
      <c r="A29" s="838"/>
      <c r="B29" s="840"/>
      <c r="C29" s="858"/>
      <c r="D29" s="858"/>
      <c r="E29" s="858"/>
      <c r="F29" s="59"/>
      <c r="G29" s="59"/>
      <c r="H29" s="59"/>
      <c r="I29" s="60">
        <v>0.684</v>
      </c>
      <c r="J29" s="60">
        <v>0.692</v>
      </c>
      <c r="K29" s="60">
        <v>0.699</v>
      </c>
      <c r="L29" s="60">
        <v>0.58</v>
      </c>
      <c r="M29" s="60">
        <v>0.578</v>
      </c>
      <c r="N29" s="60">
        <v>0.584</v>
      </c>
      <c r="O29" s="60">
        <v>0.11</v>
      </c>
      <c r="P29" s="60">
        <v>0.111</v>
      </c>
      <c r="Q29" s="60">
        <v>0.112</v>
      </c>
      <c r="R29" s="60">
        <v>0.249</v>
      </c>
      <c r="S29" s="60">
        <v>0.25</v>
      </c>
      <c r="T29" s="60">
        <v>0.247</v>
      </c>
      <c r="U29" s="59"/>
      <c r="V29" s="59"/>
      <c r="W29" s="59"/>
      <c r="X29" s="59"/>
      <c r="Y29" s="59"/>
      <c r="Z29" s="59"/>
    </row>
    <row r="30" spans="1:26" ht="15" thickBot="1">
      <c r="A30" s="836">
        <v>7</v>
      </c>
      <c r="B30" s="853" t="s">
        <v>285</v>
      </c>
      <c r="C30" s="836">
        <v>5787</v>
      </c>
      <c r="D30" s="836">
        <v>5724</v>
      </c>
      <c r="E30" s="836">
        <v>5644</v>
      </c>
      <c r="F30" s="29">
        <v>26</v>
      </c>
      <c r="G30" s="29">
        <v>26</v>
      </c>
      <c r="H30" s="29">
        <v>30</v>
      </c>
      <c r="I30" s="29">
        <v>2731</v>
      </c>
      <c r="J30" s="29">
        <v>2705</v>
      </c>
      <c r="K30" s="29">
        <v>2671</v>
      </c>
      <c r="L30" s="29">
        <v>2108</v>
      </c>
      <c r="M30" s="29">
        <v>2082</v>
      </c>
      <c r="N30" s="29">
        <v>2055</v>
      </c>
      <c r="O30" s="29">
        <v>92</v>
      </c>
      <c r="P30" s="29">
        <v>92</v>
      </c>
      <c r="Q30" s="29">
        <v>90</v>
      </c>
      <c r="R30" s="29">
        <v>704410</v>
      </c>
      <c r="S30" s="29">
        <v>610495</v>
      </c>
      <c r="T30" s="29">
        <v>551926</v>
      </c>
      <c r="U30" s="30">
        <v>0.294</v>
      </c>
      <c r="V30" s="30">
        <v>0.259</v>
      </c>
      <c r="W30" s="30">
        <v>0.258</v>
      </c>
      <c r="X30" s="29">
        <v>143767</v>
      </c>
      <c r="Y30" s="29">
        <v>140081</v>
      </c>
      <c r="Z30" s="29">
        <v>139121</v>
      </c>
    </row>
    <row r="31" spans="1:26" ht="15" thickBot="1">
      <c r="A31" s="837"/>
      <c r="B31" s="854"/>
      <c r="C31" s="838"/>
      <c r="D31" s="838"/>
      <c r="E31" s="838"/>
      <c r="F31" s="29"/>
      <c r="G31" s="29"/>
      <c r="H31" s="29"/>
      <c r="I31" s="30">
        <v>0.294</v>
      </c>
      <c r="J31" s="30">
        <v>0.263</v>
      </c>
      <c r="K31" s="30">
        <v>0.617</v>
      </c>
      <c r="L31" s="30">
        <v>0.937</v>
      </c>
      <c r="M31" s="30">
        <v>0.836</v>
      </c>
      <c r="N31" s="30">
        <v>0.483</v>
      </c>
      <c r="O31" s="30">
        <v>0.095</v>
      </c>
      <c r="P31" s="30">
        <v>0.086</v>
      </c>
      <c r="Q31" s="30">
        <v>0.095</v>
      </c>
      <c r="R31" s="30">
        <v>0.274</v>
      </c>
      <c r="S31" s="30">
        <v>0.214</v>
      </c>
      <c r="T31" s="30">
        <v>0.194</v>
      </c>
      <c r="U31" s="29"/>
      <c r="V31" s="29"/>
      <c r="W31" s="29"/>
      <c r="X31" s="29">
        <v>488296</v>
      </c>
      <c r="Y31" s="29">
        <v>540830.25</v>
      </c>
      <c r="Z31" s="29">
        <v>539295.24</v>
      </c>
    </row>
    <row r="32" spans="1:26" ht="15" thickBot="1">
      <c r="A32" s="837"/>
      <c r="B32" s="839" t="s">
        <v>534</v>
      </c>
      <c r="C32" s="855">
        <v>1982</v>
      </c>
      <c r="D32" s="855">
        <v>1947</v>
      </c>
      <c r="E32" s="855">
        <v>1897</v>
      </c>
      <c r="F32" s="58"/>
      <c r="G32" s="58"/>
      <c r="H32" s="58"/>
      <c r="I32" s="58"/>
      <c r="J32" s="58"/>
      <c r="K32" s="58"/>
      <c r="L32" s="58"/>
      <c r="M32" s="58"/>
      <c r="N32" s="58"/>
      <c r="O32" s="58"/>
      <c r="P32" s="58"/>
      <c r="Q32" s="58"/>
      <c r="R32" s="58">
        <v>261426</v>
      </c>
      <c r="S32" s="58">
        <v>221760</v>
      </c>
      <c r="T32" s="58">
        <v>201380</v>
      </c>
      <c r="U32" s="58"/>
      <c r="V32" s="58"/>
      <c r="W32" s="58"/>
      <c r="X32" s="58"/>
      <c r="Y32" s="58"/>
      <c r="Z32" s="58"/>
    </row>
    <row r="33" spans="1:26" ht="15" thickBot="1">
      <c r="A33" s="838"/>
      <c r="B33" s="840"/>
      <c r="C33" s="856"/>
      <c r="D33" s="856"/>
      <c r="E33" s="856"/>
      <c r="F33" s="59"/>
      <c r="G33" s="59"/>
      <c r="H33" s="59"/>
      <c r="I33" s="60">
        <v>0.42</v>
      </c>
      <c r="J33" s="60">
        <v>0.4275</v>
      </c>
      <c r="K33" s="60">
        <v>0.4283</v>
      </c>
      <c r="L33" s="60">
        <v>0.4669</v>
      </c>
      <c r="M33" s="60">
        <v>0.4722</v>
      </c>
      <c r="N33" s="60">
        <v>0.4718</v>
      </c>
      <c r="O33" s="60">
        <v>0.1099</v>
      </c>
      <c r="P33" s="60">
        <v>0.1154</v>
      </c>
      <c r="Q33" s="60">
        <v>0.1024</v>
      </c>
      <c r="R33" s="60">
        <v>0.255</v>
      </c>
      <c r="S33" s="60">
        <v>0.221</v>
      </c>
      <c r="T33" s="60">
        <v>0.205</v>
      </c>
      <c r="U33" s="59"/>
      <c r="V33" s="59"/>
      <c r="W33" s="59"/>
      <c r="X33" s="59"/>
      <c r="Y33" s="59"/>
      <c r="Z33" s="59"/>
    </row>
    <row r="34" spans="1:26" ht="15" thickBot="1">
      <c r="A34" s="836">
        <v>8</v>
      </c>
      <c r="B34" s="853" t="s">
        <v>286</v>
      </c>
      <c r="C34" s="836">
        <v>3598</v>
      </c>
      <c r="D34" s="836">
        <v>3521</v>
      </c>
      <c r="E34" s="836">
        <v>3441</v>
      </c>
      <c r="F34" s="29">
        <v>25</v>
      </c>
      <c r="G34" s="29">
        <v>25</v>
      </c>
      <c r="H34" s="29">
        <v>25</v>
      </c>
      <c r="I34" s="29">
        <v>1845</v>
      </c>
      <c r="J34" s="29">
        <v>1778</v>
      </c>
      <c r="K34" s="29">
        <v>1743</v>
      </c>
      <c r="L34" s="29">
        <v>1301</v>
      </c>
      <c r="M34" s="29">
        <v>1290</v>
      </c>
      <c r="N34" s="29">
        <v>1251</v>
      </c>
      <c r="O34" s="29">
        <v>72</v>
      </c>
      <c r="P34" s="29">
        <v>73</v>
      </c>
      <c r="Q34" s="29">
        <v>72</v>
      </c>
      <c r="R34" s="29">
        <v>376114</v>
      </c>
      <c r="S34" s="29">
        <v>343106</v>
      </c>
      <c r="T34" s="29">
        <v>289866</v>
      </c>
      <c r="U34" s="30">
        <v>0.213</v>
      </c>
      <c r="V34" s="30">
        <v>0.188</v>
      </c>
      <c r="W34" s="30">
        <v>0.18</v>
      </c>
      <c r="X34" s="29">
        <v>87689</v>
      </c>
      <c r="Y34" s="29">
        <v>86370</v>
      </c>
      <c r="Z34" s="29">
        <v>83044</v>
      </c>
    </row>
    <row r="35" spans="1:26" ht="15" thickBot="1">
      <c r="A35" s="837"/>
      <c r="B35" s="854"/>
      <c r="C35" s="838"/>
      <c r="D35" s="838"/>
      <c r="E35" s="838"/>
      <c r="F35" s="29"/>
      <c r="G35" s="29"/>
      <c r="H35" s="29"/>
      <c r="I35" s="30">
        <v>0.235</v>
      </c>
      <c r="J35" s="30">
        <v>0.203</v>
      </c>
      <c r="K35" s="30">
        <v>0.654</v>
      </c>
      <c r="L35" s="30">
        <v>0.685</v>
      </c>
      <c r="M35" s="30">
        <v>0.609</v>
      </c>
      <c r="N35" s="30">
        <v>0.424</v>
      </c>
      <c r="O35" s="30">
        <v>0.088</v>
      </c>
      <c r="P35" s="30">
        <v>0.08</v>
      </c>
      <c r="Q35" s="30">
        <v>0.109</v>
      </c>
      <c r="R35" s="30">
        <v>0.173</v>
      </c>
      <c r="S35" s="30">
        <v>0.142</v>
      </c>
      <c r="T35" s="30">
        <v>0.12</v>
      </c>
      <c r="U35" s="29"/>
      <c r="V35" s="29"/>
      <c r="W35" s="29"/>
      <c r="X35" s="29">
        <v>412230</v>
      </c>
      <c r="Y35" s="29">
        <v>460184.94</v>
      </c>
      <c r="Z35" s="29">
        <v>460627.45</v>
      </c>
    </row>
    <row r="36" spans="1:26" ht="15" thickBot="1">
      <c r="A36" s="837"/>
      <c r="B36" s="839" t="s">
        <v>535</v>
      </c>
      <c r="C36" s="855">
        <v>433</v>
      </c>
      <c r="D36" s="855">
        <v>426</v>
      </c>
      <c r="E36" s="855">
        <v>384</v>
      </c>
      <c r="F36" s="58"/>
      <c r="G36" s="58"/>
      <c r="H36" s="58"/>
      <c r="I36" s="58"/>
      <c r="J36" s="58"/>
      <c r="K36" s="58"/>
      <c r="L36" s="58"/>
      <c r="M36" s="58"/>
      <c r="N36" s="58"/>
      <c r="O36" s="58"/>
      <c r="P36" s="58"/>
      <c r="Q36" s="58"/>
      <c r="R36" s="58">
        <v>130320</v>
      </c>
      <c r="S36" s="58">
        <v>120057</v>
      </c>
      <c r="T36" s="58">
        <v>102902</v>
      </c>
      <c r="U36" s="58"/>
      <c r="V36" s="58"/>
      <c r="W36" s="58"/>
      <c r="X36" s="58"/>
      <c r="Y36" s="58"/>
      <c r="Z36" s="58"/>
    </row>
    <row r="37" spans="1:26" ht="15" thickBot="1">
      <c r="A37" s="838"/>
      <c r="B37" s="840"/>
      <c r="C37" s="856"/>
      <c r="D37" s="856"/>
      <c r="E37" s="856"/>
      <c r="F37" s="59"/>
      <c r="G37" s="59"/>
      <c r="H37" s="59"/>
      <c r="I37" s="60">
        <v>0.283</v>
      </c>
      <c r="J37" s="60">
        <v>0.281</v>
      </c>
      <c r="K37" s="60">
        <v>0.079</v>
      </c>
      <c r="L37" s="60">
        <v>0.629</v>
      </c>
      <c r="M37" s="60">
        <v>0.628</v>
      </c>
      <c r="N37" s="60">
        <v>0.619</v>
      </c>
      <c r="O37" s="60">
        <v>0.176</v>
      </c>
      <c r="P37" s="60">
        <v>0.178</v>
      </c>
      <c r="Q37" s="60">
        <v>0.166</v>
      </c>
      <c r="R37" s="60">
        <v>0.23</v>
      </c>
      <c r="S37" s="60">
        <v>0.215</v>
      </c>
      <c r="T37" s="60">
        <v>0.18</v>
      </c>
      <c r="U37" s="59"/>
      <c r="V37" s="59"/>
      <c r="W37" s="59"/>
      <c r="X37" s="59"/>
      <c r="Y37" s="59"/>
      <c r="Z37" s="59"/>
    </row>
    <row r="38" spans="1:26" ht="15" thickBot="1">
      <c r="A38" s="836">
        <v>9</v>
      </c>
      <c r="B38" s="853" t="s">
        <v>287</v>
      </c>
      <c r="C38" s="836">
        <v>7746</v>
      </c>
      <c r="D38" s="836">
        <v>7665</v>
      </c>
      <c r="E38" s="836">
        <v>7561</v>
      </c>
      <c r="F38" s="274">
        <v>29</v>
      </c>
      <c r="G38" s="274">
        <v>29</v>
      </c>
      <c r="H38" s="274">
        <v>29</v>
      </c>
      <c r="I38" s="274">
        <v>4339</v>
      </c>
      <c r="J38" s="274">
        <v>4292</v>
      </c>
      <c r="K38" s="274">
        <v>4218</v>
      </c>
      <c r="L38" s="274">
        <v>1051</v>
      </c>
      <c r="M38" s="274">
        <v>1051</v>
      </c>
      <c r="N38" s="274">
        <v>2871</v>
      </c>
      <c r="O38" s="274">
        <v>127</v>
      </c>
      <c r="P38" s="274">
        <v>120</v>
      </c>
      <c r="Q38" s="274">
        <v>116</v>
      </c>
      <c r="R38" s="274">
        <v>815506</v>
      </c>
      <c r="S38" s="274">
        <v>765460</v>
      </c>
      <c r="T38" s="274">
        <v>716186</v>
      </c>
      <c r="U38" s="281">
        <v>0.372</v>
      </c>
      <c r="V38" s="281">
        <v>0.327</v>
      </c>
      <c r="W38" s="281">
        <v>0.317</v>
      </c>
      <c r="X38" s="274">
        <v>173654</v>
      </c>
      <c r="Y38" s="274">
        <v>170249</v>
      </c>
      <c r="Z38" s="274">
        <v>165744</v>
      </c>
    </row>
    <row r="39" spans="1:26" ht="15" thickBot="1">
      <c r="A39" s="838"/>
      <c r="B39" s="854"/>
      <c r="C39" s="838"/>
      <c r="D39" s="838"/>
      <c r="E39" s="838"/>
      <c r="F39" s="29"/>
      <c r="G39" s="29"/>
      <c r="H39" s="29"/>
      <c r="I39" s="30">
        <v>0.489</v>
      </c>
      <c r="J39" s="30">
        <v>0.433</v>
      </c>
      <c r="K39" s="30">
        <v>0.807</v>
      </c>
      <c r="L39" s="30">
        <v>0.489</v>
      </c>
      <c r="M39" s="30">
        <v>0.438</v>
      </c>
      <c r="N39" s="30">
        <v>0.483</v>
      </c>
      <c r="O39" s="30">
        <v>0.138</v>
      </c>
      <c r="P39" s="30">
        <v>0.117</v>
      </c>
      <c r="Q39" s="30">
        <v>0.111</v>
      </c>
      <c r="R39" s="30">
        <v>0.332</v>
      </c>
      <c r="S39" s="30">
        <v>0.279</v>
      </c>
      <c r="T39" s="30">
        <v>0.26</v>
      </c>
      <c r="U39" s="29"/>
      <c r="V39" s="29"/>
      <c r="W39" s="29"/>
      <c r="X39" s="29">
        <v>466699</v>
      </c>
      <c r="Y39" s="29">
        <v>521065.5</v>
      </c>
      <c r="Z39" s="29">
        <v>522657.51</v>
      </c>
    </row>
    <row r="40" spans="1:26" ht="15" thickBot="1">
      <c r="A40" s="80"/>
      <c r="B40" s="75"/>
      <c r="C40" s="80"/>
      <c r="D40" s="80"/>
      <c r="E40" s="80"/>
      <c r="F40" s="80"/>
      <c r="G40" s="80"/>
      <c r="H40" s="80"/>
      <c r="I40" s="280"/>
      <c r="J40" s="280"/>
      <c r="K40" s="280"/>
      <c r="L40" s="280"/>
      <c r="M40" s="280"/>
      <c r="N40" s="280"/>
      <c r="O40" s="280"/>
      <c r="P40" s="280"/>
      <c r="Q40" s="280"/>
      <c r="R40" s="280"/>
      <c r="S40" s="280"/>
      <c r="T40" s="280"/>
      <c r="U40" s="80"/>
      <c r="V40" s="80"/>
      <c r="W40" s="80"/>
      <c r="X40" s="80"/>
      <c r="Y40" s="80"/>
      <c r="Z40" s="282">
        <v>7</v>
      </c>
    </row>
    <row r="41" spans="1:26" ht="15" thickBot="1">
      <c r="A41" s="836">
        <v>10</v>
      </c>
      <c r="B41" s="853" t="s">
        <v>288</v>
      </c>
      <c r="C41" s="836">
        <v>4187</v>
      </c>
      <c r="D41" s="836">
        <v>4141</v>
      </c>
      <c r="E41" s="836">
        <v>3940</v>
      </c>
      <c r="F41" s="274">
        <v>24</v>
      </c>
      <c r="G41" s="274">
        <v>24</v>
      </c>
      <c r="H41" s="274">
        <v>24</v>
      </c>
      <c r="I41" s="274">
        <v>2243</v>
      </c>
      <c r="J41" s="274">
        <v>2221</v>
      </c>
      <c r="K41" s="274">
        <v>2113</v>
      </c>
      <c r="L41" s="274">
        <v>1297</v>
      </c>
      <c r="M41" s="274">
        <v>1283</v>
      </c>
      <c r="N41" s="274">
        <v>1275</v>
      </c>
      <c r="O41" s="274">
        <v>83</v>
      </c>
      <c r="P41" s="274">
        <v>81</v>
      </c>
      <c r="Q41" s="274">
        <v>67</v>
      </c>
      <c r="R41" s="274">
        <v>601364</v>
      </c>
      <c r="S41" s="274">
        <v>519363</v>
      </c>
      <c r="T41" s="274">
        <v>502256</v>
      </c>
      <c r="U41" s="281">
        <v>0.219</v>
      </c>
      <c r="V41" s="281">
        <v>0.192</v>
      </c>
      <c r="W41" s="281">
        <v>0.192</v>
      </c>
      <c r="X41" s="274">
        <v>101000</v>
      </c>
      <c r="Y41" s="274">
        <v>99084</v>
      </c>
      <c r="Z41" s="274">
        <v>98197</v>
      </c>
    </row>
    <row r="42" spans="1:26" ht="15" thickBot="1">
      <c r="A42" s="837"/>
      <c r="B42" s="854"/>
      <c r="C42" s="838"/>
      <c r="D42" s="838"/>
      <c r="E42" s="838"/>
      <c r="F42" s="29"/>
      <c r="G42" s="29"/>
      <c r="H42" s="29"/>
      <c r="I42" s="30">
        <v>0.256</v>
      </c>
      <c r="J42" s="30">
        <v>0.227</v>
      </c>
      <c r="K42" s="30">
        <v>0.663</v>
      </c>
      <c r="L42" s="30">
        <v>0.61</v>
      </c>
      <c r="M42" s="30">
        <v>0.541</v>
      </c>
      <c r="N42" s="30">
        <v>0.319</v>
      </c>
      <c r="O42" s="30">
        <v>0.091</v>
      </c>
      <c r="P42" s="30">
        <v>0.08</v>
      </c>
      <c r="Q42" s="30">
        <v>0.081</v>
      </c>
      <c r="R42" s="30">
        <v>0.248</v>
      </c>
      <c r="S42" s="30">
        <v>0.192</v>
      </c>
      <c r="T42" s="30">
        <v>0.187</v>
      </c>
      <c r="U42" s="29"/>
      <c r="V42" s="29"/>
      <c r="W42" s="29"/>
      <c r="X42" s="29">
        <v>461600</v>
      </c>
      <c r="Y42" s="29">
        <v>514797.59</v>
      </c>
      <c r="Z42" s="29">
        <v>510503.97</v>
      </c>
    </row>
    <row r="43" spans="1:26" ht="15" thickBot="1">
      <c r="A43" s="837"/>
      <c r="B43" s="839" t="s">
        <v>536</v>
      </c>
      <c r="C43" s="857">
        <v>1346</v>
      </c>
      <c r="D43" s="857">
        <v>1325</v>
      </c>
      <c r="E43" s="857">
        <v>1325</v>
      </c>
      <c r="F43" s="63"/>
      <c r="G43" s="63"/>
      <c r="H43" s="63"/>
      <c r="I43" s="63"/>
      <c r="J43" s="63"/>
      <c r="K43" s="63"/>
      <c r="L43" s="63"/>
      <c r="M43" s="63"/>
      <c r="N43" s="63"/>
      <c r="O43" s="63"/>
      <c r="P43" s="63"/>
      <c r="Q43" s="63"/>
      <c r="R43" s="63">
        <v>355700</v>
      </c>
      <c r="S43" s="63">
        <v>284000</v>
      </c>
      <c r="T43" s="63">
        <v>282200</v>
      </c>
      <c r="U43" s="63"/>
      <c r="V43" s="63"/>
      <c r="W43" s="63"/>
      <c r="X43" s="63"/>
      <c r="Y43" s="63"/>
      <c r="Z43" s="63"/>
    </row>
    <row r="44" spans="1:26" ht="15" thickBot="1">
      <c r="A44" s="838"/>
      <c r="B44" s="840"/>
      <c r="C44" s="858"/>
      <c r="D44" s="858"/>
      <c r="E44" s="858"/>
      <c r="F44" s="59"/>
      <c r="G44" s="59"/>
      <c r="H44" s="59"/>
      <c r="I44" s="60">
        <v>0.205</v>
      </c>
      <c r="J44" s="60">
        <v>0.205</v>
      </c>
      <c r="K44" s="60">
        <v>0.205</v>
      </c>
      <c r="L44" s="60">
        <v>0.257</v>
      </c>
      <c r="M44" s="60">
        <v>0.257</v>
      </c>
      <c r="N44" s="60">
        <v>0.257</v>
      </c>
      <c r="O44" s="60">
        <v>0.105</v>
      </c>
      <c r="P44" s="60">
        <v>0.101</v>
      </c>
      <c r="Q44" s="60">
        <v>0.101</v>
      </c>
      <c r="R44" s="60">
        <v>0.2316</v>
      </c>
      <c r="S44" s="60">
        <v>0.1955</v>
      </c>
      <c r="T44" s="60">
        <v>0.1898</v>
      </c>
      <c r="U44" s="59"/>
      <c r="V44" s="59"/>
      <c r="W44" s="59"/>
      <c r="X44" s="59"/>
      <c r="Y44" s="59"/>
      <c r="Z44" s="59"/>
    </row>
    <row r="45" spans="1:26" ht="15" thickBot="1">
      <c r="A45" s="836">
        <v>11</v>
      </c>
      <c r="B45" s="853" t="s">
        <v>289</v>
      </c>
      <c r="C45" s="836">
        <v>4988</v>
      </c>
      <c r="D45" s="836">
        <v>4951</v>
      </c>
      <c r="E45" s="836">
        <v>4941</v>
      </c>
      <c r="F45" s="29">
        <v>40</v>
      </c>
      <c r="G45" s="29">
        <v>40</v>
      </c>
      <c r="H45" s="29">
        <v>41</v>
      </c>
      <c r="I45" s="29">
        <v>2596</v>
      </c>
      <c r="J45" s="29">
        <v>2580</v>
      </c>
      <c r="K45" s="29">
        <v>2567</v>
      </c>
      <c r="L45" s="29">
        <v>1223</v>
      </c>
      <c r="M45" s="29">
        <v>1223</v>
      </c>
      <c r="N45" s="29">
        <v>1234</v>
      </c>
      <c r="O45" s="29">
        <v>69</v>
      </c>
      <c r="P45" s="29">
        <v>69</v>
      </c>
      <c r="Q45" s="29">
        <v>69</v>
      </c>
      <c r="R45" s="29">
        <v>542525</v>
      </c>
      <c r="S45" s="29">
        <v>507339</v>
      </c>
      <c r="T45" s="29">
        <v>457116</v>
      </c>
      <c r="U45" s="30">
        <v>0.376</v>
      </c>
      <c r="V45" s="30">
        <v>0.334</v>
      </c>
      <c r="W45" s="30">
        <v>0.334</v>
      </c>
      <c r="X45" s="29">
        <v>126134</v>
      </c>
      <c r="Y45" s="29">
        <v>125351</v>
      </c>
      <c r="Z45" s="29">
        <v>125194</v>
      </c>
    </row>
    <row r="46" spans="1:26" ht="15" thickBot="1">
      <c r="A46" s="837"/>
      <c r="B46" s="854"/>
      <c r="C46" s="838"/>
      <c r="D46" s="838"/>
      <c r="E46" s="838"/>
      <c r="F46" s="29"/>
      <c r="G46" s="29"/>
      <c r="H46" s="29"/>
      <c r="I46" s="30">
        <v>0.407</v>
      </c>
      <c r="J46" s="30">
        <v>0.362</v>
      </c>
      <c r="K46" s="30">
        <v>1.037</v>
      </c>
      <c r="L46" s="30">
        <v>0.791</v>
      </c>
      <c r="M46" s="30">
        <v>0.708</v>
      </c>
      <c r="N46" s="30">
        <v>0.443</v>
      </c>
      <c r="O46" s="30">
        <v>0.104</v>
      </c>
      <c r="P46" s="30">
        <v>0.093</v>
      </c>
      <c r="Q46" s="30">
        <v>0.103</v>
      </c>
      <c r="R46" s="30">
        <v>0.307</v>
      </c>
      <c r="S46" s="30">
        <v>0.257</v>
      </c>
      <c r="T46" s="30">
        <v>0.231</v>
      </c>
      <c r="U46" s="29"/>
      <c r="V46" s="29"/>
      <c r="W46" s="29"/>
      <c r="X46" s="29">
        <v>335886</v>
      </c>
      <c r="Y46" s="29">
        <v>375057.15</v>
      </c>
      <c r="Z46" s="29">
        <v>375215.8</v>
      </c>
    </row>
    <row r="47" spans="1:26" ht="15" thickBot="1">
      <c r="A47" s="837"/>
      <c r="B47" s="839" t="s">
        <v>537</v>
      </c>
      <c r="C47" s="855">
        <v>2016</v>
      </c>
      <c r="D47" s="855">
        <v>2008</v>
      </c>
      <c r="E47" s="855">
        <v>1998</v>
      </c>
      <c r="F47" s="58"/>
      <c r="G47" s="58"/>
      <c r="H47" s="58"/>
      <c r="I47" s="58"/>
      <c r="J47" s="58"/>
      <c r="K47" s="58"/>
      <c r="L47" s="58"/>
      <c r="M47" s="58"/>
      <c r="N47" s="58"/>
      <c r="O47" s="58"/>
      <c r="P47" s="58"/>
      <c r="Q47" s="58"/>
      <c r="R47" s="58">
        <v>320034</v>
      </c>
      <c r="S47" s="58">
        <v>299642</v>
      </c>
      <c r="T47" s="58">
        <v>262637</v>
      </c>
      <c r="U47" s="58"/>
      <c r="V47" s="58"/>
      <c r="W47" s="58"/>
      <c r="X47" s="58"/>
      <c r="Y47" s="58"/>
      <c r="Z47" s="58"/>
    </row>
    <row r="48" spans="1:26" ht="15" thickBot="1">
      <c r="A48" s="837"/>
      <c r="B48" s="841"/>
      <c r="C48" s="856"/>
      <c r="D48" s="856"/>
      <c r="E48" s="856"/>
      <c r="F48" s="64"/>
      <c r="G48" s="64"/>
      <c r="H48" s="64"/>
      <c r="I48" s="65">
        <v>0.272</v>
      </c>
      <c r="J48" s="65">
        <v>0.27</v>
      </c>
      <c r="K48" s="65">
        <v>0.27</v>
      </c>
      <c r="L48" s="65">
        <v>0.362</v>
      </c>
      <c r="M48" s="65">
        <v>0.36</v>
      </c>
      <c r="N48" s="65">
        <v>0.36</v>
      </c>
      <c r="O48" s="65">
        <v>0.149</v>
      </c>
      <c r="P48" s="65">
        <v>0.15</v>
      </c>
      <c r="Q48" s="65">
        <v>0.149</v>
      </c>
      <c r="R48" s="65">
        <v>0.274</v>
      </c>
      <c r="S48" s="65">
        <v>0.258</v>
      </c>
      <c r="T48" s="65">
        <v>0.227</v>
      </c>
      <c r="U48" s="64"/>
      <c r="V48" s="64"/>
      <c r="W48" s="64"/>
      <c r="X48" s="64"/>
      <c r="Y48" s="64"/>
      <c r="Z48" s="64"/>
    </row>
    <row r="49" spans="1:26" ht="14.25">
      <c r="A49" s="842">
        <v>12</v>
      </c>
      <c r="B49" s="863" t="s">
        <v>290</v>
      </c>
      <c r="C49" s="836">
        <v>1561</v>
      </c>
      <c r="D49" s="836">
        <v>1530</v>
      </c>
      <c r="E49" s="836">
        <v>1501</v>
      </c>
      <c r="F49" s="45">
        <v>17</v>
      </c>
      <c r="G49" s="43">
        <v>18</v>
      </c>
      <c r="H49" s="45">
        <v>18</v>
      </c>
      <c r="I49" s="43">
        <v>688</v>
      </c>
      <c r="J49" s="45">
        <v>662</v>
      </c>
      <c r="K49" s="43">
        <v>655</v>
      </c>
      <c r="L49" s="45">
        <v>464</v>
      </c>
      <c r="M49" s="43">
        <v>461</v>
      </c>
      <c r="N49" s="45">
        <v>480</v>
      </c>
      <c r="O49" s="43">
        <v>23</v>
      </c>
      <c r="P49" s="45">
        <v>22</v>
      </c>
      <c r="Q49" s="43">
        <v>22</v>
      </c>
      <c r="R49" s="45">
        <v>181413</v>
      </c>
      <c r="S49" s="43">
        <v>175449</v>
      </c>
      <c r="T49" s="45">
        <v>158408</v>
      </c>
      <c r="U49" s="49">
        <v>0.254</v>
      </c>
      <c r="V49" s="50">
        <v>0.225</v>
      </c>
      <c r="W49" s="49">
        <v>0.208</v>
      </c>
      <c r="X49" s="45">
        <v>46335</v>
      </c>
      <c r="Y49" s="43">
        <v>45508</v>
      </c>
      <c r="Z49" s="51">
        <v>41864</v>
      </c>
    </row>
    <row r="50" spans="1:26" ht="15" thickBot="1">
      <c r="A50" s="843"/>
      <c r="B50" s="864"/>
      <c r="C50" s="838"/>
      <c r="D50" s="838"/>
      <c r="E50" s="838"/>
      <c r="F50" s="46"/>
      <c r="G50" s="44"/>
      <c r="H50" s="46"/>
      <c r="I50" s="47">
        <v>0.198</v>
      </c>
      <c r="J50" s="48">
        <v>0.172</v>
      </c>
      <c r="K50" s="47">
        <v>0.464</v>
      </c>
      <c r="L50" s="48">
        <v>0.552</v>
      </c>
      <c r="M50" s="47">
        <v>0.495</v>
      </c>
      <c r="N50" s="48">
        <v>0.331</v>
      </c>
      <c r="O50" s="47">
        <v>0.064</v>
      </c>
      <c r="P50" s="48">
        <v>0.055</v>
      </c>
      <c r="Q50" s="47">
        <v>0.056</v>
      </c>
      <c r="R50" s="48">
        <v>0.189</v>
      </c>
      <c r="S50" s="47">
        <v>0.165</v>
      </c>
      <c r="T50" s="48">
        <v>0.15</v>
      </c>
      <c r="U50" s="44"/>
      <c r="V50" s="46"/>
      <c r="W50" s="44"/>
      <c r="X50" s="46">
        <v>182477</v>
      </c>
      <c r="Y50" s="44">
        <v>202206.55</v>
      </c>
      <c r="Z50" s="52">
        <v>200972.12</v>
      </c>
    </row>
    <row r="51" spans="1:26" ht="14.25">
      <c r="A51" s="843"/>
      <c r="B51" s="845" t="s">
        <v>538</v>
      </c>
      <c r="C51" s="857">
        <v>575</v>
      </c>
      <c r="D51" s="857">
        <v>565</v>
      </c>
      <c r="E51" s="857">
        <v>511</v>
      </c>
      <c r="F51" s="71">
        <v>6</v>
      </c>
      <c r="G51" s="72">
        <v>6</v>
      </c>
      <c r="H51" s="71">
        <v>6</v>
      </c>
      <c r="I51" s="72">
        <v>257</v>
      </c>
      <c r="J51" s="71">
        <v>257</v>
      </c>
      <c r="K51" s="72">
        <v>161</v>
      </c>
      <c r="L51" s="71">
        <v>155</v>
      </c>
      <c r="M51" s="72">
        <v>155</v>
      </c>
      <c r="N51" s="71">
        <v>150</v>
      </c>
      <c r="O51" s="72">
        <v>10</v>
      </c>
      <c r="P51" s="71">
        <v>10</v>
      </c>
      <c r="Q51" s="72">
        <v>10</v>
      </c>
      <c r="R51" s="71">
        <v>99931</v>
      </c>
      <c r="S51" s="72">
        <v>96510</v>
      </c>
      <c r="T51" s="71"/>
      <c r="U51" s="72"/>
      <c r="V51" s="71"/>
      <c r="W51" s="72"/>
      <c r="X51" s="71"/>
      <c r="Y51" s="72"/>
      <c r="Z51" s="73"/>
    </row>
    <row r="52" spans="1:26" ht="15" thickBot="1">
      <c r="A52" s="844"/>
      <c r="B52" s="846"/>
      <c r="C52" s="858"/>
      <c r="D52" s="858"/>
      <c r="E52" s="858"/>
      <c r="F52" s="66"/>
      <c r="G52" s="67"/>
      <c r="H52" s="66"/>
      <c r="I52" s="68">
        <v>0.35</v>
      </c>
      <c r="J52" s="69">
        <v>0.35</v>
      </c>
      <c r="K52" s="68">
        <v>0.24</v>
      </c>
      <c r="L52" s="69">
        <v>0.242</v>
      </c>
      <c r="M52" s="68">
        <v>0.25</v>
      </c>
      <c r="N52" s="69">
        <v>0.25</v>
      </c>
      <c r="O52" s="68">
        <v>0.05</v>
      </c>
      <c r="P52" s="69">
        <v>0.051</v>
      </c>
      <c r="Q52" s="68">
        <v>0.052</v>
      </c>
      <c r="R52" s="69">
        <v>0.174</v>
      </c>
      <c r="S52" s="68">
        <v>0.172</v>
      </c>
      <c r="T52" s="69">
        <v>0.149</v>
      </c>
      <c r="U52" s="67"/>
      <c r="V52" s="66"/>
      <c r="W52" s="67"/>
      <c r="X52" s="66"/>
      <c r="Y52" s="67"/>
      <c r="Z52" s="70"/>
    </row>
    <row r="54" spans="1:26" ht="14.25">
      <c r="A54" s="847" t="s">
        <v>292</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row>
    <row r="55" spans="1:26" ht="14.25">
      <c r="A55" s="847" t="s">
        <v>293</v>
      </c>
      <c r="B55" s="847"/>
      <c r="C55" s="847"/>
      <c r="D55" s="847"/>
      <c r="E55" s="847"/>
      <c r="F55" s="847"/>
      <c r="G55" s="847"/>
      <c r="H55" s="847"/>
      <c r="I55" s="847"/>
      <c r="J55" s="847"/>
      <c r="K55" s="847"/>
      <c r="L55" s="847"/>
      <c r="M55" s="847"/>
      <c r="N55" s="847"/>
      <c r="O55" s="847"/>
      <c r="P55" s="847"/>
      <c r="Q55" s="847"/>
      <c r="R55" s="847"/>
      <c r="S55" s="847"/>
      <c r="T55" s="847"/>
      <c r="U55" s="847"/>
      <c r="V55" s="847"/>
      <c r="W55" s="847"/>
      <c r="X55" s="847"/>
      <c r="Y55" s="847"/>
      <c r="Z55" s="847"/>
    </row>
    <row r="56" spans="1:26" ht="14.25">
      <c r="A56" s="847" t="s">
        <v>294</v>
      </c>
      <c r="B56" s="847"/>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row>
    <row r="57" spans="1:26" ht="14.25">
      <c r="A57" s="847" t="s">
        <v>295</v>
      </c>
      <c r="B57" s="847"/>
      <c r="C57" s="847"/>
      <c r="D57" s="847"/>
      <c r="E57" s="847"/>
      <c r="F57" s="847"/>
      <c r="G57" s="847"/>
      <c r="H57" s="847"/>
      <c r="I57" s="847"/>
      <c r="J57" s="847"/>
      <c r="K57" s="847"/>
      <c r="L57" s="847"/>
      <c r="M57" s="847"/>
      <c r="N57" s="847"/>
      <c r="O57" s="847"/>
      <c r="P57" s="847"/>
      <c r="Q57" s="847"/>
      <c r="R57" s="847"/>
      <c r="S57" s="847"/>
      <c r="T57" s="847"/>
      <c r="U57" s="847"/>
      <c r="V57" s="847"/>
      <c r="W57" s="847"/>
      <c r="X57" s="847"/>
      <c r="Y57" s="847"/>
      <c r="Z57" s="847"/>
    </row>
    <row r="58" spans="1:26" ht="14.25">
      <c r="A58" s="847" t="s">
        <v>296</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row>
    <row r="59" spans="1:26" ht="14.25">
      <c r="A59" s="847" t="s">
        <v>297</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row>
    <row r="60" spans="1:26" ht="14.25">
      <c r="A60" s="847" t="s">
        <v>957</v>
      </c>
      <c r="B60" s="847"/>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row>
    <row r="61" spans="1:26" ht="30" customHeight="1">
      <c r="A61" s="847" t="s">
        <v>298</v>
      </c>
      <c r="B61" s="847"/>
      <c r="C61" s="847"/>
      <c r="D61" s="847"/>
      <c r="E61" s="847"/>
      <c r="F61" s="847"/>
      <c r="G61" s="847"/>
      <c r="H61" s="847"/>
      <c r="I61" s="847"/>
      <c r="J61" s="847"/>
      <c r="K61" s="847"/>
      <c r="L61" s="847"/>
      <c r="M61" s="847"/>
      <c r="N61" s="847"/>
      <c r="O61" s="847"/>
      <c r="P61" s="847"/>
      <c r="Q61" s="847"/>
      <c r="R61" s="847"/>
      <c r="S61" s="847"/>
      <c r="T61" s="847"/>
      <c r="U61" s="847"/>
      <c r="V61" s="847"/>
      <c r="W61" s="847"/>
      <c r="X61" s="847"/>
      <c r="Y61" s="847"/>
      <c r="Z61" s="847"/>
    </row>
    <row r="62" spans="1:26" ht="14.25">
      <c r="A62" s="847" t="s">
        <v>299</v>
      </c>
      <c r="B62" s="847"/>
      <c r="C62" s="847"/>
      <c r="D62" s="847"/>
      <c r="E62" s="847"/>
      <c r="F62" s="847"/>
      <c r="G62" s="847"/>
      <c r="H62" s="847"/>
      <c r="I62" s="847"/>
      <c r="J62" s="847"/>
      <c r="K62" s="847"/>
      <c r="L62" s="847"/>
      <c r="M62" s="847"/>
      <c r="N62" s="847"/>
      <c r="O62" s="847"/>
      <c r="P62" s="847"/>
      <c r="Q62" s="847"/>
      <c r="R62" s="847"/>
      <c r="S62" s="847"/>
      <c r="T62" s="847"/>
      <c r="U62" s="847"/>
      <c r="V62" s="847"/>
      <c r="W62" s="847"/>
      <c r="X62" s="847"/>
      <c r="Y62" s="847"/>
      <c r="Z62" s="847"/>
    </row>
    <row r="63" spans="1:26" ht="14.25">
      <c r="A63" s="847" t="s">
        <v>600</v>
      </c>
      <c r="B63" s="847"/>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row>
    <row r="64" spans="1:26" ht="14.25">
      <c r="A64" s="275"/>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83" t="s">
        <v>1124</v>
      </c>
    </row>
    <row r="65" spans="1:26" ht="316.5" customHeight="1">
      <c r="A65" s="852" t="s">
        <v>809</v>
      </c>
      <c r="B65" s="852"/>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row>
    <row r="66" spans="1:26" ht="14.25">
      <c r="A66" s="865" t="s">
        <v>549</v>
      </c>
      <c r="B66" s="865"/>
      <c r="C66" s="865"/>
      <c r="D66" s="865"/>
      <c r="E66" s="865"/>
      <c r="F66" s="865"/>
      <c r="G66" s="865"/>
      <c r="H66" s="865"/>
      <c r="I66" s="865"/>
      <c r="J66" s="865"/>
      <c r="K66" s="865"/>
      <c r="L66" s="865"/>
      <c r="M66" s="865"/>
      <c r="N66" s="865"/>
      <c r="O66" s="865"/>
      <c r="P66" s="865"/>
      <c r="Q66" s="865"/>
      <c r="R66" s="865"/>
      <c r="S66" s="865"/>
      <c r="T66" s="865"/>
      <c r="U66" s="865"/>
      <c r="V66" s="865"/>
      <c r="W66" s="865"/>
      <c r="X66" s="865"/>
      <c r="Y66" s="865"/>
      <c r="Z66" s="865"/>
    </row>
    <row r="67" spans="1:26" ht="14.25">
      <c r="A67" s="865" t="s">
        <v>550</v>
      </c>
      <c r="B67" s="865"/>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row>
    <row r="68" spans="1:26" ht="14.25">
      <c r="A68" s="273"/>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83" t="s">
        <v>1125</v>
      </c>
    </row>
    <row r="69" spans="1:26" ht="26.25" customHeight="1">
      <c r="A69" s="851" t="s">
        <v>300</v>
      </c>
      <c r="B69" s="851"/>
      <c r="C69" s="851"/>
      <c r="D69" s="851"/>
      <c r="E69" s="851"/>
      <c r="F69" s="851"/>
      <c r="G69" s="851"/>
      <c r="H69" s="851"/>
      <c r="I69" s="851"/>
      <c r="J69" s="851"/>
      <c r="K69" s="851"/>
      <c r="L69" s="851"/>
      <c r="M69" s="851"/>
      <c r="N69" s="851"/>
      <c r="O69" s="851"/>
      <c r="P69" s="851"/>
      <c r="Q69" s="851"/>
      <c r="R69" s="851"/>
      <c r="S69" s="851"/>
      <c r="T69" s="851"/>
      <c r="U69" s="851"/>
      <c r="V69" s="851"/>
      <c r="W69" s="851"/>
      <c r="X69" s="851"/>
      <c r="Y69" s="851"/>
      <c r="Z69" s="851"/>
    </row>
    <row r="70" spans="1:26" ht="31.5" customHeight="1">
      <c r="A70" s="848" t="s">
        <v>698</v>
      </c>
      <c r="B70" s="848"/>
      <c r="C70" s="848"/>
      <c r="D70" s="848"/>
      <c r="E70" s="848"/>
      <c r="F70" s="848"/>
      <c r="G70" s="848"/>
      <c r="H70" s="848"/>
      <c r="I70" s="848"/>
      <c r="J70" s="848"/>
      <c r="K70" s="848"/>
      <c r="L70" s="848"/>
      <c r="M70" s="848"/>
      <c r="N70" s="848"/>
      <c r="O70" s="848"/>
      <c r="P70" s="848"/>
      <c r="Q70" s="848"/>
      <c r="R70" s="848"/>
      <c r="S70" s="848"/>
      <c r="T70" s="848"/>
      <c r="U70" s="848"/>
      <c r="V70" s="848"/>
      <c r="W70" s="848"/>
      <c r="X70" s="848"/>
      <c r="Y70" s="848"/>
      <c r="Z70" s="848"/>
    </row>
    <row r="71" spans="1:26" ht="30" customHeight="1">
      <c r="A71" s="848" t="s">
        <v>301</v>
      </c>
      <c r="B71" s="848"/>
      <c r="C71" s="848"/>
      <c r="D71" s="848"/>
      <c r="E71" s="848"/>
      <c r="F71" s="848"/>
      <c r="G71" s="848"/>
      <c r="H71" s="848"/>
      <c r="I71" s="848"/>
      <c r="J71" s="848"/>
      <c r="K71" s="848"/>
      <c r="L71" s="848"/>
      <c r="M71" s="848"/>
      <c r="N71" s="848"/>
      <c r="O71" s="848"/>
      <c r="P71" s="848"/>
      <c r="Q71" s="848"/>
      <c r="R71" s="848"/>
      <c r="S71" s="848"/>
      <c r="T71" s="848"/>
      <c r="U71" s="848"/>
      <c r="V71" s="848"/>
      <c r="W71" s="848"/>
      <c r="X71" s="848"/>
      <c r="Y71" s="848"/>
      <c r="Z71" s="848"/>
    </row>
    <row r="72" spans="1:26" ht="30" customHeight="1">
      <c r="A72" s="852" t="s">
        <v>977</v>
      </c>
      <c r="B72" s="852"/>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row>
    <row r="73" spans="1:26" ht="14.25">
      <c r="A73" s="847" t="s">
        <v>785</v>
      </c>
      <c r="B73" s="847"/>
      <c r="C73" s="847"/>
      <c r="D73" s="847"/>
      <c r="E73" s="847"/>
      <c r="F73" s="847"/>
      <c r="G73" s="847"/>
      <c r="H73" s="847"/>
      <c r="I73" s="847"/>
      <c r="J73" s="847"/>
      <c r="K73" s="847"/>
      <c r="L73" s="847"/>
      <c r="M73" s="847"/>
      <c r="N73" s="847"/>
      <c r="O73" s="847"/>
      <c r="P73" s="847"/>
      <c r="Q73" s="847"/>
      <c r="R73" s="847"/>
      <c r="S73" s="847"/>
      <c r="T73" s="847"/>
      <c r="U73" s="847"/>
      <c r="V73" s="847"/>
      <c r="W73" s="847"/>
      <c r="X73" s="847"/>
      <c r="Y73" s="847"/>
      <c r="Z73" s="847"/>
    </row>
    <row r="74" spans="1:26" ht="27.75" customHeight="1">
      <c r="A74" s="847" t="s">
        <v>810</v>
      </c>
      <c r="B74" s="847"/>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row>
    <row r="75" spans="1:26" ht="29.25" customHeight="1">
      <c r="A75" s="848" t="s">
        <v>696</v>
      </c>
      <c r="B75" s="848"/>
      <c r="C75" s="848"/>
      <c r="D75" s="848"/>
      <c r="E75" s="848"/>
      <c r="F75" s="848"/>
      <c r="G75" s="848"/>
      <c r="H75" s="848"/>
      <c r="I75" s="848"/>
      <c r="J75" s="848"/>
      <c r="K75" s="848"/>
      <c r="L75" s="848"/>
      <c r="M75" s="848"/>
      <c r="N75" s="848"/>
      <c r="O75" s="848"/>
      <c r="P75" s="848"/>
      <c r="Q75" s="848"/>
      <c r="R75" s="848"/>
      <c r="S75" s="848"/>
      <c r="T75" s="848"/>
      <c r="U75" s="848"/>
      <c r="V75" s="848"/>
      <c r="W75" s="848"/>
      <c r="X75" s="848"/>
      <c r="Y75" s="848"/>
      <c r="Z75" s="848"/>
    </row>
    <row r="76" spans="1:26" ht="59.25" customHeight="1">
      <c r="A76" s="848" t="s">
        <v>302</v>
      </c>
      <c r="B76" s="848"/>
      <c r="C76" s="848"/>
      <c r="D76" s="848"/>
      <c r="E76" s="848"/>
      <c r="F76" s="848"/>
      <c r="G76" s="848"/>
      <c r="H76" s="848"/>
      <c r="I76" s="848"/>
      <c r="J76" s="848"/>
      <c r="K76" s="848"/>
      <c r="L76" s="848"/>
      <c r="M76" s="848"/>
      <c r="N76" s="848"/>
      <c r="O76" s="848"/>
      <c r="P76" s="848"/>
      <c r="Q76" s="848"/>
      <c r="R76" s="848"/>
      <c r="S76" s="848"/>
      <c r="T76" s="848"/>
      <c r="U76" s="848"/>
      <c r="V76" s="848"/>
      <c r="W76" s="848"/>
      <c r="X76" s="848"/>
      <c r="Y76" s="848"/>
      <c r="Z76" s="848"/>
    </row>
    <row r="77" spans="1:26" ht="90.75" customHeight="1">
      <c r="A77" s="849" t="s">
        <v>909</v>
      </c>
      <c r="B77" s="849"/>
      <c r="C77" s="849"/>
      <c r="D77" s="849"/>
      <c r="E77" s="849"/>
      <c r="F77" s="849"/>
      <c r="G77" s="849"/>
      <c r="H77" s="849"/>
      <c r="I77" s="849"/>
      <c r="J77" s="849"/>
      <c r="K77" s="849"/>
      <c r="L77" s="849"/>
      <c r="M77" s="849"/>
      <c r="N77" s="849"/>
      <c r="O77" s="849"/>
      <c r="P77" s="849"/>
      <c r="Q77" s="849"/>
      <c r="R77" s="849"/>
      <c r="S77" s="849"/>
      <c r="T77" s="849"/>
      <c r="U77" s="849"/>
      <c r="V77" s="849"/>
      <c r="W77" s="849"/>
      <c r="X77" s="849"/>
      <c r="Y77" s="849"/>
      <c r="Z77" s="849"/>
    </row>
    <row r="78" spans="1:27" ht="58.5" customHeight="1">
      <c r="A78" s="850" t="s">
        <v>981</v>
      </c>
      <c r="B78" s="850"/>
      <c r="C78" s="850"/>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7"/>
    </row>
    <row r="79" spans="1:27" ht="45.75" customHeight="1">
      <c r="A79" s="850" t="s">
        <v>540</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7"/>
    </row>
    <row r="80" spans="1:26" ht="14.25">
      <c r="A80" s="37"/>
      <c r="B80" s="38"/>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4.25">
      <c r="A81" s="851" t="s">
        <v>303</v>
      </c>
      <c r="B81" s="851"/>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row>
    <row r="82" spans="1:26" ht="14.25">
      <c r="A82" s="37"/>
      <c r="B82" s="38"/>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4.25">
      <c r="A83" s="827" t="s">
        <v>1033</v>
      </c>
      <c r="B83" s="827"/>
      <c r="C83" s="827"/>
      <c r="D83" s="827"/>
      <c r="E83" s="827"/>
      <c r="F83" s="827"/>
      <c r="G83" s="827"/>
      <c r="H83" s="827"/>
      <c r="I83" s="827"/>
      <c r="J83" s="827"/>
      <c r="K83" s="827"/>
      <c r="L83" s="827"/>
      <c r="M83" s="827"/>
      <c r="N83" s="827"/>
      <c r="O83" s="827"/>
      <c r="P83" s="827"/>
      <c r="Q83" s="827"/>
      <c r="R83" s="827"/>
      <c r="S83" s="827"/>
      <c r="T83" s="827"/>
      <c r="U83" s="827"/>
      <c r="V83" s="827"/>
      <c r="W83" s="827"/>
      <c r="X83" s="827"/>
      <c r="Y83" s="827"/>
      <c r="Z83" s="827"/>
    </row>
    <row r="84" spans="1:26" ht="14.25">
      <c r="A84" s="815" t="s">
        <v>304</v>
      </c>
      <c r="B84" s="815"/>
      <c r="C84" s="815"/>
      <c r="D84" s="815"/>
      <c r="E84" s="815"/>
      <c r="F84" s="815"/>
      <c r="G84" s="815"/>
      <c r="H84" s="815"/>
      <c r="I84" s="815"/>
      <c r="J84" s="815"/>
      <c r="K84" s="815"/>
      <c r="L84" s="815"/>
      <c r="M84" s="815"/>
      <c r="N84" s="815"/>
      <c r="O84" s="815"/>
      <c r="P84" s="815"/>
      <c r="Q84" s="815"/>
      <c r="R84" s="815"/>
      <c r="S84" s="815"/>
      <c r="T84" s="815"/>
      <c r="U84" s="815"/>
      <c r="V84" s="815"/>
      <c r="W84" s="815"/>
      <c r="X84" s="815"/>
      <c r="Y84" s="815"/>
      <c r="Z84" s="815"/>
    </row>
    <row r="85" spans="1:26" ht="14.25">
      <c r="A85" s="815" t="s">
        <v>305</v>
      </c>
      <c r="B85" s="815"/>
      <c r="C85" s="815"/>
      <c r="D85" s="815"/>
      <c r="E85" s="815"/>
      <c r="F85" s="815"/>
      <c r="G85" s="815"/>
      <c r="H85" s="815"/>
      <c r="I85" s="815"/>
      <c r="J85" s="815"/>
      <c r="K85" s="815"/>
      <c r="L85" s="815"/>
      <c r="M85" s="815"/>
      <c r="N85" s="815"/>
      <c r="O85" s="815"/>
      <c r="P85" s="815"/>
      <c r="Q85" s="815"/>
      <c r="R85" s="815"/>
      <c r="S85" s="815"/>
      <c r="T85" s="815"/>
      <c r="U85" s="815"/>
      <c r="V85" s="815"/>
      <c r="W85" s="815"/>
      <c r="X85" s="815"/>
      <c r="Y85" s="815"/>
      <c r="Z85" s="815"/>
    </row>
    <row r="86" spans="1:26" ht="14.25">
      <c r="A86" s="815" t="s">
        <v>306</v>
      </c>
      <c r="B86" s="815"/>
      <c r="C86" s="815"/>
      <c r="D86" s="815"/>
      <c r="E86" s="815"/>
      <c r="F86" s="815"/>
      <c r="G86" s="815"/>
      <c r="H86" s="815"/>
      <c r="I86" s="815"/>
      <c r="J86" s="815"/>
      <c r="K86" s="815"/>
      <c r="L86" s="815"/>
      <c r="M86" s="815"/>
      <c r="N86" s="815"/>
      <c r="O86" s="815"/>
      <c r="P86" s="815"/>
      <c r="Q86" s="815"/>
      <c r="R86" s="815"/>
      <c r="S86" s="815"/>
      <c r="T86" s="815"/>
      <c r="U86" s="815"/>
      <c r="V86" s="815"/>
      <c r="W86" s="815"/>
      <c r="X86" s="815"/>
      <c r="Y86" s="815"/>
      <c r="Z86" s="815"/>
    </row>
    <row r="87" spans="1:26" ht="14.25">
      <c r="A87" s="815" t="s">
        <v>307</v>
      </c>
      <c r="B87" s="815"/>
      <c r="C87" s="815"/>
      <c r="D87" s="815"/>
      <c r="E87" s="815"/>
      <c r="F87" s="815"/>
      <c r="G87" s="815"/>
      <c r="H87" s="815"/>
      <c r="I87" s="815"/>
      <c r="J87" s="815"/>
      <c r="K87" s="815"/>
      <c r="L87" s="815"/>
      <c r="M87" s="815"/>
      <c r="N87" s="815"/>
      <c r="O87" s="815"/>
      <c r="P87" s="815"/>
      <c r="Q87" s="815"/>
      <c r="R87" s="815"/>
      <c r="S87" s="815"/>
      <c r="T87" s="815"/>
      <c r="U87" s="815"/>
      <c r="V87" s="815"/>
      <c r="W87" s="815"/>
      <c r="X87" s="815"/>
      <c r="Y87" s="815"/>
      <c r="Z87" s="815"/>
    </row>
    <row r="1301" ht="15"/>
    <row r="3587" ht="15"/>
    <row r="9687" ht="15"/>
    <row r="9810" ht="15"/>
  </sheetData>
  <sheetProtection/>
  <mergeCells count="144">
    <mergeCell ref="D34:D35"/>
    <mergeCell ref="A66:Z66"/>
    <mergeCell ref="A67:Z67"/>
    <mergeCell ref="A65:Z65"/>
    <mergeCell ref="C18:C19"/>
    <mergeCell ref="D18:D19"/>
    <mergeCell ref="E18:E19"/>
    <mergeCell ref="C20:C21"/>
    <mergeCell ref="D20:D21"/>
    <mergeCell ref="E20:E21"/>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E30:E31"/>
    <mergeCell ref="C10:C11"/>
    <mergeCell ref="E22:E23"/>
    <mergeCell ref="C8:C9"/>
    <mergeCell ref="D8:D9"/>
    <mergeCell ref="E8:E9"/>
    <mergeCell ref="D10:D11"/>
    <mergeCell ref="E10:E11"/>
    <mergeCell ref="C28:C29"/>
    <mergeCell ref="C22:C23"/>
    <mergeCell ref="D22:D23"/>
    <mergeCell ref="C6:C7"/>
    <mergeCell ref="D6:D7"/>
    <mergeCell ref="E6:E7"/>
    <mergeCell ref="C32:C33"/>
    <mergeCell ref="D32:D33"/>
    <mergeCell ref="E32:E33"/>
    <mergeCell ref="C30:C31"/>
    <mergeCell ref="D30:D31"/>
    <mergeCell ref="C16:C17"/>
    <mergeCell ref="D16:D17"/>
    <mergeCell ref="E16:E17"/>
    <mergeCell ref="C14:C15"/>
    <mergeCell ref="E12:E13"/>
    <mergeCell ref="D14:D15"/>
    <mergeCell ref="E14:E15"/>
    <mergeCell ref="U4:W4"/>
    <mergeCell ref="X4:Z4"/>
    <mergeCell ref="B10:B11"/>
    <mergeCell ref="B4:B5"/>
    <mergeCell ref="C4:E4"/>
    <mergeCell ref="I4:K4"/>
    <mergeCell ref="L4:N4"/>
    <mergeCell ref="F4:H4"/>
    <mergeCell ref="B6:B7"/>
    <mergeCell ref="B8:B9"/>
    <mergeCell ref="B24:B25"/>
    <mergeCell ref="A26:A29"/>
    <mergeCell ref="B28:B29"/>
    <mergeCell ref="R4:T4"/>
    <mergeCell ref="B30:B31"/>
    <mergeCell ref="B14:B15"/>
    <mergeCell ref="B18:B19"/>
    <mergeCell ref="A6:A9"/>
    <mergeCell ref="C12:C13"/>
    <mergeCell ref="D12:D13"/>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78:Z78"/>
    <mergeCell ref="A73:Z73"/>
    <mergeCell ref="A83:Z83"/>
    <mergeCell ref="A84:Z84"/>
    <mergeCell ref="A62:Z62"/>
    <mergeCell ref="A63:Z63"/>
    <mergeCell ref="A81:Z81"/>
    <mergeCell ref="A69:Z69"/>
    <mergeCell ref="A70:Z70"/>
    <mergeCell ref="A71:Z71"/>
    <mergeCell ref="B20:B21"/>
    <mergeCell ref="A85:Z85"/>
    <mergeCell ref="A86:Z86"/>
    <mergeCell ref="A87:Z87"/>
    <mergeCell ref="A74:Z74"/>
    <mergeCell ref="A75:Z75"/>
    <mergeCell ref="A76:Z76"/>
    <mergeCell ref="A77:Z77"/>
    <mergeCell ref="A79:Z79"/>
    <mergeCell ref="A61:Z61"/>
    <mergeCell ref="A30:A33"/>
    <mergeCell ref="B32:B33"/>
    <mergeCell ref="A34:A37"/>
    <mergeCell ref="B36:B37"/>
    <mergeCell ref="A38:A39"/>
    <mergeCell ref="A10:A13"/>
    <mergeCell ref="B12:B13"/>
    <mergeCell ref="A14:A17"/>
    <mergeCell ref="B16:B17"/>
    <mergeCell ref="A18:A21"/>
    <mergeCell ref="A41:A44"/>
    <mergeCell ref="B43:B44"/>
    <mergeCell ref="A45:A48"/>
    <mergeCell ref="B47:B48"/>
    <mergeCell ref="A49:A52"/>
    <mergeCell ref="B51:B5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3" manualBreakCount="3">
    <brk id="39" max="255" man="1"/>
    <brk id="63" max="255" man="1"/>
    <brk id="67" max="255" man="1"/>
  </rowBreaks>
</worksheet>
</file>

<file path=xl/worksheets/sheet5.xml><?xml version="1.0" encoding="utf-8"?>
<worksheet xmlns="http://schemas.openxmlformats.org/spreadsheetml/2006/main" xmlns:r="http://schemas.openxmlformats.org/officeDocument/2006/relationships">
  <sheetPr>
    <tabColor rgb="FFFFC000"/>
  </sheetPr>
  <dimension ref="A1:Z73"/>
  <sheetViews>
    <sheetView view="pageBreakPreview" zoomScaleNormal="98" zoomScaleSheetLayoutView="100" zoomScalePageLayoutView="0" workbookViewId="0" topLeftCell="A1">
      <selection activeCell="A1" sqref="A1:X16384"/>
    </sheetView>
  </sheetViews>
  <sheetFormatPr defaultColWidth="9.140625" defaultRowHeight="15"/>
  <cols>
    <col min="1" max="1" width="35.421875" style="18" customWidth="1"/>
    <col min="2" max="14" width="9.00390625" style="18" customWidth="1"/>
    <col min="15" max="24" width="9.00390625" style="7" customWidth="1"/>
  </cols>
  <sheetData>
    <row r="1" ht="15">
      <c r="X1" s="7">
        <v>10</v>
      </c>
    </row>
    <row r="2" spans="1:24" ht="15">
      <c r="A2" s="883" t="s">
        <v>796</v>
      </c>
      <c r="B2" s="883"/>
      <c r="C2" s="883"/>
      <c r="D2" s="883"/>
      <c r="E2" s="883"/>
      <c r="F2" s="883"/>
      <c r="G2" s="883"/>
      <c r="H2" s="883"/>
      <c r="I2" s="883"/>
      <c r="J2" s="883"/>
      <c r="K2" s="883"/>
      <c r="L2" s="883"/>
      <c r="M2" s="883"/>
      <c r="N2" s="883"/>
      <c r="O2" s="883"/>
      <c r="P2" s="883"/>
      <c r="Q2" s="883"/>
      <c r="R2" s="883"/>
      <c r="S2" s="883"/>
      <c r="T2" s="883"/>
      <c r="U2" s="883"/>
      <c r="V2" s="883"/>
      <c r="W2" s="883"/>
      <c r="X2" s="883"/>
    </row>
    <row r="3" spans="1:24" ht="21.75" customHeight="1">
      <c r="A3" s="885" t="s">
        <v>797</v>
      </c>
      <c r="B3" s="885"/>
      <c r="C3" s="885"/>
      <c r="D3" s="885"/>
      <c r="E3" s="885"/>
      <c r="F3" s="885"/>
      <c r="G3" s="885"/>
      <c r="H3" s="885"/>
      <c r="I3" s="885"/>
      <c r="J3" s="885"/>
      <c r="K3" s="885"/>
      <c r="L3" s="885"/>
      <c r="M3" s="885"/>
      <c r="N3" s="885"/>
      <c r="O3" s="885"/>
      <c r="P3" s="885"/>
      <c r="Q3" s="885"/>
      <c r="R3" s="885"/>
      <c r="S3" s="885"/>
      <c r="T3" s="885"/>
      <c r="U3" s="885"/>
      <c r="V3" s="885"/>
      <c r="W3" s="885"/>
      <c r="X3" s="885"/>
    </row>
    <row r="4" spans="1:24" ht="15">
      <c r="A4" s="338" t="s">
        <v>53</v>
      </c>
      <c r="B4" s="886" t="s">
        <v>601</v>
      </c>
      <c r="C4" s="886"/>
      <c r="D4" s="886"/>
      <c r="E4" s="886"/>
      <c r="F4" s="886"/>
      <c r="G4" s="886"/>
      <c r="H4" s="886"/>
      <c r="I4" s="886"/>
      <c r="J4" s="886"/>
      <c r="K4" s="886"/>
      <c r="L4" s="886"/>
      <c r="M4" s="886"/>
      <c r="N4" s="886"/>
      <c r="O4" s="886"/>
      <c r="P4" s="886"/>
      <c r="Q4" s="886"/>
      <c r="R4" s="886"/>
      <c r="S4" s="886"/>
      <c r="T4" s="886"/>
      <c r="U4" s="886"/>
      <c r="V4" s="886"/>
      <c r="W4" s="886"/>
      <c r="X4" s="886"/>
    </row>
    <row r="5" spans="1:24" ht="30">
      <c r="A5" s="338" t="s">
        <v>55</v>
      </c>
      <c r="B5" s="882" t="s">
        <v>362</v>
      </c>
      <c r="C5" s="882"/>
      <c r="D5" s="882"/>
      <c r="E5" s="882"/>
      <c r="F5" s="882"/>
      <c r="G5" s="882"/>
      <c r="H5" s="882"/>
      <c r="I5" s="882"/>
      <c r="J5" s="882"/>
      <c r="K5" s="882"/>
      <c r="L5" s="882"/>
      <c r="M5" s="882"/>
      <c r="N5" s="882"/>
      <c r="O5" s="882"/>
      <c r="P5" s="882"/>
      <c r="Q5" s="882"/>
      <c r="R5" s="882"/>
      <c r="S5" s="882"/>
      <c r="T5" s="882"/>
      <c r="U5" s="882"/>
      <c r="V5" s="882"/>
      <c r="W5" s="882"/>
      <c r="X5" s="882"/>
    </row>
    <row r="6" spans="1:24" ht="15">
      <c r="A6" s="875" t="s">
        <v>57</v>
      </c>
      <c r="B6" s="884" t="s">
        <v>1039</v>
      </c>
      <c r="C6" s="884"/>
      <c r="D6" s="884"/>
      <c r="E6" s="884"/>
      <c r="F6" s="884"/>
      <c r="G6" s="884"/>
      <c r="H6" s="884"/>
      <c r="I6" s="884"/>
      <c r="J6" s="884"/>
      <c r="K6" s="884"/>
      <c r="L6" s="884"/>
      <c r="M6" s="884"/>
      <c r="N6" s="884"/>
      <c r="O6" s="884"/>
      <c r="P6" s="884"/>
      <c r="Q6" s="884"/>
      <c r="R6" s="884"/>
      <c r="S6" s="884"/>
      <c r="T6" s="884"/>
      <c r="U6" s="884"/>
      <c r="V6" s="884"/>
      <c r="W6" s="884"/>
      <c r="X6" s="884"/>
    </row>
    <row r="7" spans="1:24" ht="15">
      <c r="A7" s="876"/>
      <c r="B7" s="884" t="s">
        <v>365</v>
      </c>
      <c r="C7" s="884"/>
      <c r="D7" s="884"/>
      <c r="E7" s="884"/>
      <c r="F7" s="884"/>
      <c r="G7" s="884"/>
      <c r="H7" s="884"/>
      <c r="I7" s="884"/>
      <c r="J7" s="884"/>
      <c r="K7" s="884"/>
      <c r="L7" s="884"/>
      <c r="M7" s="884"/>
      <c r="N7" s="884"/>
      <c r="O7" s="884"/>
      <c r="P7" s="884"/>
      <c r="Q7" s="884"/>
      <c r="R7" s="884"/>
      <c r="S7" s="884"/>
      <c r="T7" s="884"/>
      <c r="U7" s="884"/>
      <c r="V7" s="884"/>
      <c r="W7" s="884"/>
      <c r="X7" s="884"/>
    </row>
    <row r="8" spans="1:24" ht="15">
      <c r="A8" s="876"/>
      <c r="B8" s="884" t="s">
        <v>366</v>
      </c>
      <c r="C8" s="884"/>
      <c r="D8" s="884"/>
      <c r="E8" s="884"/>
      <c r="F8" s="884"/>
      <c r="G8" s="884"/>
      <c r="H8" s="884"/>
      <c r="I8" s="884"/>
      <c r="J8" s="884"/>
      <c r="K8" s="884"/>
      <c r="L8" s="884"/>
      <c r="M8" s="884"/>
      <c r="N8" s="884"/>
      <c r="O8" s="884"/>
      <c r="P8" s="884"/>
      <c r="Q8" s="884"/>
      <c r="R8" s="884"/>
      <c r="S8" s="884"/>
      <c r="T8" s="884"/>
      <c r="U8" s="884"/>
      <c r="V8" s="884"/>
      <c r="W8" s="884"/>
      <c r="X8" s="884"/>
    </row>
    <row r="9" spans="1:24" ht="15">
      <c r="A9" s="876"/>
      <c r="B9" s="884" t="s">
        <v>367</v>
      </c>
      <c r="C9" s="884"/>
      <c r="D9" s="884"/>
      <c r="E9" s="884"/>
      <c r="F9" s="884"/>
      <c r="G9" s="884"/>
      <c r="H9" s="884"/>
      <c r="I9" s="884"/>
      <c r="J9" s="884"/>
      <c r="K9" s="884"/>
      <c r="L9" s="884"/>
      <c r="M9" s="884"/>
      <c r="N9" s="884"/>
      <c r="O9" s="884"/>
      <c r="P9" s="884"/>
      <c r="Q9" s="884"/>
      <c r="R9" s="884"/>
      <c r="S9" s="884"/>
      <c r="T9" s="884"/>
      <c r="U9" s="884"/>
      <c r="V9" s="884"/>
      <c r="W9" s="884"/>
      <c r="X9" s="884"/>
    </row>
    <row r="10" spans="1:24" ht="15">
      <c r="A10" s="877"/>
      <c r="B10" s="887" t="s">
        <v>118</v>
      </c>
      <c r="C10" s="888"/>
      <c r="D10" s="888"/>
      <c r="E10" s="888"/>
      <c r="F10" s="888"/>
      <c r="G10" s="888"/>
      <c r="H10" s="888"/>
      <c r="I10" s="888"/>
      <c r="J10" s="888"/>
      <c r="K10" s="888"/>
      <c r="L10" s="888"/>
      <c r="M10" s="888"/>
      <c r="N10" s="888"/>
      <c r="O10" s="888"/>
      <c r="P10" s="888"/>
      <c r="Q10" s="888"/>
      <c r="R10" s="888"/>
      <c r="S10" s="888"/>
      <c r="T10" s="888"/>
      <c r="U10" s="888"/>
      <c r="V10" s="888"/>
      <c r="W10" s="888"/>
      <c r="X10" s="889"/>
    </row>
    <row r="11" spans="1:24" ht="15">
      <c r="A11" s="339" t="s">
        <v>58</v>
      </c>
      <c r="B11" s="891" t="s">
        <v>695</v>
      </c>
      <c r="C11" s="891"/>
      <c r="D11" s="891"/>
      <c r="E11" s="891"/>
      <c r="F11" s="891"/>
      <c r="G11" s="891"/>
      <c r="H11" s="891"/>
      <c r="I11" s="891"/>
      <c r="J11" s="891"/>
      <c r="K11" s="891"/>
      <c r="L11" s="891"/>
      <c r="M11" s="891"/>
      <c r="N11" s="891"/>
      <c r="O11" s="891"/>
      <c r="P11" s="891"/>
      <c r="Q11" s="891"/>
      <c r="R11" s="891"/>
      <c r="S11" s="891"/>
      <c r="T11" s="891"/>
      <c r="U11" s="891"/>
      <c r="V11" s="891"/>
      <c r="W11" s="891"/>
      <c r="X11" s="891"/>
    </row>
    <row r="12" spans="1:24" ht="15" customHeight="1">
      <c r="A12" s="875" t="s">
        <v>59</v>
      </c>
      <c r="B12" s="882" t="s">
        <v>454</v>
      </c>
      <c r="C12" s="882"/>
      <c r="D12" s="882"/>
      <c r="E12" s="882"/>
      <c r="F12" s="882"/>
      <c r="G12" s="882"/>
      <c r="H12" s="882"/>
      <c r="I12" s="882"/>
      <c r="J12" s="882"/>
      <c r="K12" s="882"/>
      <c r="L12" s="882"/>
      <c r="M12" s="882"/>
      <c r="N12" s="882"/>
      <c r="O12" s="882"/>
      <c r="P12" s="882"/>
      <c r="Q12" s="882"/>
      <c r="R12" s="882"/>
      <c r="S12" s="882"/>
      <c r="T12" s="882"/>
      <c r="U12" s="882"/>
      <c r="V12" s="882"/>
      <c r="W12" s="882"/>
      <c r="X12" s="882"/>
    </row>
    <row r="13" spans="1:24" ht="15">
      <c r="A13" s="876"/>
      <c r="B13" s="882" t="s">
        <v>1040</v>
      </c>
      <c r="C13" s="882"/>
      <c r="D13" s="882"/>
      <c r="E13" s="882"/>
      <c r="F13" s="882"/>
      <c r="G13" s="882"/>
      <c r="H13" s="882"/>
      <c r="I13" s="882"/>
      <c r="J13" s="882"/>
      <c r="K13" s="882"/>
      <c r="L13" s="882"/>
      <c r="M13" s="882"/>
      <c r="N13" s="882"/>
      <c r="O13" s="882"/>
      <c r="P13" s="882"/>
      <c r="Q13" s="882"/>
      <c r="R13" s="882"/>
      <c r="S13" s="882"/>
      <c r="T13" s="882"/>
      <c r="U13" s="882"/>
      <c r="V13" s="882"/>
      <c r="W13" s="882"/>
      <c r="X13" s="882"/>
    </row>
    <row r="14" spans="1:24" ht="15">
      <c r="A14" s="876"/>
      <c r="B14" s="881" t="s">
        <v>60</v>
      </c>
      <c r="C14" s="881"/>
      <c r="D14" s="881"/>
      <c r="E14" s="881"/>
      <c r="F14" s="881"/>
      <c r="G14" s="881"/>
      <c r="H14" s="881"/>
      <c r="I14" s="881"/>
      <c r="J14" s="881"/>
      <c r="K14" s="881"/>
      <c r="L14" s="881"/>
      <c r="M14" s="881"/>
      <c r="N14" s="881"/>
      <c r="O14" s="881"/>
      <c r="P14" s="881"/>
      <c r="Q14" s="881"/>
      <c r="R14" s="881"/>
      <c r="S14" s="881"/>
      <c r="T14" s="881"/>
      <c r="U14" s="881"/>
      <c r="V14" s="881"/>
      <c r="W14" s="881"/>
      <c r="X14" s="881"/>
    </row>
    <row r="15" spans="1:24" ht="15">
      <c r="A15" s="877"/>
      <c r="B15" s="878" t="s">
        <v>1045</v>
      </c>
      <c r="C15" s="879"/>
      <c r="D15" s="879"/>
      <c r="E15" s="879"/>
      <c r="F15" s="879"/>
      <c r="G15" s="879"/>
      <c r="H15" s="879"/>
      <c r="I15" s="879"/>
      <c r="J15" s="879"/>
      <c r="K15" s="879"/>
      <c r="L15" s="879"/>
      <c r="M15" s="879"/>
      <c r="N15" s="879"/>
      <c r="O15" s="879"/>
      <c r="P15" s="879"/>
      <c r="Q15" s="879"/>
      <c r="R15" s="879"/>
      <c r="S15" s="879"/>
      <c r="T15" s="879"/>
      <c r="U15" s="879"/>
      <c r="V15" s="879"/>
      <c r="W15" s="879"/>
      <c r="X15" s="880"/>
    </row>
    <row r="16" spans="1:24" ht="15.75" customHeight="1">
      <c r="A16" s="869" t="s">
        <v>508</v>
      </c>
      <c r="B16" s="869" t="s">
        <v>61</v>
      </c>
      <c r="C16" s="867" t="s">
        <v>9</v>
      </c>
      <c r="D16" s="867"/>
      <c r="E16" s="867" t="s">
        <v>10</v>
      </c>
      <c r="F16" s="867"/>
      <c r="G16" s="867" t="s">
        <v>11</v>
      </c>
      <c r="H16" s="867"/>
      <c r="I16" s="867" t="s">
        <v>19</v>
      </c>
      <c r="J16" s="867"/>
      <c r="K16" s="867" t="s">
        <v>27</v>
      </c>
      <c r="L16" s="867"/>
      <c r="M16" s="867" t="s">
        <v>28</v>
      </c>
      <c r="N16" s="867"/>
      <c r="O16" s="867" t="s">
        <v>524</v>
      </c>
      <c r="P16" s="867"/>
      <c r="Q16" s="867" t="s">
        <v>525</v>
      </c>
      <c r="R16" s="867"/>
      <c r="S16" s="867" t="s">
        <v>526</v>
      </c>
      <c r="T16" s="867"/>
      <c r="U16" s="867" t="s">
        <v>527</v>
      </c>
      <c r="V16" s="867"/>
      <c r="W16" s="867" t="s">
        <v>539</v>
      </c>
      <c r="X16" s="867"/>
    </row>
    <row r="17" spans="1:24" ht="83.25" customHeight="1">
      <c r="A17" s="869"/>
      <c r="B17" s="869"/>
      <c r="C17" s="162" t="s">
        <v>33</v>
      </c>
      <c r="D17" s="162" t="s">
        <v>34</v>
      </c>
      <c r="E17" s="162" t="s">
        <v>33</v>
      </c>
      <c r="F17" s="162" t="s">
        <v>34</v>
      </c>
      <c r="G17" s="162" t="s">
        <v>33</v>
      </c>
      <c r="H17" s="162" t="s">
        <v>34</v>
      </c>
      <c r="I17" s="162" t="s">
        <v>33</v>
      </c>
      <c r="J17" s="162" t="s">
        <v>34</v>
      </c>
      <c r="K17" s="162" t="s">
        <v>33</v>
      </c>
      <c r="L17" s="162" t="s">
        <v>34</v>
      </c>
      <c r="M17" s="162" t="s">
        <v>33</v>
      </c>
      <c r="N17" s="162" t="s">
        <v>34</v>
      </c>
      <c r="O17" s="162" t="s">
        <v>33</v>
      </c>
      <c r="P17" s="162" t="s">
        <v>34</v>
      </c>
      <c r="Q17" s="162" t="s">
        <v>33</v>
      </c>
      <c r="R17" s="162" t="s">
        <v>34</v>
      </c>
      <c r="S17" s="162" t="s">
        <v>33</v>
      </c>
      <c r="T17" s="162" t="s">
        <v>34</v>
      </c>
      <c r="U17" s="162" t="s">
        <v>33</v>
      </c>
      <c r="V17" s="162" t="s">
        <v>34</v>
      </c>
      <c r="W17" s="162" t="s">
        <v>33</v>
      </c>
      <c r="X17" s="162" t="s">
        <v>34</v>
      </c>
    </row>
    <row r="18" spans="1:24" ht="15">
      <c r="A18" s="340" t="s">
        <v>454</v>
      </c>
      <c r="B18" s="340"/>
      <c r="C18" s="340"/>
      <c r="D18" s="340"/>
      <c r="E18" s="340"/>
      <c r="F18" s="340"/>
      <c r="G18" s="340"/>
      <c r="H18" s="340"/>
      <c r="I18" s="340"/>
      <c r="J18" s="340"/>
      <c r="K18" s="340"/>
      <c r="L18" s="340"/>
      <c r="M18" s="340"/>
      <c r="N18" s="340"/>
      <c r="O18" s="341"/>
      <c r="P18" s="341"/>
      <c r="Q18" s="341"/>
      <c r="R18" s="341"/>
      <c r="S18" s="341"/>
      <c r="T18" s="341"/>
      <c r="U18" s="341"/>
      <c r="V18" s="341"/>
      <c r="W18" s="341"/>
      <c r="X18" s="341"/>
    </row>
    <row r="19" spans="1:24" ht="15">
      <c r="A19" s="198" t="s">
        <v>492</v>
      </c>
      <c r="B19" s="198"/>
      <c r="C19" s="198"/>
      <c r="D19" s="198"/>
      <c r="E19" s="198"/>
      <c r="F19" s="198"/>
      <c r="G19" s="198"/>
      <c r="H19" s="198"/>
      <c r="I19" s="198"/>
      <c r="J19" s="198"/>
      <c r="K19" s="198"/>
      <c r="L19" s="198"/>
      <c r="M19" s="198"/>
      <c r="N19" s="198"/>
      <c r="O19" s="342"/>
      <c r="P19" s="342"/>
      <c r="Q19" s="342"/>
      <c r="R19" s="342"/>
      <c r="S19" s="342"/>
      <c r="T19" s="342"/>
      <c r="U19" s="342"/>
      <c r="V19" s="342"/>
      <c r="W19" s="342"/>
      <c r="X19" s="342"/>
    </row>
    <row r="20" spans="1:24" ht="33.75">
      <c r="A20" s="198" t="s">
        <v>62</v>
      </c>
      <c r="B20" s="168">
        <f>РФКиС_п!F8</f>
        <v>102245</v>
      </c>
      <c r="C20" s="168">
        <f>РФКиС_п!G8</f>
        <v>103000</v>
      </c>
      <c r="D20" s="168">
        <f>РФКиС_п!H8</f>
        <v>102476.8</v>
      </c>
      <c r="E20" s="343">
        <f>РФКиС_п!I8</f>
        <v>120000</v>
      </c>
      <c r="F20" s="343">
        <f>РФКиС_п!J8</f>
        <v>117000</v>
      </c>
      <c r="G20" s="343">
        <f>РФКиС_п!K8</f>
        <v>179670</v>
      </c>
      <c r="H20" s="343">
        <f>РФКиС_п!L8</f>
        <v>150000</v>
      </c>
      <c r="I20" s="343">
        <f>РФКиС_п!M8</f>
        <v>209674</v>
      </c>
      <c r="J20" s="343">
        <f>РФКиС_п!N8</f>
        <v>155000</v>
      </c>
      <c r="K20" s="343">
        <f>РФКиС_п!O8</f>
        <v>241276.4225</v>
      </c>
      <c r="L20" s="343">
        <f>РФКиС_п!P8</f>
        <v>241066</v>
      </c>
      <c r="M20" s="344">
        <f>РФКиС_п!Q8</f>
        <v>253236.354</v>
      </c>
      <c r="N20" s="344">
        <f>РФКиС_п!R8</f>
        <v>253236</v>
      </c>
      <c r="O20" s="344">
        <f>РФКиС_п!S8</f>
        <v>268301.343</v>
      </c>
      <c r="P20" s="344">
        <f>РФКиС_п!T8</f>
        <v>268301</v>
      </c>
      <c r="Q20" s="344">
        <f>РФКиС_п!U8</f>
        <v>290006.138</v>
      </c>
      <c r="R20" s="344">
        <f>РФКиС_п!V8</f>
        <v>290006</v>
      </c>
      <c r="S20" s="344">
        <f>РФКиС_п!W8</f>
        <v>312276.56</v>
      </c>
      <c r="T20" s="344">
        <f>РФКиС_п!X8</f>
        <v>312277</v>
      </c>
      <c r="U20" s="344">
        <f>РФКиС_п!Y8</f>
        <v>330680.218</v>
      </c>
      <c r="V20" s="344">
        <f>РФКиС_п!Z8</f>
        <v>330680</v>
      </c>
      <c r="W20" s="344">
        <f>РФКиС_п!AA8</f>
        <v>333355.25600000005</v>
      </c>
      <c r="X20" s="344">
        <f>РФКиС_п!AB8</f>
        <v>333355</v>
      </c>
    </row>
    <row r="21" spans="1:24" ht="15">
      <c r="A21" s="340" t="s">
        <v>63</v>
      </c>
      <c r="B21" s="340"/>
      <c r="C21" s="340"/>
      <c r="D21" s="340"/>
      <c r="E21" s="340"/>
      <c r="F21" s="340"/>
      <c r="G21" s="340"/>
      <c r="H21" s="340"/>
      <c r="I21" s="340"/>
      <c r="J21" s="340"/>
      <c r="K21" s="340"/>
      <c r="L21" s="340"/>
      <c r="M21" s="340"/>
      <c r="N21" s="340"/>
      <c r="O21" s="341"/>
      <c r="P21" s="341"/>
      <c r="Q21" s="341"/>
      <c r="R21" s="341"/>
      <c r="S21" s="341"/>
      <c r="T21" s="341"/>
      <c r="U21" s="341"/>
      <c r="V21" s="341"/>
      <c r="W21" s="341"/>
      <c r="X21" s="341"/>
    </row>
    <row r="22" spans="1:24" ht="11.25" customHeight="1">
      <c r="A22" s="345" t="s">
        <v>65</v>
      </c>
      <c r="B22" s="340"/>
      <c r="C22" s="340"/>
      <c r="D22" s="340"/>
      <c r="E22" s="340"/>
      <c r="F22" s="340"/>
      <c r="G22" s="340"/>
      <c r="H22" s="340"/>
      <c r="I22" s="340"/>
      <c r="J22" s="340"/>
      <c r="K22" s="340"/>
      <c r="L22" s="340"/>
      <c r="M22" s="340"/>
      <c r="N22" s="340"/>
      <c r="O22" s="341"/>
      <c r="P22" s="341"/>
      <c r="Q22" s="341"/>
      <c r="R22" s="341"/>
      <c r="S22" s="341"/>
      <c r="T22" s="341"/>
      <c r="U22" s="341"/>
      <c r="V22" s="341"/>
      <c r="W22" s="341"/>
      <c r="X22" s="341"/>
    </row>
    <row r="23" spans="1:24" ht="15">
      <c r="A23" s="346" t="s">
        <v>718</v>
      </c>
      <c r="B23" s="340"/>
      <c r="C23" s="340"/>
      <c r="D23" s="340"/>
      <c r="E23" s="340"/>
      <c r="F23" s="340"/>
      <c r="G23" s="340"/>
      <c r="H23" s="340"/>
      <c r="I23" s="340"/>
      <c r="J23" s="340"/>
      <c r="K23" s="340"/>
      <c r="L23" s="340"/>
      <c r="M23" s="340"/>
      <c r="N23" s="340"/>
      <c r="O23" s="341"/>
      <c r="P23" s="341"/>
      <c r="Q23" s="341"/>
      <c r="R23" s="341"/>
      <c r="S23" s="341"/>
      <c r="T23" s="341"/>
      <c r="U23" s="341"/>
      <c r="V23" s="341"/>
      <c r="W23" s="341"/>
      <c r="X23" s="341"/>
    </row>
    <row r="24" spans="1:24" ht="15">
      <c r="A24" s="198" t="s">
        <v>170</v>
      </c>
      <c r="B24" s="198"/>
      <c r="C24" s="198"/>
      <c r="D24" s="198"/>
      <c r="E24" s="198"/>
      <c r="F24" s="198"/>
      <c r="G24" s="198"/>
      <c r="H24" s="198"/>
      <c r="I24" s="198"/>
      <c r="J24" s="198"/>
      <c r="K24" s="198"/>
      <c r="L24" s="198"/>
      <c r="M24" s="198"/>
      <c r="N24" s="198"/>
      <c r="O24" s="342"/>
      <c r="P24" s="342"/>
      <c r="Q24" s="342"/>
      <c r="R24" s="342"/>
      <c r="S24" s="342"/>
      <c r="T24" s="342"/>
      <c r="U24" s="342"/>
      <c r="V24" s="342"/>
      <c r="W24" s="342"/>
      <c r="X24" s="342"/>
    </row>
    <row r="25" spans="1:24" ht="33.75">
      <c r="A25" s="198" t="s">
        <v>64</v>
      </c>
      <c r="B25" s="168">
        <f>РФКиС_п!F9</f>
        <v>90000</v>
      </c>
      <c r="C25" s="168">
        <f>РФКиС_п!G9</f>
        <v>95000</v>
      </c>
      <c r="D25" s="168">
        <f>РФКиС_п!H9</f>
        <v>90000</v>
      </c>
      <c r="E25" s="168">
        <f>РФКиС_п!I9</f>
        <v>100000</v>
      </c>
      <c r="F25" s="168">
        <f>РФКиС_п!J9</f>
        <v>96000</v>
      </c>
      <c r="G25" s="168">
        <f>РФКиС_п!K9</f>
        <v>105000</v>
      </c>
      <c r="H25" s="168">
        <f>РФКиС_п!L9</f>
        <v>101220</v>
      </c>
      <c r="I25" s="168">
        <f>РФКиС_п!M9</f>
        <v>105000</v>
      </c>
      <c r="J25" s="168">
        <f>РФКиС_п!N9</f>
        <v>103000</v>
      </c>
      <c r="K25" s="168">
        <f>РФКиС_п!O9</f>
        <v>106000</v>
      </c>
      <c r="L25" s="168">
        <f>РФКиС_п!P9</f>
        <v>105223</v>
      </c>
      <c r="M25" s="162">
        <f>РФКиС_п!Q9</f>
        <v>109000</v>
      </c>
      <c r="N25" s="162">
        <f>РФКиС_п!R9</f>
        <v>108000</v>
      </c>
      <c r="O25" s="162">
        <f>РФКиС_п!S9</f>
        <v>110000</v>
      </c>
      <c r="P25" s="162">
        <f>РФКиС_п!T9</f>
        <v>108500</v>
      </c>
      <c r="Q25" s="162">
        <f>РФКиС_п!U9</f>
        <v>111000</v>
      </c>
      <c r="R25" s="162">
        <f>РФКиС_п!V9</f>
        <v>109000</v>
      </c>
      <c r="S25" s="162">
        <f>РФКиС_п!W9</f>
        <v>111500</v>
      </c>
      <c r="T25" s="162">
        <f>РФКиС_п!X9</f>
        <v>109500</v>
      </c>
      <c r="U25" s="162">
        <f>РФКиС_п!Y9</f>
        <v>112000</v>
      </c>
      <c r="V25" s="162">
        <f>РФКиС_п!Z9</f>
        <v>110000</v>
      </c>
      <c r="W25" s="162">
        <f>РФКиС_п!AA9</f>
        <v>112500</v>
      </c>
      <c r="X25" s="162">
        <f>РФКиС_п!AB9</f>
        <v>110500</v>
      </c>
    </row>
    <row r="26" spans="1:24" ht="15">
      <c r="A26" s="345" t="s">
        <v>66</v>
      </c>
      <c r="B26" s="340"/>
      <c r="C26" s="340"/>
      <c r="D26" s="340"/>
      <c r="E26" s="340"/>
      <c r="F26" s="340"/>
      <c r="G26" s="340"/>
      <c r="H26" s="340"/>
      <c r="I26" s="340"/>
      <c r="J26" s="340"/>
      <c r="K26" s="340"/>
      <c r="L26" s="340"/>
      <c r="M26" s="340"/>
      <c r="N26" s="340"/>
      <c r="O26" s="341"/>
      <c r="P26" s="341"/>
      <c r="Q26" s="341"/>
      <c r="R26" s="341"/>
      <c r="S26" s="341"/>
      <c r="T26" s="341"/>
      <c r="U26" s="341"/>
      <c r="V26" s="341"/>
      <c r="W26" s="341"/>
      <c r="X26" s="341"/>
    </row>
    <row r="27" spans="1:24" ht="15">
      <c r="A27" s="340" t="s">
        <v>719</v>
      </c>
      <c r="B27" s="340"/>
      <c r="C27" s="340"/>
      <c r="D27" s="340"/>
      <c r="E27" s="340"/>
      <c r="F27" s="340"/>
      <c r="G27" s="340"/>
      <c r="H27" s="340"/>
      <c r="I27" s="340"/>
      <c r="J27" s="340"/>
      <c r="K27" s="340"/>
      <c r="L27" s="340"/>
      <c r="M27" s="340"/>
      <c r="N27" s="340"/>
      <c r="O27" s="341"/>
      <c r="P27" s="341"/>
      <c r="Q27" s="341"/>
      <c r="R27" s="341"/>
      <c r="S27" s="341"/>
      <c r="T27" s="341"/>
      <c r="U27" s="341"/>
      <c r="V27" s="341"/>
      <c r="W27" s="341"/>
      <c r="X27" s="341"/>
    </row>
    <row r="28" spans="1:24" ht="15">
      <c r="A28" s="198" t="s">
        <v>172</v>
      </c>
      <c r="B28" s="198"/>
      <c r="C28" s="198"/>
      <c r="D28" s="198"/>
      <c r="E28" s="198"/>
      <c r="F28" s="198"/>
      <c r="G28" s="198"/>
      <c r="H28" s="198"/>
      <c r="I28" s="198"/>
      <c r="J28" s="198"/>
      <c r="K28" s="198"/>
      <c r="L28" s="198"/>
      <c r="M28" s="198"/>
      <c r="N28" s="198"/>
      <c r="O28" s="342"/>
      <c r="P28" s="342"/>
      <c r="Q28" s="342"/>
      <c r="R28" s="342"/>
      <c r="S28" s="342"/>
      <c r="T28" s="342"/>
      <c r="U28" s="342"/>
      <c r="V28" s="342"/>
      <c r="W28" s="342"/>
      <c r="X28" s="342"/>
    </row>
    <row r="29" spans="1:24" ht="45">
      <c r="A29" s="198" t="s">
        <v>67</v>
      </c>
      <c r="B29" s="168">
        <f>РФКиС_п!F18</f>
        <v>10367</v>
      </c>
      <c r="C29" s="168">
        <f>РФКиС_п!G18</f>
        <v>10652</v>
      </c>
      <c r="D29" s="168">
        <f>РФКиС_п!H18</f>
        <v>10300</v>
      </c>
      <c r="E29" s="168">
        <f>РФКиС_п!I18</f>
        <v>10981</v>
      </c>
      <c r="F29" s="168">
        <f>РФКиС_п!J18</f>
        <v>10435</v>
      </c>
      <c r="G29" s="168">
        <f>РФКиС_п!K18</f>
        <v>10981</v>
      </c>
      <c r="H29" s="168">
        <f>РФКиС_п!L18</f>
        <v>10300</v>
      </c>
      <c r="I29" s="168">
        <f>РФКиС_п!M18</f>
        <v>10981</v>
      </c>
      <c r="J29" s="168">
        <f>РФКиС_п!N18</f>
        <v>10300</v>
      </c>
      <c r="K29" s="168">
        <f>РФКиС_п!O18</f>
        <v>10981</v>
      </c>
      <c r="L29" s="168">
        <f>РФКиС_п!P18</f>
        <v>10786</v>
      </c>
      <c r="M29" s="162">
        <f>РФКиС_п!Q18</f>
        <v>10981</v>
      </c>
      <c r="N29" s="162">
        <f>РФКиС_п!R18</f>
        <v>10786</v>
      </c>
      <c r="O29" s="162">
        <f>РФКиС_п!S18</f>
        <v>10981</v>
      </c>
      <c r="P29" s="162">
        <f>РФКиС_п!T18</f>
        <v>10786</v>
      </c>
      <c r="Q29" s="162">
        <f>РФКиС_п!U18</f>
        <v>10981</v>
      </c>
      <c r="R29" s="162">
        <f>РФКиС_п!V18</f>
        <v>10786</v>
      </c>
      <c r="S29" s="162">
        <f>РФКиС_п!W18</f>
        <v>10981</v>
      </c>
      <c r="T29" s="162">
        <f>РФКиС_п!X18</f>
        <v>10786</v>
      </c>
      <c r="U29" s="162">
        <f>РФКиС_п!Y18</f>
        <v>10981</v>
      </c>
      <c r="V29" s="162">
        <f>РФКиС_п!Z18</f>
        <v>10786</v>
      </c>
      <c r="W29" s="162">
        <f>РФКиС_п!AA18</f>
        <v>10981</v>
      </c>
      <c r="X29" s="162">
        <f>РФКиС_п!AB18</f>
        <v>10786</v>
      </c>
    </row>
    <row r="30" spans="1:24" ht="15">
      <c r="A30" s="345" t="s">
        <v>748</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row>
    <row r="31" spans="1:24" ht="15">
      <c r="A31" s="348" t="s">
        <v>884</v>
      </c>
      <c r="B31" s="349"/>
      <c r="C31" s="349"/>
      <c r="D31" s="349"/>
      <c r="E31" s="349"/>
      <c r="F31" s="349"/>
      <c r="G31" s="349"/>
      <c r="H31" s="349"/>
      <c r="I31" s="349"/>
      <c r="J31" s="347"/>
      <c r="K31" s="347"/>
      <c r="L31" s="347"/>
      <c r="M31" s="347"/>
      <c r="N31" s="347"/>
      <c r="O31" s="347"/>
      <c r="P31" s="347"/>
      <c r="Q31" s="347"/>
      <c r="R31" s="347"/>
      <c r="S31" s="347"/>
      <c r="T31" s="347"/>
      <c r="U31" s="347"/>
      <c r="V31" s="347"/>
      <c r="W31" s="347"/>
      <c r="X31" s="347"/>
    </row>
    <row r="32" spans="1:24" ht="15">
      <c r="A32" s="198" t="s">
        <v>749</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row>
    <row r="33" spans="1:24" ht="38.25" customHeight="1">
      <c r="A33" s="350" t="s">
        <v>754</v>
      </c>
      <c r="B33" s="798" t="s">
        <v>890</v>
      </c>
      <c r="C33" s="799"/>
      <c r="D33" s="799"/>
      <c r="E33" s="799"/>
      <c r="F33" s="799"/>
      <c r="G33" s="799"/>
      <c r="H33" s="799"/>
      <c r="I33" s="799"/>
      <c r="J33" s="800"/>
      <c r="K33" s="168">
        <f>РФКиС_п!O34</f>
        <v>79.7</v>
      </c>
      <c r="L33" s="169">
        <f>РФКиС_п!P34</f>
        <v>79.6512416224383</v>
      </c>
      <c r="M33" s="162">
        <f>РФКиС_п!Q34</f>
        <v>79.8</v>
      </c>
      <c r="N33" s="165">
        <f>РФКиС_п!R34</f>
        <v>79.80018795197677</v>
      </c>
      <c r="O33" s="162">
        <f>РФКиС_п!S34</f>
        <v>80</v>
      </c>
      <c r="P33" s="165">
        <f>РФКиС_п!T34</f>
        <v>80.00020691403239</v>
      </c>
      <c r="Q33" s="165">
        <f>РФКиС_п!U34</f>
        <v>81.8</v>
      </c>
      <c r="R33" s="165">
        <f>РФКиС_п!V34</f>
        <v>81.79987909690645</v>
      </c>
      <c r="S33" s="162">
        <f>РФКиС_п!W34</f>
        <v>83.8</v>
      </c>
      <c r="T33" s="165">
        <f>РФКиС_п!X34</f>
        <v>83.79976513868249</v>
      </c>
      <c r="U33" s="165">
        <f>РФКиС_п!Y34</f>
        <v>86</v>
      </c>
      <c r="V33" s="165">
        <f>РФКиС_п!Z34</f>
        <v>85.99990807556189</v>
      </c>
      <c r="W33" s="165">
        <f>РФКиС_п!AA34</f>
        <v>86</v>
      </c>
      <c r="X33" s="165">
        <f>РФКиС_п!AB34</f>
        <v>86.00019026923096</v>
      </c>
    </row>
    <row r="34" spans="1:24" ht="45.75" customHeight="1">
      <c r="A34" s="350" t="s">
        <v>755</v>
      </c>
      <c r="B34" s="798" t="s">
        <v>890</v>
      </c>
      <c r="C34" s="799"/>
      <c r="D34" s="799"/>
      <c r="E34" s="799"/>
      <c r="F34" s="799"/>
      <c r="G34" s="799"/>
      <c r="H34" s="799"/>
      <c r="I34" s="799"/>
      <c r="J34" s="800"/>
      <c r="K34" s="168">
        <f>РФКиС_п!O35</f>
        <v>29.2</v>
      </c>
      <c r="L34" s="169">
        <f>РФКиС_п!P35</f>
        <v>29.176465850515466</v>
      </c>
      <c r="M34" s="162">
        <f>РФКиС_п!Q35</f>
        <v>34.2</v>
      </c>
      <c r="N34" s="165">
        <f>РФКиС_п!R35</f>
        <v>34.200012460865096</v>
      </c>
      <c r="O34" s="162">
        <f>РФКиС_п!S35</f>
        <v>39.1</v>
      </c>
      <c r="P34" s="165">
        <f>РФКиС_п!T35</f>
        <v>39.10015824646222</v>
      </c>
      <c r="Q34" s="165">
        <f>РФКиС_п!U35</f>
        <v>44.2</v>
      </c>
      <c r="R34" s="165">
        <f>РФКиС_п!V35</f>
        <v>44.20007399628524</v>
      </c>
      <c r="S34" s="162">
        <f>РФКиС_п!W35</f>
        <v>48.8</v>
      </c>
      <c r="T34" s="165">
        <f>РФКиС_п!X35</f>
        <v>48.80014695903517</v>
      </c>
      <c r="U34" s="165">
        <f>РФКиС_п!Y35</f>
        <v>52.2</v>
      </c>
      <c r="V34" s="165">
        <f>РФКиС_п!Z35</f>
        <v>52.19983513939754</v>
      </c>
      <c r="W34" s="165">
        <f>РФКиС_п!AA35</f>
        <v>52.2</v>
      </c>
      <c r="X34" s="165">
        <f>РФКиС_п!AB35</f>
        <v>52.20013817292873</v>
      </c>
    </row>
    <row r="35" spans="1:24" ht="47.25" customHeight="1">
      <c r="A35" s="350" t="s">
        <v>756</v>
      </c>
      <c r="B35" s="798" t="s">
        <v>890</v>
      </c>
      <c r="C35" s="799"/>
      <c r="D35" s="799"/>
      <c r="E35" s="799"/>
      <c r="F35" s="799"/>
      <c r="G35" s="799"/>
      <c r="H35" s="799"/>
      <c r="I35" s="799"/>
      <c r="J35" s="800"/>
      <c r="K35" s="168">
        <f>РФКиС_п!O36</f>
        <v>3.85</v>
      </c>
      <c r="L35" s="351">
        <f>РФКиС_п!P36</f>
        <v>3.8027922729322547</v>
      </c>
      <c r="M35" s="162">
        <f>РФКиС_п!Q36</f>
        <v>6</v>
      </c>
      <c r="N35" s="165">
        <f>РФКиС_п!R36</f>
        <v>5.999310945093204</v>
      </c>
      <c r="O35" s="162">
        <f>РФКиС_п!S36</f>
        <v>9.5</v>
      </c>
      <c r="P35" s="165">
        <f>РФКиС_п!T36</f>
        <v>9.498961764284692</v>
      </c>
      <c r="Q35" s="165">
        <f>РФКиС_п!U36</f>
        <v>14.2</v>
      </c>
      <c r="R35" s="165">
        <f>РФКиС_п!V36</f>
        <v>14.199906643298132</v>
      </c>
      <c r="S35" s="162">
        <f>РФКиС_п!W36</f>
        <v>18</v>
      </c>
      <c r="T35" s="165">
        <f>РФКиС_п!X36</f>
        <v>18.00043205875999</v>
      </c>
      <c r="U35" s="165">
        <f>РФКиС_п!Y36</f>
        <v>20</v>
      </c>
      <c r="V35" s="165">
        <f>РФКиС_п!Z36</f>
        <v>20.000339031894427</v>
      </c>
      <c r="W35" s="165">
        <f>РФКиС_п!AA36</f>
        <v>20</v>
      </c>
      <c r="X35" s="165">
        <f>РФКиС_п!AB36</f>
        <v>19.999169573160604</v>
      </c>
    </row>
    <row r="36" spans="1:24" ht="5.25" customHeight="1">
      <c r="A36" s="352"/>
      <c r="B36" s="352"/>
      <c r="C36" s="352"/>
      <c r="D36" s="352"/>
      <c r="E36" s="352"/>
      <c r="F36" s="352"/>
      <c r="G36" s="352"/>
      <c r="H36" s="352"/>
      <c r="I36" s="352"/>
      <c r="J36" s="352"/>
      <c r="K36" s="294"/>
      <c r="L36" s="294"/>
      <c r="M36" s="294"/>
      <c r="N36" s="294"/>
      <c r="O36" s="294"/>
      <c r="P36" s="294"/>
      <c r="Q36" s="294"/>
      <c r="R36" s="294"/>
      <c r="S36" s="294"/>
      <c r="T36" s="294"/>
      <c r="U36" s="294"/>
      <c r="V36" s="294"/>
      <c r="W36" s="294"/>
      <c r="X36" s="294"/>
    </row>
    <row r="37" spans="1:24" s="3" customFormat="1" ht="33.75" customHeight="1">
      <c r="A37" s="869" t="s">
        <v>68</v>
      </c>
      <c r="B37" s="868" t="s">
        <v>46</v>
      </c>
      <c r="C37" s="868" t="s">
        <v>48</v>
      </c>
      <c r="D37" s="868"/>
      <c r="E37" s="874" t="s">
        <v>795</v>
      </c>
      <c r="F37" s="874"/>
      <c r="G37" s="868" t="s">
        <v>49</v>
      </c>
      <c r="H37" s="868"/>
      <c r="I37" s="868" t="s">
        <v>50</v>
      </c>
      <c r="J37" s="868"/>
      <c r="K37" s="868" t="s">
        <v>51</v>
      </c>
      <c r="L37" s="868"/>
      <c r="M37" s="354"/>
      <c r="N37" s="354"/>
      <c r="O37" s="355"/>
      <c r="P37" s="355"/>
      <c r="Q37" s="355"/>
      <c r="R37" s="355"/>
      <c r="S37" s="355"/>
      <c r="T37" s="355"/>
      <c r="U37" s="355"/>
      <c r="V37" s="355"/>
      <c r="W37" s="355"/>
      <c r="X37" s="355"/>
    </row>
    <row r="38" spans="1:24" ht="14.25">
      <c r="A38" s="869"/>
      <c r="B38" s="868"/>
      <c r="C38" s="353" t="s">
        <v>6</v>
      </c>
      <c r="D38" s="353" t="s">
        <v>7</v>
      </c>
      <c r="E38" s="353" t="s">
        <v>6</v>
      </c>
      <c r="F38" s="353" t="s">
        <v>7</v>
      </c>
      <c r="G38" s="353" t="s">
        <v>6</v>
      </c>
      <c r="H38" s="353" t="s">
        <v>7</v>
      </c>
      <c r="I38" s="353" t="s">
        <v>6</v>
      </c>
      <c r="J38" s="353" t="s">
        <v>7</v>
      </c>
      <c r="K38" s="353" t="s">
        <v>6</v>
      </c>
      <c r="L38" s="353" t="s">
        <v>47</v>
      </c>
      <c r="M38" s="352"/>
      <c r="N38" s="352"/>
      <c r="O38" s="356"/>
      <c r="P38" s="356"/>
      <c r="Q38" s="356"/>
      <c r="R38" s="356"/>
      <c r="S38" s="356"/>
      <c r="T38" s="356"/>
      <c r="U38" s="356"/>
      <c r="V38" s="356"/>
      <c r="W38" s="356"/>
      <c r="X38" s="356"/>
    </row>
    <row r="39" spans="1:24" ht="14.25">
      <c r="A39" s="869"/>
      <c r="B39" s="168">
        <v>2015</v>
      </c>
      <c r="C39" s="169">
        <f>E39+G39+I39+K39</f>
        <v>580403.6000000001</v>
      </c>
      <c r="D39" s="169">
        <f>F39+H39+J39+L39</f>
        <v>378972.4</v>
      </c>
      <c r="E39" s="169">
        <f>РФКиС_пер!G453</f>
        <v>437513.80000000005</v>
      </c>
      <c r="F39" s="169">
        <f>РФКиС_пер!H453</f>
        <v>327349.9</v>
      </c>
      <c r="G39" s="169">
        <f>РФКиС_пер!I453</f>
        <v>3511.5</v>
      </c>
      <c r="H39" s="169">
        <f>РФКиС_пер!J453</f>
        <v>3511.5</v>
      </c>
      <c r="I39" s="169">
        <f>РФКиС_пер!K453</f>
        <v>139378.3</v>
      </c>
      <c r="J39" s="169">
        <f>РФКиС_пер!L453</f>
        <v>48111</v>
      </c>
      <c r="K39" s="169">
        <f>РФКиС_пер!M453</f>
        <v>0</v>
      </c>
      <c r="L39" s="169">
        <f>РФКиС_пер!N453</f>
        <v>0</v>
      </c>
      <c r="M39" s="352"/>
      <c r="N39" s="352"/>
      <c r="O39" s="356"/>
      <c r="P39" s="356"/>
      <c r="Q39" s="356"/>
      <c r="R39" s="356"/>
      <c r="S39" s="356"/>
      <c r="T39" s="356"/>
      <c r="U39" s="356"/>
      <c r="V39" s="356"/>
      <c r="W39" s="356"/>
      <c r="X39" s="356"/>
    </row>
    <row r="40" spans="1:24" ht="14.25">
      <c r="A40" s="869"/>
      <c r="B40" s="168">
        <v>2016</v>
      </c>
      <c r="C40" s="169">
        <f aca="true" t="shared" si="0" ref="C40:D44">E40+G40+I40+K40</f>
        <v>742704.7000000001</v>
      </c>
      <c r="D40" s="169">
        <f t="shared" si="0"/>
        <v>460884.5999999999</v>
      </c>
      <c r="E40" s="169">
        <f>РФКиС_пер!G454</f>
        <v>570280.5</v>
      </c>
      <c r="F40" s="169">
        <f>РФКиС_пер!H454</f>
        <v>341623.19999999995</v>
      </c>
      <c r="G40" s="169">
        <f>РФКиС_пер!I454</f>
        <v>1655.3</v>
      </c>
      <c r="H40" s="169">
        <f>РФКиС_пер!J454</f>
        <v>1655.3</v>
      </c>
      <c r="I40" s="169">
        <f>РФКиС_пер!K454</f>
        <v>102346.90000000001</v>
      </c>
      <c r="J40" s="169">
        <f>РФКиС_пер!L454</f>
        <v>49184.1</v>
      </c>
      <c r="K40" s="169">
        <f>РФКиС_пер!M454</f>
        <v>68422</v>
      </c>
      <c r="L40" s="169">
        <f>РФКиС_пер!N454</f>
        <v>68422</v>
      </c>
      <c r="M40" s="352"/>
      <c r="N40" s="352"/>
      <c r="O40" s="356"/>
      <c r="P40" s="356"/>
      <c r="Q40" s="356"/>
      <c r="R40" s="356"/>
      <c r="S40" s="356"/>
      <c r="T40" s="356"/>
      <c r="U40" s="356"/>
      <c r="V40" s="356"/>
      <c r="W40" s="356"/>
      <c r="X40" s="356"/>
    </row>
    <row r="41" spans="1:24" ht="14.25">
      <c r="A41" s="869"/>
      <c r="B41" s="168">
        <v>2017</v>
      </c>
      <c r="C41" s="169">
        <f t="shared" si="0"/>
        <v>788926.2000000001</v>
      </c>
      <c r="D41" s="169">
        <f t="shared" si="0"/>
        <v>525999.1</v>
      </c>
      <c r="E41" s="169">
        <f>РФКиС_пер!G455</f>
        <v>574477.4</v>
      </c>
      <c r="F41" s="169">
        <f>РФКиС_пер!H455</f>
        <v>379220.49999999994</v>
      </c>
      <c r="G41" s="169">
        <f>РФКиС_пер!I455</f>
        <v>0</v>
      </c>
      <c r="H41" s="169">
        <f>РФКиС_пер!J455</f>
        <v>0</v>
      </c>
      <c r="I41" s="169">
        <f>РФКиС_пер!K455</f>
        <v>140100</v>
      </c>
      <c r="J41" s="169">
        <f>РФКиС_пер!L455</f>
        <v>72429.8</v>
      </c>
      <c r="K41" s="169">
        <f>РФКиС_пер!M455</f>
        <v>74348.8</v>
      </c>
      <c r="L41" s="169">
        <f>РФКиС_пер!N455</f>
        <v>74348.8</v>
      </c>
      <c r="M41" s="352"/>
      <c r="N41" s="352"/>
      <c r="O41" s="356"/>
      <c r="P41" s="356"/>
      <c r="Q41" s="356"/>
      <c r="R41" s="356"/>
      <c r="S41" s="356"/>
      <c r="T41" s="356"/>
      <c r="U41" s="356"/>
      <c r="V41" s="356"/>
      <c r="W41" s="356"/>
      <c r="X41" s="356"/>
    </row>
    <row r="42" spans="1:24" ht="14.25">
      <c r="A42" s="869"/>
      <c r="B42" s="168">
        <v>2018</v>
      </c>
      <c r="C42" s="169">
        <f t="shared" si="0"/>
        <v>981209.6000000001</v>
      </c>
      <c r="D42" s="169">
        <f t="shared" si="0"/>
        <v>673022.01</v>
      </c>
      <c r="E42" s="169">
        <f>РФКиС_пер!G456</f>
        <v>698918.4</v>
      </c>
      <c r="F42" s="169">
        <f>РФКиС_пер!H456</f>
        <v>503715</v>
      </c>
      <c r="G42" s="169">
        <f>РФКиС_пер!I456</f>
        <v>0</v>
      </c>
      <c r="H42" s="169">
        <f>РФКиС_пер!J456</f>
        <v>0</v>
      </c>
      <c r="I42" s="169">
        <f>РФКиС_пер!K456</f>
        <v>144755.00000000003</v>
      </c>
      <c r="J42" s="169">
        <f>РФКиС_пер!L456</f>
        <v>102386.8</v>
      </c>
      <c r="K42" s="169">
        <f>РФКиС_пер!M456</f>
        <v>137536.2</v>
      </c>
      <c r="L42" s="169">
        <f>РФКиС_пер!N456</f>
        <v>66920.20999999999</v>
      </c>
      <c r="M42" s="352"/>
      <c r="N42" s="352"/>
      <c r="O42" s="356"/>
      <c r="P42" s="356"/>
      <c r="Q42" s="356"/>
      <c r="R42" s="356"/>
      <c r="S42" s="356"/>
      <c r="T42" s="356"/>
      <c r="U42" s="356"/>
      <c r="V42" s="356"/>
      <c r="W42" s="356"/>
      <c r="X42" s="356"/>
    </row>
    <row r="43" spans="1:24" ht="14.25">
      <c r="A43" s="869"/>
      <c r="B43" s="168">
        <v>2019</v>
      </c>
      <c r="C43" s="169">
        <f t="shared" si="0"/>
        <v>984674.2</v>
      </c>
      <c r="D43" s="169">
        <f t="shared" si="0"/>
        <v>706398.2</v>
      </c>
      <c r="E43" s="169">
        <f>РФКиС_пер!G457</f>
        <v>685110.5</v>
      </c>
      <c r="F43" s="169">
        <f>РФКиС_пер!H457</f>
        <v>514335.19999999995</v>
      </c>
      <c r="G43" s="169">
        <f>РФКиС_пер!I457</f>
        <v>2822.6</v>
      </c>
      <c r="H43" s="169">
        <f>РФКиС_пер!J457</f>
        <v>2822.6</v>
      </c>
      <c r="I43" s="169">
        <f>РФКиС_пер!K457</f>
        <v>156705.1</v>
      </c>
      <c r="J43" s="169">
        <f>РФКиС_пер!L457</f>
        <v>115203.9</v>
      </c>
      <c r="K43" s="169">
        <f>РФКиС_пер!M457</f>
        <v>140036</v>
      </c>
      <c r="L43" s="169">
        <f>РФКиС_пер!N457</f>
        <v>74036.5</v>
      </c>
      <c r="M43" s="352"/>
      <c r="N43" s="352"/>
      <c r="O43" s="356"/>
      <c r="P43" s="356"/>
      <c r="Q43" s="356"/>
      <c r="R43" s="356"/>
      <c r="S43" s="356"/>
      <c r="T43" s="356"/>
      <c r="U43" s="356"/>
      <c r="V43" s="356"/>
      <c r="W43" s="356"/>
      <c r="X43" s="356"/>
    </row>
    <row r="44" spans="1:26" ht="14.25">
      <c r="A44" s="869"/>
      <c r="B44" s="162">
        <v>2020</v>
      </c>
      <c r="C44" s="165">
        <f t="shared" si="0"/>
        <v>948182.5</v>
      </c>
      <c r="D44" s="165">
        <f t="shared" si="0"/>
        <v>759200.7</v>
      </c>
      <c r="E44" s="165">
        <f>РФКиС_пер!G458</f>
        <v>652857.2000000001</v>
      </c>
      <c r="F44" s="165">
        <f>РФКиС_пер!H458</f>
        <v>564050.3</v>
      </c>
      <c r="G44" s="165">
        <f>РФКиС_пер!I458</f>
        <v>26655.4</v>
      </c>
      <c r="H44" s="165">
        <f>РФКиС_пер!J458</f>
        <v>26655.4</v>
      </c>
      <c r="I44" s="165">
        <f>РФКиС_пер!K458</f>
        <v>164043.7</v>
      </c>
      <c r="J44" s="165">
        <f>РФКиС_пер!L458</f>
        <v>90868.79999999999</v>
      </c>
      <c r="K44" s="165">
        <f>РФКиС_пер!M458</f>
        <v>104626.2</v>
      </c>
      <c r="L44" s="165">
        <f>РФКиС_пер!N458</f>
        <v>77626.2</v>
      </c>
      <c r="M44" s="91"/>
      <c r="N44" s="91"/>
      <c r="O44" s="356"/>
      <c r="P44" s="356"/>
      <c r="Q44" s="356"/>
      <c r="R44" s="356"/>
      <c r="S44" s="356"/>
      <c r="T44" s="356"/>
      <c r="U44" s="356"/>
      <c r="V44" s="356"/>
      <c r="W44" s="356"/>
      <c r="X44" s="356"/>
      <c r="Y44" s="115">
        <f aca="true" t="shared" si="1" ref="Y44:Z46">C44-K44</f>
        <v>843556.3</v>
      </c>
      <c r="Z44" s="115">
        <f t="shared" si="1"/>
        <v>681574.5</v>
      </c>
    </row>
    <row r="45" spans="1:26" ht="14.25">
      <c r="A45" s="869"/>
      <c r="B45" s="162">
        <v>2021</v>
      </c>
      <c r="C45" s="165">
        <f aca="true" t="shared" si="2" ref="C45:D49">E45+G45+I45+K45</f>
        <v>909534.6</v>
      </c>
      <c r="D45" s="165">
        <f t="shared" si="2"/>
        <v>636718.5</v>
      </c>
      <c r="E45" s="165">
        <f>РФКиС_пер!G459</f>
        <v>651877.6</v>
      </c>
      <c r="F45" s="165">
        <f>РФКиС_пер!H459</f>
        <v>532012.3</v>
      </c>
      <c r="G45" s="165">
        <f>РФКиС_пер!I459</f>
        <v>1655.4</v>
      </c>
      <c r="H45" s="165">
        <f>РФКиС_пер!J459</f>
        <v>1655.4</v>
      </c>
      <c r="I45" s="165">
        <f>РФКиС_пер!K459</f>
        <v>151375.4</v>
      </c>
      <c r="J45" s="165">
        <f>РФКиС_пер!L459</f>
        <v>25424.6</v>
      </c>
      <c r="K45" s="165">
        <f>РФКиС_пер!M459</f>
        <v>104626.2</v>
      </c>
      <c r="L45" s="165">
        <f>РФКиС_пер!N459</f>
        <v>77626.2</v>
      </c>
      <c r="M45" s="91"/>
      <c r="N45" s="91"/>
      <c r="O45" s="356"/>
      <c r="P45" s="356"/>
      <c r="Q45" s="356"/>
      <c r="R45" s="356"/>
      <c r="S45" s="356"/>
      <c r="T45" s="356"/>
      <c r="U45" s="356"/>
      <c r="V45" s="356"/>
      <c r="W45" s="356"/>
      <c r="X45" s="356"/>
      <c r="Y45" s="115">
        <f t="shared" si="1"/>
        <v>804908.4</v>
      </c>
      <c r="Z45" s="115">
        <f t="shared" si="1"/>
        <v>559092.3</v>
      </c>
    </row>
    <row r="46" spans="1:26" ht="14.25">
      <c r="A46" s="869"/>
      <c r="B46" s="162">
        <v>2022</v>
      </c>
      <c r="C46" s="165">
        <f t="shared" si="2"/>
        <v>909613.1</v>
      </c>
      <c r="D46" s="165">
        <f t="shared" si="2"/>
        <v>636794.6</v>
      </c>
      <c r="E46" s="165">
        <f>РФКиС_пер!G460</f>
        <v>651880</v>
      </c>
      <c r="F46" s="165">
        <f>РФКиС_пер!H460</f>
        <v>532012.3</v>
      </c>
      <c r="G46" s="165">
        <f>РФКиС_пер!I460</f>
        <v>1731.5</v>
      </c>
      <c r="H46" s="165">
        <f>РФКиС_пер!J460</f>
        <v>1731.5</v>
      </c>
      <c r="I46" s="165">
        <f>РФКиС_пер!K460</f>
        <v>151375.4</v>
      </c>
      <c r="J46" s="165">
        <f>РФКиС_пер!L460</f>
        <v>25424.6</v>
      </c>
      <c r="K46" s="165">
        <f>РФКиС_пер!M460</f>
        <v>104626.2</v>
      </c>
      <c r="L46" s="165">
        <f>РФКиС_пер!N460</f>
        <v>77626.2</v>
      </c>
      <c r="M46" s="91"/>
      <c r="N46" s="91"/>
      <c r="O46" s="356"/>
      <c r="P46" s="356"/>
      <c r="Q46" s="356"/>
      <c r="R46" s="356"/>
      <c r="S46" s="356"/>
      <c r="T46" s="356"/>
      <c r="U46" s="356"/>
      <c r="V46" s="356"/>
      <c r="W46" s="356"/>
      <c r="X46" s="356"/>
      <c r="Y46" s="115">
        <f t="shared" si="1"/>
        <v>804986.9</v>
      </c>
      <c r="Z46" s="115">
        <f t="shared" si="1"/>
        <v>559168.4</v>
      </c>
    </row>
    <row r="47" spans="1:24" ht="14.25">
      <c r="A47" s="869"/>
      <c r="B47" s="162">
        <v>2023</v>
      </c>
      <c r="C47" s="165">
        <f t="shared" si="2"/>
        <v>868238.0000000001</v>
      </c>
      <c r="D47" s="165">
        <f t="shared" si="2"/>
        <v>510490.8</v>
      </c>
      <c r="E47" s="165">
        <f>РФКиС_пер!G461</f>
        <v>651768.3</v>
      </c>
      <c r="F47" s="165">
        <f>РФКиС_пер!H461</f>
        <v>510490.8</v>
      </c>
      <c r="G47" s="165">
        <f>РФКиС_пер!I461</f>
        <v>1655.4</v>
      </c>
      <c r="H47" s="165">
        <f>РФКиС_пер!J461</f>
        <v>0</v>
      </c>
      <c r="I47" s="165">
        <f>РФКиС_пер!K461</f>
        <v>151375.4</v>
      </c>
      <c r="J47" s="165">
        <f>РФКиС_пер!L461</f>
        <v>0</v>
      </c>
      <c r="K47" s="165">
        <f>РФКиС_пер!M461</f>
        <v>63438.9</v>
      </c>
      <c r="L47" s="165">
        <f>РФКиС_пер!N461</f>
        <v>0</v>
      </c>
      <c r="M47" s="352"/>
      <c r="N47" s="352"/>
      <c r="O47" s="356"/>
      <c r="P47" s="356"/>
      <c r="Q47" s="356"/>
      <c r="R47" s="356"/>
      <c r="S47" s="356"/>
      <c r="T47" s="356"/>
      <c r="U47" s="356"/>
      <c r="V47" s="356"/>
      <c r="W47" s="356"/>
      <c r="X47" s="356"/>
    </row>
    <row r="48" spans="1:24" ht="14.25">
      <c r="A48" s="869"/>
      <c r="B48" s="162">
        <v>2024</v>
      </c>
      <c r="C48" s="165">
        <f t="shared" si="2"/>
        <v>868239.6000000001</v>
      </c>
      <c r="D48" s="165">
        <f t="shared" si="2"/>
        <v>537192.4</v>
      </c>
      <c r="E48" s="165">
        <f>РФКиС_пер!G462</f>
        <v>651769.9</v>
      </c>
      <c r="F48" s="165">
        <f>РФКиС_пер!H462</f>
        <v>537192.4</v>
      </c>
      <c r="G48" s="165">
        <f>РФКиС_пер!I462</f>
        <v>1655.4</v>
      </c>
      <c r="H48" s="165">
        <f>РФКиС_пер!J462</f>
        <v>0</v>
      </c>
      <c r="I48" s="165">
        <f>РФКиС_пер!K462</f>
        <v>151375.4</v>
      </c>
      <c r="J48" s="165">
        <f>РФКиС_пер!L462</f>
        <v>0</v>
      </c>
      <c r="K48" s="165">
        <f>РФКиС_пер!M462</f>
        <v>63438.9</v>
      </c>
      <c r="L48" s="165">
        <f>РФКиС_пер!N462</f>
        <v>0</v>
      </c>
      <c r="M48" s="352"/>
      <c r="N48" s="352"/>
      <c r="O48" s="356"/>
      <c r="P48" s="356"/>
      <c r="Q48" s="356"/>
      <c r="R48" s="356"/>
      <c r="S48" s="356"/>
      <c r="T48" s="356"/>
      <c r="U48" s="356"/>
      <c r="V48" s="356"/>
      <c r="W48" s="356"/>
      <c r="X48" s="356"/>
    </row>
    <row r="49" spans="1:24" ht="14.25">
      <c r="A49" s="869"/>
      <c r="B49" s="162">
        <v>2025</v>
      </c>
      <c r="C49" s="165">
        <f t="shared" si="2"/>
        <v>868239.6000000001</v>
      </c>
      <c r="D49" s="165">
        <f t="shared" si="2"/>
        <v>565892.4</v>
      </c>
      <c r="E49" s="165">
        <f>РФКиС_пер!G463</f>
        <v>651769.9</v>
      </c>
      <c r="F49" s="165">
        <f>РФКиС_пер!H463</f>
        <v>565892.4</v>
      </c>
      <c r="G49" s="165">
        <f>РФКиС_пер!I463</f>
        <v>1655.4</v>
      </c>
      <c r="H49" s="165">
        <f>РФКиС_пер!J463</f>
        <v>0</v>
      </c>
      <c r="I49" s="165">
        <f>РФКиС_пер!K463</f>
        <v>151375.4</v>
      </c>
      <c r="J49" s="165">
        <f>РФКиС_пер!L463</f>
        <v>0</v>
      </c>
      <c r="K49" s="165">
        <f>РФКиС_пер!M463</f>
        <v>63438.9</v>
      </c>
      <c r="L49" s="165">
        <f>РФКиС_пер!N463</f>
        <v>0</v>
      </c>
      <c r="M49" s="352"/>
      <c r="N49" s="352"/>
      <c r="O49" s="356"/>
      <c r="P49" s="356"/>
      <c r="Q49" s="356"/>
      <c r="R49" s="356"/>
      <c r="S49" s="356"/>
      <c r="T49" s="356"/>
      <c r="U49" s="356"/>
      <c r="V49" s="356"/>
      <c r="W49" s="356"/>
      <c r="X49" s="356"/>
    </row>
    <row r="50" spans="1:24" s="10" customFormat="1" ht="14.25">
      <c r="A50" s="869"/>
      <c r="B50" s="314" t="s">
        <v>52</v>
      </c>
      <c r="C50" s="357">
        <f>SUM(C39:C49)</f>
        <v>9449965.7</v>
      </c>
      <c r="D50" s="357">
        <f aca="true" t="shared" si="3" ref="D50:L50">SUM(D39:D49)</f>
        <v>6391565.71</v>
      </c>
      <c r="E50" s="357">
        <f t="shared" si="3"/>
        <v>6878223.500000001</v>
      </c>
      <c r="F50" s="357">
        <f t="shared" si="3"/>
        <v>5307894.3</v>
      </c>
      <c r="G50" s="357">
        <f t="shared" si="3"/>
        <v>42997.90000000001</v>
      </c>
      <c r="H50" s="357">
        <f t="shared" si="3"/>
        <v>38031.700000000004</v>
      </c>
      <c r="I50" s="357">
        <f t="shared" si="3"/>
        <v>1604205.9999999998</v>
      </c>
      <c r="J50" s="357">
        <f t="shared" si="3"/>
        <v>529033.6</v>
      </c>
      <c r="K50" s="357">
        <f t="shared" si="3"/>
        <v>924538.2999999999</v>
      </c>
      <c r="L50" s="357">
        <f t="shared" si="3"/>
        <v>516606.11000000004</v>
      </c>
      <c r="M50" s="358"/>
      <c r="N50" s="358"/>
      <c r="O50" s="359"/>
      <c r="P50" s="359"/>
      <c r="Q50" s="359"/>
      <c r="R50" s="359"/>
      <c r="S50" s="359"/>
      <c r="T50" s="359"/>
      <c r="U50" s="359"/>
      <c r="V50" s="359"/>
      <c r="W50" s="359"/>
      <c r="X50" s="359"/>
    </row>
    <row r="51" spans="1:24" ht="23.25" customHeight="1">
      <c r="A51" s="352"/>
      <c r="B51" s="352"/>
      <c r="C51" s="352"/>
      <c r="D51" s="352"/>
      <c r="E51" s="352"/>
      <c r="F51" s="352"/>
      <c r="G51" s="352"/>
      <c r="H51" s="352"/>
      <c r="I51" s="352"/>
      <c r="J51" s="352"/>
      <c r="K51" s="352"/>
      <c r="L51" s="352"/>
      <c r="M51" s="352"/>
      <c r="N51" s="352"/>
      <c r="O51" s="356"/>
      <c r="P51" s="356"/>
      <c r="Q51" s="356"/>
      <c r="R51" s="356"/>
      <c r="S51" s="356"/>
      <c r="T51" s="356"/>
      <c r="U51" s="356"/>
      <c r="V51" s="356"/>
      <c r="W51" s="356"/>
      <c r="X51" s="356">
        <v>11</v>
      </c>
    </row>
    <row r="52" spans="1:24" ht="14.25">
      <c r="A52" s="360" t="s">
        <v>69</v>
      </c>
      <c r="B52" s="870" t="s">
        <v>545</v>
      </c>
      <c r="C52" s="870"/>
      <c r="D52" s="870"/>
      <c r="E52" s="870"/>
      <c r="F52" s="870"/>
      <c r="G52" s="870"/>
      <c r="H52" s="870"/>
      <c r="I52" s="870"/>
      <c r="J52" s="870"/>
      <c r="K52" s="870"/>
      <c r="L52" s="870"/>
      <c r="M52" s="352"/>
      <c r="N52" s="352"/>
      <c r="O52" s="356"/>
      <c r="P52" s="356"/>
      <c r="Q52" s="356"/>
      <c r="R52" s="356"/>
      <c r="S52" s="356"/>
      <c r="T52" s="356"/>
      <c r="U52" s="356"/>
      <c r="V52" s="356"/>
      <c r="W52" s="356"/>
      <c r="X52" s="356"/>
    </row>
    <row r="53" spans="1:24" s="3" customFormat="1" ht="35.25" customHeight="1">
      <c r="A53" s="361" t="s">
        <v>708</v>
      </c>
      <c r="B53" s="870" t="s">
        <v>644</v>
      </c>
      <c r="C53" s="870"/>
      <c r="D53" s="870"/>
      <c r="E53" s="870"/>
      <c r="F53" s="870"/>
      <c r="G53" s="870"/>
      <c r="H53" s="870"/>
      <c r="I53" s="870"/>
      <c r="J53" s="870"/>
      <c r="K53" s="870"/>
      <c r="L53" s="870"/>
      <c r="M53" s="354"/>
      <c r="N53" s="354"/>
      <c r="O53" s="355"/>
      <c r="P53" s="355"/>
      <c r="Q53" s="355"/>
      <c r="R53" s="355"/>
      <c r="S53" s="355"/>
      <c r="T53" s="355"/>
      <c r="U53" s="355"/>
      <c r="V53" s="355"/>
      <c r="W53" s="355"/>
      <c r="X53" s="355"/>
    </row>
    <row r="54" spans="1:24" s="3" customFormat="1" ht="12" customHeight="1">
      <c r="A54" s="871" t="s">
        <v>70</v>
      </c>
      <c r="B54" s="872"/>
      <c r="C54" s="872"/>
      <c r="D54" s="872"/>
      <c r="E54" s="872"/>
      <c r="F54" s="872"/>
      <c r="G54" s="872"/>
      <c r="H54" s="872"/>
      <c r="I54" s="872"/>
      <c r="J54" s="872"/>
      <c r="K54" s="872"/>
      <c r="L54" s="873"/>
      <c r="M54" s="354"/>
      <c r="N54" s="354"/>
      <c r="O54" s="355"/>
      <c r="P54" s="355"/>
      <c r="Q54" s="355"/>
      <c r="R54" s="355"/>
      <c r="S54" s="355"/>
      <c r="T54" s="355"/>
      <c r="U54" s="355"/>
      <c r="V54" s="355"/>
      <c r="W54" s="355"/>
      <c r="X54" s="355"/>
    </row>
    <row r="55" spans="1:24" ht="14.25">
      <c r="A55" s="360" t="s">
        <v>71</v>
      </c>
      <c r="B55" s="870" t="s">
        <v>362</v>
      </c>
      <c r="C55" s="870"/>
      <c r="D55" s="870"/>
      <c r="E55" s="870"/>
      <c r="F55" s="870"/>
      <c r="G55" s="870"/>
      <c r="H55" s="870"/>
      <c r="I55" s="870"/>
      <c r="J55" s="870"/>
      <c r="K55" s="870"/>
      <c r="L55" s="870"/>
      <c r="M55" s="352"/>
      <c r="N55" s="352"/>
      <c r="O55" s="356"/>
      <c r="P55" s="356"/>
      <c r="Q55" s="356"/>
      <c r="R55" s="356"/>
      <c r="S55" s="356"/>
      <c r="T55" s="356"/>
      <c r="U55" s="356"/>
      <c r="V55" s="356"/>
      <c r="W55" s="356"/>
      <c r="X55" s="356"/>
    </row>
    <row r="56" spans="1:24" ht="67.5" customHeight="1">
      <c r="A56" s="360" t="s">
        <v>72</v>
      </c>
      <c r="B56" s="870" t="s">
        <v>1046</v>
      </c>
      <c r="C56" s="870"/>
      <c r="D56" s="870"/>
      <c r="E56" s="870"/>
      <c r="F56" s="870"/>
      <c r="G56" s="870"/>
      <c r="H56" s="870"/>
      <c r="I56" s="870"/>
      <c r="J56" s="870"/>
      <c r="K56" s="870"/>
      <c r="L56" s="870"/>
      <c r="M56" s="352"/>
      <c r="N56" s="352"/>
      <c r="O56" s="356"/>
      <c r="P56" s="356"/>
      <c r="Q56" s="356"/>
      <c r="R56" s="356"/>
      <c r="S56" s="356"/>
      <c r="T56" s="356"/>
      <c r="U56" s="356"/>
      <c r="V56" s="356"/>
      <c r="W56" s="356"/>
      <c r="X56" s="356"/>
    </row>
    <row r="57" spans="1:24" ht="12" customHeight="1">
      <c r="A57" s="91"/>
      <c r="B57" s="91"/>
      <c r="C57" s="91"/>
      <c r="D57" s="91"/>
      <c r="E57" s="91"/>
      <c r="F57" s="91"/>
      <c r="G57" s="91"/>
      <c r="H57" s="91"/>
      <c r="I57" s="91"/>
      <c r="J57" s="91"/>
      <c r="K57" s="91"/>
      <c r="L57" s="91"/>
      <c r="M57" s="91"/>
      <c r="N57" s="91"/>
      <c r="O57" s="362"/>
      <c r="P57" s="362"/>
      <c r="Q57" s="362"/>
      <c r="R57" s="362"/>
      <c r="S57" s="362"/>
      <c r="T57" s="362"/>
      <c r="U57" s="362"/>
      <c r="V57" s="362"/>
      <c r="W57" s="362"/>
      <c r="X57" s="362"/>
    </row>
    <row r="58" spans="1:24" ht="32.25" customHeight="1">
      <c r="A58" s="866" t="s">
        <v>798</v>
      </c>
      <c r="B58" s="866"/>
      <c r="C58" s="866"/>
      <c r="D58" s="866"/>
      <c r="E58" s="866"/>
      <c r="F58" s="866"/>
      <c r="G58" s="866"/>
      <c r="H58" s="866"/>
      <c r="I58" s="866"/>
      <c r="J58" s="866"/>
      <c r="K58" s="866"/>
      <c r="L58" s="866"/>
      <c r="M58" s="866"/>
      <c r="N58" s="866"/>
      <c r="O58" s="866"/>
      <c r="P58" s="866"/>
      <c r="Q58" s="866"/>
      <c r="R58" s="866"/>
      <c r="S58" s="866"/>
      <c r="T58" s="866"/>
      <c r="U58" s="866"/>
      <c r="V58" s="866"/>
      <c r="W58" s="866"/>
      <c r="X58" s="866"/>
    </row>
    <row r="59" spans="1:24" ht="5.25" customHeight="1">
      <c r="A59" s="92"/>
      <c r="B59" s="363"/>
      <c r="C59" s="363"/>
      <c r="D59" s="363"/>
      <c r="E59" s="363"/>
      <c r="F59" s="363"/>
      <c r="G59" s="363"/>
      <c r="H59" s="363"/>
      <c r="I59" s="363"/>
      <c r="J59" s="363"/>
      <c r="K59" s="363"/>
      <c r="L59" s="363"/>
      <c r="M59" s="363"/>
      <c r="N59" s="363"/>
      <c r="O59" s="364"/>
      <c r="P59" s="364"/>
      <c r="Q59" s="364"/>
      <c r="R59" s="364"/>
      <c r="S59" s="364"/>
      <c r="T59" s="364"/>
      <c r="U59" s="364"/>
      <c r="V59" s="364"/>
      <c r="W59" s="364"/>
      <c r="X59" s="364"/>
    </row>
    <row r="60" spans="1:24" ht="14.25">
      <c r="A60" s="892" t="s">
        <v>311</v>
      </c>
      <c r="B60" s="892"/>
      <c r="C60" s="892"/>
      <c r="D60" s="892"/>
      <c r="E60" s="892"/>
      <c r="F60" s="892"/>
      <c r="G60" s="892"/>
      <c r="H60" s="892"/>
      <c r="I60" s="892"/>
      <c r="J60" s="892"/>
      <c r="K60" s="892"/>
      <c r="L60" s="892"/>
      <c r="M60" s="892"/>
      <c r="N60" s="892"/>
      <c r="O60" s="364"/>
      <c r="P60" s="364"/>
      <c r="Q60" s="364"/>
      <c r="R60" s="364"/>
      <c r="S60" s="364"/>
      <c r="T60" s="364"/>
      <c r="U60" s="364"/>
      <c r="V60" s="364"/>
      <c r="W60" s="364"/>
      <c r="X60" s="364"/>
    </row>
    <row r="61" spans="1:24" ht="3" customHeight="1">
      <c r="A61" s="92"/>
      <c r="B61" s="363"/>
      <c r="C61" s="363"/>
      <c r="D61" s="363"/>
      <c r="E61" s="363"/>
      <c r="F61" s="363"/>
      <c r="G61" s="363"/>
      <c r="H61" s="363"/>
      <c r="I61" s="363"/>
      <c r="J61" s="363"/>
      <c r="K61" s="363"/>
      <c r="L61" s="363"/>
      <c r="M61" s="363"/>
      <c r="N61" s="363"/>
      <c r="O61" s="364"/>
      <c r="P61" s="364"/>
      <c r="Q61" s="364"/>
      <c r="R61" s="364"/>
      <c r="S61" s="364"/>
      <c r="T61" s="364"/>
      <c r="U61" s="364"/>
      <c r="V61" s="364"/>
      <c r="W61" s="364"/>
      <c r="X61" s="364"/>
    </row>
    <row r="62" spans="1:24" ht="45.75" customHeight="1">
      <c r="A62" s="828" t="s">
        <v>1059</v>
      </c>
      <c r="B62" s="828"/>
      <c r="C62" s="828"/>
      <c r="D62" s="828"/>
      <c r="E62" s="828"/>
      <c r="F62" s="828"/>
      <c r="G62" s="828"/>
      <c r="H62" s="828"/>
      <c r="I62" s="828"/>
      <c r="J62" s="828"/>
      <c r="K62" s="828"/>
      <c r="L62" s="828"/>
      <c r="M62" s="828"/>
      <c r="N62" s="828"/>
      <c r="O62" s="828"/>
      <c r="P62" s="828"/>
      <c r="Q62" s="828"/>
      <c r="R62" s="828"/>
      <c r="S62" s="828"/>
      <c r="T62" s="828"/>
      <c r="U62" s="828"/>
      <c r="V62" s="828"/>
      <c r="W62" s="828"/>
      <c r="X62" s="828"/>
    </row>
    <row r="63" spans="1:24" ht="46.5" customHeight="1">
      <c r="A63" s="828" t="s">
        <v>312</v>
      </c>
      <c r="B63" s="828"/>
      <c r="C63" s="828"/>
      <c r="D63" s="828"/>
      <c r="E63" s="828"/>
      <c r="F63" s="828"/>
      <c r="G63" s="828"/>
      <c r="H63" s="828"/>
      <c r="I63" s="828"/>
      <c r="J63" s="828"/>
      <c r="K63" s="828"/>
      <c r="L63" s="828"/>
      <c r="M63" s="828"/>
      <c r="N63" s="828"/>
      <c r="O63" s="828"/>
      <c r="P63" s="828"/>
      <c r="Q63" s="828"/>
      <c r="R63" s="828"/>
      <c r="S63" s="828"/>
      <c r="T63" s="828"/>
      <c r="U63" s="828"/>
      <c r="V63" s="828"/>
      <c r="W63" s="828"/>
      <c r="X63" s="828"/>
    </row>
    <row r="64" spans="1:24" ht="31.5" customHeight="1">
      <c r="A64" s="828" t="s">
        <v>1060</v>
      </c>
      <c r="B64" s="828"/>
      <c r="C64" s="828"/>
      <c r="D64" s="828"/>
      <c r="E64" s="828"/>
      <c r="F64" s="828"/>
      <c r="G64" s="828"/>
      <c r="H64" s="828"/>
      <c r="I64" s="828"/>
      <c r="J64" s="828"/>
      <c r="K64" s="828"/>
      <c r="L64" s="828"/>
      <c r="M64" s="828"/>
      <c r="N64" s="828"/>
      <c r="O64" s="828"/>
      <c r="P64" s="828"/>
      <c r="Q64" s="828"/>
      <c r="R64" s="828"/>
      <c r="S64" s="828"/>
      <c r="T64" s="828"/>
      <c r="U64" s="828"/>
      <c r="V64" s="828"/>
      <c r="W64" s="828"/>
      <c r="X64" s="828"/>
    </row>
    <row r="65" spans="1:24" ht="15.75" customHeight="1">
      <c r="A65" s="828" t="s">
        <v>313</v>
      </c>
      <c r="B65" s="828"/>
      <c r="C65" s="828"/>
      <c r="D65" s="828"/>
      <c r="E65" s="828"/>
      <c r="F65" s="828"/>
      <c r="G65" s="828"/>
      <c r="H65" s="828"/>
      <c r="I65" s="828"/>
      <c r="J65" s="828"/>
      <c r="K65" s="828"/>
      <c r="L65" s="828"/>
      <c r="M65" s="363"/>
      <c r="N65" s="363"/>
      <c r="O65" s="364"/>
      <c r="P65" s="364"/>
      <c r="Q65" s="364"/>
      <c r="R65" s="364"/>
      <c r="S65" s="364"/>
      <c r="T65" s="364"/>
      <c r="U65" s="364"/>
      <c r="V65" s="364"/>
      <c r="W65" s="364"/>
      <c r="X65" s="364"/>
    </row>
    <row r="66" spans="1:24" ht="14.25">
      <c r="A66" s="828" t="s">
        <v>314</v>
      </c>
      <c r="B66" s="828"/>
      <c r="C66" s="828"/>
      <c r="D66" s="828"/>
      <c r="E66" s="828"/>
      <c r="F66" s="828"/>
      <c r="G66" s="828"/>
      <c r="H66" s="828"/>
      <c r="I66" s="828"/>
      <c r="J66" s="828"/>
      <c r="K66" s="828"/>
      <c r="L66" s="828"/>
      <c r="M66" s="363"/>
      <c r="N66" s="363"/>
      <c r="O66" s="364"/>
      <c r="P66" s="364"/>
      <c r="Q66" s="364"/>
      <c r="R66" s="364"/>
      <c r="S66" s="364"/>
      <c r="T66" s="364"/>
      <c r="U66" s="364"/>
      <c r="V66" s="364"/>
      <c r="W66" s="364"/>
      <c r="X66" s="364"/>
    </row>
    <row r="67" spans="1:24" ht="30" customHeight="1">
      <c r="A67" s="828" t="s">
        <v>315</v>
      </c>
      <c r="B67" s="828"/>
      <c r="C67" s="828"/>
      <c r="D67" s="828"/>
      <c r="E67" s="828"/>
      <c r="F67" s="828"/>
      <c r="G67" s="828"/>
      <c r="H67" s="828"/>
      <c r="I67" s="828"/>
      <c r="J67" s="828"/>
      <c r="K67" s="828"/>
      <c r="L67" s="828"/>
      <c r="M67" s="828"/>
      <c r="N67" s="828"/>
      <c r="O67" s="828"/>
      <c r="P67" s="828"/>
      <c r="Q67" s="828"/>
      <c r="R67" s="828"/>
      <c r="S67" s="828"/>
      <c r="T67" s="828"/>
      <c r="U67" s="828"/>
      <c r="V67" s="828"/>
      <c r="W67" s="828"/>
      <c r="X67" s="828"/>
    </row>
    <row r="68" spans="1:24" ht="14.25">
      <c r="A68" s="828" t="s">
        <v>316</v>
      </c>
      <c r="B68" s="828"/>
      <c r="C68" s="828"/>
      <c r="D68" s="828"/>
      <c r="E68" s="828"/>
      <c r="F68" s="828"/>
      <c r="G68" s="828"/>
      <c r="H68" s="828"/>
      <c r="I68" s="828"/>
      <c r="J68" s="828"/>
      <c r="K68" s="828"/>
      <c r="L68" s="828"/>
      <c r="M68" s="363"/>
      <c r="N68" s="363"/>
      <c r="O68" s="364"/>
      <c r="P68" s="364"/>
      <c r="Q68" s="364"/>
      <c r="R68" s="364"/>
      <c r="S68" s="364"/>
      <c r="T68" s="364"/>
      <c r="U68" s="364"/>
      <c r="V68" s="364"/>
      <c r="W68" s="364"/>
      <c r="X68" s="364"/>
    </row>
    <row r="69" spans="1:24" ht="15.75" customHeight="1">
      <c r="A69" s="828" t="s">
        <v>1103</v>
      </c>
      <c r="B69" s="828"/>
      <c r="C69" s="828"/>
      <c r="D69" s="828"/>
      <c r="E69" s="828"/>
      <c r="F69" s="828"/>
      <c r="G69" s="828"/>
      <c r="H69" s="828"/>
      <c r="I69" s="828"/>
      <c r="J69" s="828"/>
      <c r="K69" s="828"/>
      <c r="L69" s="828"/>
      <c r="M69" s="363"/>
      <c r="N69" s="363"/>
      <c r="O69" s="364"/>
      <c r="P69" s="364"/>
      <c r="Q69" s="364"/>
      <c r="R69" s="364"/>
      <c r="S69" s="364"/>
      <c r="T69" s="364"/>
      <c r="U69" s="364"/>
      <c r="V69" s="364"/>
      <c r="W69" s="364"/>
      <c r="X69" s="364"/>
    </row>
    <row r="70" spans="1:24" ht="15" customHeight="1">
      <c r="A70" s="890" t="s">
        <v>317</v>
      </c>
      <c r="B70" s="890"/>
      <c r="C70" s="890"/>
      <c r="D70" s="890"/>
      <c r="E70" s="890"/>
      <c r="F70" s="890"/>
      <c r="G70" s="890"/>
      <c r="H70" s="890"/>
      <c r="I70" s="890"/>
      <c r="J70" s="890"/>
      <c r="K70" s="890"/>
      <c r="L70" s="890"/>
      <c r="M70" s="890"/>
      <c r="N70" s="890"/>
      <c r="O70" s="890"/>
      <c r="P70" s="890"/>
      <c r="Q70" s="890"/>
      <c r="R70" s="890"/>
      <c r="S70" s="890"/>
      <c r="T70" s="890"/>
      <c r="U70" s="890"/>
      <c r="V70" s="890"/>
      <c r="W70" s="890"/>
      <c r="X70" s="890"/>
    </row>
    <row r="71" spans="1:24" ht="31.5" customHeight="1">
      <c r="A71" s="893" t="s">
        <v>943</v>
      </c>
      <c r="B71" s="894"/>
      <c r="C71" s="894"/>
      <c r="D71" s="894"/>
      <c r="E71" s="894"/>
      <c r="F71" s="894"/>
      <c r="G71" s="894"/>
      <c r="H71" s="894"/>
      <c r="I71" s="894"/>
      <c r="J71" s="894"/>
      <c r="K71" s="894"/>
      <c r="L71" s="894"/>
      <c r="M71" s="894"/>
      <c r="N71" s="894"/>
      <c r="O71" s="894"/>
      <c r="P71" s="894"/>
      <c r="Q71" s="894"/>
      <c r="R71" s="894"/>
      <c r="S71" s="894"/>
      <c r="T71" s="894"/>
      <c r="U71" s="894"/>
      <c r="V71" s="894"/>
      <c r="W71" s="894"/>
      <c r="X71" s="894"/>
    </row>
    <row r="72" spans="1:24" ht="14.25">
      <c r="A72" s="895" t="s">
        <v>318</v>
      </c>
      <c r="B72" s="895"/>
      <c r="C72" s="895"/>
      <c r="D72" s="895"/>
      <c r="E72" s="895"/>
      <c r="F72" s="895"/>
      <c r="G72" s="895"/>
      <c r="H72" s="895"/>
      <c r="I72" s="895"/>
      <c r="J72" s="895"/>
      <c r="K72" s="895"/>
      <c r="L72" s="895"/>
      <c r="M72" s="363"/>
      <c r="N72" s="363"/>
      <c r="O72" s="364"/>
      <c r="P72" s="364"/>
      <c r="Q72" s="364"/>
      <c r="R72" s="364"/>
      <c r="S72" s="364"/>
      <c r="T72" s="364"/>
      <c r="U72" s="364"/>
      <c r="V72" s="364"/>
      <c r="W72" s="364"/>
      <c r="X72" s="364"/>
    </row>
    <row r="73" spans="1:24" ht="14.25">
      <c r="A73" s="363"/>
      <c r="B73" s="363"/>
      <c r="C73" s="363"/>
      <c r="D73" s="363"/>
      <c r="E73" s="363"/>
      <c r="F73" s="363"/>
      <c r="G73" s="363"/>
      <c r="H73" s="363"/>
      <c r="I73" s="363"/>
      <c r="J73" s="363"/>
      <c r="K73" s="363"/>
      <c r="L73" s="363"/>
      <c r="M73" s="363"/>
      <c r="N73" s="363"/>
      <c r="O73" s="364"/>
      <c r="P73" s="364"/>
      <c r="Q73" s="364"/>
      <c r="R73" s="364"/>
      <c r="S73" s="364"/>
      <c r="T73" s="364"/>
      <c r="U73" s="364"/>
      <c r="V73" s="364"/>
      <c r="W73" s="364"/>
      <c r="X73" s="364"/>
    </row>
  </sheetData>
  <sheetProtection/>
  <mergeCells count="57">
    <mergeCell ref="A71:X71"/>
    <mergeCell ref="Q16:R16"/>
    <mergeCell ref="S16:T16"/>
    <mergeCell ref="B13:X13"/>
    <mergeCell ref="A72:L72"/>
    <mergeCell ref="A65:L65"/>
    <mergeCell ref="A66:L66"/>
    <mergeCell ref="B56:L56"/>
    <mergeCell ref="I16:J16"/>
    <mergeCell ref="A69:L69"/>
    <mergeCell ref="A70:X70"/>
    <mergeCell ref="B9:X9"/>
    <mergeCell ref="B11:X11"/>
    <mergeCell ref="B6:X6"/>
    <mergeCell ref="O16:P16"/>
    <mergeCell ref="G16:H16"/>
    <mergeCell ref="I37:J37"/>
    <mergeCell ref="B16:B17"/>
    <mergeCell ref="W16:X16"/>
    <mergeCell ref="A60:N60"/>
    <mergeCell ref="A2:X2"/>
    <mergeCell ref="B7:X7"/>
    <mergeCell ref="B8:X8"/>
    <mergeCell ref="A3:X3"/>
    <mergeCell ref="B4:X4"/>
    <mergeCell ref="B5:X5"/>
    <mergeCell ref="A6:A10"/>
    <mergeCell ref="B10:X10"/>
    <mergeCell ref="A12:A15"/>
    <mergeCell ref="B15:X15"/>
    <mergeCell ref="B14:X14"/>
    <mergeCell ref="K37:L37"/>
    <mergeCell ref="K16:L16"/>
    <mergeCell ref="B12:X12"/>
    <mergeCell ref="B37:B38"/>
    <mergeCell ref="B34:J34"/>
    <mergeCell ref="B33:J33"/>
    <mergeCell ref="B55:L55"/>
    <mergeCell ref="C37:D37"/>
    <mergeCell ref="E16:F16"/>
    <mergeCell ref="C16:D16"/>
    <mergeCell ref="M16:N16"/>
    <mergeCell ref="B53:L53"/>
    <mergeCell ref="A54:L54"/>
    <mergeCell ref="B35:J35"/>
    <mergeCell ref="B52:L52"/>
    <mergeCell ref="E37:F37"/>
    <mergeCell ref="A58:X58"/>
    <mergeCell ref="A68:L68"/>
    <mergeCell ref="U16:V16"/>
    <mergeCell ref="A63:X63"/>
    <mergeCell ref="G37:H37"/>
    <mergeCell ref="A67:X67"/>
    <mergeCell ref="A64:X64"/>
    <mergeCell ref="A16:A17"/>
    <mergeCell ref="A37:A50"/>
    <mergeCell ref="A62:X62"/>
  </mergeCells>
  <printOptions/>
  <pageMargins left="0.35433070866141736" right="0.31496062992125984" top="0.3937007874015748" bottom="0.4330708661417323" header="0.31496062992125984" footer="0.31496062992125984"/>
  <pageSetup horizontalDpi="600" verticalDpi="600" orientation="landscape" paperSize="9" scale="55" r:id="rId3"/>
  <rowBreaks count="1" manualBreakCount="1">
    <brk id="50"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1"/>
  <sheetViews>
    <sheetView view="pageBreakPreview" zoomScaleSheetLayoutView="100" zoomScalePageLayoutView="0" workbookViewId="0" topLeftCell="A1">
      <selection activeCell="E62" sqref="E62"/>
    </sheetView>
  </sheetViews>
  <sheetFormatPr defaultColWidth="9.140625" defaultRowHeight="15"/>
  <cols>
    <col min="1" max="1" width="4.00390625" style="26" customWidth="1"/>
    <col min="2" max="2" width="93.421875" style="17" customWidth="1"/>
    <col min="3" max="5" width="9.140625" style="17" customWidth="1"/>
  </cols>
  <sheetData>
    <row r="1" ht="14.25">
      <c r="E1" s="17">
        <v>12</v>
      </c>
    </row>
    <row r="2" ht="14.25">
      <c r="E2" s="22" t="s">
        <v>96</v>
      </c>
    </row>
    <row r="3" spans="1:5" s="10" customFormat="1" ht="38.25" customHeight="1">
      <c r="A3" s="896" t="s">
        <v>812</v>
      </c>
      <c r="B3" s="896"/>
      <c r="C3" s="896"/>
      <c r="D3" s="896"/>
      <c r="E3" s="896"/>
    </row>
    <row r="4" spans="1:5" ht="14.25">
      <c r="A4" s="897" t="s">
        <v>569</v>
      </c>
      <c r="B4" s="897" t="s">
        <v>258</v>
      </c>
      <c r="C4" s="897" t="s">
        <v>319</v>
      </c>
      <c r="D4" s="897"/>
      <c r="E4" s="897"/>
    </row>
    <row r="5" spans="1:5" ht="14.25">
      <c r="A5" s="897"/>
      <c r="B5" s="897"/>
      <c r="C5" s="32">
        <v>2012</v>
      </c>
      <c r="D5" s="32">
        <v>2013</v>
      </c>
      <c r="E5" s="32">
        <v>2014</v>
      </c>
    </row>
    <row r="6" spans="1:5" ht="14.25">
      <c r="A6" s="897">
        <v>1</v>
      </c>
      <c r="B6" s="33" t="s">
        <v>320</v>
      </c>
      <c r="C6" s="32">
        <v>96510</v>
      </c>
      <c r="D6" s="32">
        <v>99931</v>
      </c>
      <c r="E6" s="32">
        <v>102245</v>
      </c>
    </row>
    <row r="7" spans="1:5" ht="14.25">
      <c r="A7" s="897"/>
      <c r="B7" s="33" t="s">
        <v>321</v>
      </c>
      <c r="C7" s="32">
        <v>17.2</v>
      </c>
      <c r="D7" s="32">
        <v>17.4</v>
      </c>
      <c r="E7" s="32">
        <v>18</v>
      </c>
    </row>
    <row r="8" spans="1:5" ht="14.25">
      <c r="A8" s="897">
        <v>2</v>
      </c>
      <c r="B8" s="33" t="s">
        <v>322</v>
      </c>
      <c r="C8" s="32">
        <v>250</v>
      </c>
      <c r="D8" s="32">
        <v>228</v>
      </c>
      <c r="E8" s="32">
        <v>252</v>
      </c>
    </row>
    <row r="9" spans="1:5" ht="14.25">
      <c r="A9" s="897"/>
      <c r="B9" s="33" t="s">
        <v>323</v>
      </c>
      <c r="C9" s="32">
        <v>50</v>
      </c>
      <c r="D9" s="32">
        <v>52</v>
      </c>
      <c r="E9" s="32">
        <v>52</v>
      </c>
    </row>
    <row r="10" spans="1:5" ht="14.25">
      <c r="A10" s="897"/>
      <c r="B10" s="33" t="s">
        <v>324</v>
      </c>
      <c r="C10" s="32">
        <v>16</v>
      </c>
      <c r="D10" s="32">
        <v>38</v>
      </c>
      <c r="E10" s="32">
        <v>30</v>
      </c>
    </row>
    <row r="11" spans="1:5" ht="14.25">
      <c r="A11" s="897"/>
      <c r="B11" s="33" t="s">
        <v>325</v>
      </c>
      <c r="C11" s="32">
        <v>31</v>
      </c>
      <c r="D11" s="32">
        <v>41</v>
      </c>
      <c r="E11" s="32">
        <v>52</v>
      </c>
    </row>
    <row r="12" spans="1:5" ht="14.25">
      <c r="A12" s="897"/>
      <c r="B12" s="33" t="s">
        <v>326</v>
      </c>
      <c r="C12" s="32">
        <v>48</v>
      </c>
      <c r="D12" s="32">
        <v>50</v>
      </c>
      <c r="E12" s="32">
        <v>67</v>
      </c>
    </row>
    <row r="13" spans="1:5" ht="14.25">
      <c r="A13" s="897"/>
      <c r="B13" s="33" t="s">
        <v>327</v>
      </c>
      <c r="C13" s="32">
        <v>10</v>
      </c>
      <c r="D13" s="32">
        <v>10</v>
      </c>
      <c r="E13" s="32">
        <v>4</v>
      </c>
    </row>
    <row r="14" spans="1:5" ht="14.25">
      <c r="A14" s="897"/>
      <c r="B14" s="33" t="s">
        <v>328</v>
      </c>
      <c r="C14" s="32">
        <v>2</v>
      </c>
      <c r="D14" s="32">
        <v>2</v>
      </c>
      <c r="E14" s="32">
        <v>1</v>
      </c>
    </row>
    <row r="15" spans="1:5" ht="14.25">
      <c r="A15" s="897">
        <v>3</v>
      </c>
      <c r="B15" s="33" t="s">
        <v>329</v>
      </c>
      <c r="C15" s="32">
        <v>21</v>
      </c>
      <c r="D15" s="32">
        <v>17</v>
      </c>
      <c r="E15" s="32">
        <v>17</v>
      </c>
    </row>
    <row r="16" spans="1:5" ht="14.25">
      <c r="A16" s="897"/>
      <c r="B16" s="33" t="s">
        <v>330</v>
      </c>
      <c r="C16" s="34" t="s">
        <v>483</v>
      </c>
      <c r="D16" s="34" t="s">
        <v>484</v>
      </c>
      <c r="E16" s="34" t="s">
        <v>484</v>
      </c>
    </row>
    <row r="17" spans="1:5" ht="14.25">
      <c r="A17" s="897"/>
      <c r="B17" s="33" t="s">
        <v>331</v>
      </c>
      <c r="C17" s="34" t="s">
        <v>485</v>
      </c>
      <c r="D17" s="34" t="s">
        <v>486</v>
      </c>
      <c r="E17" s="34" t="s">
        <v>486</v>
      </c>
    </row>
    <row r="18" spans="1:5" ht="14.25">
      <c r="A18" s="897"/>
      <c r="B18" s="33" t="s">
        <v>1110</v>
      </c>
      <c r="C18" s="32">
        <v>1</v>
      </c>
      <c r="D18" s="32">
        <v>1</v>
      </c>
      <c r="E18" s="32">
        <v>1</v>
      </c>
    </row>
    <row r="19" spans="1:5" ht="17.25" customHeight="1">
      <c r="A19" s="897"/>
      <c r="B19" s="33" t="s">
        <v>1061</v>
      </c>
      <c r="C19" s="32">
        <v>3</v>
      </c>
      <c r="D19" s="32">
        <v>3</v>
      </c>
      <c r="E19" s="32">
        <v>3</v>
      </c>
    </row>
    <row r="20" spans="1:5" ht="14.25">
      <c r="A20" s="897">
        <v>4</v>
      </c>
      <c r="B20" s="33" t="s">
        <v>332</v>
      </c>
      <c r="C20" s="32">
        <v>14316</v>
      </c>
      <c r="D20" s="32">
        <v>13358</v>
      </c>
      <c r="E20" s="32">
        <v>13577</v>
      </c>
    </row>
    <row r="21" spans="1:5" ht="14.25">
      <c r="A21" s="897"/>
      <c r="B21" s="33" t="s">
        <v>24</v>
      </c>
      <c r="C21" s="32">
        <v>10169</v>
      </c>
      <c r="D21" s="32">
        <v>10179</v>
      </c>
      <c r="E21" s="32">
        <v>10367</v>
      </c>
    </row>
    <row r="22" spans="1:5" ht="14.25">
      <c r="A22" s="897"/>
      <c r="B22" s="33" t="s">
        <v>333</v>
      </c>
      <c r="C22" s="32">
        <v>4147</v>
      </c>
      <c r="D22" s="32">
        <v>3179</v>
      </c>
      <c r="E22" s="32">
        <v>3210</v>
      </c>
    </row>
    <row r="23" spans="1:5" ht="14.25">
      <c r="A23" s="897">
        <v>5</v>
      </c>
      <c r="B23" s="33" t="s">
        <v>334</v>
      </c>
      <c r="C23" s="32">
        <v>1414</v>
      </c>
      <c r="D23" s="32">
        <v>2137</v>
      </c>
      <c r="E23" s="32">
        <v>2154</v>
      </c>
    </row>
    <row r="24" spans="1:5" ht="14.25">
      <c r="A24" s="897"/>
      <c r="B24" s="33" t="s">
        <v>335</v>
      </c>
      <c r="C24" s="32">
        <v>1198</v>
      </c>
      <c r="D24" s="32">
        <v>1865</v>
      </c>
      <c r="E24" s="32">
        <v>1860</v>
      </c>
    </row>
    <row r="25" spans="1:5" ht="14.25">
      <c r="A25" s="897"/>
      <c r="B25" s="33" t="s">
        <v>336</v>
      </c>
      <c r="C25" s="32">
        <v>120</v>
      </c>
      <c r="D25" s="32">
        <v>185</v>
      </c>
      <c r="E25" s="32">
        <v>199</v>
      </c>
    </row>
    <row r="26" spans="1:5" ht="14.25">
      <c r="A26" s="897"/>
      <c r="B26" s="33" t="s">
        <v>337</v>
      </c>
      <c r="C26" s="32">
        <v>84</v>
      </c>
      <c r="D26" s="32">
        <v>70</v>
      </c>
      <c r="E26" s="32">
        <v>85</v>
      </c>
    </row>
    <row r="27" spans="1:5" ht="14.25">
      <c r="A27" s="897"/>
      <c r="B27" s="33" t="s">
        <v>338</v>
      </c>
      <c r="C27" s="32">
        <v>11</v>
      </c>
      <c r="D27" s="32">
        <v>15</v>
      </c>
      <c r="E27" s="32">
        <v>9</v>
      </c>
    </row>
    <row r="28" spans="1:5" ht="14.25">
      <c r="A28" s="897"/>
      <c r="B28" s="33" t="s">
        <v>339</v>
      </c>
      <c r="C28" s="32">
        <v>1</v>
      </c>
      <c r="D28" s="32">
        <v>2</v>
      </c>
      <c r="E28" s="32">
        <v>1</v>
      </c>
    </row>
    <row r="29" spans="1:5" ht="15" customHeight="1">
      <c r="A29" s="32">
        <v>6</v>
      </c>
      <c r="B29" s="33" t="s">
        <v>340</v>
      </c>
      <c r="C29" s="32">
        <v>36</v>
      </c>
      <c r="D29" s="32">
        <v>36</v>
      </c>
      <c r="E29" s="32">
        <v>41</v>
      </c>
    </row>
    <row r="30" spans="1:5" ht="14.25">
      <c r="A30" s="32">
        <v>7</v>
      </c>
      <c r="B30" s="33" t="s">
        <v>341</v>
      </c>
      <c r="C30" s="32">
        <v>3095</v>
      </c>
      <c r="D30" s="32">
        <v>2731</v>
      </c>
      <c r="E30" s="32">
        <v>3033</v>
      </c>
    </row>
    <row r="31" spans="1:5" ht="14.25">
      <c r="A31" s="41"/>
      <c r="B31" s="77"/>
      <c r="C31" s="41"/>
      <c r="D31" s="41"/>
      <c r="E31" s="41"/>
    </row>
    <row r="32" spans="1:5" ht="45" customHeight="1">
      <c r="A32" s="848" t="s">
        <v>813</v>
      </c>
      <c r="B32" s="848"/>
      <c r="C32" s="848"/>
      <c r="D32" s="848"/>
      <c r="E32" s="848"/>
    </row>
    <row r="33" spans="1:5" ht="45" customHeight="1">
      <c r="A33" s="848" t="s">
        <v>814</v>
      </c>
      <c r="B33" s="848"/>
      <c r="C33" s="848"/>
      <c r="D33" s="848"/>
      <c r="E33" s="848"/>
    </row>
    <row r="34" spans="1:5" ht="125.25" customHeight="1">
      <c r="A34" s="827" t="s">
        <v>1085</v>
      </c>
      <c r="B34" s="827"/>
      <c r="C34" s="827"/>
      <c r="D34" s="827"/>
      <c r="E34" s="827"/>
    </row>
    <row r="35" spans="1:5" ht="121.5" customHeight="1">
      <c r="A35" s="835" t="s">
        <v>815</v>
      </c>
      <c r="B35" s="835"/>
      <c r="C35" s="835"/>
      <c r="D35" s="835"/>
      <c r="E35" s="835"/>
    </row>
    <row r="36" spans="1:5" ht="167.25" customHeight="1">
      <c r="A36" s="827" t="s">
        <v>910</v>
      </c>
      <c r="B36" s="827"/>
      <c r="C36" s="827"/>
      <c r="D36" s="827"/>
      <c r="E36" s="827"/>
    </row>
    <row r="37" spans="1:5" ht="18" customHeight="1">
      <c r="A37" s="271"/>
      <c r="B37" s="271"/>
      <c r="C37" s="271"/>
      <c r="D37" s="271"/>
      <c r="E37" s="284">
        <v>13</v>
      </c>
    </row>
    <row r="38" spans="1:5" ht="18" customHeight="1">
      <c r="A38" s="827" t="s">
        <v>541</v>
      </c>
      <c r="B38" s="827"/>
      <c r="C38" s="827"/>
      <c r="D38" s="827"/>
      <c r="E38" s="827"/>
    </row>
    <row r="39" spans="1:5" ht="30" customHeight="1">
      <c r="A39" s="827" t="s">
        <v>911</v>
      </c>
      <c r="B39" s="827"/>
      <c r="C39" s="827"/>
      <c r="D39" s="827"/>
      <c r="E39" s="827"/>
    </row>
    <row r="40" spans="1:5" ht="46.5" customHeight="1">
      <c r="A40" s="827" t="s">
        <v>912</v>
      </c>
      <c r="B40" s="827"/>
      <c r="C40" s="827"/>
      <c r="D40" s="827"/>
      <c r="E40" s="827"/>
    </row>
    <row r="41" spans="1:5" ht="45.75" customHeight="1">
      <c r="A41" s="827" t="s">
        <v>342</v>
      </c>
      <c r="B41" s="827"/>
      <c r="C41" s="827"/>
      <c r="D41" s="827"/>
      <c r="E41" s="827"/>
    </row>
    <row r="42" spans="1:5" ht="76.5" customHeight="1">
      <c r="A42" s="827" t="s">
        <v>958</v>
      </c>
      <c r="B42" s="827"/>
      <c r="C42" s="827"/>
      <c r="D42" s="827"/>
      <c r="E42" s="827"/>
    </row>
    <row r="43" spans="1:5" ht="28.5" customHeight="1">
      <c r="A43" s="827" t="s">
        <v>343</v>
      </c>
      <c r="B43" s="827"/>
      <c r="C43" s="827"/>
      <c r="D43" s="827"/>
      <c r="E43" s="827"/>
    </row>
    <row r="44" spans="1:5" ht="31.5" customHeight="1">
      <c r="A44" s="827" t="s">
        <v>344</v>
      </c>
      <c r="B44" s="827"/>
      <c r="C44" s="827"/>
      <c r="D44" s="827"/>
      <c r="E44" s="827"/>
    </row>
    <row r="45" spans="1:5" ht="30" customHeight="1">
      <c r="A45" s="827" t="s">
        <v>1062</v>
      </c>
      <c r="B45" s="827"/>
      <c r="C45" s="827"/>
      <c r="D45" s="827"/>
      <c r="E45" s="827"/>
    </row>
    <row r="46" spans="1:5" ht="57.75" customHeight="1">
      <c r="A46" s="827" t="s">
        <v>817</v>
      </c>
      <c r="B46" s="827"/>
      <c r="C46" s="827"/>
      <c r="D46" s="827"/>
      <c r="E46" s="827"/>
    </row>
    <row r="47" spans="1:5" ht="47.25" customHeight="1">
      <c r="A47" s="827" t="s">
        <v>345</v>
      </c>
      <c r="B47" s="827"/>
      <c r="C47" s="827"/>
      <c r="D47" s="827"/>
      <c r="E47" s="827"/>
    </row>
    <row r="48" spans="1:5" ht="58.5" customHeight="1">
      <c r="A48" s="827" t="s">
        <v>913</v>
      </c>
      <c r="B48" s="827"/>
      <c r="C48" s="827"/>
      <c r="D48" s="827"/>
      <c r="E48" s="827"/>
    </row>
    <row r="49" spans="1:5" ht="30.75" customHeight="1">
      <c r="A49" s="827" t="s">
        <v>346</v>
      </c>
      <c r="B49" s="827"/>
      <c r="C49" s="827"/>
      <c r="D49" s="827"/>
      <c r="E49" s="827"/>
    </row>
    <row r="50" spans="1:5" ht="15" customHeight="1">
      <c r="A50" s="827" t="s">
        <v>914</v>
      </c>
      <c r="B50" s="827"/>
      <c r="C50" s="827"/>
      <c r="D50" s="827"/>
      <c r="E50" s="827"/>
    </row>
    <row r="51" spans="1:5" ht="167.25" customHeight="1">
      <c r="A51" s="827" t="s">
        <v>986</v>
      </c>
      <c r="B51" s="827"/>
      <c r="C51" s="827"/>
      <c r="D51" s="827"/>
      <c r="E51" s="827"/>
    </row>
    <row r="52" spans="1:5" ht="14.25">
      <c r="A52" s="827" t="s">
        <v>347</v>
      </c>
      <c r="B52" s="827"/>
      <c r="C52" s="827"/>
      <c r="D52" s="827"/>
      <c r="E52" s="827"/>
    </row>
    <row r="53" spans="1:5" ht="50.25" customHeight="1">
      <c r="A53" s="827" t="s">
        <v>959</v>
      </c>
      <c r="B53" s="827"/>
      <c r="C53" s="827"/>
      <c r="D53" s="827"/>
      <c r="E53" s="827"/>
    </row>
    <row r="54" spans="1:5" ht="14.25">
      <c r="A54" s="827" t="s">
        <v>348</v>
      </c>
      <c r="B54" s="827"/>
      <c r="C54" s="827"/>
      <c r="D54" s="827"/>
      <c r="E54" s="827"/>
    </row>
    <row r="55" spans="1:5" ht="30.75" customHeight="1">
      <c r="A55" s="827" t="s">
        <v>349</v>
      </c>
      <c r="B55" s="827"/>
      <c r="C55" s="827"/>
      <c r="D55" s="827"/>
      <c r="E55" s="827"/>
    </row>
    <row r="56" spans="1:5" ht="30.75" customHeight="1">
      <c r="A56" s="827" t="s">
        <v>350</v>
      </c>
      <c r="B56" s="827"/>
      <c r="C56" s="827"/>
      <c r="D56" s="827"/>
      <c r="E56" s="827"/>
    </row>
    <row r="57" spans="1:5" ht="125.25" customHeight="1">
      <c r="A57" s="827" t="s">
        <v>1111</v>
      </c>
      <c r="B57" s="827"/>
      <c r="C57" s="827"/>
      <c r="D57" s="827"/>
      <c r="E57" s="827"/>
    </row>
    <row r="58" spans="1:5" ht="14.25">
      <c r="A58" s="827" t="s">
        <v>351</v>
      </c>
      <c r="B58" s="827"/>
      <c r="C58" s="827"/>
      <c r="D58" s="827"/>
      <c r="E58" s="827"/>
    </row>
    <row r="59" spans="1:5" ht="29.25" customHeight="1">
      <c r="A59" s="827" t="s">
        <v>352</v>
      </c>
      <c r="B59" s="827"/>
      <c r="C59" s="827"/>
      <c r="D59" s="827"/>
      <c r="E59" s="827"/>
    </row>
    <row r="60" spans="1:5" ht="14.25">
      <c r="A60" s="827" t="s">
        <v>353</v>
      </c>
      <c r="B60" s="827"/>
      <c r="C60" s="827"/>
      <c r="D60" s="827"/>
      <c r="E60" s="827"/>
    </row>
    <row r="61" spans="1:5" ht="29.25" customHeight="1">
      <c r="A61" s="827" t="s">
        <v>354</v>
      </c>
      <c r="B61" s="827"/>
      <c r="C61" s="827"/>
      <c r="D61" s="827"/>
      <c r="E61" s="827"/>
    </row>
    <row r="62" spans="1:5" ht="14.25" customHeight="1">
      <c r="A62" s="271"/>
      <c r="B62" s="271"/>
      <c r="C62" s="271"/>
      <c r="D62" s="271"/>
      <c r="E62" s="284">
        <v>14</v>
      </c>
    </row>
    <row r="63" spans="1:5" ht="46.5" customHeight="1">
      <c r="A63" s="827" t="s">
        <v>355</v>
      </c>
      <c r="B63" s="827"/>
      <c r="C63" s="827"/>
      <c r="D63" s="827"/>
      <c r="E63" s="827"/>
    </row>
    <row r="64" spans="1:5" ht="58.5" customHeight="1">
      <c r="A64" s="835" t="s">
        <v>960</v>
      </c>
      <c r="B64" s="835"/>
      <c r="C64" s="835"/>
      <c r="D64" s="835"/>
      <c r="E64" s="835"/>
    </row>
    <row r="65" spans="1:5" ht="349.5" customHeight="1">
      <c r="A65" s="828" t="s">
        <v>1112</v>
      </c>
      <c r="B65" s="828"/>
      <c r="C65" s="828"/>
      <c r="D65" s="828"/>
      <c r="E65" s="828"/>
    </row>
    <row r="66" spans="1:5" s="3" customFormat="1" ht="32.25" customHeight="1">
      <c r="A66" s="848" t="s">
        <v>816</v>
      </c>
      <c r="B66" s="848"/>
      <c r="C66" s="848"/>
      <c r="D66" s="848"/>
      <c r="E66" s="848"/>
    </row>
    <row r="67" spans="1:5" ht="18.75" customHeight="1">
      <c r="A67" s="900" t="s">
        <v>593</v>
      </c>
      <c r="B67" s="900"/>
      <c r="C67" s="900"/>
      <c r="D67" s="900"/>
      <c r="E67" s="900"/>
    </row>
    <row r="68" spans="1:5" ht="30" customHeight="1">
      <c r="A68" s="899" t="s">
        <v>587</v>
      </c>
      <c r="B68" s="899"/>
      <c r="C68" s="899" t="s">
        <v>588</v>
      </c>
      <c r="D68" s="899"/>
      <c r="E68" s="899"/>
    </row>
    <row r="69" spans="1:5" ht="135" customHeight="1">
      <c r="A69" s="898" t="s">
        <v>589</v>
      </c>
      <c r="B69" s="898"/>
      <c r="C69" s="899" t="s">
        <v>602</v>
      </c>
      <c r="D69" s="899"/>
      <c r="E69" s="899"/>
    </row>
    <row r="70" spans="1:5" ht="46.5" customHeight="1">
      <c r="A70" s="898" t="s">
        <v>590</v>
      </c>
      <c r="B70" s="898"/>
      <c r="C70" s="899" t="s">
        <v>591</v>
      </c>
      <c r="D70" s="899"/>
      <c r="E70" s="899"/>
    </row>
    <row r="71" spans="1:5" ht="78" customHeight="1">
      <c r="A71" s="898"/>
      <c r="B71" s="898"/>
      <c r="C71" s="899" t="s">
        <v>592</v>
      </c>
      <c r="D71" s="899"/>
      <c r="E71" s="899"/>
    </row>
  </sheetData>
  <sheetProtection/>
  <mergeCells count="50">
    <mergeCell ref="A70:B71"/>
    <mergeCell ref="C70:E70"/>
    <mergeCell ref="C71:E71"/>
    <mergeCell ref="A67:E67"/>
    <mergeCell ref="A68:B68"/>
    <mergeCell ref="C68:E68"/>
    <mergeCell ref="A69:B69"/>
    <mergeCell ref="C69:E69"/>
    <mergeCell ref="A23:A28"/>
    <mergeCell ref="A65:E65"/>
    <mergeCell ref="A66:E66"/>
    <mergeCell ref="A4:A5"/>
    <mergeCell ref="B4:B5"/>
    <mergeCell ref="C4:E4"/>
    <mergeCell ref="A34:E34"/>
    <mergeCell ref="A35:E35"/>
    <mergeCell ref="A36:E36"/>
    <mergeCell ref="A32:E32"/>
    <mergeCell ref="A33:E33"/>
    <mergeCell ref="A38:E38"/>
    <mergeCell ref="A39:E39"/>
    <mergeCell ref="A40:E40"/>
    <mergeCell ref="A41:E41"/>
    <mergeCell ref="A3:E3"/>
    <mergeCell ref="A6:A7"/>
    <mergeCell ref="A8:A14"/>
    <mergeCell ref="A15:A19"/>
    <mergeCell ref="A20:A22"/>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4:E54"/>
    <mergeCell ref="A55:E55"/>
    <mergeCell ref="A56:E56"/>
    <mergeCell ref="A57:E57"/>
    <mergeCell ref="A58:E58"/>
    <mergeCell ref="A59:E59"/>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48"/>
  <sheetViews>
    <sheetView view="pageBreakPreview" zoomScale="98" zoomScaleSheetLayoutView="98" zoomScalePageLayoutView="0" workbookViewId="0" topLeftCell="A1">
      <pane ySplit="7" topLeftCell="A8" activePane="bottomLeft" state="frozen"/>
      <selection pane="topLeft" activeCell="A1" sqref="A1"/>
      <selection pane="bottomLeft" activeCell="A1" sqref="A1:AB16384"/>
    </sheetView>
  </sheetViews>
  <sheetFormatPr defaultColWidth="9.140625" defaultRowHeight="15"/>
  <cols>
    <col min="1" max="1" width="5.140625" style="365" customWidth="1"/>
    <col min="2" max="2" width="15.140625" style="366" customWidth="1"/>
    <col min="3" max="3" width="15.28125" style="366" customWidth="1"/>
    <col min="4" max="4" width="10.8515625" style="367" customWidth="1"/>
    <col min="5" max="5" width="10.8515625" style="366" customWidth="1"/>
    <col min="6" max="6" width="11.28125" style="18" customWidth="1"/>
    <col min="7" max="17" width="8.421875" style="18" customWidth="1"/>
    <col min="18" max="18" width="8.421875" style="368" customWidth="1"/>
    <col min="19" max="28" width="8.421875" style="7" customWidth="1"/>
  </cols>
  <sheetData>
    <row r="1" ht="15">
      <c r="AB1" s="7">
        <v>15</v>
      </c>
    </row>
    <row r="2" spans="1:28" ht="15">
      <c r="A2" s="883" t="s">
        <v>498</v>
      </c>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row>
    <row r="3" spans="1:28" ht="24.75" customHeight="1" thickBot="1">
      <c r="A3" s="914" t="s">
        <v>818</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row>
    <row r="4" spans="1:28" ht="14.25" customHeight="1">
      <c r="A4" s="915" t="s">
        <v>569</v>
      </c>
      <c r="B4" s="912" t="s">
        <v>509</v>
      </c>
      <c r="C4" s="912" t="s">
        <v>510</v>
      </c>
      <c r="D4" s="920" t="s">
        <v>456</v>
      </c>
      <c r="E4" s="912" t="s">
        <v>73</v>
      </c>
      <c r="F4" s="918" t="s">
        <v>74</v>
      </c>
      <c r="G4" s="921" t="s">
        <v>75</v>
      </c>
      <c r="H4" s="921"/>
      <c r="I4" s="921"/>
      <c r="J4" s="921"/>
      <c r="K4" s="921"/>
      <c r="L4" s="921"/>
      <c r="M4" s="921"/>
      <c r="N4" s="921"/>
      <c r="O4" s="921"/>
      <c r="P4" s="921"/>
      <c r="Q4" s="921"/>
      <c r="R4" s="921"/>
      <c r="S4" s="921"/>
      <c r="T4" s="921"/>
      <c r="U4" s="921"/>
      <c r="V4" s="921"/>
      <c r="W4" s="921"/>
      <c r="X4" s="921"/>
      <c r="Y4" s="921"/>
      <c r="Z4" s="921"/>
      <c r="AA4" s="921"/>
      <c r="AB4" s="922"/>
    </row>
    <row r="5" spans="1:28" ht="14.25" customHeight="1">
      <c r="A5" s="916"/>
      <c r="B5" s="913"/>
      <c r="C5" s="913"/>
      <c r="D5" s="908"/>
      <c r="E5" s="913"/>
      <c r="F5" s="869"/>
      <c r="G5" s="869" t="s">
        <v>9</v>
      </c>
      <c r="H5" s="869"/>
      <c r="I5" s="867" t="s">
        <v>10</v>
      </c>
      <c r="J5" s="867"/>
      <c r="K5" s="867" t="s">
        <v>11</v>
      </c>
      <c r="L5" s="867"/>
      <c r="M5" s="867" t="s">
        <v>19</v>
      </c>
      <c r="N5" s="867"/>
      <c r="O5" s="867" t="s">
        <v>27</v>
      </c>
      <c r="P5" s="867"/>
      <c r="Q5" s="867" t="s">
        <v>28</v>
      </c>
      <c r="R5" s="867"/>
      <c r="S5" s="867" t="s">
        <v>524</v>
      </c>
      <c r="T5" s="867"/>
      <c r="U5" s="867" t="s">
        <v>525</v>
      </c>
      <c r="V5" s="867"/>
      <c r="W5" s="867" t="s">
        <v>526</v>
      </c>
      <c r="X5" s="867"/>
      <c r="Y5" s="867" t="s">
        <v>527</v>
      </c>
      <c r="Z5" s="867"/>
      <c r="AA5" s="867" t="s">
        <v>539</v>
      </c>
      <c r="AB5" s="911"/>
    </row>
    <row r="6" spans="1:28" ht="73.5" customHeight="1">
      <c r="A6" s="916"/>
      <c r="B6" s="913"/>
      <c r="C6" s="913"/>
      <c r="D6" s="909"/>
      <c r="E6" s="913"/>
      <c r="F6" s="869"/>
      <c r="G6" s="353" t="s">
        <v>33</v>
      </c>
      <c r="H6" s="353" t="s">
        <v>34</v>
      </c>
      <c r="I6" s="353" t="s">
        <v>33</v>
      </c>
      <c r="J6" s="353" t="s">
        <v>34</v>
      </c>
      <c r="K6" s="353" t="s">
        <v>33</v>
      </c>
      <c r="L6" s="353" t="s">
        <v>34</v>
      </c>
      <c r="M6" s="353" t="s">
        <v>33</v>
      </c>
      <c r="N6" s="353" t="s">
        <v>34</v>
      </c>
      <c r="O6" s="353" t="s">
        <v>33</v>
      </c>
      <c r="P6" s="353" t="s">
        <v>34</v>
      </c>
      <c r="Q6" s="353" t="s">
        <v>33</v>
      </c>
      <c r="R6" s="353" t="s">
        <v>34</v>
      </c>
      <c r="S6" s="353" t="s">
        <v>33</v>
      </c>
      <c r="T6" s="353" t="s">
        <v>34</v>
      </c>
      <c r="U6" s="353" t="s">
        <v>33</v>
      </c>
      <c r="V6" s="353" t="s">
        <v>34</v>
      </c>
      <c r="W6" s="353" t="s">
        <v>33</v>
      </c>
      <c r="X6" s="353" t="s">
        <v>34</v>
      </c>
      <c r="Y6" s="353" t="s">
        <v>33</v>
      </c>
      <c r="Z6" s="353" t="s">
        <v>34</v>
      </c>
      <c r="AA6" s="353" t="s">
        <v>33</v>
      </c>
      <c r="AB6" s="369" t="s">
        <v>34</v>
      </c>
    </row>
    <row r="7" spans="1:28" ht="15.75" thickBot="1">
      <c r="A7" s="313">
        <v>1</v>
      </c>
      <c r="B7" s="370">
        <v>2</v>
      </c>
      <c r="C7" s="370">
        <v>3</v>
      </c>
      <c r="D7" s="370" t="s">
        <v>487</v>
      </c>
      <c r="E7" s="370" t="s">
        <v>488</v>
      </c>
      <c r="F7" s="185">
        <v>6</v>
      </c>
      <c r="G7" s="185">
        <v>7</v>
      </c>
      <c r="H7" s="185">
        <v>8</v>
      </c>
      <c r="I7" s="185">
        <v>9</v>
      </c>
      <c r="J7" s="185">
        <v>10</v>
      </c>
      <c r="K7" s="185">
        <v>11</v>
      </c>
      <c r="L7" s="185">
        <v>12</v>
      </c>
      <c r="M7" s="185">
        <v>13</v>
      </c>
      <c r="N7" s="185">
        <v>14</v>
      </c>
      <c r="O7" s="185">
        <v>15</v>
      </c>
      <c r="P7" s="185">
        <v>16</v>
      </c>
      <c r="Q7" s="185">
        <v>17</v>
      </c>
      <c r="R7" s="185">
        <v>18</v>
      </c>
      <c r="S7" s="185">
        <v>19</v>
      </c>
      <c r="T7" s="185">
        <v>20</v>
      </c>
      <c r="U7" s="185">
        <v>21</v>
      </c>
      <c r="V7" s="185">
        <v>22</v>
      </c>
      <c r="W7" s="185">
        <v>23</v>
      </c>
      <c r="X7" s="185">
        <v>24</v>
      </c>
      <c r="Y7" s="185">
        <v>25</v>
      </c>
      <c r="Z7" s="185">
        <v>26</v>
      </c>
      <c r="AA7" s="185">
        <v>27</v>
      </c>
      <c r="AB7" s="312">
        <v>28</v>
      </c>
    </row>
    <row r="8" spans="1:28" ht="75.75" customHeight="1">
      <c r="A8" s="309">
        <v>1</v>
      </c>
      <c r="B8" s="371" t="s">
        <v>497</v>
      </c>
      <c r="C8" s="371" t="s">
        <v>62</v>
      </c>
      <c r="D8" s="307" t="s">
        <v>489</v>
      </c>
      <c r="E8" s="307" t="s">
        <v>24</v>
      </c>
      <c r="F8" s="200">
        <v>102245</v>
      </c>
      <c r="G8" s="200">
        <v>103000</v>
      </c>
      <c r="H8" s="200">
        <v>102476.8</v>
      </c>
      <c r="I8" s="200">
        <v>120000</v>
      </c>
      <c r="J8" s="200">
        <v>117000</v>
      </c>
      <c r="K8" s="200">
        <v>179670</v>
      </c>
      <c r="L8" s="200">
        <v>150000</v>
      </c>
      <c r="M8" s="200">
        <v>209674</v>
      </c>
      <c r="N8" s="200">
        <v>155000</v>
      </c>
      <c r="O8" s="372">
        <f>Прил1!P35</f>
        <v>241276.4225</v>
      </c>
      <c r="P8" s="372">
        <f>Прил1!Q35</f>
        <v>241066</v>
      </c>
      <c r="Q8" s="373">
        <f>Прил1!R35</f>
        <v>253236.354</v>
      </c>
      <c r="R8" s="373">
        <f>Прил1!S35</f>
        <v>253236</v>
      </c>
      <c r="S8" s="373">
        <f>Прил1!T35</f>
        <v>268301.343</v>
      </c>
      <c r="T8" s="373">
        <f>Прил1!U35</f>
        <v>268301</v>
      </c>
      <c r="U8" s="373">
        <f>Прил1!V35</f>
        <v>290006.138</v>
      </c>
      <c r="V8" s="373">
        <f>Прил1!W35</f>
        <v>290006</v>
      </c>
      <c r="W8" s="373">
        <f>Прил1!X35</f>
        <v>312276.56</v>
      </c>
      <c r="X8" s="373">
        <v>312277</v>
      </c>
      <c r="Y8" s="373">
        <f>Прил1!Z35</f>
        <v>330680.218</v>
      </c>
      <c r="Z8" s="373">
        <v>330680</v>
      </c>
      <c r="AA8" s="373">
        <f>Прил1!AB35</f>
        <v>333355.25600000005</v>
      </c>
      <c r="AB8" s="374">
        <v>333355</v>
      </c>
    </row>
    <row r="9" spans="1:28" ht="105.75" customHeight="1">
      <c r="A9" s="202" t="s">
        <v>111</v>
      </c>
      <c r="B9" s="375" t="s">
        <v>76</v>
      </c>
      <c r="C9" s="375" t="s">
        <v>77</v>
      </c>
      <c r="D9" s="305" t="s">
        <v>489</v>
      </c>
      <c r="E9" s="305" t="s">
        <v>24</v>
      </c>
      <c r="F9" s="168">
        <v>90000</v>
      </c>
      <c r="G9" s="168">
        <v>95000</v>
      </c>
      <c r="H9" s="168">
        <v>90000</v>
      </c>
      <c r="I9" s="168">
        <v>100000</v>
      </c>
      <c r="J9" s="168">
        <v>96000</v>
      </c>
      <c r="K9" s="168">
        <v>105000</v>
      </c>
      <c r="L9" s="168">
        <v>101220</v>
      </c>
      <c r="M9" s="168">
        <v>105000</v>
      </c>
      <c r="N9" s="168">
        <v>103000</v>
      </c>
      <c r="O9" s="168">
        <v>106000</v>
      </c>
      <c r="P9" s="168">
        <v>105223</v>
      </c>
      <c r="Q9" s="162">
        <v>109000</v>
      </c>
      <c r="R9" s="162">
        <v>108000</v>
      </c>
      <c r="S9" s="163">
        <v>110000</v>
      </c>
      <c r="T9" s="163">
        <v>108500</v>
      </c>
      <c r="U9" s="163">
        <v>111000</v>
      </c>
      <c r="V9" s="163">
        <v>109000</v>
      </c>
      <c r="W9" s="163">
        <v>111500</v>
      </c>
      <c r="X9" s="163">
        <v>109500</v>
      </c>
      <c r="Y9" s="163">
        <v>112000</v>
      </c>
      <c r="Z9" s="163">
        <v>110000</v>
      </c>
      <c r="AA9" s="163">
        <v>112500</v>
      </c>
      <c r="AB9" s="164">
        <v>110500</v>
      </c>
    </row>
    <row r="10" spans="1:28" ht="84" customHeight="1">
      <c r="A10" s="926" t="s">
        <v>78</v>
      </c>
      <c r="B10" s="940" t="s">
        <v>613</v>
      </c>
      <c r="C10" s="198" t="s">
        <v>608</v>
      </c>
      <c r="D10" s="305" t="s">
        <v>489</v>
      </c>
      <c r="E10" s="305" t="s">
        <v>24</v>
      </c>
      <c r="F10" s="168">
        <v>2868</v>
      </c>
      <c r="G10" s="168">
        <v>2868</v>
      </c>
      <c r="H10" s="168">
        <v>2868</v>
      </c>
      <c r="I10" s="168">
        <v>2868</v>
      </c>
      <c r="J10" s="168">
        <v>2868</v>
      </c>
      <c r="K10" s="168">
        <v>2868</v>
      </c>
      <c r="L10" s="168">
        <v>2836</v>
      </c>
      <c r="M10" s="168">
        <v>2868</v>
      </c>
      <c r="N10" s="168">
        <v>2862</v>
      </c>
      <c r="O10" s="168"/>
      <c r="P10" s="168"/>
      <c r="Q10" s="162"/>
      <c r="R10" s="162"/>
      <c r="S10" s="163"/>
      <c r="T10" s="163"/>
      <c r="U10" s="163"/>
      <c r="V10" s="163"/>
      <c r="W10" s="163"/>
      <c r="X10" s="163"/>
      <c r="Y10" s="163"/>
      <c r="Z10" s="163"/>
      <c r="AA10" s="163"/>
      <c r="AB10" s="164"/>
    </row>
    <row r="11" spans="1:28" ht="72.75" customHeight="1">
      <c r="A11" s="927"/>
      <c r="B11" s="941"/>
      <c r="C11" s="198" t="s">
        <v>614</v>
      </c>
      <c r="D11" s="305" t="s">
        <v>489</v>
      </c>
      <c r="E11" s="305" t="s">
        <v>24</v>
      </c>
      <c r="F11" s="168">
        <v>52</v>
      </c>
      <c r="G11" s="168">
        <v>53</v>
      </c>
      <c r="H11" s="168">
        <v>52</v>
      </c>
      <c r="I11" s="168">
        <v>60</v>
      </c>
      <c r="J11" s="168">
        <v>55</v>
      </c>
      <c r="K11" s="168">
        <v>60</v>
      </c>
      <c r="L11" s="168">
        <v>56</v>
      </c>
      <c r="M11" s="168">
        <v>60</v>
      </c>
      <c r="N11" s="168">
        <v>57</v>
      </c>
      <c r="O11" s="168">
        <v>60</v>
      </c>
      <c r="P11" s="168">
        <v>58</v>
      </c>
      <c r="Q11" s="162">
        <v>60</v>
      </c>
      <c r="R11" s="162">
        <v>59</v>
      </c>
      <c r="S11" s="163">
        <v>60</v>
      </c>
      <c r="T11" s="163">
        <v>59</v>
      </c>
      <c r="U11" s="163">
        <v>60</v>
      </c>
      <c r="V11" s="163">
        <v>59</v>
      </c>
      <c r="W11" s="163">
        <v>60</v>
      </c>
      <c r="X11" s="163">
        <v>59</v>
      </c>
      <c r="Y11" s="163">
        <v>60</v>
      </c>
      <c r="Z11" s="163">
        <v>59</v>
      </c>
      <c r="AA11" s="163">
        <v>60</v>
      </c>
      <c r="AB11" s="164">
        <v>60</v>
      </c>
    </row>
    <row r="12" spans="1:28" ht="105" customHeight="1">
      <c r="A12" s="927"/>
      <c r="B12" s="941"/>
      <c r="C12" s="376" t="s">
        <v>609</v>
      </c>
      <c r="D12" s="305" t="s">
        <v>489</v>
      </c>
      <c r="E12" s="305" t="s">
        <v>610</v>
      </c>
      <c r="F12" s="798" t="s">
        <v>612</v>
      </c>
      <c r="G12" s="799"/>
      <c r="H12" s="799"/>
      <c r="I12" s="799"/>
      <c r="J12" s="799"/>
      <c r="K12" s="799"/>
      <c r="L12" s="800"/>
      <c r="M12" s="168">
        <v>6329</v>
      </c>
      <c r="N12" s="168">
        <v>5289</v>
      </c>
      <c r="O12" s="168">
        <v>6330</v>
      </c>
      <c r="P12" s="168">
        <v>5289</v>
      </c>
      <c r="Q12" s="162">
        <v>6331</v>
      </c>
      <c r="R12" s="162">
        <v>5289</v>
      </c>
      <c r="S12" s="162">
        <v>6332</v>
      </c>
      <c r="T12" s="162">
        <v>5289</v>
      </c>
      <c r="U12" s="162">
        <v>6333</v>
      </c>
      <c r="V12" s="163">
        <v>5289</v>
      </c>
      <c r="W12" s="162">
        <v>6334</v>
      </c>
      <c r="X12" s="163">
        <v>5290</v>
      </c>
      <c r="Y12" s="162">
        <v>6335</v>
      </c>
      <c r="Z12" s="163">
        <v>5291</v>
      </c>
      <c r="AA12" s="162">
        <v>6336</v>
      </c>
      <c r="AB12" s="164">
        <v>5292</v>
      </c>
    </row>
    <row r="13" spans="1:28" ht="69.75" customHeight="1">
      <c r="A13" s="927"/>
      <c r="B13" s="941"/>
      <c r="C13" s="376" t="s">
        <v>888</v>
      </c>
      <c r="D13" s="305" t="s">
        <v>489</v>
      </c>
      <c r="E13" s="305" t="s">
        <v>611</v>
      </c>
      <c r="F13" s="798" t="s">
        <v>612</v>
      </c>
      <c r="G13" s="799"/>
      <c r="H13" s="799"/>
      <c r="I13" s="799"/>
      <c r="J13" s="799"/>
      <c r="K13" s="799"/>
      <c r="L13" s="800"/>
      <c r="M13" s="168">
        <v>54</v>
      </c>
      <c r="N13" s="168">
        <v>54</v>
      </c>
      <c r="O13" s="168">
        <v>42</v>
      </c>
      <c r="P13" s="168">
        <v>42</v>
      </c>
      <c r="Q13" s="162">
        <v>17</v>
      </c>
      <c r="R13" s="162">
        <v>17</v>
      </c>
      <c r="S13" s="163">
        <v>54</v>
      </c>
      <c r="T13" s="163">
        <v>54</v>
      </c>
      <c r="U13" s="163">
        <v>54</v>
      </c>
      <c r="V13" s="163">
        <v>54</v>
      </c>
      <c r="W13" s="163">
        <v>54</v>
      </c>
      <c r="X13" s="163">
        <v>54</v>
      </c>
      <c r="Y13" s="163">
        <v>54</v>
      </c>
      <c r="Z13" s="163">
        <v>54</v>
      </c>
      <c r="AA13" s="163">
        <v>54</v>
      </c>
      <c r="AB13" s="164">
        <v>54</v>
      </c>
    </row>
    <row r="14" spans="1:28" ht="45.75" customHeight="1">
      <c r="A14" s="927"/>
      <c r="B14" s="941"/>
      <c r="C14" s="376" t="s">
        <v>624</v>
      </c>
      <c r="D14" s="305" t="s">
        <v>489</v>
      </c>
      <c r="E14" s="305" t="s">
        <v>130</v>
      </c>
      <c r="F14" s="798" t="s">
        <v>612</v>
      </c>
      <c r="G14" s="799"/>
      <c r="H14" s="799"/>
      <c r="I14" s="799"/>
      <c r="J14" s="799"/>
      <c r="K14" s="799"/>
      <c r="L14" s="800"/>
      <c r="M14" s="168">
        <v>2</v>
      </c>
      <c r="N14" s="168">
        <v>2</v>
      </c>
      <c r="O14" s="168">
        <v>1</v>
      </c>
      <c r="P14" s="168">
        <v>1</v>
      </c>
      <c r="Q14" s="162">
        <v>0</v>
      </c>
      <c r="R14" s="162">
        <v>0</v>
      </c>
      <c r="S14" s="163">
        <v>0</v>
      </c>
      <c r="T14" s="163">
        <v>0</v>
      </c>
      <c r="U14" s="163">
        <v>0</v>
      </c>
      <c r="V14" s="163">
        <v>0</v>
      </c>
      <c r="W14" s="163">
        <v>0</v>
      </c>
      <c r="X14" s="163">
        <v>0</v>
      </c>
      <c r="Y14" s="163">
        <v>0</v>
      </c>
      <c r="Z14" s="163">
        <v>0</v>
      </c>
      <c r="AA14" s="163">
        <v>0</v>
      </c>
      <c r="AB14" s="164">
        <v>0</v>
      </c>
    </row>
    <row r="15" spans="1:28" s="79" customFormat="1" ht="45.75" customHeight="1">
      <c r="A15" s="927"/>
      <c r="B15" s="941"/>
      <c r="C15" s="376" t="s">
        <v>660</v>
      </c>
      <c r="D15" s="305" t="s">
        <v>489</v>
      </c>
      <c r="E15" s="305" t="s">
        <v>899</v>
      </c>
      <c r="F15" s="798" t="s">
        <v>612</v>
      </c>
      <c r="G15" s="799"/>
      <c r="H15" s="799"/>
      <c r="I15" s="799"/>
      <c r="J15" s="799"/>
      <c r="K15" s="799"/>
      <c r="L15" s="800"/>
      <c r="M15" s="168">
        <v>6</v>
      </c>
      <c r="N15" s="168">
        <v>6</v>
      </c>
      <c r="O15" s="168">
        <v>2</v>
      </c>
      <c r="P15" s="168">
        <v>2</v>
      </c>
      <c r="Q15" s="162">
        <v>30</v>
      </c>
      <c r="R15" s="162">
        <v>30</v>
      </c>
      <c r="S15" s="163">
        <v>30</v>
      </c>
      <c r="T15" s="163">
        <v>30</v>
      </c>
      <c r="U15" s="163">
        <v>30</v>
      </c>
      <c r="V15" s="163">
        <v>30</v>
      </c>
      <c r="W15" s="163">
        <v>30</v>
      </c>
      <c r="X15" s="163">
        <v>0</v>
      </c>
      <c r="Y15" s="163">
        <v>30</v>
      </c>
      <c r="Z15" s="163">
        <v>30</v>
      </c>
      <c r="AA15" s="163">
        <v>30</v>
      </c>
      <c r="AB15" s="163">
        <v>30</v>
      </c>
    </row>
    <row r="16" spans="1:28" ht="129.75" customHeight="1">
      <c r="A16" s="927"/>
      <c r="B16" s="941"/>
      <c r="C16" s="371" t="s">
        <v>819</v>
      </c>
      <c r="D16" s="305" t="s">
        <v>489</v>
      </c>
      <c r="E16" s="305" t="s">
        <v>24</v>
      </c>
      <c r="F16" s="168">
        <v>6.2</v>
      </c>
      <c r="G16" s="168">
        <v>6.3</v>
      </c>
      <c r="H16" s="168">
        <v>6.2</v>
      </c>
      <c r="I16" s="168">
        <v>6.4</v>
      </c>
      <c r="J16" s="168">
        <v>6.2</v>
      </c>
      <c r="K16" s="168">
        <v>6.6</v>
      </c>
      <c r="L16" s="168">
        <v>6.2</v>
      </c>
      <c r="M16" s="168">
        <v>18</v>
      </c>
      <c r="N16" s="168">
        <v>6.2</v>
      </c>
      <c r="O16" s="168">
        <v>19</v>
      </c>
      <c r="P16" s="168">
        <v>8.7</v>
      </c>
      <c r="Q16" s="923"/>
      <c r="R16" s="924"/>
      <c r="S16" s="924"/>
      <c r="T16" s="924"/>
      <c r="U16" s="924"/>
      <c r="V16" s="924"/>
      <c r="W16" s="924"/>
      <c r="X16" s="924"/>
      <c r="Y16" s="924"/>
      <c r="Z16" s="924"/>
      <c r="AA16" s="924"/>
      <c r="AB16" s="925"/>
    </row>
    <row r="17" spans="1:28" ht="174.75" customHeight="1">
      <c r="A17" s="928"/>
      <c r="B17" s="942"/>
      <c r="C17" s="379" t="s">
        <v>1054</v>
      </c>
      <c r="D17" s="305" t="s">
        <v>489</v>
      </c>
      <c r="E17" s="305" t="s">
        <v>24</v>
      </c>
      <c r="F17" s="798" t="s">
        <v>968</v>
      </c>
      <c r="G17" s="799"/>
      <c r="H17" s="799"/>
      <c r="I17" s="799"/>
      <c r="J17" s="799"/>
      <c r="K17" s="799"/>
      <c r="L17" s="799"/>
      <c r="M17" s="799"/>
      <c r="N17" s="799"/>
      <c r="O17" s="799"/>
      <c r="P17" s="800"/>
      <c r="Q17" s="162">
        <v>14.7</v>
      </c>
      <c r="R17" s="162">
        <v>14.7</v>
      </c>
      <c r="S17" s="163">
        <v>14.8</v>
      </c>
      <c r="T17" s="163">
        <v>14.8</v>
      </c>
      <c r="U17" s="163">
        <v>15</v>
      </c>
      <c r="V17" s="163">
        <v>15</v>
      </c>
      <c r="W17" s="163">
        <v>15.2</v>
      </c>
      <c r="X17" s="163">
        <v>15.2</v>
      </c>
      <c r="Y17" s="163">
        <v>15.5</v>
      </c>
      <c r="Z17" s="163">
        <v>15.5</v>
      </c>
      <c r="AA17" s="163">
        <v>15.5</v>
      </c>
      <c r="AB17" s="164">
        <v>15.5</v>
      </c>
    </row>
    <row r="18" spans="1:28" ht="114.75" customHeight="1">
      <c r="A18" s="305" t="s">
        <v>79</v>
      </c>
      <c r="B18" s="375" t="s">
        <v>985</v>
      </c>
      <c r="C18" s="375" t="s">
        <v>67</v>
      </c>
      <c r="D18" s="305" t="s">
        <v>489</v>
      </c>
      <c r="E18" s="305" t="s">
        <v>24</v>
      </c>
      <c r="F18" s="168">
        <v>10367</v>
      </c>
      <c r="G18" s="168">
        <v>10652</v>
      </c>
      <c r="H18" s="168">
        <v>10300</v>
      </c>
      <c r="I18" s="168">
        <v>10981</v>
      </c>
      <c r="J18" s="168">
        <v>10435</v>
      </c>
      <c r="K18" s="168">
        <v>10981</v>
      </c>
      <c r="L18" s="168">
        <v>10300</v>
      </c>
      <c r="M18" s="343">
        <v>10981</v>
      </c>
      <c r="N18" s="168">
        <v>10300</v>
      </c>
      <c r="O18" s="343">
        <v>10981</v>
      </c>
      <c r="P18" s="168">
        <v>10786</v>
      </c>
      <c r="Q18" s="162">
        <v>10981</v>
      </c>
      <c r="R18" s="162">
        <v>10786</v>
      </c>
      <c r="S18" s="247">
        <v>10981</v>
      </c>
      <c r="T18" s="163">
        <v>10786</v>
      </c>
      <c r="U18" s="247">
        <v>10981</v>
      </c>
      <c r="V18" s="163">
        <v>10786</v>
      </c>
      <c r="W18" s="247">
        <v>10981</v>
      </c>
      <c r="X18" s="163">
        <v>10786</v>
      </c>
      <c r="Y18" s="163">
        <v>10981</v>
      </c>
      <c r="Z18" s="163">
        <v>10786</v>
      </c>
      <c r="AA18" s="163">
        <v>10981</v>
      </c>
      <c r="AB18" s="163">
        <v>10786</v>
      </c>
    </row>
    <row r="19" spans="1:28" ht="20.25" customHeight="1">
      <c r="A19" s="380"/>
      <c r="B19" s="381"/>
      <c r="C19" s="381"/>
      <c r="D19" s="380"/>
      <c r="E19" s="380"/>
      <c r="F19" s="382"/>
      <c r="G19" s="382"/>
      <c r="H19" s="382"/>
      <c r="I19" s="382"/>
      <c r="J19" s="382"/>
      <c r="K19" s="382"/>
      <c r="L19" s="382"/>
      <c r="M19" s="383"/>
      <c r="N19" s="382"/>
      <c r="O19" s="383"/>
      <c r="P19" s="382"/>
      <c r="Q19" s="347"/>
      <c r="R19" s="347"/>
      <c r="S19" s="384"/>
      <c r="T19" s="349"/>
      <c r="U19" s="384"/>
      <c r="V19" s="349"/>
      <c r="W19" s="384"/>
      <c r="X19" s="349"/>
      <c r="Y19" s="349"/>
      <c r="Z19" s="349"/>
      <c r="AA19" s="349"/>
      <c r="AB19" s="285">
        <v>16</v>
      </c>
    </row>
    <row r="20" spans="1:28" ht="96" customHeight="1">
      <c r="A20" s="913" t="s">
        <v>86</v>
      </c>
      <c r="B20" s="910" t="s">
        <v>85</v>
      </c>
      <c r="C20" s="375" t="s">
        <v>80</v>
      </c>
      <c r="D20" s="305" t="s">
        <v>489</v>
      </c>
      <c r="E20" s="305" t="s">
        <v>24</v>
      </c>
      <c r="F20" s="168">
        <v>0</v>
      </c>
      <c r="G20" s="168">
        <v>1571</v>
      </c>
      <c r="H20" s="168">
        <v>0</v>
      </c>
      <c r="I20" s="168">
        <v>1704</v>
      </c>
      <c r="J20" s="168">
        <v>1500</v>
      </c>
      <c r="K20" s="168">
        <v>1704</v>
      </c>
      <c r="L20" s="168">
        <v>1500</v>
      </c>
      <c r="M20" s="168">
        <v>1704</v>
      </c>
      <c r="N20" s="168">
        <v>1500</v>
      </c>
      <c r="O20" s="168">
        <v>4676</v>
      </c>
      <c r="P20" s="168">
        <v>4676</v>
      </c>
      <c r="Q20" s="344">
        <f aca="true" t="shared" si="0" ref="Q20:AB20">Q18*Q39/100</f>
        <v>6588.6</v>
      </c>
      <c r="R20" s="344">
        <f t="shared" si="0"/>
        <v>6471.6</v>
      </c>
      <c r="S20" s="344">
        <f t="shared" si="0"/>
        <v>7686.7</v>
      </c>
      <c r="T20" s="344">
        <f t="shared" si="0"/>
        <v>7550.2</v>
      </c>
      <c r="U20" s="344">
        <f t="shared" si="0"/>
        <v>8784.8</v>
      </c>
      <c r="V20" s="344">
        <f t="shared" si="0"/>
        <v>8628.8</v>
      </c>
      <c r="W20" s="344">
        <f t="shared" si="0"/>
        <v>9882.9</v>
      </c>
      <c r="X20" s="344">
        <f t="shared" si="0"/>
        <v>9707.4</v>
      </c>
      <c r="Y20" s="344">
        <f t="shared" si="0"/>
        <v>10981</v>
      </c>
      <c r="Z20" s="344">
        <f t="shared" si="0"/>
        <v>10786</v>
      </c>
      <c r="AA20" s="344">
        <f t="shared" si="0"/>
        <v>10981</v>
      </c>
      <c r="AB20" s="344">
        <f t="shared" si="0"/>
        <v>10786</v>
      </c>
    </row>
    <row r="21" spans="1:28" ht="67.5">
      <c r="A21" s="913"/>
      <c r="B21" s="910"/>
      <c r="C21" s="375" t="s">
        <v>81</v>
      </c>
      <c r="D21" s="305" t="s">
        <v>489</v>
      </c>
      <c r="E21" s="305" t="s">
        <v>24</v>
      </c>
      <c r="F21" s="168">
        <v>85</v>
      </c>
      <c r="G21" s="168">
        <v>85</v>
      </c>
      <c r="H21" s="168">
        <v>85</v>
      </c>
      <c r="I21" s="168">
        <v>85</v>
      </c>
      <c r="J21" s="168">
        <v>85</v>
      </c>
      <c r="K21" s="168">
        <v>85</v>
      </c>
      <c r="L21" s="168">
        <v>85</v>
      </c>
      <c r="M21" s="168">
        <v>85</v>
      </c>
      <c r="N21" s="168">
        <v>85</v>
      </c>
      <c r="O21" s="168">
        <v>85</v>
      </c>
      <c r="P21" s="168">
        <v>85</v>
      </c>
      <c r="Q21" s="162">
        <v>85</v>
      </c>
      <c r="R21" s="162">
        <v>85</v>
      </c>
      <c r="S21" s="163">
        <v>85</v>
      </c>
      <c r="T21" s="163">
        <v>85</v>
      </c>
      <c r="U21" s="163">
        <v>85</v>
      </c>
      <c r="V21" s="163">
        <v>85</v>
      </c>
      <c r="W21" s="163">
        <v>85</v>
      </c>
      <c r="X21" s="163">
        <v>85</v>
      </c>
      <c r="Y21" s="163"/>
      <c r="Z21" s="163"/>
      <c r="AA21" s="163"/>
      <c r="AB21" s="163"/>
    </row>
    <row r="22" spans="1:28" ht="63" customHeight="1">
      <c r="A22" s="913"/>
      <c r="B22" s="910"/>
      <c r="C22" s="375" t="s">
        <v>82</v>
      </c>
      <c r="D22" s="305" t="s">
        <v>490</v>
      </c>
      <c r="E22" s="305" t="s">
        <v>24</v>
      </c>
      <c r="F22" s="168">
        <v>0</v>
      </c>
      <c r="G22" s="168">
        <v>0</v>
      </c>
      <c r="H22" s="168">
        <v>150</v>
      </c>
      <c r="I22" s="168">
        <v>0</v>
      </c>
      <c r="J22" s="168" t="s">
        <v>83</v>
      </c>
      <c r="K22" s="168">
        <v>0</v>
      </c>
      <c r="L22" s="168" t="s">
        <v>435</v>
      </c>
      <c r="M22" s="168">
        <v>0</v>
      </c>
      <c r="N22" s="168" t="s">
        <v>436</v>
      </c>
      <c r="O22" s="168">
        <v>0</v>
      </c>
      <c r="P22" s="168" t="s">
        <v>427</v>
      </c>
      <c r="Q22" s="162">
        <v>0</v>
      </c>
      <c r="R22" s="162" t="s">
        <v>437</v>
      </c>
      <c r="S22" s="163">
        <v>0</v>
      </c>
      <c r="T22" s="162" t="s">
        <v>437</v>
      </c>
      <c r="U22" s="163">
        <v>0</v>
      </c>
      <c r="V22" s="162" t="s">
        <v>437</v>
      </c>
      <c r="W22" s="163">
        <v>0</v>
      </c>
      <c r="X22" s="162" t="s">
        <v>437</v>
      </c>
      <c r="Y22" s="163">
        <v>0</v>
      </c>
      <c r="Z22" s="162" t="s">
        <v>437</v>
      </c>
      <c r="AA22" s="163">
        <v>0</v>
      </c>
      <c r="AB22" s="162" t="s">
        <v>437</v>
      </c>
    </row>
    <row r="23" spans="1:28" s="112" customFormat="1" ht="72" customHeight="1">
      <c r="A23" s="913"/>
      <c r="B23" s="910"/>
      <c r="C23" s="375" t="s">
        <v>652</v>
      </c>
      <c r="D23" s="305" t="s">
        <v>489</v>
      </c>
      <c r="E23" s="305" t="s">
        <v>24</v>
      </c>
      <c r="F23" s="917" t="s">
        <v>612</v>
      </c>
      <c r="G23" s="917"/>
      <c r="H23" s="917"/>
      <c r="I23" s="917"/>
      <c r="J23" s="917"/>
      <c r="K23" s="917"/>
      <c r="L23" s="917"/>
      <c r="M23" s="168">
        <v>80</v>
      </c>
      <c r="N23" s="168">
        <v>80</v>
      </c>
      <c r="O23" s="168">
        <v>80</v>
      </c>
      <c r="P23" s="168">
        <v>80</v>
      </c>
      <c r="Q23" s="162">
        <v>80</v>
      </c>
      <c r="R23" s="162">
        <v>80</v>
      </c>
      <c r="S23" s="163">
        <v>80</v>
      </c>
      <c r="T23" s="162">
        <v>80</v>
      </c>
      <c r="U23" s="163">
        <v>80</v>
      </c>
      <c r="V23" s="162">
        <v>80</v>
      </c>
      <c r="W23" s="163">
        <v>80</v>
      </c>
      <c r="X23" s="162">
        <v>80</v>
      </c>
      <c r="Y23" s="163"/>
      <c r="Z23" s="162"/>
      <c r="AA23" s="163"/>
      <c r="AB23" s="162"/>
    </row>
    <row r="24" spans="1:28" s="112" customFormat="1" ht="97.5" customHeight="1">
      <c r="A24" s="913"/>
      <c r="B24" s="910"/>
      <c r="C24" s="375" t="s">
        <v>654</v>
      </c>
      <c r="D24" s="305" t="s">
        <v>489</v>
      </c>
      <c r="E24" s="305" t="s">
        <v>24</v>
      </c>
      <c r="F24" s="917" t="s">
        <v>612</v>
      </c>
      <c r="G24" s="917"/>
      <c r="H24" s="917"/>
      <c r="I24" s="917"/>
      <c r="J24" s="917"/>
      <c r="K24" s="917"/>
      <c r="L24" s="917"/>
      <c r="M24" s="168">
        <v>24</v>
      </c>
      <c r="N24" s="168">
        <v>23</v>
      </c>
      <c r="O24" s="168">
        <v>58</v>
      </c>
      <c r="P24" s="168">
        <v>58</v>
      </c>
      <c r="Q24" s="162">
        <v>58</v>
      </c>
      <c r="R24" s="162">
        <v>58</v>
      </c>
      <c r="S24" s="162">
        <v>58</v>
      </c>
      <c r="T24" s="162">
        <v>58</v>
      </c>
      <c r="U24" s="162">
        <v>58</v>
      </c>
      <c r="V24" s="162">
        <v>58</v>
      </c>
      <c r="W24" s="162">
        <v>58</v>
      </c>
      <c r="X24" s="162">
        <v>58</v>
      </c>
      <c r="Y24" s="162">
        <v>58</v>
      </c>
      <c r="Z24" s="162">
        <v>58</v>
      </c>
      <c r="AA24" s="162">
        <v>58</v>
      </c>
      <c r="AB24" s="162">
        <v>58</v>
      </c>
    </row>
    <row r="25" spans="1:28" s="112" customFormat="1" ht="119.25" customHeight="1">
      <c r="A25" s="913"/>
      <c r="B25" s="910"/>
      <c r="C25" s="375" t="s">
        <v>653</v>
      </c>
      <c r="D25" s="305" t="s">
        <v>489</v>
      </c>
      <c r="E25" s="305" t="s">
        <v>24</v>
      </c>
      <c r="F25" s="917" t="s">
        <v>612</v>
      </c>
      <c r="G25" s="917"/>
      <c r="H25" s="917"/>
      <c r="I25" s="917"/>
      <c r="J25" s="917"/>
      <c r="K25" s="917"/>
      <c r="L25" s="917"/>
      <c r="M25" s="168">
        <v>9</v>
      </c>
      <c r="N25" s="168">
        <v>8</v>
      </c>
      <c r="O25" s="168">
        <v>10.4</v>
      </c>
      <c r="P25" s="168">
        <v>10.4</v>
      </c>
      <c r="Q25" s="162">
        <v>10.4</v>
      </c>
      <c r="R25" s="162">
        <v>10.4</v>
      </c>
      <c r="S25" s="162">
        <v>10.4</v>
      </c>
      <c r="T25" s="162">
        <v>10.4</v>
      </c>
      <c r="U25" s="162">
        <v>10.4</v>
      </c>
      <c r="V25" s="162">
        <v>10.4</v>
      </c>
      <c r="W25" s="162">
        <v>10.4</v>
      </c>
      <c r="X25" s="162">
        <v>10.4</v>
      </c>
      <c r="Y25" s="162">
        <v>10.4</v>
      </c>
      <c r="Z25" s="162">
        <v>10.4</v>
      </c>
      <c r="AA25" s="162">
        <v>10.4</v>
      </c>
      <c r="AB25" s="162">
        <v>10.4</v>
      </c>
    </row>
    <row r="26" spans="1:28" s="112" customFormat="1" ht="95.25" customHeight="1">
      <c r="A26" s="913"/>
      <c r="B26" s="910"/>
      <c r="C26" s="375" t="s">
        <v>655</v>
      </c>
      <c r="D26" s="305" t="s">
        <v>489</v>
      </c>
      <c r="E26" s="305" t="s">
        <v>24</v>
      </c>
      <c r="F26" s="917" t="s">
        <v>612</v>
      </c>
      <c r="G26" s="917"/>
      <c r="H26" s="917"/>
      <c r="I26" s="917"/>
      <c r="J26" s="917"/>
      <c r="K26" s="917"/>
      <c r="L26" s="917"/>
      <c r="M26" s="168">
        <v>100</v>
      </c>
      <c r="N26" s="168">
        <v>95</v>
      </c>
      <c r="O26" s="168">
        <v>100</v>
      </c>
      <c r="P26" s="168">
        <v>95</v>
      </c>
      <c r="Q26" s="162">
        <v>100</v>
      </c>
      <c r="R26" s="162">
        <v>95</v>
      </c>
      <c r="S26" s="162">
        <v>100</v>
      </c>
      <c r="T26" s="162">
        <v>95</v>
      </c>
      <c r="U26" s="162">
        <v>100</v>
      </c>
      <c r="V26" s="162">
        <v>95</v>
      </c>
      <c r="W26" s="162">
        <v>100</v>
      </c>
      <c r="X26" s="162">
        <v>95.1</v>
      </c>
      <c r="Y26" s="162">
        <v>100</v>
      </c>
      <c r="Z26" s="162">
        <v>95.2</v>
      </c>
      <c r="AA26" s="162">
        <v>100</v>
      </c>
      <c r="AB26" s="162">
        <v>95.3</v>
      </c>
    </row>
    <row r="27" spans="1:28" ht="75.75" customHeight="1">
      <c r="A27" s="913"/>
      <c r="B27" s="910"/>
      <c r="C27" s="375" t="s">
        <v>84</v>
      </c>
      <c r="D27" s="305" t="s">
        <v>489</v>
      </c>
      <c r="E27" s="305" t="s">
        <v>24</v>
      </c>
      <c r="F27" s="168">
        <v>40.3</v>
      </c>
      <c r="G27" s="168">
        <v>41</v>
      </c>
      <c r="H27" s="168">
        <v>41</v>
      </c>
      <c r="I27" s="168">
        <v>41.7</v>
      </c>
      <c r="J27" s="168">
        <v>33</v>
      </c>
      <c r="K27" s="168">
        <v>42</v>
      </c>
      <c r="L27" s="168">
        <v>34</v>
      </c>
      <c r="M27" s="168">
        <v>42</v>
      </c>
      <c r="N27" s="168">
        <v>35</v>
      </c>
      <c r="O27" s="168">
        <v>42</v>
      </c>
      <c r="P27" s="168">
        <v>29.8</v>
      </c>
      <c r="Q27" s="162">
        <v>42</v>
      </c>
      <c r="R27" s="162">
        <v>29.8</v>
      </c>
      <c r="S27" s="163">
        <v>42</v>
      </c>
      <c r="T27" s="163">
        <v>29.8</v>
      </c>
      <c r="U27" s="163">
        <v>42</v>
      </c>
      <c r="V27" s="163">
        <v>29.8</v>
      </c>
      <c r="W27" s="163">
        <v>42</v>
      </c>
      <c r="X27" s="163">
        <v>29.8</v>
      </c>
      <c r="Y27" s="163">
        <v>42</v>
      </c>
      <c r="Z27" s="163">
        <v>29.8</v>
      </c>
      <c r="AA27" s="163">
        <v>42</v>
      </c>
      <c r="AB27" s="163">
        <v>29.8</v>
      </c>
    </row>
    <row r="28" spans="1:28" ht="69.75" customHeight="1">
      <c r="A28" s="916" t="s">
        <v>89</v>
      </c>
      <c r="B28" s="919" t="s">
        <v>14</v>
      </c>
      <c r="C28" s="198" t="s">
        <v>87</v>
      </c>
      <c r="D28" s="162" t="s">
        <v>489</v>
      </c>
      <c r="E28" s="162" t="s">
        <v>24</v>
      </c>
      <c r="F28" s="168">
        <v>5000</v>
      </c>
      <c r="G28" s="168">
        <v>6500</v>
      </c>
      <c r="H28" s="168">
        <v>5000</v>
      </c>
      <c r="I28" s="168">
        <v>6500</v>
      </c>
      <c r="J28" s="168">
        <v>5000</v>
      </c>
      <c r="K28" s="168">
        <v>10000</v>
      </c>
      <c r="L28" s="168">
        <v>8000</v>
      </c>
      <c r="M28" s="168">
        <v>10000</v>
      </c>
      <c r="N28" s="168">
        <v>8500</v>
      </c>
      <c r="O28" s="168">
        <v>10050</v>
      </c>
      <c r="P28" s="168">
        <v>9207</v>
      </c>
      <c r="Q28" s="162">
        <v>10050</v>
      </c>
      <c r="R28" s="162">
        <v>9207</v>
      </c>
      <c r="S28" s="163">
        <v>10100</v>
      </c>
      <c r="T28" s="163">
        <v>9207</v>
      </c>
      <c r="U28" s="163">
        <v>10100</v>
      </c>
      <c r="V28" s="163">
        <v>9207</v>
      </c>
      <c r="W28" s="163">
        <v>10150</v>
      </c>
      <c r="X28" s="163">
        <v>9208</v>
      </c>
      <c r="Y28" s="163">
        <v>10150</v>
      </c>
      <c r="Z28" s="163">
        <v>9209</v>
      </c>
      <c r="AA28" s="163">
        <v>10200</v>
      </c>
      <c r="AB28" s="164">
        <v>9210</v>
      </c>
    </row>
    <row r="29" spans="1:28" ht="59.25" customHeight="1">
      <c r="A29" s="916"/>
      <c r="B29" s="919"/>
      <c r="C29" s="198" t="s">
        <v>88</v>
      </c>
      <c r="D29" s="162" t="s">
        <v>489</v>
      </c>
      <c r="E29" s="162" t="s">
        <v>24</v>
      </c>
      <c r="F29" s="168">
        <v>2137</v>
      </c>
      <c r="G29" s="168">
        <v>2500</v>
      </c>
      <c r="H29" s="168">
        <v>2150</v>
      </c>
      <c r="I29" s="168">
        <v>2500</v>
      </c>
      <c r="J29" s="168">
        <v>2150</v>
      </c>
      <c r="K29" s="168">
        <v>2700</v>
      </c>
      <c r="L29" s="168">
        <v>2200</v>
      </c>
      <c r="M29" s="168">
        <v>2700</v>
      </c>
      <c r="N29" s="168">
        <v>2200</v>
      </c>
      <c r="O29" s="168">
        <v>2800</v>
      </c>
      <c r="P29" s="168">
        <v>2300</v>
      </c>
      <c r="Q29" s="162">
        <v>2800</v>
      </c>
      <c r="R29" s="162">
        <v>2300</v>
      </c>
      <c r="S29" s="163">
        <v>2800</v>
      </c>
      <c r="T29" s="163">
        <v>2300</v>
      </c>
      <c r="U29" s="163">
        <v>2800</v>
      </c>
      <c r="V29" s="163">
        <v>2300</v>
      </c>
      <c r="W29" s="163">
        <v>2800</v>
      </c>
      <c r="X29" s="163">
        <v>2310</v>
      </c>
      <c r="Y29" s="163">
        <v>2800</v>
      </c>
      <c r="Z29" s="163">
        <v>2320</v>
      </c>
      <c r="AA29" s="163">
        <v>2800</v>
      </c>
      <c r="AB29" s="164">
        <v>2330</v>
      </c>
    </row>
    <row r="30" spans="1:28" ht="99.75" customHeight="1">
      <c r="A30" s="305" t="s">
        <v>92</v>
      </c>
      <c r="B30" s="375" t="s">
        <v>15</v>
      </c>
      <c r="C30" s="375" t="s">
        <v>90</v>
      </c>
      <c r="D30" s="305" t="s">
        <v>490</v>
      </c>
      <c r="E30" s="305" t="s">
        <v>24</v>
      </c>
      <c r="F30" s="168">
        <v>36</v>
      </c>
      <c r="G30" s="168">
        <v>54</v>
      </c>
      <c r="H30" s="168">
        <v>9</v>
      </c>
      <c r="I30" s="168">
        <v>45</v>
      </c>
      <c r="J30" s="168">
        <v>12</v>
      </c>
      <c r="K30" s="168">
        <v>35</v>
      </c>
      <c r="L30" s="168">
        <v>11</v>
      </c>
      <c r="M30" s="168">
        <v>13</v>
      </c>
      <c r="N30" s="168">
        <v>13</v>
      </c>
      <c r="O30" s="168">
        <v>10</v>
      </c>
      <c r="P30" s="168">
        <v>10</v>
      </c>
      <c r="Q30" s="162">
        <v>4</v>
      </c>
      <c r="R30" s="162">
        <v>4</v>
      </c>
      <c r="S30" s="163">
        <v>6</v>
      </c>
      <c r="T30" s="163">
        <v>6</v>
      </c>
      <c r="U30" s="163">
        <v>3</v>
      </c>
      <c r="V30" s="163">
        <v>3</v>
      </c>
      <c r="W30" s="163">
        <v>3</v>
      </c>
      <c r="X30" s="163"/>
      <c r="Y30" s="163">
        <v>3</v>
      </c>
      <c r="Z30" s="163">
        <v>3</v>
      </c>
      <c r="AA30" s="163">
        <v>3</v>
      </c>
      <c r="AB30" s="163">
        <v>3</v>
      </c>
    </row>
    <row r="31" spans="1:28" ht="21" customHeight="1">
      <c r="A31" s="938">
        <v>17</v>
      </c>
      <c r="B31" s="938"/>
      <c r="C31" s="938"/>
      <c r="D31" s="938"/>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row>
    <row r="32" spans="1:28" ht="129.75" customHeight="1">
      <c r="A32" s="305" t="s">
        <v>93</v>
      </c>
      <c r="B32" s="375" t="s">
        <v>820</v>
      </c>
      <c r="C32" s="375" t="s">
        <v>659</v>
      </c>
      <c r="D32" s="305" t="s">
        <v>490</v>
      </c>
      <c r="E32" s="305" t="s">
        <v>24</v>
      </c>
      <c r="F32" s="168">
        <v>0</v>
      </c>
      <c r="G32" s="168">
        <v>1</v>
      </c>
      <c r="H32" s="168">
        <v>1</v>
      </c>
      <c r="I32" s="168">
        <v>0</v>
      </c>
      <c r="J32" s="168">
        <v>0</v>
      </c>
      <c r="K32" s="168">
        <v>0</v>
      </c>
      <c r="L32" s="168">
        <v>0</v>
      </c>
      <c r="M32" s="168">
        <v>0</v>
      </c>
      <c r="N32" s="168">
        <v>0</v>
      </c>
      <c r="O32" s="168">
        <v>0</v>
      </c>
      <c r="P32" s="168">
        <v>0</v>
      </c>
      <c r="Q32" s="162">
        <v>0</v>
      </c>
      <c r="R32" s="162">
        <v>0</v>
      </c>
      <c r="S32" s="163">
        <v>0</v>
      </c>
      <c r="T32" s="163">
        <v>0</v>
      </c>
      <c r="U32" s="163">
        <v>0</v>
      </c>
      <c r="V32" s="163">
        <v>0</v>
      </c>
      <c r="W32" s="163">
        <v>0</v>
      </c>
      <c r="X32" s="163"/>
      <c r="Y32" s="163">
        <v>0</v>
      </c>
      <c r="Z32" s="163"/>
      <c r="AA32" s="163">
        <v>0</v>
      </c>
      <c r="AB32" s="163"/>
    </row>
    <row r="33" spans="1:28" ht="84.75" customHeight="1">
      <c r="A33" s="305" t="s">
        <v>94</v>
      </c>
      <c r="B33" s="375" t="s">
        <v>821</v>
      </c>
      <c r="C33" s="375" t="s">
        <v>91</v>
      </c>
      <c r="D33" s="305" t="s">
        <v>489</v>
      </c>
      <c r="E33" s="305" t="s">
        <v>24</v>
      </c>
      <c r="F33" s="168">
        <v>0</v>
      </c>
      <c r="G33" s="168">
        <v>1</v>
      </c>
      <c r="H33" s="168">
        <v>1</v>
      </c>
      <c r="I33" s="168">
        <v>0</v>
      </c>
      <c r="J33" s="168">
        <v>0</v>
      </c>
      <c r="K33" s="168">
        <v>0</v>
      </c>
      <c r="L33" s="168">
        <v>0</v>
      </c>
      <c r="M33" s="168">
        <v>0</v>
      </c>
      <c r="N33" s="168">
        <v>0</v>
      </c>
      <c r="O33" s="168">
        <v>0</v>
      </c>
      <c r="P33" s="168">
        <v>0</v>
      </c>
      <c r="Q33" s="162">
        <v>0</v>
      </c>
      <c r="R33" s="162">
        <v>0</v>
      </c>
      <c r="S33" s="163">
        <v>0</v>
      </c>
      <c r="T33" s="163">
        <v>0</v>
      </c>
      <c r="U33" s="163">
        <v>0</v>
      </c>
      <c r="V33" s="163">
        <v>0</v>
      </c>
      <c r="W33" s="163">
        <v>0</v>
      </c>
      <c r="X33" s="163"/>
      <c r="Y33" s="163">
        <v>0</v>
      </c>
      <c r="Z33" s="163"/>
      <c r="AA33" s="163">
        <v>0</v>
      </c>
      <c r="AB33" s="163"/>
    </row>
    <row r="34" spans="1:28" s="79" customFormat="1" ht="69" customHeight="1">
      <c r="A34" s="926" t="s">
        <v>145</v>
      </c>
      <c r="B34" s="907" t="s">
        <v>1034</v>
      </c>
      <c r="C34" s="350" t="s">
        <v>885</v>
      </c>
      <c r="D34" s="306" t="s">
        <v>489</v>
      </c>
      <c r="E34" s="162" t="s">
        <v>24</v>
      </c>
      <c r="F34" s="798" t="s">
        <v>890</v>
      </c>
      <c r="G34" s="799"/>
      <c r="H34" s="799"/>
      <c r="I34" s="799"/>
      <c r="J34" s="799"/>
      <c r="K34" s="799"/>
      <c r="L34" s="799"/>
      <c r="M34" s="799"/>
      <c r="N34" s="800"/>
      <c r="O34" s="168">
        <v>79.7</v>
      </c>
      <c r="P34" s="169">
        <f>Прил1!Q30/Прил1!Q23*100</f>
        <v>79.6512416224383</v>
      </c>
      <c r="Q34" s="162">
        <v>79.8</v>
      </c>
      <c r="R34" s="166">
        <f>Прил1!S30/Прил1!S23*100</f>
        <v>79.80018795197677</v>
      </c>
      <c r="S34" s="163">
        <v>80</v>
      </c>
      <c r="T34" s="166">
        <f>Прил1!U30/Прил1!U23*100</f>
        <v>80.00020691403239</v>
      </c>
      <c r="U34" s="163">
        <v>81.8</v>
      </c>
      <c r="V34" s="166">
        <f>Прил1!W30/Прил1!W23*100</f>
        <v>81.79987909690645</v>
      </c>
      <c r="W34" s="163">
        <v>83.8</v>
      </c>
      <c r="X34" s="166">
        <f>Прил1!Y37</f>
        <v>83.79976513868249</v>
      </c>
      <c r="Y34" s="163">
        <v>86</v>
      </c>
      <c r="Z34" s="166">
        <f>Прил1!AA37</f>
        <v>85.99990807556189</v>
      </c>
      <c r="AA34" s="163">
        <v>86</v>
      </c>
      <c r="AB34" s="167">
        <f>Прил1!AC37</f>
        <v>86.00019026923096</v>
      </c>
    </row>
    <row r="35" spans="1:28" s="79" customFormat="1" ht="80.25" customHeight="1">
      <c r="A35" s="927"/>
      <c r="B35" s="908"/>
      <c r="C35" s="350" t="s">
        <v>886</v>
      </c>
      <c r="D35" s="306" t="s">
        <v>489</v>
      </c>
      <c r="E35" s="162" t="s">
        <v>24</v>
      </c>
      <c r="F35" s="798" t="s">
        <v>890</v>
      </c>
      <c r="G35" s="799"/>
      <c r="H35" s="799"/>
      <c r="I35" s="799"/>
      <c r="J35" s="799"/>
      <c r="K35" s="799"/>
      <c r="L35" s="799"/>
      <c r="M35" s="799"/>
      <c r="N35" s="800"/>
      <c r="O35" s="168">
        <v>29.2</v>
      </c>
      <c r="P35" s="169">
        <f>Прил1!Q31/Прил1!Q24*100</f>
        <v>29.176465850515466</v>
      </c>
      <c r="Q35" s="165">
        <v>34.2</v>
      </c>
      <c r="R35" s="166">
        <f>Прил1!S31/Прил1!S24*100</f>
        <v>34.200012460865096</v>
      </c>
      <c r="S35" s="166">
        <v>39.1</v>
      </c>
      <c r="T35" s="166">
        <f>Прил1!U31/Прил1!U24*100</f>
        <v>39.10015824646222</v>
      </c>
      <c r="U35" s="166">
        <v>44.2</v>
      </c>
      <c r="V35" s="166">
        <f>Прил1!W31/Прил1!W24*100</f>
        <v>44.20007399628524</v>
      </c>
      <c r="W35" s="163">
        <v>48.8</v>
      </c>
      <c r="X35" s="166">
        <f>Прил1!Y38</f>
        <v>48.80014695903517</v>
      </c>
      <c r="Y35" s="163">
        <v>52.2</v>
      </c>
      <c r="Z35" s="166">
        <f>Прил1!AA38</f>
        <v>52.19983513939754</v>
      </c>
      <c r="AA35" s="163">
        <v>52.2</v>
      </c>
      <c r="AB35" s="167">
        <f>Прил1!AC38</f>
        <v>52.20013817292873</v>
      </c>
    </row>
    <row r="36" spans="1:28" s="79" customFormat="1" ht="81.75" customHeight="1">
      <c r="A36" s="928"/>
      <c r="B36" s="909"/>
      <c r="C36" s="350" t="s">
        <v>887</v>
      </c>
      <c r="D36" s="306" t="s">
        <v>489</v>
      </c>
      <c r="E36" s="162" t="s">
        <v>24</v>
      </c>
      <c r="F36" s="798" t="s">
        <v>890</v>
      </c>
      <c r="G36" s="799"/>
      <c r="H36" s="799"/>
      <c r="I36" s="799"/>
      <c r="J36" s="799"/>
      <c r="K36" s="799"/>
      <c r="L36" s="799"/>
      <c r="M36" s="799"/>
      <c r="N36" s="800"/>
      <c r="O36" s="351">
        <v>3.85</v>
      </c>
      <c r="P36" s="169">
        <f>Прил1!Q33/Прил1!Q26*100</f>
        <v>3.8027922729322547</v>
      </c>
      <c r="Q36" s="165">
        <v>6</v>
      </c>
      <c r="R36" s="385">
        <f>Прил1!S33/Прил1!S26*100</f>
        <v>5.999310945093204</v>
      </c>
      <c r="S36" s="166">
        <v>9.5</v>
      </c>
      <c r="T36" s="166">
        <f>Прил1!U33/Прил1!U26*100</f>
        <v>9.498961764284692</v>
      </c>
      <c r="U36" s="166">
        <v>14.2</v>
      </c>
      <c r="V36" s="166">
        <f>Прил1!W33/Прил1!W26*100</f>
        <v>14.199906643298132</v>
      </c>
      <c r="W36" s="166">
        <v>18</v>
      </c>
      <c r="X36" s="166">
        <f>Прил1!Y39</f>
        <v>18.00043205875999</v>
      </c>
      <c r="Y36" s="166">
        <v>20</v>
      </c>
      <c r="Z36" s="166">
        <f>Прил1!AA39</f>
        <v>20.000339031894427</v>
      </c>
      <c r="AA36" s="166">
        <v>20</v>
      </c>
      <c r="AB36" s="167">
        <f>Прил1!AC39</f>
        <v>19.999169573160604</v>
      </c>
    </row>
    <row r="37" spans="1:28" s="79" customFormat="1" ht="71.25" customHeight="1">
      <c r="A37" s="926" t="s">
        <v>735</v>
      </c>
      <c r="B37" s="907" t="s">
        <v>736</v>
      </c>
      <c r="C37" s="375" t="s">
        <v>738</v>
      </c>
      <c r="D37" s="305" t="s">
        <v>489</v>
      </c>
      <c r="E37" s="305" t="s">
        <v>24</v>
      </c>
      <c r="F37" s="917" t="s">
        <v>739</v>
      </c>
      <c r="G37" s="917"/>
      <c r="H37" s="917"/>
      <c r="I37" s="917"/>
      <c r="J37" s="917"/>
      <c r="K37" s="917"/>
      <c r="L37" s="917"/>
      <c r="M37" s="917"/>
      <c r="N37" s="917"/>
      <c r="O37" s="168">
        <v>1</v>
      </c>
      <c r="P37" s="168">
        <v>1</v>
      </c>
      <c r="Q37" s="162">
        <v>0</v>
      </c>
      <c r="R37" s="162">
        <v>0</v>
      </c>
      <c r="S37" s="163">
        <v>0</v>
      </c>
      <c r="T37" s="163">
        <v>0</v>
      </c>
      <c r="U37" s="163">
        <v>0</v>
      </c>
      <c r="V37" s="163">
        <v>0</v>
      </c>
      <c r="W37" s="163">
        <v>0</v>
      </c>
      <c r="X37" s="163"/>
      <c r="Y37" s="163">
        <v>0</v>
      </c>
      <c r="Z37" s="163"/>
      <c r="AA37" s="163">
        <v>0</v>
      </c>
      <c r="AB37" s="164"/>
    </row>
    <row r="38" spans="1:28" s="79" customFormat="1" ht="71.25" customHeight="1">
      <c r="A38" s="928"/>
      <c r="B38" s="909"/>
      <c r="C38" s="375" t="s">
        <v>1051</v>
      </c>
      <c r="D38" s="305" t="s">
        <v>489</v>
      </c>
      <c r="E38" s="305" t="s">
        <v>23</v>
      </c>
      <c r="F38" s="798" t="s">
        <v>1052</v>
      </c>
      <c r="G38" s="799"/>
      <c r="H38" s="799"/>
      <c r="I38" s="799"/>
      <c r="J38" s="799"/>
      <c r="K38" s="799"/>
      <c r="L38" s="799"/>
      <c r="M38" s="799"/>
      <c r="N38" s="799"/>
      <c r="O38" s="799"/>
      <c r="P38" s="800"/>
      <c r="Q38" s="162">
        <v>1</v>
      </c>
      <c r="R38" s="162">
        <v>1</v>
      </c>
      <c r="S38" s="163">
        <v>0</v>
      </c>
      <c r="T38" s="163">
        <v>0</v>
      </c>
      <c r="U38" s="163">
        <v>0</v>
      </c>
      <c r="V38" s="163">
        <v>0</v>
      </c>
      <c r="W38" s="163">
        <v>0</v>
      </c>
      <c r="X38" s="163">
        <v>0</v>
      </c>
      <c r="Y38" s="163">
        <v>0</v>
      </c>
      <c r="Z38" s="163">
        <v>0</v>
      </c>
      <c r="AA38" s="163">
        <v>0</v>
      </c>
      <c r="AB38" s="164">
        <v>0</v>
      </c>
    </row>
    <row r="39" spans="1:28" s="79" customFormat="1" ht="92.25" customHeight="1">
      <c r="A39" s="202" t="s">
        <v>763</v>
      </c>
      <c r="B39" s="375" t="s">
        <v>764</v>
      </c>
      <c r="C39" s="375" t="s">
        <v>1107</v>
      </c>
      <c r="D39" s="305" t="s">
        <v>489</v>
      </c>
      <c r="E39" s="305" t="s">
        <v>24</v>
      </c>
      <c r="F39" s="798" t="s">
        <v>891</v>
      </c>
      <c r="G39" s="799"/>
      <c r="H39" s="799"/>
      <c r="I39" s="799"/>
      <c r="J39" s="799"/>
      <c r="K39" s="799"/>
      <c r="L39" s="799"/>
      <c r="M39" s="799"/>
      <c r="N39" s="800"/>
      <c r="O39" s="169">
        <v>43.3</v>
      </c>
      <c r="P39" s="169">
        <v>43.3</v>
      </c>
      <c r="Q39" s="165">
        <v>60</v>
      </c>
      <c r="R39" s="165">
        <v>60</v>
      </c>
      <c r="S39" s="166">
        <v>70</v>
      </c>
      <c r="T39" s="166">
        <v>70</v>
      </c>
      <c r="U39" s="166">
        <v>80</v>
      </c>
      <c r="V39" s="166">
        <v>80</v>
      </c>
      <c r="W39" s="166">
        <v>90</v>
      </c>
      <c r="X39" s="166">
        <v>90</v>
      </c>
      <c r="Y39" s="166">
        <v>100</v>
      </c>
      <c r="Z39" s="166">
        <v>100</v>
      </c>
      <c r="AA39" s="166">
        <v>100</v>
      </c>
      <c r="AB39" s="167">
        <v>100</v>
      </c>
    </row>
    <row r="40" spans="1:28" s="79" customFormat="1" ht="84" customHeight="1">
      <c r="A40" s="386" t="s">
        <v>767</v>
      </c>
      <c r="B40" s="387" t="s">
        <v>765</v>
      </c>
      <c r="C40" s="388" t="s">
        <v>608</v>
      </c>
      <c r="D40" s="306" t="s">
        <v>489</v>
      </c>
      <c r="E40" s="306" t="s">
        <v>24</v>
      </c>
      <c r="F40" s="904"/>
      <c r="G40" s="905"/>
      <c r="H40" s="905"/>
      <c r="I40" s="905"/>
      <c r="J40" s="905"/>
      <c r="K40" s="905"/>
      <c r="L40" s="905"/>
      <c r="M40" s="905"/>
      <c r="N40" s="906"/>
      <c r="O40" s="389">
        <v>3822</v>
      </c>
      <c r="P40" s="389">
        <v>3822</v>
      </c>
      <c r="Q40" s="310">
        <v>4204</v>
      </c>
      <c r="R40" s="310">
        <v>4204</v>
      </c>
      <c r="S40" s="390">
        <v>4204</v>
      </c>
      <c r="T40" s="390">
        <v>4204</v>
      </c>
      <c r="U40" s="390">
        <v>4204</v>
      </c>
      <c r="V40" s="390">
        <v>4204</v>
      </c>
      <c r="W40" s="390">
        <v>4204</v>
      </c>
      <c r="X40" s="390">
        <v>4204</v>
      </c>
      <c r="Y40" s="390">
        <v>4204</v>
      </c>
      <c r="Z40" s="390">
        <v>4204</v>
      </c>
      <c r="AA40" s="390">
        <v>4204</v>
      </c>
      <c r="AB40" s="391">
        <v>4204</v>
      </c>
    </row>
    <row r="41" spans="1:28" s="79" customFormat="1" ht="134.25" customHeight="1">
      <c r="A41" s="392" t="s">
        <v>963</v>
      </c>
      <c r="B41" s="375" t="s">
        <v>964</v>
      </c>
      <c r="C41" s="931" t="s">
        <v>967</v>
      </c>
      <c r="D41" s="907" t="s">
        <v>489</v>
      </c>
      <c r="E41" s="907" t="s">
        <v>24</v>
      </c>
      <c r="F41" s="904" t="s">
        <v>968</v>
      </c>
      <c r="G41" s="905"/>
      <c r="H41" s="905"/>
      <c r="I41" s="905"/>
      <c r="J41" s="905"/>
      <c r="K41" s="905"/>
      <c r="L41" s="905"/>
      <c r="M41" s="905"/>
      <c r="N41" s="905"/>
      <c r="O41" s="905"/>
      <c r="P41" s="906"/>
      <c r="Q41" s="936">
        <v>16</v>
      </c>
      <c r="R41" s="936">
        <v>16</v>
      </c>
      <c r="S41" s="929">
        <v>16</v>
      </c>
      <c r="T41" s="929">
        <v>16</v>
      </c>
      <c r="U41" s="929">
        <v>16</v>
      </c>
      <c r="V41" s="929">
        <v>16</v>
      </c>
      <c r="W41" s="929">
        <v>16</v>
      </c>
      <c r="X41" s="929"/>
      <c r="Y41" s="929">
        <v>16</v>
      </c>
      <c r="Z41" s="929"/>
      <c r="AA41" s="929">
        <v>16</v>
      </c>
      <c r="AB41" s="929"/>
    </row>
    <row r="42" spans="1:28" s="79" customFormat="1" ht="134.25" customHeight="1">
      <c r="A42" s="392" t="s">
        <v>966</v>
      </c>
      <c r="B42" s="393" t="s">
        <v>965</v>
      </c>
      <c r="C42" s="932"/>
      <c r="D42" s="909"/>
      <c r="E42" s="909"/>
      <c r="F42" s="933"/>
      <c r="G42" s="934"/>
      <c r="H42" s="934"/>
      <c r="I42" s="934"/>
      <c r="J42" s="934"/>
      <c r="K42" s="934"/>
      <c r="L42" s="934"/>
      <c r="M42" s="934"/>
      <c r="N42" s="934"/>
      <c r="O42" s="934"/>
      <c r="P42" s="935"/>
      <c r="Q42" s="937"/>
      <c r="R42" s="937"/>
      <c r="S42" s="930"/>
      <c r="T42" s="930"/>
      <c r="U42" s="930"/>
      <c r="V42" s="930"/>
      <c r="W42" s="930"/>
      <c r="X42" s="930"/>
      <c r="Y42" s="930"/>
      <c r="Z42" s="930"/>
      <c r="AA42" s="930"/>
      <c r="AB42" s="930"/>
    </row>
    <row r="43" spans="1:28" ht="30" customHeight="1">
      <c r="A43" s="394"/>
      <c r="B43" s="901" t="s">
        <v>1063</v>
      </c>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row>
    <row r="44" spans="1:28" ht="24" customHeight="1">
      <c r="A44" s="394"/>
      <c r="B44" s="903" t="s">
        <v>822</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row>
    <row r="45" spans="1:28" ht="14.25">
      <c r="A45" s="394"/>
      <c r="B45" s="394" t="s">
        <v>823</v>
      </c>
      <c r="C45" s="394"/>
      <c r="D45" s="395"/>
      <c r="E45" s="394"/>
      <c r="F45" s="340"/>
      <c r="G45" s="340"/>
      <c r="H45" s="340"/>
      <c r="I45" s="340"/>
      <c r="J45" s="340"/>
      <c r="K45" s="340"/>
      <c r="L45" s="340"/>
      <c r="M45" s="340"/>
      <c r="N45" s="340"/>
      <c r="O45" s="340"/>
      <c r="P45" s="340"/>
      <c r="Q45" s="340"/>
      <c r="R45" s="396"/>
      <c r="S45" s="341"/>
      <c r="T45" s="341"/>
      <c r="U45" s="341"/>
      <c r="V45" s="341"/>
      <c r="W45" s="341"/>
      <c r="X45" s="341"/>
      <c r="Y45" s="341"/>
      <c r="Z45" s="341"/>
      <c r="AA45" s="341"/>
      <c r="AB45" s="341"/>
    </row>
    <row r="46" spans="1:28" ht="14.25">
      <c r="A46" s="394"/>
      <c r="B46" s="902" t="s">
        <v>1035</v>
      </c>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row>
    <row r="47" spans="1:28" ht="14.25">
      <c r="A47" s="394"/>
      <c r="B47" s="394" t="s">
        <v>1036</v>
      </c>
      <c r="C47" s="394"/>
      <c r="D47" s="395"/>
      <c r="E47" s="394"/>
      <c r="F47" s="340"/>
      <c r="G47" s="340"/>
      <c r="H47" s="340"/>
      <c r="I47" s="340"/>
      <c r="J47" s="340"/>
      <c r="K47" s="340"/>
      <c r="L47" s="340"/>
      <c r="M47" s="340"/>
      <c r="N47" s="340"/>
      <c r="O47" s="340"/>
      <c r="P47" s="340"/>
      <c r="Q47" s="340"/>
      <c r="R47" s="396"/>
      <c r="S47" s="341"/>
      <c r="T47" s="341"/>
      <c r="U47" s="341"/>
      <c r="V47" s="341"/>
      <c r="W47" s="341"/>
      <c r="X47" s="341"/>
      <c r="Y47" s="341"/>
      <c r="Z47" s="341"/>
      <c r="AA47" s="341"/>
      <c r="AB47" s="341"/>
    </row>
    <row r="48" spans="1:28" ht="35.25" customHeight="1">
      <c r="A48" s="397"/>
      <c r="B48" s="939" t="s">
        <v>1123</v>
      </c>
      <c r="C48" s="939"/>
      <c r="D48" s="939"/>
      <c r="E48" s="939"/>
      <c r="F48" s="939"/>
      <c r="G48" s="939"/>
      <c r="H48" s="939"/>
      <c r="I48" s="939"/>
      <c r="J48" s="939"/>
      <c r="K48" s="939"/>
      <c r="L48" s="939"/>
      <c r="M48" s="939"/>
      <c r="N48" s="939"/>
      <c r="O48" s="939"/>
      <c r="P48" s="939"/>
      <c r="Q48" s="939"/>
      <c r="R48" s="939"/>
      <c r="S48" s="939"/>
      <c r="T48" s="939"/>
      <c r="U48" s="939"/>
      <c r="V48" s="939"/>
      <c r="W48" s="939"/>
      <c r="X48" s="939"/>
      <c r="Y48" s="939"/>
      <c r="Z48" s="939"/>
      <c r="AA48" s="939"/>
      <c r="AB48" s="939"/>
    </row>
    <row r="49" ht="36" customHeight="1"/>
  </sheetData>
  <sheetProtection/>
  <mergeCells count="68">
    <mergeCell ref="A31:AB31"/>
    <mergeCell ref="B48:AB48"/>
    <mergeCell ref="F38:P38"/>
    <mergeCell ref="B37:B38"/>
    <mergeCell ref="A37:A38"/>
    <mergeCell ref="A10:A17"/>
    <mergeCell ref="B10:B17"/>
    <mergeCell ref="F17:P17"/>
    <mergeCell ref="F26:L26"/>
    <mergeCell ref="F23:L23"/>
    <mergeCell ref="F13:L13"/>
    <mergeCell ref="F14:L14"/>
    <mergeCell ref="Y41:Y42"/>
    <mergeCell ref="Z41:Z42"/>
    <mergeCell ref="AA41:AA42"/>
    <mergeCell ref="AB41:AB42"/>
    <mergeCell ref="S41:S42"/>
    <mergeCell ref="T41:T42"/>
    <mergeCell ref="U41:U42"/>
    <mergeCell ref="V41:V42"/>
    <mergeCell ref="W41:W42"/>
    <mergeCell ref="X41:X42"/>
    <mergeCell ref="C41:C42"/>
    <mergeCell ref="D41:D42"/>
    <mergeCell ref="E41:E42"/>
    <mergeCell ref="F41:P42"/>
    <mergeCell ref="Q41:Q42"/>
    <mergeCell ref="R41:R42"/>
    <mergeCell ref="D4:D6"/>
    <mergeCell ref="G4:AB4"/>
    <mergeCell ref="F12:L12"/>
    <mergeCell ref="Q5:R5"/>
    <mergeCell ref="Q16:AB16"/>
    <mergeCell ref="A34:A36"/>
    <mergeCell ref="F34:N34"/>
    <mergeCell ref="F35:N35"/>
    <mergeCell ref="F36:N36"/>
    <mergeCell ref="F15:L15"/>
    <mergeCell ref="F4:F6"/>
    <mergeCell ref="A28:A29"/>
    <mergeCell ref="B28:B29"/>
    <mergeCell ref="F24:L24"/>
    <mergeCell ref="F25:L25"/>
    <mergeCell ref="A2:AB2"/>
    <mergeCell ref="S5:T5"/>
    <mergeCell ref="U5:V5"/>
    <mergeCell ref="W5:X5"/>
    <mergeCell ref="Y5:Z5"/>
    <mergeCell ref="AA5:AB5"/>
    <mergeCell ref="E4:E6"/>
    <mergeCell ref="A3:AB3"/>
    <mergeCell ref="C4:C6"/>
    <mergeCell ref="F39:N39"/>
    <mergeCell ref="A4:A6"/>
    <mergeCell ref="F37:N37"/>
    <mergeCell ref="B4:B6"/>
    <mergeCell ref="A20:A27"/>
    <mergeCell ref="G5:H5"/>
    <mergeCell ref="I5:J5"/>
    <mergeCell ref="K5:L5"/>
    <mergeCell ref="M5:N5"/>
    <mergeCell ref="B43:AB43"/>
    <mergeCell ref="O5:P5"/>
    <mergeCell ref="B46:AB46"/>
    <mergeCell ref="B44:AB44"/>
    <mergeCell ref="F40:N40"/>
    <mergeCell ref="B34:B36"/>
    <mergeCell ref="B20:B27"/>
  </mergeCells>
  <printOptions/>
  <pageMargins left="0.28" right="0.41" top="0.34" bottom="0.16" header="0.31496062992125984" footer="0.21"/>
  <pageSetup horizontalDpi="600" verticalDpi="600" orientation="landscape" paperSize="9" scale="43" r:id="rId3"/>
  <rowBreaks count="2" manualBreakCount="2">
    <brk id="18" max="27" man="1"/>
    <brk id="30"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26"/>
  <sheetViews>
    <sheetView view="pageBreakPreview" zoomScaleSheetLayoutView="100" zoomScalePageLayoutView="0" workbookViewId="0" topLeftCell="A1">
      <selection activeCell="A17" sqref="A17:G19"/>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25.7109375" style="0" customWidth="1"/>
    <col min="6" max="6" width="20.7109375" style="0" customWidth="1"/>
  </cols>
  <sheetData>
    <row r="1" ht="14.25">
      <c r="G1">
        <v>18</v>
      </c>
    </row>
    <row r="2" ht="21" customHeight="1">
      <c r="G2" s="84" t="s">
        <v>96</v>
      </c>
    </row>
    <row r="3" spans="1:7" ht="48" customHeight="1">
      <c r="A3" s="955" t="s">
        <v>824</v>
      </c>
      <c r="B3" s="955"/>
      <c r="C3" s="955"/>
      <c r="D3" s="955"/>
      <c r="E3" s="955"/>
      <c r="F3" s="955"/>
      <c r="G3" s="955"/>
    </row>
    <row r="4" ht="17.25">
      <c r="A4" s="96"/>
    </row>
    <row r="5" spans="1:7" ht="26.25" customHeight="1">
      <c r="A5" s="949" t="s">
        <v>569</v>
      </c>
      <c r="B5" s="949" t="s">
        <v>578</v>
      </c>
      <c r="C5" s="949" t="s">
        <v>568</v>
      </c>
      <c r="D5" s="949" t="s">
        <v>570</v>
      </c>
      <c r="E5" s="949"/>
      <c r="F5" s="949" t="s">
        <v>579</v>
      </c>
      <c r="G5" s="949"/>
    </row>
    <row r="6" spans="1:7" ht="70.5" customHeight="1">
      <c r="A6" s="949"/>
      <c r="B6" s="949"/>
      <c r="C6" s="949"/>
      <c r="D6" s="97" t="s">
        <v>571</v>
      </c>
      <c r="E6" s="97" t="s">
        <v>572</v>
      </c>
      <c r="F6" s="97" t="s">
        <v>573</v>
      </c>
      <c r="G6" s="97" t="s">
        <v>574</v>
      </c>
    </row>
    <row r="7" spans="1:7" ht="14.25">
      <c r="A7" s="98"/>
      <c r="B7" s="98"/>
      <c r="C7" s="98"/>
      <c r="D7" s="98"/>
      <c r="E7" s="98"/>
      <c r="F7" s="98"/>
      <c r="G7" s="98"/>
    </row>
    <row r="8" spans="1:7" ht="14.25">
      <c r="A8" s="101">
        <v>1</v>
      </c>
      <c r="B8" s="101">
        <v>2</v>
      </c>
      <c r="C8" s="101">
        <v>3</v>
      </c>
      <c r="D8" s="101">
        <v>4</v>
      </c>
      <c r="E8" s="101">
        <v>5</v>
      </c>
      <c r="F8" s="101">
        <v>6</v>
      </c>
      <c r="G8" s="101">
        <v>7</v>
      </c>
    </row>
    <row r="9" spans="1:7" ht="105">
      <c r="A9" s="242">
        <v>1</v>
      </c>
      <c r="B9" s="244" t="s">
        <v>819</v>
      </c>
      <c r="C9" s="242" t="s">
        <v>263</v>
      </c>
      <c r="D9" s="101" t="s">
        <v>595</v>
      </c>
      <c r="E9" s="97" t="s">
        <v>44</v>
      </c>
      <c r="F9" s="269" t="s">
        <v>1113</v>
      </c>
      <c r="G9" s="101" t="s">
        <v>575</v>
      </c>
    </row>
    <row r="10" spans="1:7" ht="132">
      <c r="A10" s="242">
        <v>2</v>
      </c>
      <c r="B10" s="244" t="s">
        <v>594</v>
      </c>
      <c r="C10" s="242" t="s">
        <v>263</v>
      </c>
      <c r="D10" s="252" t="s">
        <v>1064</v>
      </c>
      <c r="E10" s="97" t="s">
        <v>44</v>
      </c>
      <c r="F10" s="101" t="s">
        <v>597</v>
      </c>
      <c r="G10" s="101" t="s">
        <v>575</v>
      </c>
    </row>
    <row r="11" spans="1:7" s="104" customFormat="1" ht="141" customHeight="1">
      <c r="A11" s="105">
        <v>3</v>
      </c>
      <c r="B11" s="95" t="s">
        <v>596</v>
      </c>
      <c r="C11" s="154" t="s">
        <v>263</v>
      </c>
      <c r="D11" s="249" t="s">
        <v>1065</v>
      </c>
      <c r="E11" s="95" t="s">
        <v>44</v>
      </c>
      <c r="F11" s="95" t="s">
        <v>598</v>
      </c>
      <c r="G11" s="95" t="s">
        <v>584</v>
      </c>
    </row>
    <row r="12" spans="1:7" ht="303">
      <c r="A12" s="142">
        <v>4</v>
      </c>
      <c r="B12" s="144" t="s">
        <v>762</v>
      </c>
      <c r="C12" s="142" t="s">
        <v>263</v>
      </c>
      <c r="D12" s="149" t="s">
        <v>988</v>
      </c>
      <c r="E12" s="153" t="s">
        <v>987</v>
      </c>
      <c r="F12" s="267" t="s">
        <v>1114</v>
      </c>
      <c r="G12" s="142" t="s">
        <v>575</v>
      </c>
    </row>
    <row r="13" spans="1:7" ht="78.75">
      <c r="A13" s="950">
        <v>5</v>
      </c>
      <c r="B13" s="948" t="s">
        <v>761</v>
      </c>
      <c r="C13" s="951" t="s">
        <v>263</v>
      </c>
      <c r="D13" s="943" t="s">
        <v>733</v>
      </c>
      <c r="E13" s="276" t="s">
        <v>1066</v>
      </c>
      <c r="F13" s="952" t="s">
        <v>1115</v>
      </c>
      <c r="G13" s="950" t="s">
        <v>575</v>
      </c>
    </row>
    <row r="14" spans="1:7" ht="129" customHeight="1">
      <c r="A14" s="950"/>
      <c r="B14" s="948"/>
      <c r="C14" s="951"/>
      <c r="D14" s="943"/>
      <c r="E14" s="276" t="s">
        <v>1090</v>
      </c>
      <c r="F14" s="952"/>
      <c r="G14" s="950"/>
    </row>
    <row r="15" spans="1:7" ht="64.5" customHeight="1">
      <c r="A15" s="950"/>
      <c r="B15" s="948"/>
      <c r="C15" s="951"/>
      <c r="D15" s="943"/>
      <c r="E15" s="276" t="s">
        <v>1067</v>
      </c>
      <c r="F15" s="952"/>
      <c r="G15" s="950"/>
    </row>
    <row r="16" spans="1:7" ht="13.5" customHeight="1">
      <c r="A16" s="286"/>
      <c r="B16" s="287"/>
      <c r="C16" s="288"/>
      <c r="D16" s="78"/>
      <c r="E16" s="289"/>
      <c r="F16" s="290"/>
      <c r="G16" s="291">
        <v>19</v>
      </c>
    </row>
    <row r="17" spans="1:7" ht="78.75">
      <c r="A17" s="946">
        <v>6</v>
      </c>
      <c r="B17" s="948" t="s">
        <v>760</v>
      </c>
      <c r="C17" s="946" t="s">
        <v>263</v>
      </c>
      <c r="D17" s="943" t="s">
        <v>733</v>
      </c>
      <c r="E17" s="276" t="s">
        <v>1068</v>
      </c>
      <c r="F17" s="946" t="s">
        <v>1116</v>
      </c>
      <c r="G17" s="946" t="s">
        <v>575</v>
      </c>
    </row>
    <row r="18" spans="1:7" ht="116.25" customHeight="1">
      <c r="A18" s="946"/>
      <c r="B18" s="948"/>
      <c r="C18" s="946"/>
      <c r="D18" s="943"/>
      <c r="E18" s="276" t="s">
        <v>1069</v>
      </c>
      <c r="F18" s="946"/>
      <c r="G18" s="946"/>
    </row>
    <row r="19" spans="1:7" ht="78.75" customHeight="1">
      <c r="A19" s="946"/>
      <c r="B19" s="948"/>
      <c r="C19" s="946"/>
      <c r="D19" s="943"/>
      <c r="E19" s="276" t="s">
        <v>1067</v>
      </c>
      <c r="F19" s="946"/>
      <c r="G19" s="946"/>
    </row>
    <row r="20" spans="1:7" ht="52.5">
      <c r="A20" s="943">
        <v>7</v>
      </c>
      <c r="B20" s="943" t="s">
        <v>759</v>
      </c>
      <c r="C20" s="944" t="s">
        <v>263</v>
      </c>
      <c r="D20" s="943" t="s">
        <v>733</v>
      </c>
      <c r="E20" s="143" t="s">
        <v>734</v>
      </c>
      <c r="F20" s="946" t="s">
        <v>1116</v>
      </c>
      <c r="G20" s="946" t="s">
        <v>575</v>
      </c>
    </row>
    <row r="21" spans="1:7" ht="144.75">
      <c r="A21" s="943"/>
      <c r="B21" s="943"/>
      <c r="C21" s="945"/>
      <c r="D21" s="943"/>
      <c r="E21" s="251" t="s">
        <v>1070</v>
      </c>
      <c r="F21" s="946"/>
      <c r="G21" s="946"/>
    </row>
    <row r="22" spans="1:7" ht="80.25" customHeight="1">
      <c r="A22" s="944"/>
      <c r="B22" s="944"/>
      <c r="C22" s="945"/>
      <c r="D22" s="944"/>
      <c r="E22" s="253" t="s">
        <v>1067</v>
      </c>
      <c r="F22" s="947"/>
      <c r="G22" s="947"/>
    </row>
    <row r="23" spans="1:7" ht="119.25" customHeight="1">
      <c r="A23" s="951">
        <v>8</v>
      </c>
      <c r="B23" s="954" t="s">
        <v>1053</v>
      </c>
      <c r="C23" s="943" t="s">
        <v>263</v>
      </c>
      <c r="D23" s="953" t="s">
        <v>1055</v>
      </c>
      <c r="E23" s="250" t="s">
        <v>1072</v>
      </c>
      <c r="F23" s="270" t="s">
        <v>1117</v>
      </c>
      <c r="G23" s="953" t="s">
        <v>575</v>
      </c>
    </row>
    <row r="24" spans="1:7" ht="78.75">
      <c r="A24" s="951"/>
      <c r="B24" s="954"/>
      <c r="C24" s="943"/>
      <c r="D24" s="953"/>
      <c r="E24" s="254" t="s">
        <v>1071</v>
      </c>
      <c r="F24" s="248" t="s">
        <v>1058</v>
      </c>
      <c r="G24" s="953"/>
    </row>
    <row r="25" spans="1:7" ht="92.25">
      <c r="A25" s="951"/>
      <c r="B25" s="954"/>
      <c r="C25" s="943"/>
      <c r="D25" s="953"/>
      <c r="E25" s="246" t="s">
        <v>1056</v>
      </c>
      <c r="F25" s="254" t="s">
        <v>1089</v>
      </c>
      <c r="G25" s="953"/>
    </row>
    <row r="26" spans="4:7" ht="14.25">
      <c r="D26" s="245"/>
      <c r="E26" s="245"/>
      <c r="F26" s="245"/>
      <c r="G26" s="245"/>
    </row>
  </sheetData>
  <sheetProtection/>
  <mergeCells count="29">
    <mergeCell ref="C23:C25"/>
    <mergeCell ref="D23:D25"/>
    <mergeCell ref="B23:B25"/>
    <mergeCell ref="A23:A25"/>
    <mergeCell ref="G23:G25"/>
    <mergeCell ref="A3:G3"/>
    <mergeCell ref="A5:A6"/>
    <mergeCell ref="B5:B6"/>
    <mergeCell ref="C5:C6"/>
    <mergeCell ref="D5:E5"/>
    <mergeCell ref="F5:G5"/>
    <mergeCell ref="A13:A15"/>
    <mergeCell ref="B13:B15"/>
    <mergeCell ref="C13:C15"/>
    <mergeCell ref="D13:D15"/>
    <mergeCell ref="F13:F15"/>
    <mergeCell ref="G13:G15"/>
    <mergeCell ref="A17:A19"/>
    <mergeCell ref="B17:B19"/>
    <mergeCell ref="C17:C19"/>
    <mergeCell ref="D17:D19"/>
    <mergeCell ref="F17:F19"/>
    <mergeCell ref="G17:G19"/>
    <mergeCell ref="A20:A22"/>
    <mergeCell ref="B20:B22"/>
    <mergeCell ref="C20:C22"/>
    <mergeCell ref="D20:D22"/>
    <mergeCell ref="F20:F22"/>
    <mergeCell ref="G20:G22"/>
  </mergeCells>
  <printOptions/>
  <pageMargins left="0.7" right="0.7" top="0.75" bottom="0.75" header="0.3" footer="0.3"/>
  <pageSetup horizontalDpi="600" verticalDpi="600" orientation="portrait" paperSize="9" scale="64" r:id="rId1"/>
  <rowBreaks count="1" manualBreakCount="1">
    <brk id="15"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2"/>
  <sheetViews>
    <sheetView view="pageBreakPreview" zoomScale="98" zoomScaleNormal="98" zoomScaleSheetLayoutView="98" zoomScalePageLayoutView="0" workbookViewId="0" topLeftCell="A1">
      <selection activeCell="A1" sqref="A1:AI16384"/>
    </sheetView>
  </sheetViews>
  <sheetFormatPr defaultColWidth="9.140625" defaultRowHeight="15"/>
  <cols>
    <col min="1" max="1" width="3.140625" style="18" customWidth="1"/>
    <col min="2" max="2" width="47.00390625" style="18" customWidth="1"/>
    <col min="3" max="13" width="6.421875" style="398" customWidth="1"/>
    <col min="14" max="14" width="5.28125" style="18" customWidth="1"/>
    <col min="15" max="24" width="4.8515625" style="18" customWidth="1"/>
    <col min="25" max="30" width="5.8515625" style="18" customWidth="1"/>
    <col min="31" max="35" width="5.8515625" style="7" customWidth="1"/>
  </cols>
  <sheetData>
    <row r="1" ht="14.25">
      <c r="AI1" s="7">
        <v>20</v>
      </c>
    </row>
    <row r="2" spans="1:35" ht="14.25">
      <c r="A2" s="956" t="s">
        <v>356</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row>
    <row r="3" ht="14.25">
      <c r="A3" s="399"/>
    </row>
    <row r="4" spans="1:35" ht="14.25">
      <c r="A4" s="957" t="s">
        <v>357</v>
      </c>
      <c r="B4" s="957"/>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c r="AE4" s="400"/>
      <c r="AF4" s="400"/>
      <c r="AG4" s="400"/>
      <c r="AH4" s="400"/>
      <c r="AI4" s="400"/>
    </row>
    <row r="5" spans="1:35" ht="62.25" customHeight="1">
      <c r="A5" s="960" t="s">
        <v>825</v>
      </c>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row>
    <row r="6" spans="1:35" ht="31.5" customHeight="1">
      <c r="A6" s="961" t="s">
        <v>782</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row>
    <row r="7" spans="1:35" ht="14.25">
      <c r="A7" s="958" t="s">
        <v>358</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400"/>
      <c r="AF7" s="400"/>
      <c r="AG7" s="400"/>
      <c r="AH7" s="400"/>
      <c r="AI7" s="400"/>
    </row>
    <row r="8" spans="1:35" ht="60.75" customHeight="1">
      <c r="A8" s="960" t="s">
        <v>989</v>
      </c>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row>
    <row r="9" spans="1:35" ht="96" customHeight="1">
      <c r="A9" s="962" t="s">
        <v>990</v>
      </c>
      <c r="B9" s="962"/>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row>
    <row r="10" spans="1:35" ht="32.25" customHeight="1">
      <c r="A10" s="958" t="s">
        <v>709</v>
      </c>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row>
    <row r="11" spans="1:35" ht="14.25">
      <c r="A11" s="958" t="s">
        <v>720</v>
      </c>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400"/>
      <c r="AF11" s="400"/>
      <c r="AG11" s="400"/>
      <c r="AH11" s="400"/>
      <c r="AI11" s="400"/>
    </row>
    <row r="12" spans="1:35" ht="14.25">
      <c r="A12" s="959" t="s">
        <v>826</v>
      </c>
      <c r="B12" s="960"/>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400"/>
      <c r="AF12" s="400"/>
      <c r="AG12" s="400"/>
      <c r="AH12" s="400"/>
      <c r="AI12" s="400"/>
    </row>
    <row r="13" spans="1:35" ht="14.25">
      <c r="A13" s="959" t="s">
        <v>827</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400"/>
      <c r="AF13" s="400"/>
      <c r="AG13" s="400"/>
      <c r="AH13" s="400"/>
      <c r="AI13" s="400"/>
    </row>
    <row r="14" spans="1:35" ht="14.25">
      <c r="A14" s="959" t="s">
        <v>915</v>
      </c>
      <c r="B14" s="960"/>
      <c r="C14" s="960"/>
      <c r="D14" s="960"/>
      <c r="E14" s="960"/>
      <c r="F14" s="960"/>
      <c r="G14" s="960"/>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400"/>
      <c r="AF14" s="400"/>
      <c r="AG14" s="400"/>
      <c r="AH14" s="400"/>
      <c r="AI14" s="400"/>
    </row>
    <row r="15" spans="1:35" ht="14.25">
      <c r="A15" s="959" t="s">
        <v>991</v>
      </c>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400"/>
      <c r="AF15" s="400"/>
      <c r="AG15" s="400"/>
      <c r="AH15" s="400"/>
      <c r="AI15" s="400"/>
    </row>
    <row r="16" spans="1:35" ht="14.25">
      <c r="A16" s="960" t="s">
        <v>542</v>
      </c>
      <c r="B16" s="960"/>
      <c r="C16" s="960"/>
      <c r="D16" s="960"/>
      <c r="E16" s="960"/>
      <c r="F16" s="960"/>
      <c r="G16" s="960"/>
      <c r="H16" s="960"/>
      <c r="I16" s="960"/>
      <c r="J16" s="960"/>
      <c r="K16" s="960"/>
      <c r="L16" s="960"/>
      <c r="M16" s="960"/>
      <c r="N16" s="960"/>
      <c r="O16" s="960"/>
      <c r="P16" s="960"/>
      <c r="Q16" s="960"/>
      <c r="R16" s="960"/>
      <c r="S16" s="960"/>
      <c r="T16" s="960"/>
      <c r="U16" s="960"/>
      <c r="V16" s="960"/>
      <c r="W16" s="960"/>
      <c r="X16" s="960"/>
      <c r="Y16" s="960"/>
      <c r="Z16" s="960"/>
      <c r="AA16" s="960"/>
      <c r="AB16" s="960"/>
      <c r="AC16" s="960"/>
      <c r="AD16" s="960"/>
      <c r="AE16" s="400"/>
      <c r="AF16" s="400"/>
      <c r="AG16" s="400"/>
      <c r="AH16" s="400"/>
      <c r="AI16" s="400"/>
    </row>
    <row r="17" spans="1:35" ht="14.25">
      <c r="A17" s="201"/>
      <c r="B17" s="201"/>
      <c r="C17" s="401"/>
      <c r="D17" s="401"/>
      <c r="E17" s="401"/>
      <c r="F17" s="401"/>
      <c r="G17" s="401"/>
      <c r="H17" s="401"/>
      <c r="I17" s="401"/>
      <c r="J17" s="401"/>
      <c r="K17" s="401"/>
      <c r="L17" s="401"/>
      <c r="M17" s="401"/>
      <c r="N17" s="201"/>
      <c r="O17" s="201"/>
      <c r="P17" s="201"/>
      <c r="Q17" s="201"/>
      <c r="R17" s="201"/>
      <c r="S17" s="201"/>
      <c r="T17" s="201"/>
      <c r="U17" s="201"/>
      <c r="V17" s="201"/>
      <c r="W17" s="201"/>
      <c r="X17" s="201"/>
      <c r="Y17" s="201"/>
      <c r="Z17" s="201"/>
      <c r="AA17" s="201"/>
      <c r="AB17" s="201"/>
      <c r="AC17" s="201"/>
      <c r="AD17" s="201"/>
      <c r="AE17" s="400"/>
      <c r="AF17" s="400"/>
      <c r="AG17" s="400"/>
      <c r="AH17" s="400"/>
      <c r="AI17" s="402" t="s">
        <v>96</v>
      </c>
    </row>
    <row r="18" spans="1:35" ht="21" customHeight="1" thickBot="1">
      <c r="A18" s="977" t="s">
        <v>95</v>
      </c>
      <c r="B18" s="977"/>
      <c r="C18" s="977"/>
      <c r="D18" s="977"/>
      <c r="E18" s="977"/>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row>
    <row r="19" spans="1:35" ht="35.25" customHeight="1">
      <c r="A19" s="403" t="s">
        <v>569</v>
      </c>
      <c r="B19" s="963" t="s">
        <v>98</v>
      </c>
      <c r="C19" s="964" t="s">
        <v>99</v>
      </c>
      <c r="D19" s="965"/>
      <c r="E19" s="965"/>
      <c r="F19" s="965"/>
      <c r="G19" s="965"/>
      <c r="H19" s="965"/>
      <c r="I19" s="965"/>
      <c r="J19" s="965"/>
      <c r="K19" s="965"/>
      <c r="L19" s="965"/>
      <c r="M19" s="966"/>
      <c r="N19" s="970" t="s">
        <v>100</v>
      </c>
      <c r="O19" s="971"/>
      <c r="P19" s="971"/>
      <c r="Q19" s="971"/>
      <c r="R19" s="971"/>
      <c r="S19" s="971"/>
      <c r="T19" s="971"/>
      <c r="U19" s="971"/>
      <c r="V19" s="971"/>
      <c r="W19" s="971"/>
      <c r="X19" s="963"/>
      <c r="Y19" s="973" t="s">
        <v>101</v>
      </c>
      <c r="Z19" s="971"/>
      <c r="AA19" s="971"/>
      <c r="AB19" s="971"/>
      <c r="AC19" s="971"/>
      <c r="AD19" s="971"/>
      <c r="AE19" s="971"/>
      <c r="AF19" s="971"/>
      <c r="AG19" s="971"/>
      <c r="AH19" s="971"/>
      <c r="AI19" s="974"/>
    </row>
    <row r="20" spans="1:35" ht="15" thickBot="1">
      <c r="A20" s="408" t="s">
        <v>97</v>
      </c>
      <c r="B20" s="781"/>
      <c r="C20" s="967"/>
      <c r="D20" s="968"/>
      <c r="E20" s="968"/>
      <c r="F20" s="968"/>
      <c r="G20" s="968"/>
      <c r="H20" s="968"/>
      <c r="I20" s="968"/>
      <c r="J20" s="968"/>
      <c r="K20" s="968"/>
      <c r="L20" s="968"/>
      <c r="M20" s="969"/>
      <c r="N20" s="782"/>
      <c r="O20" s="785"/>
      <c r="P20" s="785"/>
      <c r="Q20" s="785"/>
      <c r="R20" s="785"/>
      <c r="S20" s="785"/>
      <c r="T20" s="785"/>
      <c r="U20" s="785"/>
      <c r="V20" s="785"/>
      <c r="W20" s="785"/>
      <c r="X20" s="781"/>
      <c r="Y20" s="975"/>
      <c r="Z20" s="785"/>
      <c r="AA20" s="785"/>
      <c r="AB20" s="785"/>
      <c r="AC20" s="785"/>
      <c r="AD20" s="785"/>
      <c r="AE20" s="785"/>
      <c r="AF20" s="785"/>
      <c r="AG20" s="785"/>
      <c r="AH20" s="785"/>
      <c r="AI20" s="976"/>
    </row>
    <row r="21" spans="1:35" ht="15" thickBot="1">
      <c r="A21" s="411"/>
      <c r="B21" s="412"/>
      <c r="C21" s="413">
        <v>2015</v>
      </c>
      <c r="D21" s="414">
        <v>2016</v>
      </c>
      <c r="E21" s="414">
        <v>2017</v>
      </c>
      <c r="F21" s="414">
        <v>2018</v>
      </c>
      <c r="G21" s="414">
        <v>2019</v>
      </c>
      <c r="H21" s="414">
        <v>2020</v>
      </c>
      <c r="I21" s="414">
        <v>2021</v>
      </c>
      <c r="J21" s="414">
        <v>2022</v>
      </c>
      <c r="K21" s="414">
        <v>2023</v>
      </c>
      <c r="L21" s="414">
        <v>2024</v>
      </c>
      <c r="M21" s="415">
        <v>2025</v>
      </c>
      <c r="N21" s="416">
        <v>2015</v>
      </c>
      <c r="O21" s="417">
        <v>2016</v>
      </c>
      <c r="P21" s="417">
        <v>2017</v>
      </c>
      <c r="Q21" s="417">
        <v>2018</v>
      </c>
      <c r="R21" s="417">
        <v>2019</v>
      </c>
      <c r="S21" s="417">
        <v>2020</v>
      </c>
      <c r="T21" s="417">
        <v>2021</v>
      </c>
      <c r="U21" s="417">
        <v>2022</v>
      </c>
      <c r="V21" s="417">
        <v>2023</v>
      </c>
      <c r="W21" s="417">
        <v>2024</v>
      </c>
      <c r="X21" s="418">
        <v>2025</v>
      </c>
      <c r="Y21" s="419">
        <v>2015</v>
      </c>
      <c r="Z21" s="417">
        <v>2016</v>
      </c>
      <c r="AA21" s="417">
        <v>2017</v>
      </c>
      <c r="AB21" s="417">
        <v>2018</v>
      </c>
      <c r="AC21" s="417">
        <v>2019</v>
      </c>
      <c r="AD21" s="417">
        <v>2020</v>
      </c>
      <c r="AE21" s="417">
        <v>2021</v>
      </c>
      <c r="AF21" s="417">
        <v>2022</v>
      </c>
      <c r="AG21" s="417">
        <v>2023</v>
      </c>
      <c r="AH21" s="417">
        <v>2024</v>
      </c>
      <c r="AI21" s="420">
        <v>2025</v>
      </c>
    </row>
    <row r="22" spans="1:35" ht="14.25">
      <c r="A22" s="323">
        <v>1</v>
      </c>
      <c r="B22" s="323">
        <v>2</v>
      </c>
      <c r="C22" s="972">
        <v>3</v>
      </c>
      <c r="D22" s="972"/>
      <c r="E22" s="972"/>
      <c r="F22" s="972"/>
      <c r="G22" s="972"/>
      <c r="H22" s="972"/>
      <c r="I22" s="972"/>
      <c r="J22" s="972"/>
      <c r="K22" s="972"/>
      <c r="L22" s="972"/>
      <c r="M22" s="972"/>
      <c r="N22" s="786">
        <v>4</v>
      </c>
      <c r="O22" s="786"/>
      <c r="P22" s="786"/>
      <c r="Q22" s="786"/>
      <c r="R22" s="786"/>
      <c r="S22" s="786"/>
      <c r="T22" s="786"/>
      <c r="U22" s="786"/>
      <c r="V22" s="786"/>
      <c r="W22" s="786"/>
      <c r="X22" s="786"/>
      <c r="Y22" s="786">
        <v>5</v>
      </c>
      <c r="Z22" s="786"/>
      <c r="AA22" s="786"/>
      <c r="AB22" s="786"/>
      <c r="AC22" s="786"/>
      <c r="AD22" s="786"/>
      <c r="AE22" s="786"/>
      <c r="AF22" s="786"/>
      <c r="AG22" s="786"/>
      <c r="AH22" s="786"/>
      <c r="AI22" s="786"/>
    </row>
    <row r="23" spans="1:35" ht="15" customHeight="1" thickBot="1">
      <c r="A23" s="421"/>
      <c r="B23" s="785" t="s">
        <v>828</v>
      </c>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row>
    <row r="24" spans="1:35" ht="42.75" customHeight="1">
      <c r="A24" s="422">
        <v>1</v>
      </c>
      <c r="B24" s="423" t="s">
        <v>638</v>
      </c>
      <c r="C24" s="424">
        <f>РФКиС_пер!E58</f>
        <v>14027.1</v>
      </c>
      <c r="D24" s="425">
        <f>РФКиС_пер!E59</f>
        <v>13648.8</v>
      </c>
      <c r="E24" s="426">
        <f>РФКиС_пер!E60</f>
        <v>13648.8</v>
      </c>
      <c r="F24" s="425">
        <f>РФКиС_пер!E61</f>
        <v>13648.8</v>
      </c>
      <c r="G24" s="425">
        <f>РФКиС_пер!E62</f>
        <v>10489</v>
      </c>
      <c r="H24" s="404">
        <f>РФКиС_пер!E63</f>
        <v>10554.3</v>
      </c>
      <c r="I24" s="404">
        <f>РФКиС_пер!E64</f>
        <v>10554.3</v>
      </c>
      <c r="J24" s="404">
        <f>РФКиС_пер!E65</f>
        <v>10554.3</v>
      </c>
      <c r="K24" s="404">
        <f>РФКиС_пер!E66</f>
        <v>10554.3</v>
      </c>
      <c r="L24" s="404">
        <f>РФКиС_пер!E67</f>
        <v>10554.3</v>
      </c>
      <c r="M24" s="405">
        <f>РФКиС_пер!E68</f>
        <v>10554.3</v>
      </c>
      <c r="N24" s="426">
        <f>РФКиС_п!G11</f>
        <v>53</v>
      </c>
      <c r="O24" s="425">
        <f>РФКиС_п!I11</f>
        <v>60</v>
      </c>
      <c r="P24" s="425">
        <f>РФКиС_п!K11</f>
        <v>60</v>
      </c>
      <c r="Q24" s="425">
        <f>РФКиС_п!M11</f>
        <v>60</v>
      </c>
      <c r="R24" s="425">
        <f>РФКиС_п!O11</f>
        <v>60</v>
      </c>
      <c r="S24" s="404">
        <f>РФКиС_п!Q11</f>
        <v>60</v>
      </c>
      <c r="T24" s="404">
        <f>РФКиС_п!S11</f>
        <v>60</v>
      </c>
      <c r="U24" s="404">
        <f>РФКиС_п!U11</f>
        <v>60</v>
      </c>
      <c r="V24" s="404">
        <f>РФКиС_п!W11</f>
        <v>60</v>
      </c>
      <c r="W24" s="404">
        <f>РФКиС_п!Y11</f>
        <v>60</v>
      </c>
      <c r="X24" s="427">
        <f>РФКиС_п!AA11</f>
        <v>60</v>
      </c>
      <c r="Y24" s="424">
        <f aca="true" t="shared" si="0" ref="Y24:AD24">C24/N24</f>
        <v>264.66226415094343</v>
      </c>
      <c r="Z24" s="425">
        <f t="shared" si="0"/>
        <v>227.48</v>
      </c>
      <c r="AA24" s="425">
        <f t="shared" si="0"/>
        <v>227.48</v>
      </c>
      <c r="AB24" s="425">
        <f t="shared" si="0"/>
        <v>227.48</v>
      </c>
      <c r="AC24" s="425">
        <f t="shared" si="0"/>
        <v>174.81666666666666</v>
      </c>
      <c r="AD24" s="404">
        <f t="shared" si="0"/>
        <v>175.905</v>
      </c>
      <c r="AE24" s="404">
        <f aca="true" t="shared" si="1" ref="AE24:AI28">I24/T24</f>
        <v>175.905</v>
      </c>
      <c r="AF24" s="404">
        <f t="shared" si="1"/>
        <v>175.905</v>
      </c>
      <c r="AG24" s="404">
        <f t="shared" si="1"/>
        <v>175.905</v>
      </c>
      <c r="AH24" s="404">
        <f t="shared" si="1"/>
        <v>175.905</v>
      </c>
      <c r="AI24" s="405">
        <f t="shared" si="1"/>
        <v>175.905</v>
      </c>
    </row>
    <row r="25" spans="1:35" ht="30">
      <c r="A25" s="428">
        <v>2</v>
      </c>
      <c r="B25" s="429" t="s">
        <v>637</v>
      </c>
      <c r="C25" s="187">
        <f>РФКиС_пер!E82</f>
        <v>1000</v>
      </c>
      <c r="D25" s="188">
        <f>РФКиС_пер!E83</f>
        <v>1000</v>
      </c>
      <c r="E25" s="188">
        <f>РФКиС_пер!E84</f>
        <v>1000</v>
      </c>
      <c r="F25" s="188">
        <f>РФКиС_пер!E85</f>
        <v>1000</v>
      </c>
      <c r="G25" s="188">
        <f>РФКиС_пер!E86</f>
        <v>1000</v>
      </c>
      <c r="H25" s="183">
        <f>РФКиС_пер!E87</f>
        <v>1000</v>
      </c>
      <c r="I25" s="183">
        <f>РФКиС_пер!E88</f>
        <v>1000</v>
      </c>
      <c r="J25" s="183">
        <f>РФКиС_пер!E89</f>
        <v>1000</v>
      </c>
      <c r="K25" s="430">
        <f>РФКиС_пер!E90</f>
        <v>1000</v>
      </c>
      <c r="L25" s="183">
        <f>РФКиС_пер!E91</f>
        <v>1000</v>
      </c>
      <c r="M25" s="184">
        <f>РФКиС_пер!E92</f>
        <v>1000</v>
      </c>
      <c r="N25" s="431">
        <v>1177</v>
      </c>
      <c r="O25" s="324">
        <v>1177</v>
      </c>
      <c r="P25" s="324">
        <v>850</v>
      </c>
      <c r="Q25" s="324">
        <v>850</v>
      </c>
      <c r="R25" s="324">
        <v>850</v>
      </c>
      <c r="S25" s="221">
        <v>850</v>
      </c>
      <c r="T25" s="221">
        <v>850</v>
      </c>
      <c r="U25" s="221">
        <v>850</v>
      </c>
      <c r="V25" s="221">
        <v>850</v>
      </c>
      <c r="W25" s="221">
        <v>850</v>
      </c>
      <c r="X25" s="432">
        <v>850</v>
      </c>
      <c r="Y25" s="433">
        <f aca="true" t="shared" si="2" ref="Y25:Y37">C25/N25</f>
        <v>0.8496176720475785</v>
      </c>
      <c r="Z25" s="434">
        <f aca="true" t="shared" si="3" ref="Z25:Z35">D25/O25</f>
        <v>0.8496176720475785</v>
      </c>
      <c r="AA25" s="434">
        <f aca="true" t="shared" si="4" ref="AA25:AA35">E25/P25</f>
        <v>1.1764705882352942</v>
      </c>
      <c r="AB25" s="434">
        <f aca="true" t="shared" si="5" ref="AB25:AB35">F25/Q25</f>
        <v>1.1764705882352942</v>
      </c>
      <c r="AC25" s="434">
        <f aca="true" t="shared" si="6" ref="AC25:AC35">G25/R25</f>
        <v>1.1764705882352942</v>
      </c>
      <c r="AD25" s="435">
        <f aca="true" t="shared" si="7" ref="AD25:AD35">H25/S25</f>
        <v>1.1764705882352942</v>
      </c>
      <c r="AE25" s="183">
        <f t="shared" si="1"/>
        <v>1.1764705882352942</v>
      </c>
      <c r="AF25" s="183">
        <f t="shared" si="1"/>
        <v>1.1764705882352942</v>
      </c>
      <c r="AG25" s="183">
        <f t="shared" si="1"/>
        <v>1.1764705882352942</v>
      </c>
      <c r="AH25" s="183">
        <f t="shared" si="1"/>
        <v>1.1764705882352942</v>
      </c>
      <c r="AI25" s="184">
        <f t="shared" si="1"/>
        <v>1.1764705882352942</v>
      </c>
    </row>
    <row r="26" spans="1:35" ht="60" customHeight="1">
      <c r="A26" s="428">
        <v>3</v>
      </c>
      <c r="B26" s="429" t="s">
        <v>829</v>
      </c>
      <c r="C26" s="436">
        <f>РФКиС_пер!E94</f>
        <v>29897.8</v>
      </c>
      <c r="D26" s="437">
        <f>РФКиС_пер!E95</f>
        <v>29745.899999999998</v>
      </c>
      <c r="E26" s="437">
        <f>РФКиС_пер!E96</f>
        <v>32935.4</v>
      </c>
      <c r="F26" s="437">
        <f>РФКиС_пер!E97</f>
        <v>40474.3</v>
      </c>
      <c r="G26" s="437">
        <f>РФКиС_пер!E98</f>
        <v>32184.5</v>
      </c>
      <c r="H26" s="438">
        <f>РФКиС_пер!E99</f>
        <v>58212</v>
      </c>
      <c r="I26" s="438">
        <f>РФКиС_пер!E100</f>
        <v>58212</v>
      </c>
      <c r="J26" s="438">
        <f>РФКиС_пер!E101</f>
        <v>58212</v>
      </c>
      <c r="K26" s="438">
        <f>РФКиС_пер!E102</f>
        <v>58212</v>
      </c>
      <c r="L26" s="438">
        <f>РФКиС_пер!E103</f>
        <v>58212</v>
      </c>
      <c r="M26" s="439">
        <f>РФКиС_пер!E104</f>
        <v>58212</v>
      </c>
      <c r="N26" s="431">
        <v>2227</v>
      </c>
      <c r="O26" s="324">
        <v>2227</v>
      </c>
      <c r="P26" s="324">
        <v>2052</v>
      </c>
      <c r="Q26" s="168">
        <f>РФКиС_п!M10</f>
        <v>2868</v>
      </c>
      <c r="R26" s="168">
        <f>РФКиС_п!O40</f>
        <v>3822</v>
      </c>
      <c r="S26" s="162">
        <f>РФКиС_п!Q40</f>
        <v>4204</v>
      </c>
      <c r="T26" s="162">
        <f>РФКиС_п!S40</f>
        <v>4204</v>
      </c>
      <c r="U26" s="162">
        <f>РФКиС_п!U40</f>
        <v>4204</v>
      </c>
      <c r="V26" s="162">
        <f>РФКиС_п!W40</f>
        <v>4204</v>
      </c>
      <c r="W26" s="162">
        <f>РФКиС_п!Y40</f>
        <v>4204</v>
      </c>
      <c r="X26" s="377">
        <f>РФКиС_п!AA40</f>
        <v>4204</v>
      </c>
      <c r="Y26" s="187">
        <f t="shared" si="2"/>
        <v>13.42514593623709</v>
      </c>
      <c r="Z26" s="188">
        <f t="shared" si="3"/>
        <v>13.356937584193982</v>
      </c>
      <c r="AA26" s="188">
        <f t="shared" si="4"/>
        <v>16.05038986354776</v>
      </c>
      <c r="AB26" s="188">
        <f t="shared" si="5"/>
        <v>14.112377963737798</v>
      </c>
      <c r="AC26" s="188">
        <f t="shared" si="6"/>
        <v>8.420852956567241</v>
      </c>
      <c r="AD26" s="183">
        <f t="shared" si="7"/>
        <v>13.846812559467175</v>
      </c>
      <c r="AE26" s="183">
        <f t="shared" si="1"/>
        <v>13.846812559467175</v>
      </c>
      <c r="AF26" s="183">
        <f t="shared" si="1"/>
        <v>13.846812559467175</v>
      </c>
      <c r="AG26" s="183">
        <f t="shared" si="1"/>
        <v>13.846812559467175</v>
      </c>
      <c r="AH26" s="183">
        <f t="shared" si="1"/>
        <v>13.846812559467175</v>
      </c>
      <c r="AI26" s="184">
        <f t="shared" si="1"/>
        <v>13.846812559467175</v>
      </c>
    </row>
    <row r="27" spans="1:35" ht="37.5" customHeight="1">
      <c r="A27" s="428">
        <v>4</v>
      </c>
      <c r="B27" s="429" t="s">
        <v>830</v>
      </c>
      <c r="C27" s="187">
        <f>РФКиС_пер!E106</f>
        <v>5888.6</v>
      </c>
      <c r="D27" s="188">
        <f>РФКиС_пер!E107</f>
        <v>5261.9</v>
      </c>
      <c r="E27" s="188">
        <f>РФКиС_пер!E108</f>
        <v>5261.9</v>
      </c>
      <c r="F27" s="188">
        <f>РФКиС_пер!E109</f>
        <v>5261.9</v>
      </c>
      <c r="G27" s="188">
        <f>РФКиС_пер!E110</f>
        <v>5906.5</v>
      </c>
      <c r="H27" s="183">
        <f>РФКиС_пер!E111</f>
        <v>5906.5</v>
      </c>
      <c r="I27" s="183">
        <f>РФКиС_пер!E112</f>
        <v>5906.5</v>
      </c>
      <c r="J27" s="183">
        <f>РФКиС_пер!E113</f>
        <v>5906.5</v>
      </c>
      <c r="K27" s="183">
        <f>РФКиС_пер!E114</f>
        <v>5906.5</v>
      </c>
      <c r="L27" s="183">
        <f>РФКиС_пер!E115</f>
        <v>5906.5</v>
      </c>
      <c r="M27" s="184">
        <f>РФКиС_пер!E116</f>
        <v>5906.5</v>
      </c>
      <c r="N27" s="431">
        <v>1</v>
      </c>
      <c r="O27" s="324">
        <v>1</v>
      </c>
      <c r="P27" s="324">
        <v>1</v>
      </c>
      <c r="Q27" s="324">
        <v>1</v>
      </c>
      <c r="R27" s="324">
        <v>1</v>
      </c>
      <c r="S27" s="221">
        <v>1</v>
      </c>
      <c r="T27" s="221">
        <v>1</v>
      </c>
      <c r="U27" s="221">
        <v>1</v>
      </c>
      <c r="V27" s="221">
        <v>1</v>
      </c>
      <c r="W27" s="221">
        <v>1</v>
      </c>
      <c r="X27" s="432">
        <v>1</v>
      </c>
      <c r="Y27" s="187">
        <f t="shared" si="2"/>
        <v>5888.6</v>
      </c>
      <c r="Z27" s="188">
        <f t="shared" si="3"/>
        <v>5261.9</v>
      </c>
      <c r="AA27" s="188">
        <f t="shared" si="4"/>
        <v>5261.9</v>
      </c>
      <c r="AB27" s="188">
        <f t="shared" si="5"/>
        <v>5261.9</v>
      </c>
      <c r="AC27" s="188">
        <f t="shared" si="6"/>
        <v>5906.5</v>
      </c>
      <c r="AD27" s="183">
        <f t="shared" si="7"/>
        <v>5906.5</v>
      </c>
      <c r="AE27" s="183">
        <f t="shared" si="1"/>
        <v>5906.5</v>
      </c>
      <c r="AF27" s="183">
        <f t="shared" si="1"/>
        <v>5906.5</v>
      </c>
      <c r="AG27" s="183">
        <f t="shared" si="1"/>
        <v>5906.5</v>
      </c>
      <c r="AH27" s="183">
        <f t="shared" si="1"/>
        <v>5906.5</v>
      </c>
      <c r="AI27" s="184">
        <f t="shared" si="1"/>
        <v>5906.5</v>
      </c>
    </row>
    <row r="28" spans="1:35" ht="39" customHeight="1">
      <c r="A28" s="428">
        <v>5</v>
      </c>
      <c r="B28" s="429" t="s">
        <v>831</v>
      </c>
      <c r="C28" s="187">
        <f>РФКиС_пер!E119</f>
        <v>566</v>
      </c>
      <c r="D28" s="437">
        <f>РФКиС_пер!E120</f>
        <v>0</v>
      </c>
      <c r="E28" s="437">
        <f>РФКиС_пер!E121</f>
        <v>0</v>
      </c>
      <c r="F28" s="437">
        <f>РФКиС_пер!E122</f>
        <v>0</v>
      </c>
      <c r="G28" s="437">
        <f>РФКиС_пер!E123</f>
        <v>180.5</v>
      </c>
      <c r="H28" s="438">
        <f>РФКиС_пер!E124</f>
        <v>111.7</v>
      </c>
      <c r="I28" s="438">
        <f>РФКиС_пер!E125</f>
        <v>111.7</v>
      </c>
      <c r="J28" s="438">
        <f>РФКиС_пер!E126</f>
        <v>111.7</v>
      </c>
      <c r="K28" s="438">
        <f>РФКиС_пер!E127</f>
        <v>0</v>
      </c>
      <c r="L28" s="438">
        <f>РФКиС_пер!E128</f>
        <v>0</v>
      </c>
      <c r="M28" s="439">
        <f>РФКиС_пер!E129</f>
        <v>0</v>
      </c>
      <c r="N28" s="431">
        <v>4</v>
      </c>
      <c r="O28" s="324">
        <v>0</v>
      </c>
      <c r="P28" s="324">
        <v>0</v>
      </c>
      <c r="Q28" s="324">
        <v>0</v>
      </c>
      <c r="R28" s="324">
        <v>3</v>
      </c>
      <c r="S28" s="221">
        <v>3</v>
      </c>
      <c r="T28" s="221">
        <v>3</v>
      </c>
      <c r="U28" s="221">
        <v>3</v>
      </c>
      <c r="V28" s="221">
        <v>0</v>
      </c>
      <c r="W28" s="221">
        <v>0</v>
      </c>
      <c r="X28" s="432">
        <v>0</v>
      </c>
      <c r="Y28" s="187">
        <f t="shared" si="2"/>
        <v>141.5</v>
      </c>
      <c r="Z28" s="188">
        <v>0</v>
      </c>
      <c r="AA28" s="188">
        <v>0</v>
      </c>
      <c r="AB28" s="188">
        <v>0</v>
      </c>
      <c r="AC28" s="188">
        <f>G28/R28</f>
        <v>60.166666666666664</v>
      </c>
      <c r="AD28" s="183">
        <f t="shared" si="7"/>
        <v>37.233333333333334</v>
      </c>
      <c r="AE28" s="183">
        <f t="shared" si="1"/>
        <v>37.233333333333334</v>
      </c>
      <c r="AF28" s="183">
        <f t="shared" si="1"/>
        <v>37.233333333333334</v>
      </c>
      <c r="AG28" s="183">
        <v>0</v>
      </c>
      <c r="AH28" s="183">
        <v>0</v>
      </c>
      <c r="AI28" s="184">
        <v>0</v>
      </c>
    </row>
    <row r="29" spans="1:35" ht="96" customHeight="1">
      <c r="A29" s="428">
        <v>6</v>
      </c>
      <c r="B29" s="429" t="s">
        <v>639</v>
      </c>
      <c r="C29" s="187">
        <f>РФКиС_пер!E131</f>
        <v>3000</v>
      </c>
      <c r="D29" s="188">
        <f>РФКиС_пер!E132</f>
        <v>3000</v>
      </c>
      <c r="E29" s="188">
        <f>РФКиС_пер!E133</f>
        <v>3000</v>
      </c>
      <c r="F29" s="188">
        <f>РФКиС_пер!E134</f>
        <v>3000</v>
      </c>
      <c r="G29" s="188">
        <f>РФКиС_пер!E135</f>
        <v>3000</v>
      </c>
      <c r="H29" s="183">
        <f>РФКиС_пер!E136</f>
        <v>3000</v>
      </c>
      <c r="I29" s="183">
        <f>РФКиС_пер!E137</f>
        <v>3000</v>
      </c>
      <c r="J29" s="183">
        <f>РФКиС_пер!E138</f>
        <v>3000</v>
      </c>
      <c r="K29" s="183">
        <f>РФКиС_пер!E139</f>
        <v>3000</v>
      </c>
      <c r="L29" s="183">
        <f>РФКиС_пер!E140</f>
        <v>3000</v>
      </c>
      <c r="M29" s="184">
        <f>РФКиС_пер!E141</f>
        <v>3000</v>
      </c>
      <c r="N29" s="431">
        <v>17</v>
      </c>
      <c r="O29" s="324">
        <v>17</v>
      </c>
      <c r="P29" s="324">
        <v>17</v>
      </c>
      <c r="Q29" s="324">
        <v>17</v>
      </c>
      <c r="R29" s="324">
        <v>16</v>
      </c>
      <c r="S29" s="221">
        <v>16</v>
      </c>
      <c r="T29" s="221">
        <v>16</v>
      </c>
      <c r="U29" s="221">
        <v>16</v>
      </c>
      <c r="V29" s="221">
        <v>16</v>
      </c>
      <c r="W29" s="221">
        <v>16</v>
      </c>
      <c r="X29" s="432">
        <v>16</v>
      </c>
      <c r="Y29" s="187">
        <f t="shared" si="2"/>
        <v>176.47058823529412</v>
      </c>
      <c r="Z29" s="188">
        <f t="shared" si="3"/>
        <v>176.47058823529412</v>
      </c>
      <c r="AA29" s="188">
        <f t="shared" si="4"/>
        <v>176.47058823529412</v>
      </c>
      <c r="AB29" s="188">
        <f t="shared" si="5"/>
        <v>176.47058823529412</v>
      </c>
      <c r="AC29" s="188">
        <f t="shared" si="6"/>
        <v>187.5</v>
      </c>
      <c r="AD29" s="183">
        <f t="shared" si="7"/>
        <v>187.5</v>
      </c>
      <c r="AE29" s="183">
        <f aca="true" t="shared" si="8" ref="AE29:AI35">I29/T29</f>
        <v>187.5</v>
      </c>
      <c r="AF29" s="183">
        <f t="shared" si="8"/>
        <v>187.5</v>
      </c>
      <c r="AG29" s="183">
        <f t="shared" si="8"/>
        <v>187.5</v>
      </c>
      <c r="AH29" s="183">
        <f t="shared" si="8"/>
        <v>187.5</v>
      </c>
      <c r="AI29" s="184">
        <f t="shared" si="8"/>
        <v>187.5</v>
      </c>
    </row>
    <row r="30" spans="1:35" ht="30.75" thickBot="1">
      <c r="A30" s="432">
        <v>7</v>
      </c>
      <c r="B30" s="440" t="s">
        <v>657</v>
      </c>
      <c r="C30" s="441">
        <v>0</v>
      </c>
      <c r="D30" s="442">
        <v>0</v>
      </c>
      <c r="E30" s="442">
        <v>0</v>
      </c>
      <c r="F30" s="442">
        <f>РФКиС_пер!E146</f>
        <v>1010</v>
      </c>
      <c r="G30" s="442">
        <f>РФКиС_пер!E147</f>
        <v>650.6</v>
      </c>
      <c r="H30" s="443">
        <f>РФКиС_пер!E148</f>
        <v>892.3</v>
      </c>
      <c r="I30" s="443">
        <f>РФКиС_пер!E149</f>
        <v>892.3</v>
      </c>
      <c r="J30" s="443">
        <f>РФКиС_пер!E150</f>
        <v>892.3</v>
      </c>
      <c r="K30" s="443">
        <f>РФКиС_пер!E151</f>
        <v>892.3</v>
      </c>
      <c r="L30" s="443">
        <f>РФКиС_пер!E152</f>
        <v>892.3</v>
      </c>
      <c r="M30" s="444">
        <f>РФКиС_пер!E153</f>
        <v>892.3</v>
      </c>
      <c r="N30" s="431">
        <v>0</v>
      </c>
      <c r="O30" s="324">
        <v>0</v>
      </c>
      <c r="P30" s="324">
        <v>0</v>
      </c>
      <c r="Q30" s="324">
        <v>61</v>
      </c>
      <c r="R30" s="324">
        <v>61</v>
      </c>
      <c r="S30" s="221">
        <v>61</v>
      </c>
      <c r="T30" s="221">
        <v>61</v>
      </c>
      <c r="U30" s="221">
        <v>61</v>
      </c>
      <c r="V30" s="221">
        <v>61</v>
      </c>
      <c r="W30" s="221">
        <v>61</v>
      </c>
      <c r="X30" s="432">
        <v>61</v>
      </c>
      <c r="Y30" s="441">
        <v>0</v>
      </c>
      <c r="Z30" s="442">
        <v>0</v>
      </c>
      <c r="AA30" s="442">
        <v>0</v>
      </c>
      <c r="AB30" s="442">
        <f aca="true" t="shared" si="9" ref="AB30:AI32">F30/Q30</f>
        <v>16.557377049180328</v>
      </c>
      <c r="AC30" s="442">
        <f t="shared" si="9"/>
        <v>10.665573770491804</v>
      </c>
      <c r="AD30" s="443">
        <f t="shared" si="9"/>
        <v>14.627868852459015</v>
      </c>
      <c r="AE30" s="443">
        <f t="shared" si="9"/>
        <v>14.627868852459015</v>
      </c>
      <c r="AF30" s="443">
        <f t="shared" si="9"/>
        <v>14.627868852459015</v>
      </c>
      <c r="AG30" s="443">
        <f t="shared" si="9"/>
        <v>14.627868852459015</v>
      </c>
      <c r="AH30" s="443">
        <f t="shared" si="9"/>
        <v>14.627868852459015</v>
      </c>
      <c r="AI30" s="444">
        <f t="shared" si="9"/>
        <v>14.627868852459015</v>
      </c>
    </row>
    <row r="31" spans="1:35" ht="15" thickBot="1">
      <c r="A31" s="329"/>
      <c r="B31" s="345"/>
      <c r="C31" s="445"/>
      <c r="D31" s="445"/>
      <c r="E31" s="445"/>
      <c r="F31" s="445"/>
      <c r="G31" s="445"/>
      <c r="H31" s="446"/>
      <c r="I31" s="446"/>
      <c r="J31" s="446"/>
      <c r="K31" s="446"/>
      <c r="L31" s="446"/>
      <c r="M31" s="446"/>
      <c r="N31" s="447"/>
      <c r="O31" s="447"/>
      <c r="P31" s="447"/>
      <c r="Q31" s="447"/>
      <c r="R31" s="447"/>
      <c r="S31" s="329"/>
      <c r="T31" s="329"/>
      <c r="U31" s="329"/>
      <c r="V31" s="329"/>
      <c r="W31" s="329"/>
      <c r="X31" s="329"/>
      <c r="Y31" s="445"/>
      <c r="Z31" s="445"/>
      <c r="AA31" s="445"/>
      <c r="AB31" s="445"/>
      <c r="AC31" s="445"/>
      <c r="AD31" s="446"/>
      <c r="AE31" s="446"/>
      <c r="AF31" s="446"/>
      <c r="AG31" s="446"/>
      <c r="AH31" s="446"/>
      <c r="AI31" s="448">
        <v>21</v>
      </c>
    </row>
    <row r="32" spans="1:35" ht="40.5">
      <c r="A32" s="422">
        <v>8</v>
      </c>
      <c r="B32" s="423" t="s">
        <v>658</v>
      </c>
      <c r="C32" s="426">
        <v>0</v>
      </c>
      <c r="D32" s="425">
        <v>0</v>
      </c>
      <c r="E32" s="425">
        <v>0</v>
      </c>
      <c r="F32" s="425">
        <f>РФКиС_пер!E206</f>
        <v>12426.4</v>
      </c>
      <c r="G32" s="425">
        <f>РФКиС_пер!E207</f>
        <v>9280.7</v>
      </c>
      <c r="H32" s="404">
        <f>РФКиС_пер!E208</f>
        <v>17800</v>
      </c>
      <c r="I32" s="404">
        <f>РФКиС_пер!E209</f>
        <v>17798.4</v>
      </c>
      <c r="J32" s="404">
        <f>РФКиС_пер!E210</f>
        <v>17798.4</v>
      </c>
      <c r="K32" s="404">
        <f>РФКиС_пер!E211</f>
        <v>17798.4</v>
      </c>
      <c r="L32" s="404">
        <f>РФКиС_пер!E212</f>
        <v>18000</v>
      </c>
      <c r="M32" s="427">
        <f>РФКиС_пер!E213</f>
        <v>18000</v>
      </c>
      <c r="N32" s="449">
        <v>0</v>
      </c>
      <c r="O32" s="450">
        <v>0</v>
      </c>
      <c r="P32" s="450">
        <v>0</v>
      </c>
      <c r="Q32" s="450">
        <f>РФКиС_п!M13</f>
        <v>54</v>
      </c>
      <c r="R32" s="450">
        <f>РФКиС_п!O13</f>
        <v>42</v>
      </c>
      <c r="S32" s="406">
        <f>РФКиС_п!Q13</f>
        <v>17</v>
      </c>
      <c r="T32" s="406">
        <f>РФКиС_п!S13</f>
        <v>54</v>
      </c>
      <c r="U32" s="406">
        <f>РФКиС_п!U13</f>
        <v>54</v>
      </c>
      <c r="V32" s="406">
        <f>РФКиС_п!W13</f>
        <v>54</v>
      </c>
      <c r="W32" s="406">
        <f>РФКиС_п!Y13</f>
        <v>54</v>
      </c>
      <c r="X32" s="407">
        <f>РФКиС_п!AA13</f>
        <v>54</v>
      </c>
      <c r="Y32" s="426">
        <v>0</v>
      </c>
      <c r="Z32" s="425">
        <v>0</v>
      </c>
      <c r="AA32" s="425">
        <v>0</v>
      </c>
      <c r="AB32" s="425">
        <f t="shared" si="9"/>
        <v>230.1185185185185</v>
      </c>
      <c r="AC32" s="425">
        <f t="shared" si="9"/>
        <v>220.96904761904764</v>
      </c>
      <c r="AD32" s="404">
        <f t="shared" si="9"/>
        <v>1047.0588235294117</v>
      </c>
      <c r="AE32" s="404">
        <f t="shared" si="9"/>
        <v>329.6</v>
      </c>
      <c r="AF32" s="404">
        <f t="shared" si="9"/>
        <v>329.6</v>
      </c>
      <c r="AG32" s="404">
        <f t="shared" si="9"/>
        <v>329.6</v>
      </c>
      <c r="AH32" s="404">
        <f t="shared" si="9"/>
        <v>333.3333333333333</v>
      </c>
      <c r="AI32" s="405">
        <f t="shared" si="9"/>
        <v>333.3333333333333</v>
      </c>
    </row>
    <row r="33" spans="1:35" ht="59.25" customHeight="1">
      <c r="A33" s="428">
        <v>9</v>
      </c>
      <c r="B33" s="429" t="s">
        <v>640</v>
      </c>
      <c r="C33" s="451">
        <f>РФКиС_пер!E330</f>
        <v>453746.69999999995</v>
      </c>
      <c r="D33" s="437">
        <f>РФКиС_пер!E331</f>
        <v>433929.5</v>
      </c>
      <c r="E33" s="437">
        <f>РФКиС_пер!E332</f>
        <v>472419</v>
      </c>
      <c r="F33" s="437">
        <f>РФКиС_пер!E333</f>
        <v>643499.4</v>
      </c>
      <c r="G33" s="437">
        <f>РФКиС_пер!E334</f>
        <v>735576.2</v>
      </c>
      <c r="H33" s="438">
        <f>РФКиС_пер!E335</f>
        <v>752223.2999999999</v>
      </c>
      <c r="I33" s="165">
        <f>РФКиС_пер!E336</f>
        <v>752223.2999999999</v>
      </c>
      <c r="J33" s="165">
        <f>РФКиС_пер!E337</f>
        <v>752223.2999999999</v>
      </c>
      <c r="K33" s="165">
        <f>РФКиС_пер!E338</f>
        <v>741036</v>
      </c>
      <c r="L33" s="165">
        <f>РФКиС_пер!E339</f>
        <v>741036</v>
      </c>
      <c r="M33" s="385">
        <f>РФКиС_пер!E340</f>
        <v>741036</v>
      </c>
      <c r="N33" s="452">
        <v>10652</v>
      </c>
      <c r="O33" s="168">
        <v>10981</v>
      </c>
      <c r="P33" s="168">
        <v>10981</v>
      </c>
      <c r="Q33" s="343">
        <f>РФКиС_п!M18</f>
        <v>10981</v>
      </c>
      <c r="R33" s="343">
        <f>РФКиС_п!O18</f>
        <v>10981</v>
      </c>
      <c r="S33" s="162">
        <f>РФКиС_п!Q18</f>
        <v>10981</v>
      </c>
      <c r="T33" s="344">
        <f>РФКиС_п!S18</f>
        <v>10981</v>
      </c>
      <c r="U33" s="344">
        <f>РФКиС_п!U18</f>
        <v>10981</v>
      </c>
      <c r="V33" s="344">
        <f>РФКиС_п!W18</f>
        <v>10981</v>
      </c>
      <c r="W33" s="162">
        <f>РФКиС_п!Y18</f>
        <v>10981</v>
      </c>
      <c r="X33" s="203">
        <f>РФКиС_п!AA18</f>
        <v>10981</v>
      </c>
      <c r="Y33" s="453">
        <f t="shared" si="2"/>
        <v>42.597324446113404</v>
      </c>
      <c r="Z33" s="188">
        <f t="shared" si="3"/>
        <v>39.51639194973136</v>
      </c>
      <c r="AA33" s="188">
        <f t="shared" si="4"/>
        <v>43.02149166742555</v>
      </c>
      <c r="AB33" s="188">
        <f t="shared" si="5"/>
        <v>58.60116564975868</v>
      </c>
      <c r="AC33" s="188">
        <f t="shared" si="6"/>
        <v>66.98626718878062</v>
      </c>
      <c r="AD33" s="183">
        <f t="shared" si="7"/>
        <v>68.50225844640742</v>
      </c>
      <c r="AE33" s="183">
        <f t="shared" si="8"/>
        <v>68.50225844640742</v>
      </c>
      <c r="AF33" s="183">
        <f t="shared" si="8"/>
        <v>68.50225844640742</v>
      </c>
      <c r="AG33" s="183">
        <f t="shared" si="8"/>
        <v>67.48347145068755</v>
      </c>
      <c r="AH33" s="183">
        <f t="shared" si="8"/>
        <v>67.48347145068755</v>
      </c>
      <c r="AI33" s="184">
        <f t="shared" si="8"/>
        <v>67.48347145068755</v>
      </c>
    </row>
    <row r="34" spans="1:35" ht="35.25" customHeight="1">
      <c r="A34" s="428">
        <v>10</v>
      </c>
      <c r="B34" s="429" t="s">
        <v>641</v>
      </c>
      <c r="C34" s="454">
        <f>РФКиС_пер!E343</f>
        <v>59399.3</v>
      </c>
      <c r="D34" s="188">
        <f>РФКиС_пер!E344</f>
        <v>251775.59999999998</v>
      </c>
      <c r="E34" s="188">
        <f>РФКиС_пер!E345</f>
        <v>256318.1</v>
      </c>
      <c r="F34" s="188">
        <f>РФКиС_пер!E346</f>
        <v>254429.40000000002</v>
      </c>
      <c r="G34" s="188">
        <f>РФКиС_пер!E347</f>
        <v>147413.2</v>
      </c>
      <c r="H34" s="183">
        <f>РФКиС_пер!E348</f>
        <v>30642.6</v>
      </c>
      <c r="I34" s="165">
        <f>РФКиС_пер!E349</f>
        <v>30551</v>
      </c>
      <c r="J34" s="165">
        <f>РФКиС_пер!E350</f>
        <v>30551</v>
      </c>
      <c r="K34" s="165">
        <f>РФКиС_пер!E351</f>
        <v>551</v>
      </c>
      <c r="L34" s="165">
        <f>РФКиС_пер!E352</f>
        <v>551</v>
      </c>
      <c r="M34" s="385">
        <f>РФКиС_пер!E353</f>
        <v>551</v>
      </c>
      <c r="N34" s="452">
        <v>17</v>
      </c>
      <c r="O34" s="168">
        <v>17</v>
      </c>
      <c r="P34" s="168">
        <v>17</v>
      </c>
      <c r="Q34" s="168">
        <v>17</v>
      </c>
      <c r="R34" s="168">
        <v>16</v>
      </c>
      <c r="S34" s="162">
        <v>16</v>
      </c>
      <c r="T34" s="162">
        <v>16</v>
      </c>
      <c r="U34" s="162">
        <v>16</v>
      </c>
      <c r="V34" s="162">
        <v>16</v>
      </c>
      <c r="W34" s="162">
        <v>16</v>
      </c>
      <c r="X34" s="203">
        <v>16</v>
      </c>
      <c r="Y34" s="453">
        <f t="shared" si="2"/>
        <v>3494.0764705882357</v>
      </c>
      <c r="Z34" s="188">
        <f t="shared" si="3"/>
        <v>14810.329411764704</v>
      </c>
      <c r="AA34" s="188">
        <f t="shared" si="4"/>
        <v>15077.535294117648</v>
      </c>
      <c r="AB34" s="188">
        <f t="shared" si="5"/>
        <v>14966.435294117648</v>
      </c>
      <c r="AC34" s="188">
        <f t="shared" si="6"/>
        <v>9213.325</v>
      </c>
      <c r="AD34" s="183">
        <f t="shared" si="7"/>
        <v>1915.1625</v>
      </c>
      <c r="AE34" s="183">
        <f t="shared" si="8"/>
        <v>1909.4375</v>
      </c>
      <c r="AF34" s="183">
        <f t="shared" si="8"/>
        <v>1909.4375</v>
      </c>
      <c r="AG34" s="183">
        <f t="shared" si="8"/>
        <v>34.4375</v>
      </c>
      <c r="AH34" s="183">
        <f t="shared" si="8"/>
        <v>34.4375</v>
      </c>
      <c r="AI34" s="184">
        <f t="shared" si="8"/>
        <v>34.4375</v>
      </c>
    </row>
    <row r="35" spans="1:35" ht="20.25">
      <c r="A35" s="428">
        <v>11</v>
      </c>
      <c r="B35" s="429" t="s">
        <v>651</v>
      </c>
      <c r="C35" s="454">
        <f>РФКиС_пер!E355</f>
        <v>9622</v>
      </c>
      <c r="D35" s="188">
        <f>РФКиС_пер!E356</f>
        <v>4343</v>
      </c>
      <c r="E35" s="188">
        <f>РФКиС_пер!E357</f>
        <v>4343</v>
      </c>
      <c r="F35" s="188">
        <f>РФКиС_пер!E358</f>
        <v>4343</v>
      </c>
      <c r="G35" s="188">
        <f>РФКиС_пер!E359</f>
        <v>4343</v>
      </c>
      <c r="H35" s="183">
        <f>РФКиС_пер!E360</f>
        <v>1883</v>
      </c>
      <c r="I35" s="165">
        <f>РФКиС_пер!E361</f>
        <v>1883</v>
      </c>
      <c r="J35" s="165">
        <f>РФКиС_пер!E362</f>
        <v>1883</v>
      </c>
      <c r="K35" s="165">
        <f>РФКиС_пер!E363</f>
        <v>1883</v>
      </c>
      <c r="L35" s="165">
        <f>РФКиС_пер!E364</f>
        <v>1883</v>
      </c>
      <c r="M35" s="385">
        <f>РФКиС_пер!E365</f>
        <v>1883</v>
      </c>
      <c r="N35" s="452">
        <v>16</v>
      </c>
      <c r="O35" s="168">
        <v>16</v>
      </c>
      <c r="P35" s="168">
        <v>16</v>
      </c>
      <c r="Q35" s="168">
        <f>РФКиС_п!M30</f>
        <v>13</v>
      </c>
      <c r="R35" s="168">
        <f>РФКиС_п!O30</f>
        <v>10</v>
      </c>
      <c r="S35" s="162">
        <f>РФКиС_п!Q30</f>
        <v>4</v>
      </c>
      <c r="T35" s="162">
        <f>РФКиС_п!S30</f>
        <v>6</v>
      </c>
      <c r="U35" s="162">
        <f>РФКиС_п!U30</f>
        <v>3</v>
      </c>
      <c r="V35" s="162">
        <f>РФКиС_п!W30</f>
        <v>3</v>
      </c>
      <c r="W35" s="162">
        <f>РФКиС_п!Y30</f>
        <v>3</v>
      </c>
      <c r="X35" s="203">
        <f>РФКиС_п!AA30</f>
        <v>3</v>
      </c>
      <c r="Y35" s="453">
        <f t="shared" si="2"/>
        <v>601.375</v>
      </c>
      <c r="Z35" s="188">
        <f t="shared" si="3"/>
        <v>271.4375</v>
      </c>
      <c r="AA35" s="188">
        <f t="shared" si="4"/>
        <v>271.4375</v>
      </c>
      <c r="AB35" s="188">
        <f t="shared" si="5"/>
        <v>334.0769230769231</v>
      </c>
      <c r="AC35" s="188">
        <f t="shared" si="6"/>
        <v>434.3</v>
      </c>
      <c r="AD35" s="183">
        <f t="shared" si="7"/>
        <v>470.75</v>
      </c>
      <c r="AE35" s="183">
        <f t="shared" si="8"/>
        <v>313.8333333333333</v>
      </c>
      <c r="AF35" s="183">
        <f t="shared" si="8"/>
        <v>627.6666666666666</v>
      </c>
      <c r="AG35" s="183">
        <f t="shared" si="8"/>
        <v>627.6666666666666</v>
      </c>
      <c r="AH35" s="183">
        <f t="shared" si="8"/>
        <v>627.6666666666666</v>
      </c>
      <c r="AI35" s="184">
        <f t="shared" si="8"/>
        <v>627.6666666666666</v>
      </c>
    </row>
    <row r="36" spans="1:35" ht="40.5">
      <c r="A36" s="428">
        <v>12</v>
      </c>
      <c r="B36" s="429" t="s">
        <v>832</v>
      </c>
      <c r="C36" s="454">
        <f>РФКиС_пер!E367</f>
        <v>1590.2</v>
      </c>
      <c r="D36" s="188"/>
      <c r="E36" s="188"/>
      <c r="F36" s="188"/>
      <c r="G36" s="188"/>
      <c r="H36" s="183"/>
      <c r="I36" s="183"/>
      <c r="J36" s="183"/>
      <c r="K36" s="183"/>
      <c r="L36" s="183"/>
      <c r="M36" s="455"/>
      <c r="N36" s="456">
        <v>1</v>
      </c>
      <c r="O36" s="324"/>
      <c r="P36" s="324"/>
      <c r="Q36" s="324"/>
      <c r="R36" s="324"/>
      <c r="S36" s="221"/>
      <c r="T36" s="221"/>
      <c r="U36" s="221"/>
      <c r="V36" s="221"/>
      <c r="W36" s="221"/>
      <c r="X36" s="457"/>
      <c r="Y36" s="454">
        <f t="shared" si="2"/>
        <v>1590.2</v>
      </c>
      <c r="Z36" s="188"/>
      <c r="AA36" s="188"/>
      <c r="AB36" s="188"/>
      <c r="AC36" s="188"/>
      <c r="AD36" s="183"/>
      <c r="AE36" s="458"/>
      <c r="AF36" s="458"/>
      <c r="AG36" s="458"/>
      <c r="AH36" s="458"/>
      <c r="AI36" s="459"/>
    </row>
    <row r="37" spans="1:35" ht="30">
      <c r="A37" s="428">
        <v>13</v>
      </c>
      <c r="B37" s="429" t="s">
        <v>833</v>
      </c>
      <c r="C37" s="454">
        <f>РФКиС_пер!E379</f>
        <v>1665.9</v>
      </c>
      <c r="D37" s="188"/>
      <c r="E37" s="188"/>
      <c r="F37" s="188"/>
      <c r="G37" s="188"/>
      <c r="H37" s="183"/>
      <c r="I37" s="183"/>
      <c r="J37" s="183"/>
      <c r="K37" s="183"/>
      <c r="L37" s="183"/>
      <c r="M37" s="455"/>
      <c r="N37" s="456">
        <v>1</v>
      </c>
      <c r="O37" s="324"/>
      <c r="P37" s="324"/>
      <c r="Q37" s="324"/>
      <c r="R37" s="324"/>
      <c r="S37" s="221"/>
      <c r="T37" s="221"/>
      <c r="U37" s="221"/>
      <c r="V37" s="221"/>
      <c r="W37" s="221"/>
      <c r="X37" s="457"/>
      <c r="Y37" s="454">
        <f t="shared" si="2"/>
        <v>1665.9</v>
      </c>
      <c r="Z37" s="188"/>
      <c r="AA37" s="188"/>
      <c r="AB37" s="188"/>
      <c r="AC37" s="188"/>
      <c r="AD37" s="183"/>
      <c r="AE37" s="458"/>
      <c r="AF37" s="458"/>
      <c r="AG37" s="458"/>
      <c r="AH37" s="458"/>
      <c r="AI37" s="459"/>
    </row>
    <row r="38" spans="1:35" s="21" customFormat="1" ht="20.25">
      <c r="A38" s="428">
        <v>14</v>
      </c>
      <c r="B38" s="460" t="s">
        <v>642</v>
      </c>
      <c r="C38" s="461"/>
      <c r="D38" s="462"/>
      <c r="E38" s="462"/>
      <c r="F38" s="462">
        <f>РФКиС_пер!E267</f>
        <v>981.1</v>
      </c>
      <c r="G38" s="462"/>
      <c r="H38" s="463"/>
      <c r="I38" s="463"/>
      <c r="J38" s="463"/>
      <c r="K38" s="463"/>
      <c r="L38" s="463"/>
      <c r="M38" s="464"/>
      <c r="N38" s="465"/>
      <c r="O38" s="466"/>
      <c r="P38" s="466"/>
      <c r="Q38" s="389">
        <v>1</v>
      </c>
      <c r="R38" s="466"/>
      <c r="S38" s="467"/>
      <c r="T38" s="467"/>
      <c r="U38" s="467"/>
      <c r="V38" s="467"/>
      <c r="W38" s="467"/>
      <c r="X38" s="468"/>
      <c r="Y38" s="469"/>
      <c r="Z38" s="470"/>
      <c r="AA38" s="470"/>
      <c r="AB38" s="471">
        <f>F38/Q38</f>
        <v>981.1</v>
      </c>
      <c r="AC38" s="470"/>
      <c r="AD38" s="472"/>
      <c r="AE38" s="473"/>
      <c r="AF38" s="473"/>
      <c r="AG38" s="473"/>
      <c r="AH38" s="473"/>
      <c r="AI38" s="474"/>
    </row>
    <row r="39" spans="1:35" s="74" customFormat="1" ht="30">
      <c r="A39" s="475">
        <v>15</v>
      </c>
      <c r="B39" s="476" t="s">
        <v>643</v>
      </c>
      <c r="C39" s="477"/>
      <c r="D39" s="478"/>
      <c r="E39" s="478"/>
      <c r="F39" s="462">
        <f>РФКиС_пер!E279</f>
        <v>74.3</v>
      </c>
      <c r="G39" s="478"/>
      <c r="H39" s="479"/>
      <c r="I39" s="479"/>
      <c r="J39" s="479"/>
      <c r="K39" s="479"/>
      <c r="L39" s="479"/>
      <c r="M39" s="480"/>
      <c r="N39" s="481"/>
      <c r="O39" s="482"/>
      <c r="P39" s="482"/>
      <c r="Q39" s="466">
        <v>1</v>
      </c>
      <c r="R39" s="482"/>
      <c r="S39" s="483"/>
      <c r="T39" s="483"/>
      <c r="U39" s="483"/>
      <c r="V39" s="483"/>
      <c r="W39" s="483"/>
      <c r="X39" s="484"/>
      <c r="Y39" s="485"/>
      <c r="Z39" s="486"/>
      <c r="AA39" s="486"/>
      <c r="AB39" s="470">
        <f>F39/Q39</f>
        <v>74.3</v>
      </c>
      <c r="AC39" s="486"/>
      <c r="AD39" s="487"/>
      <c r="AE39" s="458"/>
      <c r="AF39" s="458"/>
      <c r="AG39" s="458"/>
      <c r="AH39" s="458"/>
      <c r="AI39" s="459"/>
    </row>
    <row r="40" spans="1:35" s="116" customFormat="1" ht="20.25">
      <c r="A40" s="488">
        <v>16</v>
      </c>
      <c r="B40" s="489" t="s">
        <v>661</v>
      </c>
      <c r="C40" s="453"/>
      <c r="D40" s="169"/>
      <c r="E40" s="169"/>
      <c r="F40" s="169">
        <f>РФКиС_пер!E291</f>
        <v>344</v>
      </c>
      <c r="G40" s="169">
        <f>РФКиС_пер!E292+РФКиС_пер!E293</f>
        <v>760.6</v>
      </c>
      <c r="H40" s="165">
        <f>РФКиС_пер!E294+РФКиС_пер!E295</f>
        <v>600</v>
      </c>
      <c r="I40" s="165">
        <f>РФКиС_пер!E296+РФКиС_пер!E297</f>
        <v>600</v>
      </c>
      <c r="J40" s="165">
        <f>РФКиС_пер!E298+РФКиС_пер!E299</f>
        <v>600</v>
      </c>
      <c r="K40" s="165">
        <f>РФКиС_пер!E300+РФКиС_пер!E301</f>
        <v>600</v>
      </c>
      <c r="L40" s="165">
        <f>РФКиС_пер!E302</f>
        <v>400</v>
      </c>
      <c r="M40" s="385">
        <f>РФКиС_пер!E303</f>
        <v>400</v>
      </c>
      <c r="N40" s="490"/>
      <c r="O40" s="491"/>
      <c r="P40" s="491"/>
      <c r="Q40" s="492">
        <f>РФКиС_п!M15</f>
        <v>6</v>
      </c>
      <c r="R40" s="492">
        <f>РФКиС_п!O15</f>
        <v>2</v>
      </c>
      <c r="S40" s="163">
        <f>РФКиС_п!Q15</f>
        <v>30</v>
      </c>
      <c r="T40" s="163">
        <f>РФКиС_п!S15</f>
        <v>30</v>
      </c>
      <c r="U40" s="163">
        <f>РФКиС_п!T15</f>
        <v>30</v>
      </c>
      <c r="V40" s="163">
        <f>РФКиС_п!U15</f>
        <v>30</v>
      </c>
      <c r="W40" s="163">
        <f>РФКиС_п!V15</f>
        <v>30</v>
      </c>
      <c r="X40" s="164">
        <f>РФКиС_п!W15</f>
        <v>30</v>
      </c>
      <c r="Y40" s="493"/>
      <c r="Z40" s="491"/>
      <c r="AA40" s="491"/>
      <c r="AB40" s="494">
        <f>F40/Q40</f>
        <v>57.333333333333336</v>
      </c>
      <c r="AC40" s="494">
        <f aca="true" t="shared" si="10" ref="AC40:AI40">G40/R40</f>
        <v>380.3</v>
      </c>
      <c r="AD40" s="166">
        <f t="shared" si="10"/>
        <v>20</v>
      </c>
      <c r="AE40" s="166">
        <f t="shared" si="10"/>
        <v>20</v>
      </c>
      <c r="AF40" s="166">
        <f t="shared" si="10"/>
        <v>20</v>
      </c>
      <c r="AG40" s="166">
        <f t="shared" si="10"/>
        <v>20</v>
      </c>
      <c r="AH40" s="166">
        <f t="shared" si="10"/>
        <v>13.333333333333334</v>
      </c>
      <c r="AI40" s="167">
        <f t="shared" si="10"/>
        <v>13.333333333333334</v>
      </c>
    </row>
    <row r="41" spans="1:35" s="116" customFormat="1" ht="30">
      <c r="A41" s="495">
        <v>17</v>
      </c>
      <c r="B41" s="460" t="s">
        <v>662</v>
      </c>
      <c r="C41" s="496"/>
      <c r="D41" s="497"/>
      <c r="E41" s="497"/>
      <c r="F41" s="497">
        <f>РФКиС_пер!E308</f>
        <v>717</v>
      </c>
      <c r="G41" s="497"/>
      <c r="H41" s="498"/>
      <c r="I41" s="499"/>
      <c r="J41" s="499"/>
      <c r="K41" s="499"/>
      <c r="L41" s="499"/>
      <c r="M41" s="500"/>
      <c r="N41" s="501"/>
      <c r="O41" s="502"/>
      <c r="P41" s="502"/>
      <c r="Q41" s="503">
        <v>1</v>
      </c>
      <c r="R41" s="502"/>
      <c r="S41" s="504"/>
      <c r="T41" s="504"/>
      <c r="U41" s="504"/>
      <c r="V41" s="504"/>
      <c r="W41" s="504"/>
      <c r="X41" s="505"/>
      <c r="Y41" s="493"/>
      <c r="Z41" s="491"/>
      <c r="AA41" s="491"/>
      <c r="AB41" s="492">
        <f>F41/Q41</f>
        <v>717</v>
      </c>
      <c r="AC41" s="491"/>
      <c r="AD41" s="506"/>
      <c r="AE41" s="507"/>
      <c r="AF41" s="507"/>
      <c r="AG41" s="507"/>
      <c r="AH41" s="507"/>
      <c r="AI41" s="508"/>
    </row>
    <row r="42" spans="1:35" s="116" customFormat="1" ht="50.25" customHeight="1">
      <c r="A42" s="495">
        <v>18</v>
      </c>
      <c r="B42" s="460" t="s">
        <v>721</v>
      </c>
      <c r="C42" s="496"/>
      <c r="D42" s="497"/>
      <c r="E42" s="497"/>
      <c r="F42" s="497"/>
      <c r="G42" s="497">
        <f>РФКиС_пер!E321</f>
        <v>998.4000000000001</v>
      </c>
      <c r="H42" s="498"/>
      <c r="I42" s="499"/>
      <c r="J42" s="499"/>
      <c r="K42" s="499"/>
      <c r="L42" s="499"/>
      <c r="M42" s="500"/>
      <c r="N42" s="501"/>
      <c r="O42" s="502"/>
      <c r="P42" s="502"/>
      <c r="Q42" s="503"/>
      <c r="R42" s="503">
        <v>1</v>
      </c>
      <c r="S42" s="504"/>
      <c r="T42" s="504"/>
      <c r="U42" s="504"/>
      <c r="V42" s="504"/>
      <c r="W42" s="504"/>
      <c r="X42" s="505"/>
      <c r="Y42" s="509"/>
      <c r="Z42" s="502"/>
      <c r="AA42" s="502"/>
      <c r="AB42" s="503"/>
      <c r="AC42" s="503">
        <f>G42/R42</f>
        <v>998.4000000000001</v>
      </c>
      <c r="AD42" s="504"/>
      <c r="AE42" s="510"/>
      <c r="AF42" s="510"/>
      <c r="AG42" s="510"/>
      <c r="AH42" s="510"/>
      <c r="AI42" s="511"/>
    </row>
    <row r="43" spans="1:35" s="116" customFormat="1" ht="20.25">
      <c r="A43" s="495">
        <v>19</v>
      </c>
      <c r="B43" s="460" t="s">
        <v>736</v>
      </c>
      <c r="C43" s="496"/>
      <c r="D43" s="497"/>
      <c r="E43" s="497"/>
      <c r="F43" s="497"/>
      <c r="G43" s="497">
        <f>РФКиС_пер!E396</f>
        <v>2999.7000000000003</v>
      </c>
      <c r="H43" s="498">
        <f>РФКиС_пер!E397</f>
        <v>26033.5</v>
      </c>
      <c r="I43" s="499"/>
      <c r="J43" s="499"/>
      <c r="K43" s="499"/>
      <c r="L43" s="499"/>
      <c r="M43" s="500"/>
      <c r="N43" s="501"/>
      <c r="O43" s="502"/>
      <c r="P43" s="502"/>
      <c r="Q43" s="503"/>
      <c r="R43" s="503">
        <v>1</v>
      </c>
      <c r="S43" s="390">
        <v>1</v>
      </c>
      <c r="T43" s="504"/>
      <c r="U43" s="504"/>
      <c r="V43" s="504"/>
      <c r="W43" s="504"/>
      <c r="X43" s="505"/>
      <c r="Y43" s="509"/>
      <c r="Z43" s="502"/>
      <c r="AA43" s="502"/>
      <c r="AB43" s="503"/>
      <c r="AC43" s="512">
        <f>G43/R43</f>
        <v>2999.7000000000003</v>
      </c>
      <c r="AD43" s="390">
        <f>H43/S43</f>
        <v>26033.5</v>
      </c>
      <c r="AE43" s="510"/>
      <c r="AF43" s="510"/>
      <c r="AG43" s="510"/>
      <c r="AH43" s="510"/>
      <c r="AI43" s="511"/>
    </row>
    <row r="44" spans="1:35" s="116" customFormat="1" ht="20.25">
      <c r="A44" s="488">
        <v>20</v>
      </c>
      <c r="B44" s="489" t="s">
        <v>764</v>
      </c>
      <c r="C44" s="453"/>
      <c r="D44" s="169"/>
      <c r="E44" s="169"/>
      <c r="F44" s="169"/>
      <c r="G44" s="169">
        <f>РФКиС_пер!E408</f>
        <v>15234.7</v>
      </c>
      <c r="H44" s="165"/>
      <c r="I44" s="513"/>
      <c r="J44" s="513"/>
      <c r="K44" s="513"/>
      <c r="L44" s="513"/>
      <c r="M44" s="514"/>
      <c r="N44" s="490"/>
      <c r="O44" s="491"/>
      <c r="P44" s="491"/>
      <c r="Q44" s="492"/>
      <c r="R44" s="492">
        <v>16</v>
      </c>
      <c r="S44" s="506"/>
      <c r="T44" s="506"/>
      <c r="U44" s="506"/>
      <c r="V44" s="506"/>
      <c r="W44" s="506"/>
      <c r="X44" s="515"/>
      <c r="Y44" s="493"/>
      <c r="Z44" s="491"/>
      <c r="AA44" s="491"/>
      <c r="AB44" s="492"/>
      <c r="AC44" s="494">
        <f>G44/R44</f>
        <v>952.16875</v>
      </c>
      <c r="AD44" s="506"/>
      <c r="AE44" s="507"/>
      <c r="AF44" s="507"/>
      <c r="AG44" s="507"/>
      <c r="AH44" s="507"/>
      <c r="AI44" s="508"/>
    </row>
    <row r="45" spans="1:35" s="116" customFormat="1" ht="20.25">
      <c r="A45" s="495">
        <v>21</v>
      </c>
      <c r="B45" s="460" t="s">
        <v>765</v>
      </c>
      <c r="C45" s="496"/>
      <c r="D45" s="497"/>
      <c r="E45" s="497"/>
      <c r="F45" s="497"/>
      <c r="G45" s="497">
        <f>РФКиС_пер!E420</f>
        <v>14656.599999999999</v>
      </c>
      <c r="H45" s="498">
        <f>РФКиС_пер!E421</f>
        <v>17287.8</v>
      </c>
      <c r="I45" s="516">
        <f>РФКиС_пер!E422</f>
        <v>17287.8</v>
      </c>
      <c r="J45" s="516">
        <f>РФКиС_пер!E423</f>
        <v>17287.8</v>
      </c>
      <c r="K45" s="516">
        <f>РФКиС_пер!E424</f>
        <v>17287.8</v>
      </c>
      <c r="L45" s="498">
        <f>РФКиС_пер!E425</f>
        <v>17287.8</v>
      </c>
      <c r="M45" s="517">
        <f>РФКиС_пер!E426</f>
        <v>17287.8</v>
      </c>
      <c r="N45" s="501"/>
      <c r="O45" s="502"/>
      <c r="P45" s="502"/>
      <c r="Q45" s="503"/>
      <c r="R45" s="503">
        <f>РФКиС_п!O40</f>
        <v>3822</v>
      </c>
      <c r="S45" s="390">
        <f>РФКиС_п!Q40</f>
        <v>4204</v>
      </c>
      <c r="T45" s="390">
        <f>РФКиС_п!S40</f>
        <v>4204</v>
      </c>
      <c r="U45" s="390">
        <f>РФКиС_п!U40</f>
        <v>4204</v>
      </c>
      <c r="V45" s="390">
        <f>РФКиС_п!W40</f>
        <v>4204</v>
      </c>
      <c r="W45" s="390">
        <f>РФКиС_п!Y40</f>
        <v>4204</v>
      </c>
      <c r="X45" s="391">
        <f>РФКиС_п!AA40</f>
        <v>4204</v>
      </c>
      <c r="Y45" s="509"/>
      <c r="Z45" s="502"/>
      <c r="AA45" s="502"/>
      <c r="AB45" s="503"/>
      <c r="AC45" s="512">
        <f>G45/R45</f>
        <v>3.8347985347985345</v>
      </c>
      <c r="AD45" s="516">
        <f aca="true" t="shared" si="11" ref="AD45:AI46">H45/S45</f>
        <v>4.1122264509990485</v>
      </c>
      <c r="AE45" s="516">
        <f t="shared" si="11"/>
        <v>4.1122264509990485</v>
      </c>
      <c r="AF45" s="516">
        <f t="shared" si="11"/>
        <v>4.1122264509990485</v>
      </c>
      <c r="AG45" s="516">
        <f t="shared" si="11"/>
        <v>4.1122264509990485</v>
      </c>
      <c r="AH45" s="516">
        <f t="shared" si="11"/>
        <v>4.1122264509990485</v>
      </c>
      <c r="AI45" s="518">
        <f t="shared" si="11"/>
        <v>4.1122264509990485</v>
      </c>
    </row>
    <row r="46" spans="1:35" s="116" customFormat="1" ht="30">
      <c r="A46" s="488">
        <v>22</v>
      </c>
      <c r="B46" s="489" t="s">
        <v>964</v>
      </c>
      <c r="C46" s="453"/>
      <c r="D46" s="169"/>
      <c r="E46" s="169"/>
      <c r="F46" s="169"/>
      <c r="G46" s="169"/>
      <c r="H46" s="165">
        <f>РФКиС_пер!E433</f>
        <v>3253.8</v>
      </c>
      <c r="I46" s="166">
        <f>РФКиС_пер!E434</f>
        <v>3253.8</v>
      </c>
      <c r="J46" s="166">
        <f>РФКиС_пер!E435</f>
        <v>3332.3</v>
      </c>
      <c r="K46" s="166">
        <f>РФКиС_пер!E436</f>
        <v>3256.2</v>
      </c>
      <c r="L46" s="166">
        <f>РФКиС_пер!E437</f>
        <v>3256.2</v>
      </c>
      <c r="M46" s="519">
        <f>РФКиС_пер!E438</f>
        <v>3256.2</v>
      </c>
      <c r="N46" s="490"/>
      <c r="O46" s="491"/>
      <c r="P46" s="491"/>
      <c r="Q46" s="492"/>
      <c r="R46" s="492"/>
      <c r="S46" s="163">
        <v>16</v>
      </c>
      <c r="T46" s="163">
        <v>16</v>
      </c>
      <c r="U46" s="163">
        <v>16</v>
      </c>
      <c r="V46" s="163">
        <v>16</v>
      </c>
      <c r="W46" s="163">
        <v>16</v>
      </c>
      <c r="X46" s="164">
        <v>16</v>
      </c>
      <c r="Y46" s="493"/>
      <c r="Z46" s="491"/>
      <c r="AA46" s="491"/>
      <c r="AB46" s="492"/>
      <c r="AC46" s="494"/>
      <c r="AD46" s="166">
        <f>H46/S46</f>
        <v>203.3625</v>
      </c>
      <c r="AE46" s="166">
        <f t="shared" si="11"/>
        <v>203.3625</v>
      </c>
      <c r="AF46" s="166">
        <f t="shared" si="11"/>
        <v>208.26875</v>
      </c>
      <c r="AG46" s="166">
        <f t="shared" si="11"/>
        <v>203.5125</v>
      </c>
      <c r="AH46" s="166">
        <f t="shared" si="11"/>
        <v>203.5125</v>
      </c>
      <c r="AI46" s="167">
        <f t="shared" si="11"/>
        <v>203.5125</v>
      </c>
    </row>
    <row r="47" spans="1:35" s="116" customFormat="1" ht="30.75" thickBot="1">
      <c r="A47" s="520">
        <v>23</v>
      </c>
      <c r="B47" s="521" t="s">
        <v>965</v>
      </c>
      <c r="C47" s="522"/>
      <c r="D47" s="523"/>
      <c r="E47" s="523"/>
      <c r="F47" s="523"/>
      <c r="G47" s="523"/>
      <c r="H47" s="524">
        <f>РФКиС_пер!E445</f>
        <v>18781.699999999997</v>
      </c>
      <c r="I47" s="525">
        <f>РФКиС_пер!E446</f>
        <v>6260.5</v>
      </c>
      <c r="J47" s="524">
        <f>РФКиС_пер!E447</f>
        <v>6260.5</v>
      </c>
      <c r="K47" s="525">
        <f>РФКиС_пер!E448</f>
        <v>6260.5</v>
      </c>
      <c r="L47" s="524">
        <f>РФКиС_пер!E449</f>
        <v>6260.5</v>
      </c>
      <c r="M47" s="526">
        <f>РФКиС_пер!E450</f>
        <v>6260.5</v>
      </c>
      <c r="N47" s="527"/>
      <c r="O47" s="528"/>
      <c r="P47" s="528"/>
      <c r="Q47" s="529"/>
      <c r="R47" s="529"/>
      <c r="S47" s="171">
        <v>16</v>
      </c>
      <c r="T47" s="171">
        <v>16</v>
      </c>
      <c r="U47" s="171">
        <v>16</v>
      </c>
      <c r="V47" s="171">
        <v>16</v>
      </c>
      <c r="W47" s="171">
        <v>16</v>
      </c>
      <c r="X47" s="172">
        <v>16</v>
      </c>
      <c r="Y47" s="530"/>
      <c r="Z47" s="528"/>
      <c r="AA47" s="528"/>
      <c r="AB47" s="529"/>
      <c r="AC47" s="531"/>
      <c r="AD47" s="525">
        <f>H47/S47</f>
        <v>1173.8562499999998</v>
      </c>
      <c r="AE47" s="525">
        <f>I47/T47</f>
        <v>391.28125</v>
      </c>
      <c r="AF47" s="525">
        <f>J47/U47</f>
        <v>391.28125</v>
      </c>
      <c r="AG47" s="525">
        <f>K47/V47</f>
        <v>391.28125</v>
      </c>
      <c r="AH47" s="525">
        <f>L47/W47</f>
        <v>391.28125</v>
      </c>
      <c r="AI47" s="532">
        <f>M47/X47</f>
        <v>391.28125</v>
      </c>
    </row>
    <row r="48" spans="1:35" ht="14.25">
      <c r="A48" s="201"/>
      <c r="B48" s="533" t="s">
        <v>969</v>
      </c>
      <c r="C48" s="534">
        <f aca="true" t="shared" si="12" ref="C48:M48">SUM(C24:C47)</f>
        <v>580403.6</v>
      </c>
      <c r="D48" s="534">
        <f t="shared" si="12"/>
        <v>742704.7</v>
      </c>
      <c r="E48" s="534">
        <f t="shared" si="12"/>
        <v>788926.2</v>
      </c>
      <c r="F48" s="534">
        <f t="shared" si="12"/>
        <v>981209.6000000001</v>
      </c>
      <c r="G48" s="534">
        <f t="shared" si="12"/>
        <v>984674.1999999998</v>
      </c>
      <c r="H48" s="534">
        <f t="shared" si="12"/>
        <v>948182.5</v>
      </c>
      <c r="I48" s="534">
        <f t="shared" si="12"/>
        <v>909534.6000000001</v>
      </c>
      <c r="J48" s="534">
        <f t="shared" si="12"/>
        <v>909613.1000000001</v>
      </c>
      <c r="K48" s="534">
        <f t="shared" si="12"/>
        <v>868238</v>
      </c>
      <c r="L48" s="534">
        <f t="shared" si="12"/>
        <v>868239.6</v>
      </c>
      <c r="M48" s="534">
        <f t="shared" si="12"/>
        <v>868239.6</v>
      </c>
      <c r="N48" s="201"/>
      <c r="O48" s="201"/>
      <c r="P48" s="201"/>
      <c r="Q48" s="201"/>
      <c r="R48" s="201"/>
      <c r="S48" s="201"/>
      <c r="T48" s="201"/>
      <c r="U48" s="201"/>
      <c r="V48" s="201"/>
      <c r="W48" s="201"/>
      <c r="X48" s="201"/>
      <c r="Y48" s="201"/>
      <c r="Z48" s="201"/>
      <c r="AA48" s="201"/>
      <c r="AB48" s="201"/>
      <c r="AC48" s="201"/>
      <c r="AD48" s="201"/>
      <c r="AE48" s="400"/>
      <c r="AF48" s="400"/>
      <c r="AG48" s="400"/>
      <c r="AH48" s="400"/>
      <c r="AI48" s="400"/>
    </row>
    <row r="49" spans="1:35" ht="14.25">
      <c r="A49" s="201"/>
      <c r="B49" s="533" t="s">
        <v>970</v>
      </c>
      <c r="C49" s="534">
        <f>РФКиС_пасп!C39</f>
        <v>580403.6000000001</v>
      </c>
      <c r="D49" s="534">
        <f>РФКиС_пасп!C40</f>
        <v>742704.7000000001</v>
      </c>
      <c r="E49" s="534">
        <f>РФКиС_пасп!C41</f>
        <v>788926.2000000001</v>
      </c>
      <c r="F49" s="534">
        <f>РФКиС_пасп!C42</f>
        <v>981209.6000000001</v>
      </c>
      <c r="G49" s="534">
        <f>РФКиС_пасп!C43</f>
        <v>984674.2</v>
      </c>
      <c r="H49" s="534">
        <f>РФКиС_пасп!C44</f>
        <v>948182.5</v>
      </c>
      <c r="I49" s="534">
        <f>РФКиС_пасп!C45</f>
        <v>909534.6</v>
      </c>
      <c r="J49" s="534">
        <f>РФКиС_пасп!C46</f>
        <v>909613.1</v>
      </c>
      <c r="K49" s="534">
        <f>РФКиС_пасп!C47</f>
        <v>868238.0000000001</v>
      </c>
      <c r="L49" s="534">
        <f>РФКиС_пасп!C48</f>
        <v>868239.6000000001</v>
      </c>
      <c r="M49" s="534">
        <f>РФКиС_пасп!C49</f>
        <v>868239.6000000001</v>
      </c>
      <c r="N49" s="201"/>
      <c r="O49" s="201"/>
      <c r="P49" s="201"/>
      <c r="Q49" s="201"/>
      <c r="R49" s="201"/>
      <c r="S49" s="201"/>
      <c r="T49" s="201"/>
      <c r="U49" s="201"/>
      <c r="V49" s="201"/>
      <c r="W49" s="201"/>
      <c r="X49" s="201"/>
      <c r="Y49" s="201"/>
      <c r="Z49" s="201"/>
      <c r="AA49" s="201"/>
      <c r="AB49" s="201"/>
      <c r="AC49" s="201"/>
      <c r="AD49" s="201"/>
      <c r="AE49" s="400"/>
      <c r="AF49" s="400"/>
      <c r="AG49" s="400"/>
      <c r="AH49" s="400"/>
      <c r="AI49" s="400"/>
    </row>
    <row r="50" spans="1:35" ht="14.25">
      <c r="A50" s="201"/>
      <c r="B50" s="201"/>
      <c r="C50" s="534">
        <f aca="true" t="shared" si="13" ref="C50:M50">C48-C49</f>
        <v>0</v>
      </c>
      <c r="D50" s="534">
        <f t="shared" si="13"/>
        <v>0</v>
      </c>
      <c r="E50" s="534">
        <f t="shared" si="13"/>
        <v>0</v>
      </c>
      <c r="F50" s="534">
        <f t="shared" si="13"/>
        <v>0</v>
      </c>
      <c r="G50" s="534">
        <f t="shared" si="13"/>
        <v>0</v>
      </c>
      <c r="H50" s="534">
        <f t="shared" si="13"/>
        <v>0</v>
      </c>
      <c r="I50" s="534">
        <f t="shared" si="13"/>
        <v>0</v>
      </c>
      <c r="J50" s="534">
        <f t="shared" si="13"/>
        <v>0</v>
      </c>
      <c r="K50" s="534">
        <f>K48-K49</f>
        <v>0</v>
      </c>
      <c r="L50" s="534">
        <f t="shared" si="13"/>
        <v>0</v>
      </c>
      <c r="M50" s="534">
        <f t="shared" si="13"/>
        <v>0</v>
      </c>
      <c r="N50" s="201"/>
      <c r="O50" s="201"/>
      <c r="P50" s="201"/>
      <c r="Q50" s="201"/>
      <c r="R50" s="201"/>
      <c r="S50" s="201"/>
      <c r="T50" s="201"/>
      <c r="U50" s="201"/>
      <c r="V50" s="201"/>
      <c r="W50" s="201"/>
      <c r="X50" s="201"/>
      <c r="Y50" s="201"/>
      <c r="Z50" s="201"/>
      <c r="AA50" s="201"/>
      <c r="AB50" s="201"/>
      <c r="AC50" s="201"/>
      <c r="AD50" s="201"/>
      <c r="AE50" s="400"/>
      <c r="AF50" s="400"/>
      <c r="AG50" s="400"/>
      <c r="AH50" s="400"/>
      <c r="AI50" s="400"/>
    </row>
    <row r="51" spans="3:13" ht="14.25">
      <c r="C51" s="535"/>
      <c r="D51" s="535"/>
      <c r="E51" s="535"/>
      <c r="F51" s="535"/>
      <c r="G51" s="535"/>
      <c r="H51" s="535"/>
      <c r="I51" s="535"/>
      <c r="J51" s="535"/>
      <c r="K51" s="535"/>
      <c r="L51" s="535"/>
      <c r="M51" s="535"/>
    </row>
    <row r="52" spans="3:13" ht="14.25">
      <c r="C52" s="535"/>
      <c r="D52" s="535"/>
      <c r="E52" s="535"/>
      <c r="F52" s="535"/>
      <c r="G52" s="535"/>
      <c r="H52" s="535"/>
      <c r="I52" s="535"/>
      <c r="J52" s="535"/>
      <c r="K52" s="535"/>
      <c r="L52" s="535"/>
      <c r="M52" s="535"/>
    </row>
  </sheetData>
  <sheetProtection/>
  <mergeCells count="23">
    <mergeCell ref="A11:AD11"/>
    <mergeCell ref="A12:AD12"/>
    <mergeCell ref="A13:AD13"/>
    <mergeCell ref="A16:AD16"/>
    <mergeCell ref="A10:AI10"/>
    <mergeCell ref="A18:AI18"/>
    <mergeCell ref="Y22:AI22"/>
    <mergeCell ref="B19:B20"/>
    <mergeCell ref="C19:M20"/>
    <mergeCell ref="N19:X20"/>
    <mergeCell ref="C22:M22"/>
    <mergeCell ref="N22:X22"/>
    <mergeCell ref="Y19:AI20"/>
    <mergeCell ref="A2:AI2"/>
    <mergeCell ref="A4:AD4"/>
    <mergeCell ref="A7:AD7"/>
    <mergeCell ref="A14:AD14"/>
    <mergeCell ref="A15:AD15"/>
    <mergeCell ref="B23:AI23"/>
    <mergeCell ref="A5:AI5"/>
    <mergeCell ref="A6:AI6"/>
    <mergeCell ref="A8:AI8"/>
    <mergeCell ref="A9:AI9"/>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2020-09-16T07:50:34Z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