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65446" windowWidth="14610" windowHeight="11640" activeTab="0"/>
  </bookViews>
  <sheets>
    <sheet name="Приложение 2" sheetId="1" r:id="rId1"/>
    <sheet name="Приложение 1" sheetId="2" r:id="rId2"/>
  </sheets>
  <definedNames>
    <definedName name="_xlnm.Print_Titles" localSheetId="0">'Приложение 2'!$5:$8</definedName>
    <definedName name="_xlnm.Print_Area" localSheetId="0">'Приложение 2'!$A$1:$AD$2269</definedName>
  </definedNames>
  <calcPr fullCalcOnLoad="1"/>
</workbook>
</file>

<file path=xl/comments1.xml><?xml version="1.0" encoding="utf-8"?>
<comments xmlns="http://schemas.openxmlformats.org/spreadsheetml/2006/main">
  <authors>
    <author>natasha</author>
    <author>Zhilko</author>
  </authors>
  <commentList>
    <comment ref="U524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ул. 2-ая Лесная</t>
        </r>
      </text>
    </comment>
    <comment ref="U190" authorId="1">
      <text>
        <r>
          <rPr>
            <b/>
            <sz val="9"/>
            <rFont val="Tahoma"/>
            <family val="2"/>
          </rPr>
          <t>Zhilko:</t>
        </r>
        <r>
          <rPr>
            <sz val="9"/>
            <rFont val="Tahoma"/>
            <family val="2"/>
          </rPr>
          <t xml:space="preserve">
1) пер. Ангарский = 796,8 т.р.;
2) ул. Бийская = 992,8 т.р.;
3) пер. Строительный =777,2 т.р.</t>
        </r>
      </text>
    </comment>
    <comment ref="Y190" authorId="1">
      <text>
        <r>
          <rPr>
            <b/>
            <sz val="9"/>
            <rFont val="Tahoma"/>
            <family val="2"/>
          </rPr>
          <t>Zhilko:</t>
        </r>
        <r>
          <rPr>
            <sz val="9"/>
            <rFont val="Tahoma"/>
            <family val="2"/>
          </rPr>
          <t xml:space="preserve">
1) пер. Ангарский = 2 390,4 т.р.;
2) ул. Бийская = 2 978,2 т.р.;
3) пер. Строительный =2 331,7 т.р.</t>
        </r>
      </text>
    </comment>
    <comment ref="U178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ул. Малая Больничная- 2 497,7 т.р., 
пер. Дзержинский -2 898,0 т. Р.</t>
        </r>
      </text>
    </comment>
    <comment ref="Y178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ул. Малая Больничная- 7 493,1 т.р., 
пер. Дзержинский -8 693,8 т. Р.</t>
        </r>
      </text>
    </comment>
    <comment ref="S45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в соответствии с бюджетной заявкой</t>
        </r>
      </text>
    </comment>
    <comment ref="S94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в соответсвии с бюджетной заявкой</t>
        </r>
      </text>
    </comment>
    <comment ref="S106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в соответсвии с бюджетной заявкой</t>
        </r>
      </text>
    </comment>
    <comment ref="S141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в соответсвии с бюджетной заявкой</t>
        </r>
      </text>
    </comment>
    <comment ref="S153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в соответсвии с бюджетной заявкой</t>
        </r>
      </text>
    </comment>
    <comment ref="S178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в соответсвии с бюджетной заявкой</t>
        </r>
      </text>
    </comment>
    <comment ref="S190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в соответсвии с бюджетной заявкой</t>
        </r>
      </text>
    </comment>
    <comment ref="S524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в соответсвии с бюджетной заявкой</t>
        </r>
      </text>
    </comment>
    <comment ref="Q239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данные ДГХ</t>
        </r>
      </text>
    </comment>
  </commentList>
</comments>
</file>

<file path=xl/comments2.xml><?xml version="1.0" encoding="utf-8"?>
<comments xmlns="http://schemas.openxmlformats.org/spreadsheetml/2006/main">
  <authors>
    <author>natasha</author>
    <author>Lena</author>
  </authors>
  <commentList>
    <comment ref="O10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1) Строительство станции водоподготовки в д. Лоскутово муниципального образования "Город Томск" Томской области - 986,5 м3</t>
        </r>
      </text>
    </comment>
    <comment ref="P10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1) Строительство станции водоподготовки в д. Лоскутово муниципального образования "Город Томск" Томской области - 986,5 м3</t>
        </r>
      </text>
    </comment>
    <comment ref="O11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1) Реконструкция канализационных очистных сооружений в с. Тимирязевское (решение судов) - 1350 куб.м/сут.</t>
        </r>
      </text>
    </comment>
    <comment ref="P11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1) Реконструкция канализационных очистных сооружений в с. Тимирязевское (решение судов) - 1350 куб.м/сут.</t>
        </r>
      </text>
    </comment>
    <comment ref="O12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1) Строительство ливневой канализации по ул. Сибирской от ул. Л.Толстого до ул. Красноармейской, включая систему поврхностного водоотведения от жилых домов №№ 1а, 1б, 1в по ул. Некрасова и жилого дома № 14 по ул. С.Разина в г. Томске (решение судов) </t>
        </r>
      </text>
    </comment>
    <comment ref="P12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1) Строительство ливневой канализации по ул. Сибирской от ул. Л.Толстого до ул. Красноармейской, включая систему поврхностного водоотведения от жилых домов №№ 1а, 1б, 1в по ул. Некрасова и жилого дома № 14 по ул. С.Разина в г. Томске (решение судов) - 91,0 км.</t>
        </r>
      </text>
    </comment>
    <comment ref="O13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1) Реконструкция канализационных очистных сооружений в с. Тимирязевское (решение судов) - 1350 куб.м/сут.</t>
        </r>
      </text>
    </comment>
    <comment ref="P13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1) Реконструкция канализационных очистных сооружений в с. Тимирязевское (решение судов) - 1350 куб.м/сут.</t>
        </r>
      </text>
    </comment>
    <comment ref="Q13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1)  Строительство сетей канализации по ул. Куйбышева, Григорьева, А. Невского (по решение судов)</t>
        </r>
      </text>
    </comment>
    <comment ref="M16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1) Изготовление технического плана и постановка на государственный и кадастровый учет "Строительство сетей водоснабжения в с. Дзержинское муниципального образования "Город Томск"
2) П роектно-изыскательские работы   "пос. Киргизка"</t>
        </r>
      </text>
    </comment>
    <comment ref="N16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1) Изготовление технического плана и постановка на государственный и кадастровый учет "Строительство сетей водоснабжения в с. Дзержинское муниципального образования "Город Томск"
2) П роектно-изыскательские работы   "пос. Киргизка"</t>
        </r>
      </text>
    </comment>
    <comment ref="O16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1) пос. Степановка - новые участки
(ул. Поляночная, ул. Урманская, ул. Черемуховская, пер. Ермаковский, пер. Урочинский), пос.Ново-Карьерный 
2) ул. Шпальная, ул. Строевая, пер. Строительный, пер. Ангарский, ул. Бийская 
3) Водоснабжение ДОЛ "Огонек"</t>
        </r>
      </text>
    </comment>
    <comment ref="P16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1) пос. Степановка - новые участки
(ул. Поляночная, ул. Урманская, ул. Черемуховская, пер. Ермаковский, пер. Урочинский), пос.Ново-Карьерный 
2) ул. Шпальная, ул. Строевая, пер. Строительный, пер. Ангарский, ул. Бийская 
3) Водоснабжение ДОЛ "Огонек"</t>
        </r>
      </text>
    </comment>
    <comment ref="O18" authorId="1">
      <text>
        <r>
          <rPr>
            <b/>
            <sz val="9"/>
            <rFont val="Tahoma"/>
            <family val="2"/>
          </rPr>
          <t>Lena:</t>
        </r>
        <r>
          <rPr>
            <sz val="9"/>
            <rFont val="Tahoma"/>
            <family val="2"/>
          </rPr>
          <t xml:space="preserve">
1) Строительство станции водоподготовки в д. Лоскутово - 986,5 м3</t>
        </r>
      </text>
    </comment>
    <comment ref="P18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1) Строительство станции водоподготовки в д. Лоскутово муниципального образования "Город Томск" Томской области - 986,5 м3</t>
        </r>
      </text>
    </comment>
    <comment ref="M19" authorId="1">
      <text>
        <r>
          <rPr>
            <b/>
            <sz val="9"/>
            <rFont val="Tahoma"/>
            <family val="2"/>
          </rPr>
          <t>Lena:</t>
        </r>
        <r>
          <rPr>
            <sz val="9"/>
            <rFont val="Tahoma"/>
            <family val="2"/>
          </rPr>
          <t xml:space="preserve">
1) С оставление технического плана и постановка на государственный и кадастровый учет инженерного сооружениясооружения   "г. Томск, ул. Алтайская, д. 5 (решение судов)"</t>
        </r>
      </text>
    </comment>
    <comment ref="N19" authorId="1">
      <text>
        <r>
          <rPr>
            <b/>
            <sz val="9"/>
            <rFont val="Tahoma"/>
            <family val="2"/>
          </rPr>
          <t>Lena:</t>
        </r>
        <r>
          <rPr>
            <sz val="9"/>
            <rFont val="Tahoma"/>
            <family val="2"/>
          </rPr>
          <t xml:space="preserve">
1) С оставление технического плана и постановка на государственный и кадастровый учет инженерного сооружениясооружения   "г. Томск, ул. Алтайская, д. 5 (решение судов)"</t>
        </r>
      </text>
    </comment>
    <comment ref="O20" authorId="1">
      <text>
        <r>
          <rPr>
            <b/>
            <sz val="9"/>
            <rFont val="Tahoma"/>
            <family val="2"/>
          </rPr>
          <t>Lena:</t>
        </r>
        <r>
          <rPr>
            <sz val="9"/>
            <rFont val="Tahoma"/>
            <family val="2"/>
          </rPr>
          <t xml:space="preserve">
1) г. Томск, ул. Московский тракт, 82 (решение судов)</t>
        </r>
      </text>
    </comment>
    <comment ref="P20" authorId="1">
      <text>
        <r>
          <rPr>
            <b/>
            <sz val="9"/>
            <rFont val="Tahoma"/>
            <family val="2"/>
          </rPr>
          <t>Lena:</t>
        </r>
        <r>
          <rPr>
            <sz val="9"/>
            <rFont val="Tahoma"/>
            <family val="2"/>
          </rPr>
          <t xml:space="preserve">
1) г. Томск, ул. Московский тракт, 82 (решение судов)</t>
        </r>
      </text>
    </comment>
    <comment ref="M21" authorId="1">
      <text>
        <r>
          <rPr>
            <b/>
            <sz val="9"/>
            <rFont val="Tahoma"/>
            <family val="2"/>
          </rPr>
          <t>Lena:</t>
        </r>
        <r>
          <rPr>
            <sz val="9"/>
            <rFont val="Tahoma"/>
            <family val="2"/>
          </rPr>
          <t xml:space="preserve">
1) Реконструкция канализационных очистных сооружений в с. Тимирязевское (решение судов)</t>
        </r>
      </text>
    </comment>
    <comment ref="N21" authorId="1">
      <text>
        <r>
          <rPr>
            <b/>
            <sz val="9"/>
            <rFont val="Tahoma"/>
            <family val="2"/>
          </rPr>
          <t>Lena:</t>
        </r>
        <r>
          <rPr>
            <sz val="9"/>
            <rFont val="Tahoma"/>
            <family val="2"/>
          </rPr>
          <t xml:space="preserve">
1) Реконструкция канализационных очистных сооружений в с. Тимирязевское (решение судов)</t>
        </r>
      </text>
    </comment>
    <comment ref="O21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1) Реконструкция канализационных очистных сооружений в с. Тимирязевское (решение судов)  - 1350 куб.м/сут.</t>
        </r>
      </text>
    </comment>
    <comment ref="P21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1) Реконструкция канализационных очистных сооружений в с. Тимирязевское (решение судов)  - 1350 куб.м/сут.</t>
        </r>
      </text>
    </comment>
    <comment ref="M22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1) Проектные работы "Строительство ливневой канализации по ул. Сибирской от ул. Л.Толстого до ул. Красноармейской, включая систему поврхностного водоотведения от жилых домов №№ 1а, 1б, 1в по ул. Некрасова и жилого дома № 14 по ул. С.Разина в г. Томске (решение судов)"
2) Капитальный ремонт МАДОУ "Детский сад общеразвивающего вида № 5" по адресу: г. Томск, ул. Елизаровых, 4/1. Водоотведение сточных вод </t>
        </r>
      </text>
    </comment>
    <comment ref="N22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1) Проектные работы "Строительство ливневой канализации по ул. Сибирской от ул. Л.Толстого до ул. Красноармейской, включая систему поврхностного водоотведения от жилых домов №№ 1а, 1б, 1в по ул. Некрасова и жилого дома № 14 по ул. С.Разина в г. Томске (решение судов)"
2) Капитальный ремонт МАДОУ "Детский сад общеразвивающего вида № 5" по адресу: г. Томск, ул. Елизаровых, 4/1. Водоотведение сточных вод </t>
        </r>
      </text>
    </comment>
    <comment ref="O23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1)"Строительство ливневой канализации по ул. Сибирской от ул. Л.Толстого до ул. Красноармейской, включая систему поврхностного водоотведения от жилых домов №№ 1а, 1б, 1в по ул. Некрасова и жилого дома № 14 по ул. С.Разина в г. Томске (решение судов)"
2) Капитальный ремонт МАДОУ № 5 г. Томск, ул. Елизаровых, 4/1.Система водоотведения территории</t>
        </r>
      </text>
    </comment>
    <comment ref="P23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1)"Строительство ливневой канализации по ул. Сибирской от ул. Л.Толстого до ул. Красноармейской, включая систему поврхностного водоотведения от жилых домов №№ 1а, 1б, 1в по ул. Некрасова и жилого дома № 14 по ул. С.Разина в г. Томске (решение судов)"
2) Капитальный ремонт МАДОУ № 5 г. Томск, ул. Елизаровых, 4/1.Система водоотведения территории</t>
        </r>
      </text>
    </comment>
    <comment ref="M30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1) Реконструкция тепловых сетей, расположеннных по ул. Беленца Алексея, 2 т и пр. Комсомольский, 59г в г. Томске</t>
        </r>
      </text>
    </comment>
    <comment ref="N30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1) Реконструкция тепловых сетей, расположеннных по ул. Беленца Алексея, 2 т и пр. Комсомольский, 59г в г. Томске</t>
        </r>
      </text>
    </comment>
  </commentList>
</comments>
</file>

<file path=xl/sharedStrings.xml><?xml version="1.0" encoding="utf-8"?>
<sst xmlns="http://schemas.openxmlformats.org/spreadsheetml/2006/main" count="3582" uniqueCount="551">
  <si>
    <t>Строительство водопровода - перемычки в дер.Лоскутово от ул.Линейной до ул.Октябрьской в целях переключения потребителей от ГУП ТО «Областное ДРСУ» к сетям ООО «ВКХ Водоресурс»</t>
  </si>
  <si>
    <t xml:space="preserve">Основное мероприятие «Реализация регионального проекта «Чистая вода» национального проекта «Экология»
Строительство станции водоподготовки в д. Лоскутово муниципального образования «Город Томск» Томской области 
</t>
  </si>
  <si>
    <t xml:space="preserve">Строительство сетей водоснабжения в с. Дзержинское муниципального образования «Город Томск»
</t>
  </si>
  <si>
    <t>Капитальный ремонт наружного водоснабжения ДОЛ «Огонек» по адресу: Томский район, п. Богашево, ул. Заводская, 27. Наружные сети водоснабжения.</t>
  </si>
  <si>
    <t>Инженерная защита от подтоплений территории «Татарская слобода»</t>
  </si>
  <si>
    <t>Переключение жилых домов, запитанных от котельной завода «Сибкабель» к центральным тепловым сетям</t>
  </si>
  <si>
    <t>Переключение жилых домов,  от котельной ЗАО «Красная Звезда» на сети центрального теплоснабжения</t>
  </si>
  <si>
    <t>Реконструкция тепловых сетей от ЦТП-14 «Степановка»</t>
  </si>
  <si>
    <t>Реконструкция тепловых сетей от ЦТП-50 «Томскакабель»</t>
  </si>
  <si>
    <t>ПЕРЕЧЕНЬ МЕРОПРИЯТИЙ И РЕСУРСНОЕ ОБЕСПЕЧЕНИЕ ПОДПРОГРАММЫ</t>
  </si>
  <si>
    <t>наименование подпрограммы</t>
  </si>
  <si>
    <t>№</t>
  </si>
  <si>
    <t>Вид работ</t>
  </si>
  <si>
    <t>Срок исполнения</t>
  </si>
  <si>
    <t>Объем финансирования (тыс. рублей)</t>
  </si>
  <si>
    <t>В том числе за счет средств</t>
  </si>
  <si>
    <t>Ответственный исполнитель, соисполнители</t>
  </si>
  <si>
    <t xml:space="preserve">местного бюджета </t>
  </si>
  <si>
    <t>федерального бюджета</t>
  </si>
  <si>
    <t>областного бюджета</t>
  </si>
  <si>
    <t>внебюджетных источников</t>
  </si>
  <si>
    <t>потребность*</t>
  </si>
  <si>
    <t>утверждено</t>
  </si>
  <si>
    <t>потребность</t>
  </si>
  <si>
    <t>Цель подпрограммы:  Модернизация и развитие инженерной инфраструктуры</t>
  </si>
  <si>
    <t>Задача 1 подпрограммы: Обеспечение населения питьевой водой нормативного качества, организация централизованного водоотведения и очистки сточных вод</t>
  </si>
  <si>
    <t>1.1.</t>
  </si>
  <si>
    <t>всего</t>
  </si>
  <si>
    <t>Департамент капитального строительства администрации Города Томска</t>
  </si>
  <si>
    <t xml:space="preserve">ПСД </t>
  </si>
  <si>
    <t>2015 год</t>
  </si>
  <si>
    <t>СМР</t>
  </si>
  <si>
    <t>ПСД</t>
  </si>
  <si>
    <t>2016 год</t>
  </si>
  <si>
    <t>2017 год</t>
  </si>
  <si>
    <t>2018 год</t>
  </si>
  <si>
    <t>2019 год</t>
  </si>
  <si>
    <t>1.2.</t>
  </si>
  <si>
    <t>Проектно-изыскательские работы</t>
  </si>
  <si>
    <t>1.3.</t>
  </si>
  <si>
    <t>Строительство водовода 9а в г.Томске, втом числе приобритение проектной документации</t>
  </si>
  <si>
    <t>1 шт.</t>
  </si>
  <si>
    <t>1.4.</t>
  </si>
  <si>
    <t xml:space="preserve">Мероприятия по приведению качества питьевой воды от одиночных скважин в соответствии с установленными требованиями 
</t>
  </si>
  <si>
    <t>Внеплощадочные сети теплоснабжения, пароснабжения, хозяйственно-питьевого водопровода и противопожарного водовода до территории особой экономической зоны технико-внедренческого типа на территории  г. Томска (участок № 2 в районе Кузовлевского тракта). Часть 2. Хозяйственно-питьевой водопровода. Участок № 2 от улицы Мичурина до территории ОЭЗ</t>
  </si>
  <si>
    <t>капитальный ремонт</t>
  </si>
  <si>
    <t>Природоохранные мероприятия, исключающие истощение озера и попадание в водоём хлорированной воды, путём устройства новой гидрогеологической скважины, для исполнения рекреационной зоны отдыха с устройством фонтана плавающего типа</t>
  </si>
  <si>
    <t>2.1.</t>
  </si>
  <si>
    <t xml:space="preserve">Строительство канализационной насосной станции №4а 
и канализационных коллекторов, в том числе: 
1 этап строительства, в том числе
1 пусковой комплекс. 
Строительство канализационного коллектора по ул. Б. Подгорная от ул. Дальне-Ключевская до главной насосной станции (далее - ГНС); .
2 пусковой комплекс.
Строительство канализационного коллектора по
ул. Дальне-Ключевская до
ул. Б-Подгорная
3 пусковой комплекс. 
Строительство канализационного коллектора от пер. Светлого до 
ул. Первомайской.
2 этап строительства, в том числе
1 пусковой комплекс. 
Строительство канализационной насосной станции 4а по строительному адресу:
г. Томск, пер. Коннова,1а.
2 пусковой комплекс. 
Строительство напорного канализационного коллектора от КНС4 до камеры гашения на Воскресенской горе.
3 этап строительства, в том числе
Строительство канализационного коллектора Ду =1400мм по 
ул. Алтайской от ул. Гоголя до КНС - 4а
</t>
  </si>
  <si>
    <t>2.2.</t>
  </si>
  <si>
    <t>Реконструкция КНС-4 и строительство канализационных коллекторов</t>
  </si>
  <si>
    <t>2.3.</t>
  </si>
  <si>
    <t>Строительство канализационных очистных сооружений в д. Лоскутово (решение судов)</t>
  </si>
  <si>
    <t>2.4.</t>
  </si>
  <si>
    <t>Реконструкция системы водоотведения в пос. Спутник (решение судов)</t>
  </si>
  <si>
    <t>2.5.</t>
  </si>
  <si>
    <t>2.6.</t>
  </si>
  <si>
    <t>1,5 км</t>
  </si>
  <si>
    <t>2.7.</t>
  </si>
  <si>
    <t>Строительство локальных очистных сооружений по ул.Логовая, ул.Фабричная в с.Дзержинское</t>
  </si>
  <si>
    <t>2 шт</t>
  </si>
  <si>
    <t xml:space="preserve">ПСД  </t>
  </si>
  <si>
    <t>2.8.</t>
  </si>
  <si>
    <t>2.9.</t>
  </si>
  <si>
    <t>1000 п.м.</t>
  </si>
  <si>
    <t>2.10.</t>
  </si>
  <si>
    <t>800 п.м.</t>
  </si>
  <si>
    <t>2.11.</t>
  </si>
  <si>
    <t>Ликвидация несанкционированных врезок в систему ливневой канализации и выпусков сточных вод в водные объекты, расположенных по адресам:</t>
  </si>
  <si>
    <t xml:space="preserve"> г. Томск, ул. Обруб, 4 (решение судов)</t>
  </si>
  <si>
    <t>Плата за технологическое присоединение к системам коммунальной инфраструктуры</t>
  </si>
  <si>
    <t>г. Томск, ул. Алтайская, д. 5 (решение судов)</t>
  </si>
  <si>
    <t>г. Томск, ул. Свердлова, 4, 5, 6, 6/1, 7 (решение судов)</t>
  </si>
  <si>
    <t>г. Томск, ул. Некрасова, д. 2 (решение судов)</t>
  </si>
  <si>
    <t>г. Томск, ул. Беленца напротив жилого дома №2 по ул. М. Горького; г. Томск, в районе пл. Конная напротив ТЭЦ-1 по ул. Беленца (решение судов)</t>
  </si>
  <si>
    <t xml:space="preserve">ПИР   </t>
  </si>
  <si>
    <t>г. Томск, ул. Петропавловская, 7 (решение судов);
г. Томск, ул. Сибирская, 2б, (2, 2а) (решение судов);
г. Томск, пер. Красноармейский, 4, 6 (решение судов);
г. Томск, ул. Шишкова, 5 (решение судов);
г. Томск, ул. Лермонтова, 17, 19, 30, 32 (решение судов)</t>
  </si>
  <si>
    <t>Плата за технологическое присоединение к системам коммунальной инфраструктур</t>
  </si>
  <si>
    <t>г. Томск, ул. Алтайская, д. 35, 35а, 35/1 (решение судов)</t>
  </si>
  <si>
    <t>г. Томск, ул. Угрюмова, 4, 6 (решение судов)</t>
  </si>
  <si>
    <t>г. Томск, ул. Шишкова, 1, 1а, 1б (решение судов)</t>
  </si>
  <si>
    <t>Плата за технологическое присоединение к централизованной системе водоотведения</t>
  </si>
  <si>
    <t xml:space="preserve">
г. Томск, ул. Сибирская, 2б, (2, 2а) (решение судов);
г. Томск, ул. Лермонтова, 17, 19, 30, 32 (решение судов)</t>
  </si>
  <si>
    <t>2.13.</t>
  </si>
  <si>
    <t>3.1.</t>
  </si>
  <si>
    <t>Реконструкция ливневого коллектора, проложенного от трамвайного кольца на ул. Б. Подгорной до выпуска в оз. Цимлянка</t>
  </si>
  <si>
    <t>3.2.</t>
  </si>
  <si>
    <t>Строительство ливневого коллектора по пер. Днепровскому с канализационной насосной станцией</t>
  </si>
  <si>
    <t>1 км</t>
  </si>
  <si>
    <t>3.3.</t>
  </si>
  <si>
    <t>Строительство ливневого коллектора по пер. Школьному</t>
  </si>
  <si>
    <t>4 км</t>
  </si>
  <si>
    <t>3.4.</t>
  </si>
  <si>
    <t>3,3 км</t>
  </si>
  <si>
    <t>3.5.</t>
  </si>
  <si>
    <t>3.6.</t>
  </si>
  <si>
    <t>Реконструкция дренажа по пер. Красноармейскому</t>
  </si>
  <si>
    <t>300 п.м.</t>
  </si>
  <si>
    <t>3.7.</t>
  </si>
  <si>
    <t>Строительство ливневого коллектора по пер. Светлому</t>
  </si>
  <si>
    <t>3.8.</t>
  </si>
  <si>
    <t>Реконструкция ливневого коллектора по пр. Фрунзе от ул. Елизаровых до пр. Комсомольского</t>
  </si>
  <si>
    <t>2,1 км</t>
  </si>
  <si>
    <t>3.9.</t>
  </si>
  <si>
    <t>Реконструкция дренажной системы мкр. Черемошники</t>
  </si>
  <si>
    <t>12,5 км</t>
  </si>
  <si>
    <t>3.10.</t>
  </si>
  <si>
    <t>Строительство очистных сооружений на водовыпуске ливневой канализации напротив жилого дома № 2 по ул. К. Маркса (решение судов)</t>
  </si>
  <si>
    <t>3.11.</t>
  </si>
  <si>
    <t>Строительство очистных сооружений на водовыпусках ливневой канализации</t>
  </si>
  <si>
    <t>14 шт.</t>
  </si>
  <si>
    <t>3.12.</t>
  </si>
  <si>
    <t>Строительство ливневого коллектора по ул. Интернационалистов</t>
  </si>
  <si>
    <t>3.13.</t>
  </si>
  <si>
    <t>3.14.</t>
  </si>
  <si>
    <t>Строительство ливневой канализации по пер. Юрточному, 8</t>
  </si>
  <si>
    <t>250 м.п.</t>
  </si>
  <si>
    <t>3.15.</t>
  </si>
  <si>
    <t>Строительство ливневого коллектора по ул. Ломоносова от ул. Калужской до ул. Энергетиков</t>
  </si>
  <si>
    <t>2000 м.п.</t>
  </si>
  <si>
    <t>3.16.</t>
  </si>
  <si>
    <t>Строительство сетей ливневой канализации по ул. Технической, пер. Ближнему в г. Томске</t>
  </si>
  <si>
    <t>700 м.п.</t>
  </si>
  <si>
    <t>3.17.</t>
  </si>
  <si>
    <t>3.18.</t>
  </si>
  <si>
    <t xml:space="preserve">Строительство системы отвода поверхностных вод по ул. Партизанской на участке от ул. Яковлева до пр. Комсомольский </t>
  </si>
  <si>
    <t>0,5 км</t>
  </si>
  <si>
    <t>3.19.</t>
  </si>
  <si>
    <t>0,2 км</t>
  </si>
  <si>
    <t>3.20.</t>
  </si>
  <si>
    <t>3.21.</t>
  </si>
  <si>
    <t xml:space="preserve">Комплекс обследовательских работ на склоне в районе улиц Лебедева и Алтайская
</t>
  </si>
  <si>
    <t xml:space="preserve">Мероприятие 4:Разработка генеральной схемы водоснабжения и водоотведения Города Томска
</t>
  </si>
  <si>
    <t>4.1.</t>
  </si>
  <si>
    <t>Разработка генеральной схемы водоснабжения и водоотведения Города Томска</t>
  </si>
  <si>
    <t xml:space="preserve">Мероприятие 5: Разработка генеральной схемы ливневой канализации Города Томска, проведение инвентаризации системы ливневой канализации
</t>
  </si>
  <si>
    <t>5.1.</t>
  </si>
  <si>
    <t>Разработка генеральной схемы ливневой канализации Города Томска, проведение инвентаризации системы ливневой канализации</t>
  </si>
  <si>
    <t>Департамент городского хозяйства администрации Города Томска</t>
  </si>
  <si>
    <t>Итого по задаче 1, в том числе:</t>
  </si>
  <si>
    <t>Разработка проектно-сметной документации</t>
  </si>
  <si>
    <t>Строительно-монтажные работы</t>
  </si>
  <si>
    <t>Задача 2 подпрограммы: Обеспечение населения надежным теплоснабжением</t>
  </si>
  <si>
    <t>1</t>
  </si>
  <si>
    <t>2</t>
  </si>
  <si>
    <t xml:space="preserve">Переподключение жилых домов, запитанных от котельных по ул. Большая Подгорная, 153/1, ул. Севастопольская, 108 к сетям централизованного теплоснабжения </t>
  </si>
  <si>
    <t>3</t>
  </si>
  <si>
    <t>Строительство локального источника - газовой котельной установленной мощностью 0,2МВт по адресу: пос. Спутник, 44/1</t>
  </si>
  <si>
    <t>4</t>
  </si>
  <si>
    <t xml:space="preserve">Строительство локального источника теплоснабжения - газовой котельной установленной мощностью 2 МВт по адресу: пос. Геологов по ул. Геологов, 11/1 </t>
  </si>
  <si>
    <t>5</t>
  </si>
  <si>
    <t xml:space="preserve">Строительство локального источника теплоснабжения - газовой котельной установленной мощностью 1,5МВт по адресу: ул. Басандайская, 47/3 </t>
  </si>
  <si>
    <t>6</t>
  </si>
  <si>
    <t>Строительство локального источника теплоснабжения - газовой котельной установленной мощностью 0,2 МВт по адресу: ул. Басандайская, 11/3</t>
  </si>
  <si>
    <t>7</t>
  </si>
  <si>
    <t>8</t>
  </si>
  <si>
    <t>Строительство локального источника теплоснабжения - газовой котельной установленной мощностью 1,4 МВт по адресу: с. Тимирязевское, ул. Октябрьская, 71/9</t>
  </si>
  <si>
    <t>9</t>
  </si>
  <si>
    <t>Строительство локального источника теплоснабжения - газовой котельной установленной мощностью 0,35 МВт по адресу: с. Тимирязевское, ул. Чапаева, 11/1</t>
  </si>
  <si>
    <t>10</t>
  </si>
  <si>
    <t>Переподключение жилых домов, запитанных от котельной по ул. Водяная, 80 на сети центрального теплоснабжения</t>
  </si>
  <si>
    <t>11.214 км</t>
  </si>
  <si>
    <t>11</t>
  </si>
  <si>
    <t>500 п.м.</t>
  </si>
  <si>
    <t>12</t>
  </si>
  <si>
    <t>на завершение СМР</t>
  </si>
  <si>
    <t>13</t>
  </si>
  <si>
    <t>Строительство газовой котельной установленной мощностью 0.5 МВт по адресу: ул. 2-ой пос. ЛПК</t>
  </si>
  <si>
    <t>14</t>
  </si>
  <si>
    <t>Организация теплоснабжения д.Лоскутово</t>
  </si>
  <si>
    <t>15</t>
  </si>
  <si>
    <t>Приобретение в муниципальную собственность котельной в д. Лоскутово</t>
  </si>
  <si>
    <t>Выкуп</t>
  </si>
  <si>
    <t>Итого по задаче 2, в том числе:</t>
  </si>
  <si>
    <t>Задача 3 подпрограммы: Обеспечение населения надежным электроснабжением</t>
  </si>
  <si>
    <t>Технологическое присоединение многоквартирных домов, имеющих статус общежитий, к сетям централизованного электроснабжения с целью замены газовых плит на электрические по адресам: Иркутский тракт, 160; Иркутский тракт, 188; Енисейская,15; Енисейская, 17; Шевченко, 39; Шевченко, 39/2</t>
  </si>
  <si>
    <t>Увеличение категорий надёжности электроснабжения объектов социальной сферы</t>
  </si>
  <si>
    <t>Установка 2КТП по ул. Угрюмова в г. Томске со строительством сетей внешнего электроснабжения 0,4 кВ до жилых домов  № 2а, 4, 4/1, 6 по ул. Угрюмова до общежития по ул. Угрюмова, 2б, до КНС по ул. Угрюмова, 4а</t>
  </si>
  <si>
    <t>Технологическое присоединение к системам коммунальной инфраструктуры</t>
  </si>
  <si>
    <t>Переключение абонентов с ведомственных сетей электроснабжения на сети электроснабжения электросетевых компаний</t>
  </si>
  <si>
    <t>Итого по задаче 3, в том числе:</t>
  </si>
  <si>
    <t>Итого по подпрограмме, в том числе:</t>
  </si>
  <si>
    <t>* Принимая во внимание, что стоимость разработки проектно-сметной документации составляет от 5 до 10% от стоимости работ, расходы на исполнение программных мероприятий определены исходя из  планируемого объема работ и средней цены согласно действующим контрактам или действующим коммерческим предложениям на территориальном рынке с применением индексов-дефляторов.</t>
  </si>
  <si>
    <t>ПИР</t>
  </si>
  <si>
    <t>17</t>
  </si>
  <si>
    <t>корректировка проекта</t>
  </si>
  <si>
    <t>корректировки проекта, прохождения государственной экспертизы и ввода объекта в эксплуатацию</t>
  </si>
  <si>
    <t>1.7.</t>
  </si>
  <si>
    <t>корректировка сформированного многоконтурного земельного участка и ввода в эксплуатацию объекта</t>
  </si>
  <si>
    <t>Плата за  технологическое присоединение к  сетям электроснабжения</t>
  </si>
  <si>
    <t>Департамент управления муниципальной собственностью администрации Города Томска</t>
  </si>
  <si>
    <t>16</t>
  </si>
  <si>
    <t>Приобретение в муниципальную собственность тепловых сетей в д. Лоскутово</t>
  </si>
  <si>
    <t>Код бюджетной классификации (КЦСР, КВР)</t>
  </si>
  <si>
    <t>08 3 01 40010 414</t>
  </si>
  <si>
    <t>08 3 01 20410 243</t>
  </si>
  <si>
    <t>08 3 01 99990 244</t>
  </si>
  <si>
    <t>план</t>
  </si>
  <si>
    <t>083 01 40010 412</t>
  </si>
  <si>
    <t>Укрупненное (основное) мероприятие
1Модернизация и развитие инженерной инфраструктуры</t>
  </si>
  <si>
    <t>Строительство системы приема и отведения дренажных вод и поверхностного стока по ул. Усть-Киргизский 2-ой тупик в г. Томске (решение судов)</t>
  </si>
  <si>
    <t>Приобретение локального источника теплоснабжения - газовой котельной установленной мощностью 0,32 МВт по адресу: ул. Басандайская, 2/3</t>
  </si>
  <si>
    <t>Жилищное строительство территории, расположенной по адресу: г. Томск Кузовлевский тракт 2б (теплоснабжение)</t>
  </si>
  <si>
    <t>3.22.</t>
  </si>
  <si>
    <t>Жилищное строительство территории, расположенной по адресу: г. Томск Кузовлевский тракт 2б (сети ливневой канализации)</t>
  </si>
  <si>
    <t xml:space="preserve"> Строительство канализационной линии по ул. Октябрьской от ул. Ачинская до ул. Бакунина и по ул. Бакунина с целью подключения к централизованной системе канализации жилых домов, представляющих историческую ценность</t>
  </si>
  <si>
    <t>СМР, корректировка проекта</t>
  </si>
  <si>
    <t>2020 год</t>
  </si>
  <si>
    <t>Переключение жилых домов, запитанных от котельной Томского ШПЗ к центральным тепловым сетям</t>
  </si>
  <si>
    <t xml:space="preserve">Строительство инженерно-технического объекта водоотведения для ликвидации несанкционированных стоков от бани №2, расположенной по адресу: г. Томск, ул. Октябрьская, д.20 </t>
  </si>
  <si>
    <t>г. Томск, ул. Сибирская, 2б, (2, 2а) (решение судов);</t>
  </si>
  <si>
    <t>Капитальный ремонт ливневого коллектора по ул. Героев Чубаровцев с ликвидацией несанкционированных врезок в систему ливневой канализации и сброса неочищенных хозяйственно-бытовых сточных вод в озеро Цимлянское (решение судов)</t>
  </si>
  <si>
    <t>Строительство ливневой канализации по ул. Сибирской от ул. Л.Толстого до ул. Красноармейской, включая систему поврхностного водоотведения от жилых домов №№ 1а, 1б, 1в по ул. Некрасова и жилого дома № 14 по ул. С.Разина в г. Томске (решение судов)</t>
  </si>
  <si>
    <t>Строительство сетей канализации по ул. Куйбышева, Григорьева, А. Невского (по решение судов)</t>
  </si>
  <si>
    <t>2021 год</t>
  </si>
  <si>
    <t>2022 год</t>
  </si>
  <si>
    <t>2023 год</t>
  </si>
  <si>
    <t>2024 год</t>
  </si>
  <si>
    <t>2025 год</t>
  </si>
  <si>
    <t xml:space="preserve">Приложение 2 к подпрограмме 
«Развитие инженерной инфраструктуры на 2015-2025 годы»
</t>
  </si>
  <si>
    <t>« Развитие инженерной инфраструктуры на 2015-2025 годы»</t>
  </si>
  <si>
    <t>18</t>
  </si>
  <si>
    <t>ПИР  , тех. Присоединение</t>
  </si>
  <si>
    <t>СМР,  строительный контроль, авторский надзор и технологичекое присоединение к инженерным сетям</t>
  </si>
  <si>
    <t xml:space="preserve">Мощность объекта </t>
  </si>
  <si>
    <t>1 км.</t>
  </si>
  <si>
    <t>Водоснабжение ул. Черноморская, 21, 23; ул. Каспийская, 38, 40, 41, 42, 44-2, 46, 47</t>
  </si>
  <si>
    <t>Всего</t>
  </si>
  <si>
    <t xml:space="preserve">2018 год </t>
  </si>
  <si>
    <t>Строительство сетей водоснабжения до земельных участков, выделяемых льготным категориям граждан в районе Кузовлевского тракта</t>
  </si>
  <si>
    <t>1.5.</t>
  </si>
  <si>
    <t>1.6.</t>
  </si>
  <si>
    <t>1.8.</t>
  </si>
  <si>
    <t>1.9.</t>
  </si>
  <si>
    <t>1.10.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</si>
  <si>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</si>
  <si>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</si>
  <si>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</si>
  <si>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</si>
  <si>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</si>
  <si>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</si>
  <si>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</si>
  <si>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</si>
  <si>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</si>
  <si>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1.21</t>
  </si>
  <si>
    <t>1.22</t>
  </si>
  <si>
    <t>1.23</t>
  </si>
  <si>
    <t>1.24</t>
  </si>
  <si>
    <t>1.26</t>
  </si>
  <si>
    <t>1.27</t>
  </si>
  <si>
    <t>1.29</t>
  </si>
  <si>
    <t>1.30</t>
  </si>
  <si>
    <t>1.31</t>
  </si>
  <si>
    <t>1.32</t>
  </si>
  <si>
    <t>1.33</t>
  </si>
  <si>
    <t>1.34</t>
  </si>
  <si>
    <t>1.35</t>
  </si>
  <si>
    <t>1.36</t>
  </si>
  <si>
    <t>1.37</t>
  </si>
  <si>
    <t>1.38</t>
  </si>
  <si>
    <t>1.39</t>
  </si>
  <si>
    <t>1.40</t>
  </si>
  <si>
    <t>1.41</t>
  </si>
  <si>
    <t>1.42</t>
  </si>
  <si>
    <t>1.44</t>
  </si>
  <si>
    <t>1.45</t>
  </si>
  <si>
    <t>1.46</t>
  </si>
  <si>
    <t>1.47</t>
  </si>
  <si>
    <t>1.48</t>
  </si>
  <si>
    <t>1.49</t>
  </si>
  <si>
    <t>1.50</t>
  </si>
  <si>
    <t>1.51</t>
  </si>
  <si>
    <t>1.52</t>
  </si>
  <si>
    <t>1.53</t>
  </si>
  <si>
    <t>1.54</t>
  </si>
  <si>
    <t>1.55</t>
  </si>
  <si>
    <t>Строительство сетей водоснабжения в районе п. Светлый (мкр. Народный, мкр. Реженка, ж.д. ст. Копылово)</t>
  </si>
  <si>
    <t>выкуп ПСД</t>
  </si>
  <si>
    <t>986,5 м3</t>
  </si>
  <si>
    <t>1 500,0 п.м.</t>
  </si>
  <si>
    <t>860,0 п.м.</t>
  </si>
  <si>
    <t>1 000,0 п.м.</t>
  </si>
  <si>
    <t>725,25 м3</t>
  </si>
  <si>
    <t>148,0 м3</t>
  </si>
  <si>
    <t>1 160 п.м.</t>
  </si>
  <si>
    <t>тех. присоединение</t>
  </si>
  <si>
    <t>Наименования целей, задач, мероприятий (ведомственных целевых программ) подпрограммы</t>
  </si>
  <si>
    <t>3.23.</t>
  </si>
  <si>
    <t>Строительство ливневой канализации для квартала, ограниченного улицами: ул. Никитина, д. 12-20 - пер. Даниловский / ул. Лебедева, д. 5, 5а, 5в, - пер. Даниловский, 9, ул. Красноармейская, 21</t>
  </si>
  <si>
    <t>технический план сооружений</t>
  </si>
  <si>
    <t>технический план сооружения</t>
  </si>
  <si>
    <t>Технологическое присоединение к сетям водоснабжения</t>
  </si>
  <si>
    <t>Переключение мкр. Академгородок на сети централизованного водоснабжения (технологическое присоединение)</t>
  </si>
  <si>
    <t>19</t>
  </si>
  <si>
    <t>Организация теплоснабжения жилых домов блочного типа по ул. Новая в ж.д. станция Копылова</t>
  </si>
  <si>
    <t>20</t>
  </si>
  <si>
    <t xml:space="preserve">Технологическое присоединение </t>
  </si>
  <si>
    <t>технологическое присоединение</t>
  </si>
  <si>
    <t>Реконструкция тепловых сетей, расположеннных по пр. Комсомольский, 39т в г. Томске</t>
  </si>
  <si>
    <t>проверка достоверности определения сметной стоимости</t>
  </si>
  <si>
    <t>1350 куб.м/сут.</t>
  </si>
  <si>
    <t>СМР,  строительный контроль</t>
  </si>
  <si>
    <t>522,2 
1094,7</t>
  </si>
  <si>
    <t>1200 м3/час</t>
  </si>
  <si>
    <t>200 м3/час</t>
  </si>
  <si>
    <t xml:space="preserve">26,0
228,0
47,0
43,7
196,0
</t>
  </si>
  <si>
    <t>1521кв.м/1шт.</t>
  </si>
  <si>
    <t>2415 п.м.</t>
  </si>
  <si>
    <t>Водоснабжение пос. Киргизка</t>
  </si>
  <si>
    <t>Водоснабжение пер.Омский</t>
  </si>
  <si>
    <t>Капитальный ремонт МАДОУ № 5 г. Томск, ул. Елизаровых, 4/1.Система водоотведения территории</t>
  </si>
  <si>
    <t>Реконструкция тепловых сетей, расположеннных по ул. Беленца Алексея, 2 т и пр. Комсомольский, 59т в г. Томске</t>
  </si>
  <si>
    <t xml:space="preserve">1338 п.м. </t>
  </si>
  <si>
    <t>СМР, строительный контроль</t>
  </si>
  <si>
    <t>Строительство объекта «Территория, (площадка), планируемая для предоставления многодетным семьям для индивидуального жилищного строительства, расположенная по адресу: г. Томск, Кузовлевский тракт. Сети водоснабжения» (ПИР). Софинансирование.</t>
  </si>
  <si>
    <t>21</t>
  </si>
  <si>
    <t>СМР, ПСД</t>
  </si>
  <si>
    <t>25 600,0 м.п.</t>
  </si>
  <si>
    <t>08 3 01 40010 414
08 3 G5 52430 414</t>
  </si>
  <si>
    <t>08 3 01 40010 414
08 3 01 4И980 414</t>
  </si>
  <si>
    <t>Мероприятие 2:Строительство (реконструкция), капитальный ремонт объектов водоотведения:</t>
  </si>
  <si>
    <t xml:space="preserve">Мероприятие 3: Строительство (реконструкция), капитальный ремонт объектов ливневой канализации:
</t>
  </si>
  <si>
    <t xml:space="preserve">Мероприятие 1:Строительство (реконструкция), капитальный ремонт объектов водоснабжения:
</t>
  </si>
  <si>
    <t xml:space="preserve">Мероприятие 1:Строительство (реконструкция), капитальный ремонт объектов теплоснабжения:
</t>
  </si>
  <si>
    <t xml:space="preserve">Мероприятие 1: Строительство (реконструкция), капитальный ремонт объектов электроснабжения:
</t>
  </si>
  <si>
    <t>Строительство объекта "Организация централизованного водоснабжения для жителей жилых домов № 1, 2, 3, 4 по ул. Мелиоративная в пос. Предтеченск (решение судов)"</t>
  </si>
  <si>
    <t>Строительство ливневой канализации по адресу: г.Томск, ул. Бирюкова, 6</t>
  </si>
  <si>
    <t xml:space="preserve">08 3 01 40010 414
</t>
  </si>
  <si>
    <t xml:space="preserve">Строительство объекта «Территория, (площадка), планируемая для предоставления многодетным семьям для индивидуального жилищного строительства, расположенная по адресу: г. Томск, Кузовлевский тракт. Сети электроснабжения. </t>
  </si>
  <si>
    <t>Строительство сетей водоснабжения в пос. Залесье (решение судов)</t>
  </si>
  <si>
    <t>Строительство сетей водоснабжения по адресу:  пер.Анжерский; ул. Ангарская (от ул.Ялтинская до пер. Чаинский, ул. Грибоедова, пер. Радищева), ул. Севастопольская, 11, 15, 17, 19, пер. Добролюбова, 20-49</t>
  </si>
  <si>
    <t>Строительство сетей водоснабжения по адресу ул. Черноморская  (в сторону жилого дома № 28/2)</t>
  </si>
  <si>
    <t>Строительство сетей водоснабжения по адресу ул. Омская</t>
  </si>
  <si>
    <t>Строительство сетей водоснабжения по адресу ул. Амурская,  (технологическое присоединение)</t>
  </si>
  <si>
    <t xml:space="preserve">Строительство сетей водоснабжения, расположенного пос. Степановка - новые участки
(ул. Поляночная, ул. Урманская, ул. Черемуховская, пер. Ермаковский, пер. Урочинский), пос.Ново-Карьерный </t>
  </si>
  <si>
    <t xml:space="preserve">Строительство сетей водоснабжения, по адресу: 1-ая Усть-Киргизка,  2-ая Усть-Киргизка,  3-я Усть-Киргизка,  4-я Усть-Киргизка,   5-я Усть-Киргизка,  ул. Жигулевская, проезд Жигулевский                    </t>
  </si>
  <si>
    <t xml:space="preserve">Строительство сетей водоснабжения, по адресу: с. Дзержинское                                                                                ул.Малая Больничная, пер.Дзержинский       </t>
  </si>
  <si>
    <t>Строительство сетей водоснабжения, по ул. Шпальная, ул. Строевая г. Томска</t>
  </si>
  <si>
    <t xml:space="preserve">Строительство сетей водоснабжения, по ул. Шпальная, ул. Строевая, пер. Строительный, пер. Ангарский, ул. Бийская </t>
  </si>
  <si>
    <t>Строительство сетей водоснабжения, по адресу: ул. Севастопольская, 11, 15, 17, 19, пер. Добролюбова, 20-49</t>
  </si>
  <si>
    <t>Строительство сетей водоснабжения, по адресу: с. Дзержинское: ул. Дружбы, ул. Новая, ул. Гагарина, ул. Светлая, пер. Полынный, пер. Лиловый, пер. Клеверный,  пер. Ромашковый, пер. Кленовый, пер. Калиновый, пер. Еловый, пер. Осиновый, пер. Тальниковый, ул. Сосновая,</t>
  </si>
  <si>
    <t>Строительство сетей водоснабжения, по адресу: пос.Росинка, ул.Благовещенская, ул.Озёрная</t>
  </si>
  <si>
    <t>Строительство сетей водоснабжения, по адресу: пос.Кузовлево, пер.Тихий, ул.Советская, ул.Пионерская</t>
  </si>
  <si>
    <t>Строительство сетей водоснабжения, по адресу: д. Лоскутово:
пер. Ракетный;
ул. Трактовая;
ул. Новая</t>
  </si>
  <si>
    <t>Строительство сетей водоснабжения, по адресу: пер.Анжерский; ул. Ангарская (от ул.Ялтинская до пер. Чаинский, ул. Грибоедова, пер. Радищева)</t>
  </si>
  <si>
    <t>Строительство сетей водоснабжения, по адресу: дер. Киргизка</t>
  </si>
  <si>
    <t>Строительство сетей водоснабжения, по адресу: с. Тимирязевское. ул. Болотная; пер. Лесной; пер. Песчаный; ул. Песчаное озеро; ул. Лесотехническая; ул. Тенистая; ул. Ново-Трактовая; ул. Чапаева; мкр. Солнечный; ул. Больничная; ул. Большая Пионерская; ул.Мало-Пионерская; пер.Тенистый; ул.Новая; ул. Деповская; ул. Путевая; ул. Советская; ул. Школьная; пер. Школьный; ул. Чехова; ул. Старо-Трактовая; пер. Сосновый</t>
  </si>
  <si>
    <t>Строительство сетей водоснабжения, по адресу: ул. Юргинская</t>
  </si>
  <si>
    <t>Строительство сетей водоснабжения, по адресу: ул.Первомайская до домов 171, 173, 109, 110, 113</t>
  </si>
  <si>
    <t>Строительство сетей водоснабжения, по адресу: пос. Хромовка</t>
  </si>
  <si>
    <t xml:space="preserve">Строительство сетей водоснабжения, по адресу: п. Апрель:
ул. Успенского; ул. Листопадная; ул. Кибернетиков; проезд Ягодный; ул. М. Орлова; проезд Горный; проезд Геологов </t>
  </si>
  <si>
    <t>Строительство сетей водоснабжения, по адресу: пер. Чаинский, ул. Крымская</t>
  </si>
  <si>
    <t>Строительство сетей водоснабжения, по адресу: ул. Географическая</t>
  </si>
  <si>
    <t>Строительство сетей водоснабжения, по адресу: д. Эушта:
ул. Береговая; ул. Фрунзе; ул. Школьная; ул. Совхозная; пер. Новый; пер. Рабочий; ул. Тояна; пер. Кооперативный; ул. Клубная</t>
  </si>
  <si>
    <t>Строительство сетей водоснабжения, по адресу: пер. Березовский,  пер.Барабинский, пер. Донской, ул. Обская</t>
  </si>
  <si>
    <t xml:space="preserve">Строительство сетей водоснабжения, по адресу: п. Нижний Склад:
ул.Нижне-Складская; пер. Нижне-Складской; пр. Нижне-Складской; ул. Сплавная; пер. 2-ой Сплавной; пер. 3-й Сплавной; ул. Левобережная; пер. Левобережный </t>
  </si>
  <si>
    <t>Строительство сетей водоснабжения, по адресу: п. Геологов</t>
  </si>
  <si>
    <t>Строительство сетей водоснабжения, по адресу: п. Просторный:
ул. Спокойная, п.Осинки;        ул.Бархатная;  тупик Михайловский;                          ул.Черниговская;                              ул.Онежская;                                     ул.Благодатная;                                ул.Петербуржская;                             ул.Изумрудная;                               ул.Янтарная;                                    пер.Соловьиный;  бульвар Зелёный;                             ул.Арктическая;                                ул.Астраханская</t>
  </si>
  <si>
    <t>Строительство сетей водоснабжения, по адресу: пос.Штамово</t>
  </si>
  <si>
    <t>Строительство сетей водоснабжения, по адресу: д. Аникино:
ул. Басандайская;
пер. 1-й Аникинский;
пер. 2-й Аникинский;
пер. 3-й Аникинский;
тупик 4-й Аникин-ский;
пер. 5-й Аникинский.</t>
  </si>
  <si>
    <t>Строительство сетей водоснабжения, по адресу: ул. Ленинградская,  пер. Ставропольский, ул. Томская, ул.Центральная, пер.Шегарский, ул.Усть-Керепеть</t>
  </si>
  <si>
    <t>Строительство сетей водоснабжения, по адресу: ул.2-ая Лесная</t>
  </si>
  <si>
    <t>Строительство сетей водоснабжения, по адресу: ул. Чулымский тракт</t>
  </si>
  <si>
    <t>Строительство сетей водоснабжения, по адресу: пер. Днепровский</t>
  </si>
  <si>
    <t>Строительство сетей водоснабжения, по адресу: пер. Путевой</t>
  </si>
  <si>
    <t>Строительство сетей водоснабжения, по адресу: ул. Красногвардейская, ул. Павлова, ул. Калинина, ул. Победы, пер. Революционный, ул. Революционная</t>
  </si>
  <si>
    <t>Строительство сетей водоснабжения, по адресу: ул. Научная</t>
  </si>
  <si>
    <t>Строительство сетей водоснабжения, по адресу: пр. Научный</t>
  </si>
  <si>
    <t>Строительство сетей водоснабжения, по адресу: пер. Рабочий</t>
  </si>
  <si>
    <t>Строительство сетей водоснабжения, по адресу: ул. Северо-Каштачная</t>
  </si>
  <si>
    <t>Строительство сетей водоснабжения, по адресу: ул. Войлочная</t>
  </si>
  <si>
    <t>Строительство сетей водоснабжения, по адресу: пер. Ботанический</t>
  </si>
  <si>
    <t>Строительство сетей водоснабжения, по адресу: ул. Пропиточная</t>
  </si>
  <si>
    <t>Строительство сетей водоснабжения, по адресу: ул. Крепежная</t>
  </si>
  <si>
    <t>Строительство сетей водоснабжения, по адресу: пер. Стрелочный</t>
  </si>
  <si>
    <t>Строительство сетей водоснабжения, по адресу: ул. Нарымская</t>
  </si>
  <si>
    <t>Строительство сетей водоснабжения, по адресу: ул. Блок-Пост</t>
  </si>
  <si>
    <t>Строительство сетей водоснабжения, по адресу: пер. Обской</t>
  </si>
  <si>
    <t>Строительство сетей водоснабжения, по адресу: ул. Игарская</t>
  </si>
  <si>
    <t>Строительство сетей водоснабжения, по адресу: ул. Новороссийская</t>
  </si>
  <si>
    <t>Строительство сетей водоснабжения, по адресу: пер. Брусничный</t>
  </si>
  <si>
    <t>Строительство сетей водоснабжения, по адресу: пер. Ростовский</t>
  </si>
  <si>
    <t xml:space="preserve"> Строительство сетей водоснабжения, по адресу: пер. Туристский</t>
  </si>
  <si>
    <t>Строительство сетей водоснабжения, по адресу: ул. Оренбургская</t>
  </si>
  <si>
    <t>Строительство сетей водоснабжения, по адресу: ул. Мостовая</t>
  </si>
  <si>
    <t>Строительство сетей водоснабжения, по адресу: пер. Тупиковый</t>
  </si>
  <si>
    <t>Строительство сетей водоснабжения, по адресу: пер. Просторный</t>
  </si>
  <si>
    <t>Строительство сетей водоснабжения, по адресу: пер. Камский</t>
  </si>
  <si>
    <t>Строительство сетей водоснабжения, по адресу: пер. Светлый</t>
  </si>
  <si>
    <t>Строительство сетей водоснабжения, по адресу: пер. Новостанционный</t>
  </si>
  <si>
    <t>Строительство сетей водоснабжения, по адресу: пер. Целинный</t>
  </si>
  <si>
    <t>Строительство сетей водоснабжения, по адресу: ул. Героев Чубаровцев</t>
  </si>
  <si>
    <t>Строительство сетей водоснабжения, по адресу: пер. Зеленый</t>
  </si>
  <si>
    <t>Строительство сетей водоснабжения, по адресу: пер. Заварзинский</t>
  </si>
  <si>
    <t>Строительство сетей водоснабжения, по адресу: ул. Кубанская</t>
  </si>
  <si>
    <t>Строительство сетей водоснабжения, по адресу: пер. Парабельский</t>
  </si>
  <si>
    <t>Строительство сетей водоснабжения, по адресу: пос. Предтеченск, ул. Вокзальная, 4,5,7,10,11,12</t>
  </si>
  <si>
    <t>Строительство сетей водоснабжения, по адресу: Строительство сетей водоснабжения МО "Город Томск" (3 этап)</t>
  </si>
  <si>
    <t>Реконструкция канализационных очистных сооружений в с. Тимирязевское (решение суда)</t>
  </si>
  <si>
    <t>Строительство сетей водоснабжения в пос. Наука, г. Томска</t>
  </si>
  <si>
    <t>230,62
213,58
253,62</t>
  </si>
  <si>
    <t>Ликвидация несанкционированных врезок в систему ливневой канализации и выпусков сточных вод в водные объекты, в том числе: 
г. Томск, ул. Московский тракт, 82 (решение судов)</t>
  </si>
  <si>
    <t>Реконструкция канализационной линии от канализационных очистных сооружений с. Тимирязевского до выпуска в р. Томь в г. Томске</t>
  </si>
  <si>
    <t>Внеплощадочные сети теплоснабжения, пароснабжения, хозяйственно-питьевого водопровода и противопожарного водовода до территории особой экономической зоны технико-внедренческого типа на территории  г. Томска (участок № 2 в районе Кузовлевского тракта).  Хозяйственно-питьевой водопровода. (участок 1 от ВНС III подъема № 1 на улице Кирпичной до ул. Мичурина)</t>
  </si>
  <si>
    <t>Департамент дорожной деятельности благоустройства и транспорта администрации Города Томска</t>
  </si>
  <si>
    <t>1.20</t>
  </si>
  <si>
    <t>1.25</t>
  </si>
  <si>
    <t>1.28</t>
  </si>
  <si>
    <t>1.56</t>
  </si>
  <si>
    <t>1.57</t>
  </si>
  <si>
    <t>1.58</t>
  </si>
  <si>
    <t>1.59</t>
  </si>
  <si>
    <t>1.60</t>
  </si>
  <si>
    <t>1.61</t>
  </si>
  <si>
    <t>1.62</t>
  </si>
  <si>
    <t>1.63</t>
  </si>
  <si>
    <t>1.64</t>
  </si>
  <si>
    <t>1.65</t>
  </si>
  <si>
    <t>1.66</t>
  </si>
  <si>
    <t>1.67</t>
  </si>
  <si>
    <t>1.68</t>
  </si>
  <si>
    <t>1.69</t>
  </si>
  <si>
    <t>1.70</t>
  </si>
  <si>
    <t>1.71</t>
  </si>
  <si>
    <t>1.72</t>
  </si>
  <si>
    <t>1.73</t>
  </si>
  <si>
    <t>1.74</t>
  </si>
  <si>
    <t>1.75</t>
  </si>
  <si>
    <t>1.76</t>
  </si>
  <si>
    <t>1.77</t>
  </si>
  <si>
    <t>1.78</t>
  </si>
  <si>
    <t>1.79</t>
  </si>
  <si>
    <t>1.80</t>
  </si>
  <si>
    <t>1.81.</t>
  </si>
  <si>
    <t>1.82</t>
  </si>
  <si>
    <t>1.83</t>
  </si>
  <si>
    <t>1.84</t>
  </si>
  <si>
    <t>1.85.</t>
  </si>
  <si>
    <t>1.86.</t>
  </si>
  <si>
    <t>1.87.</t>
  </si>
  <si>
    <t>1.88.</t>
  </si>
  <si>
    <t>2.9.1</t>
  </si>
  <si>
    <t>2.9.2</t>
  </si>
  <si>
    <t>2.9.3</t>
  </si>
  <si>
    <t>2.9.4</t>
  </si>
  <si>
    <t>2.9.5</t>
  </si>
  <si>
    <t>2.9.6</t>
  </si>
  <si>
    <t>2.9.7</t>
  </si>
  <si>
    <t>2.9.8</t>
  </si>
  <si>
    <t>2.9.9</t>
  </si>
  <si>
    <t>2.9.10</t>
  </si>
  <si>
    <t>2.9.11</t>
  </si>
  <si>
    <t>Реконструкция тепловых сетей, расположенных по ул. Елизаровых, 53т в г. Томске</t>
  </si>
  <si>
    <t>22</t>
  </si>
  <si>
    <t>Реконструкция тепловых сетей, расположенных по ул. Парковая, 25т в г. Томске</t>
  </si>
  <si>
    <t>23</t>
  </si>
  <si>
    <t>Реконструкция ЦТП-69 с выносом за границы земельного участка, планируемого для строительства школы</t>
  </si>
  <si>
    <t>24</t>
  </si>
  <si>
    <t>25</t>
  </si>
  <si>
    <t>1.89.</t>
  </si>
  <si>
    <t>Строительство сетей водоснабжения по адресу: пос. Степановка, ул. Приветливая, ул. Тенистая, ул. Травяная, ул. Суходольная, ул. Ветровая (ПИР)</t>
  </si>
  <si>
    <t xml:space="preserve">Строительство сетей канализации по ул. Короленко до ул. Б. Хмельницкого с целью подключения домов по ул. Короленко к централизованной системе </t>
  </si>
  <si>
    <t>3.24</t>
  </si>
  <si>
    <t>Строительство объектов водоотведения поверхностных сточных и дренажных вод по ул. Обская в г. Томске</t>
  </si>
  <si>
    <t>Актулизация схемы водоснабжения и водоотведения</t>
  </si>
  <si>
    <t>4.2.</t>
  </si>
  <si>
    <t>Принятие мер по ликвидации несанкционированного сброса через канализационный колодец № 20 неочищенных хозяйственно-бытовых сточных вод на рельеф местности в районе жилых домов пос. Спутник в г. Томске</t>
  </si>
  <si>
    <t>Тех.прис.</t>
  </si>
  <si>
    <t>техническому обследованию объекта</t>
  </si>
  <si>
    <t xml:space="preserve">Приложение 1 к подпрограмме 
«Развитие инженерной инфраструктуры на 2015-2025 годы»  </t>
  </si>
  <si>
    <t>ПОКАЗАТЕЛИ ЦЕЛИ, ЗАДАЧ, МЕРОПРИЯТИЙ ПОДПРОГРАММЫ</t>
  </si>
  <si>
    <t>"Развитие инженерной инфраструктуры на 2015-2025 годы"</t>
  </si>
  <si>
    <t>Плановые значения показателей по годам реализации муниципальной программы</t>
  </si>
  <si>
    <t>Цель, задачи и мероприятия (ведомственные целевые программы) подпрограммы</t>
  </si>
  <si>
    <t>Наименование показателей целей, задач, мероприятий подпрограммы (единицы измерения)</t>
  </si>
  <si>
    <t xml:space="preserve">Метод сбора информации о достижении показателя
</t>
  </si>
  <si>
    <t>Ответственный орган (подразделение) за достижение значения показателя</t>
  </si>
  <si>
    <t>Фактическое значение показателей на момент разработки подпрограммы, 2014</t>
  </si>
  <si>
    <t>2015г.</t>
  </si>
  <si>
    <t>2016 г.</t>
  </si>
  <si>
    <t>2017 г.</t>
  </si>
  <si>
    <t>2018 г.</t>
  </si>
  <si>
    <t>2019 г.</t>
  </si>
  <si>
    <t>2020 г.</t>
  </si>
  <si>
    <t>2021 г.</t>
  </si>
  <si>
    <t>2022 г.</t>
  </si>
  <si>
    <t>2023 г.</t>
  </si>
  <si>
    <t>2024 г.</t>
  </si>
  <si>
    <t>2025 г.</t>
  </si>
  <si>
    <t>в соответствии с потребностью</t>
  </si>
  <si>
    <t>в соответствии с утвержденным финансированием</t>
  </si>
  <si>
    <t xml:space="preserve">Цель подпрограммы: модернизация и развитие инженерной инфраструктуры </t>
  </si>
  <si>
    <t>Прирост стоимости муниципальных объектов инженерной инфраструктуры, обеспечивающих жителей услугами электро-, тепло-, газо-, водоснабжения и водоотведения, %*</t>
  </si>
  <si>
    <t>бухгалтерская отчетность</t>
  </si>
  <si>
    <t xml:space="preserve"> 1.1</t>
  </si>
  <si>
    <t>Задача 1 Обеспечение населения питьевой водой нормативного качества, организация централизованного водоотведения и очистки сточных вод</t>
  </si>
  <si>
    <r>
      <t>1. Протяженность вновь построенных, реконструированных  сетей водоснабжения, км</t>
    </r>
    <r>
      <rPr>
        <sz val="10"/>
        <rFont val="Times New Roman"/>
        <family val="1"/>
      </rPr>
      <t xml:space="preserve"> </t>
    </r>
  </si>
  <si>
    <t>2. Протяженность вновь построенных, реконструированных  сетей водоотведения, км</t>
  </si>
  <si>
    <t>3. Протяженность вновь построенных, реконструированных  сетей  ливневой канализации, км</t>
  </si>
  <si>
    <t>показатель ввден с 01.01.2018 г.</t>
  </si>
  <si>
    <t>4. Количество построенных и реконструированных объектов очистки стоков, шт.</t>
  </si>
  <si>
    <t>периодическая, бухгалтерская и финансовая отчетность</t>
  </si>
  <si>
    <t>5. Доля жилых домов, обеспеченных питьевой водой надлежащего качества, %</t>
  </si>
  <si>
    <t>ведомственная статистика</t>
  </si>
  <si>
    <t xml:space="preserve"> 1.1.1</t>
  </si>
  <si>
    <t>Мероприятие 1:Строительство (реконструкция), капитальный ремонт объектов водоснабжения:</t>
  </si>
  <si>
    <t>Количество технологических присоединений, шт.</t>
  </si>
  <si>
    <t>Количество объектов построенных (реконструированных, капитально отремантированных), предусмотренных муниципальной программой, шт.</t>
  </si>
  <si>
    <t xml:space="preserve"> 1.1.2</t>
  </si>
  <si>
    <t xml:space="preserve"> 1.1.3</t>
  </si>
  <si>
    <t>Мероприятие 3:Строительство (реконструкция), капитальный ремонт объектов ливневой канализации:</t>
  </si>
  <si>
    <t xml:space="preserve"> 1.1.4</t>
  </si>
  <si>
    <t>Мероприятие 4:Разработка генеральной схемы водоснабжения и водоотведения Города Томска</t>
  </si>
  <si>
    <t>Количество разработанных генеральных схем водоснабжения и водоотведения Города Томска, шт.</t>
  </si>
  <si>
    <t xml:space="preserve"> 1.1.5</t>
  </si>
  <si>
    <t>Мероприятие 5:Разработка генеральной схемы ливневой канализации Города Томска, проведение инвентаризации системы ливневой канализации</t>
  </si>
  <si>
    <t>Количество разработанных генеральных схем  ливневой канализации Города Томска, проведение инвентаризации системы ливневой канализации, шт.</t>
  </si>
  <si>
    <t xml:space="preserve"> 1.2</t>
  </si>
  <si>
    <t>Задача 2: обеспечение  населения надёжным теплоснабжением</t>
  </si>
  <si>
    <t>Количество муниципальных локальных источников теплоснабжения, находящихся в зоне действия централизованных источников теплоснабжения</t>
  </si>
  <si>
    <t xml:space="preserve"> 1.2.1</t>
  </si>
  <si>
    <t>Мероприятие 1:Строительство (реконструкция), капитальный ремонт объектов теплоснабжения:</t>
  </si>
  <si>
    <t>Количество выкупленных объектов теплоснабжения, шт.</t>
  </si>
  <si>
    <t>Количество объектов, построенных (реконструированных, капитально отремантированных), предусмотренных муниципальной программой, шт.</t>
  </si>
  <si>
    <t xml:space="preserve"> 1.3</t>
  </si>
  <si>
    <t>Задача 3: обеспечение  населения надёжным электроснабжением</t>
  </si>
  <si>
    <t>Количество объектов электроснабжения, подключенных к централизованным сетям электроснабжения, ед.</t>
  </si>
  <si>
    <t xml:space="preserve"> 1.3.1</t>
  </si>
  <si>
    <t>Мероприятие 1: Строительство (реконструкция), капитальный ремонт объектов электроснабжения:</t>
  </si>
  <si>
    <t>Количество объектов построенных (реконструированных, капитально отремантированных) и введенных в эксплуатацию, предусмотренных муниципальной программой, шт.</t>
  </si>
  <si>
    <t>* - показатель расчитывается по формуле Xn=In/In-1*Xn-1, где</t>
  </si>
  <si>
    <t>Xn- значение показателя «Прирост стоимости муниципальных объектов инженерной инфраструктуры, обеспечивающих жителей услугами электро-, тепло-, газо-, водоснабжения и водоотведения» в n-ом году;</t>
  </si>
  <si>
    <t>In – объем капитальных вложений в n-ом году согласно распределению объема предоставляемых инвестиций (приложение 3 к подпрограмме);</t>
  </si>
  <si>
    <t>Xn-1 - значение показателя «Прирост стоимости муниципальных объектов инженерной инфраструктуры, обеспечивающих жителей услугами электро-, тепло-, газо-, водоснабжения и водоотведения» в n-1-ом году;</t>
  </si>
  <si>
    <t>In-1 - объем капитальных вложений в n-1-ом году согласно распределению сметной стоимости объекта капитального строительства (приложение 3 к подпрограмме).</t>
  </si>
  <si>
    <r>
      <t>Количество объектов с</t>
    </r>
    <r>
      <rPr>
        <i/>
        <sz val="10"/>
        <color indexed="10"/>
        <rFont val="Times New Roman"/>
        <family val="1"/>
      </rPr>
      <t xml:space="preserve"> разработанной проектно-сметной документацией </t>
    </r>
    <r>
      <rPr>
        <i/>
        <sz val="10"/>
        <rFont val="Times New Roman"/>
        <family val="1"/>
      </rPr>
      <t>(проверка достоверности определения сметной стоимости), предусмотренных муниципальной программой, шт.</t>
    </r>
  </si>
  <si>
    <t xml:space="preserve">Итого по мероприятию 1:Строительство (реконструкция), капитальный ремонт объектов водоснабжения
</t>
  </si>
  <si>
    <t>км.</t>
  </si>
  <si>
    <r>
      <t xml:space="preserve">Количество объектов с </t>
    </r>
    <r>
      <rPr>
        <i/>
        <sz val="10"/>
        <color indexed="10"/>
        <rFont val="Times New Roman"/>
        <family val="1"/>
      </rPr>
      <t>разработанной проектно-сметной документацией,</t>
    </r>
    <r>
      <rPr>
        <i/>
        <sz val="10"/>
        <rFont val="Times New Roman"/>
        <family val="1"/>
      </rPr>
      <t xml:space="preserve"> предусмотренных муниципальной программой, шт.</t>
    </r>
  </si>
  <si>
    <t xml:space="preserve">Итого по мероприятию 2:Строительство (реконструкция), капитальный ремонт объектов водоотведения
</t>
  </si>
  <si>
    <t xml:space="preserve">Итого по мероприятию 3: Строительство (реконструкция), капитальный ремонт объектов ливневой канализации
</t>
  </si>
  <si>
    <t xml:space="preserve">Итого по мероприятию 4:Разработка генеральной схемы водоснабжения и водоотведения Города Томска
</t>
  </si>
  <si>
    <t>Генеральные схемы</t>
  </si>
  <si>
    <t>Итого по мероприятию : Разработка генеральной схемы ливневой канализации Города Томска, проведение инвентаризации системы ливневой канализации</t>
  </si>
  <si>
    <t>Итого по Мероприятию 1:Строительство (реконструкция), капитальный ремонт объектов теплоснабжения:</t>
  </si>
  <si>
    <r>
      <t xml:space="preserve">Количество объектов с </t>
    </r>
    <r>
      <rPr>
        <i/>
        <sz val="10"/>
        <color indexed="10"/>
        <rFont val="Times New Roman"/>
        <family val="1"/>
      </rPr>
      <t xml:space="preserve">разработанной проектно-сметной документацией </t>
    </r>
    <r>
      <rPr>
        <i/>
        <sz val="10"/>
        <rFont val="Times New Roman"/>
        <family val="1"/>
      </rPr>
      <t>(проверка достоверности определения сметной стоимости), предусмотренных муниципальной программой, шт.</t>
    </r>
  </si>
  <si>
    <t>Итого по Мероприятию 1: Строительство (реконструкция), капитальный ремонт объектов электроснабжения:</t>
  </si>
  <si>
    <t>2.12.</t>
  </si>
  <si>
    <t>показатель отменен с 2020 года</t>
  </si>
  <si>
    <t>6. Доля жителей муниципального образвания «Город Томск», обеспеченных питьевой водой из систем централизованного водснабжения надлежащего качества, %</t>
  </si>
  <si>
    <t>показатель введен с 2020 года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</si>
</sst>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0.0"/>
    <numFmt numFmtId="166" formatCode="0.000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i/>
      <sz val="10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b/>
      <sz val="11"/>
      <name val="Times New Roman"/>
      <family val="1"/>
    </font>
    <font>
      <b/>
      <i/>
      <sz val="1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6"/>
      <name val="Times New Roman"/>
      <family val="1"/>
    </font>
    <font>
      <sz val="8"/>
      <name val="Times New Roman"/>
      <family val="1"/>
    </font>
    <font>
      <i/>
      <sz val="10"/>
      <color indexed="10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Arial Cyr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8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medium"/>
      <bottom style="thin"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 style="thin"/>
      <top style="medium"/>
      <bottom/>
    </border>
    <border>
      <left/>
      <right style="thin"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medium"/>
      <top style="thin"/>
      <bottom/>
    </border>
    <border>
      <left style="thin"/>
      <right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thin"/>
      <right/>
      <top style="thin"/>
      <bottom/>
    </border>
    <border>
      <left style="medium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medium"/>
      <right/>
      <top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medium"/>
      <right/>
      <top style="medium"/>
      <bottom/>
    </border>
    <border>
      <left style="medium"/>
      <right/>
      <top style="thin"/>
      <bottom style="thin"/>
    </border>
    <border>
      <left style="medium"/>
      <right/>
      <top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/>
      <right/>
      <top style="medium"/>
      <bottom/>
    </border>
    <border>
      <left/>
      <right style="thin"/>
      <top/>
      <bottom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 style="thin"/>
      <bottom style="medium"/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29" fillId="21" borderId="7" applyNumberFormat="0" applyAlignment="0" applyProtection="0"/>
    <xf numFmtId="0" fontId="18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3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878">
    <xf numFmtId="0" fontId="0" fillId="0" borderId="0" xfId="0" applyAlignment="1">
      <alignment/>
    </xf>
    <xf numFmtId="49" fontId="2" fillId="24" borderId="0" xfId="0" applyNumberFormat="1" applyFont="1" applyFill="1" applyAlignment="1">
      <alignment horizontal="left"/>
    </xf>
    <xf numFmtId="0" fontId="2" fillId="24" borderId="0" xfId="0" applyFont="1" applyFill="1" applyAlignment="1">
      <alignment horizontal="left"/>
    </xf>
    <xf numFmtId="0" fontId="2" fillId="24" borderId="0" xfId="0" applyFont="1" applyFill="1" applyAlignment="1">
      <alignment horizontal="center"/>
    </xf>
    <xf numFmtId="0" fontId="2" fillId="24" borderId="0" xfId="0" applyFont="1" applyFill="1" applyBorder="1" applyAlignment="1">
      <alignment horizontal="left"/>
    </xf>
    <xf numFmtId="0" fontId="6" fillId="24" borderId="0" xfId="0" applyFont="1" applyFill="1" applyAlignment="1">
      <alignment horizontal="left"/>
    </xf>
    <xf numFmtId="0" fontId="5" fillId="24" borderId="0" xfId="0" applyFont="1" applyFill="1" applyAlignment="1">
      <alignment horizontal="left"/>
    </xf>
    <xf numFmtId="0" fontId="2" fillId="24" borderId="10" xfId="0" applyFont="1" applyFill="1" applyBorder="1" applyAlignment="1">
      <alignment horizontal="center" vertical="center" wrapText="1"/>
    </xf>
    <xf numFmtId="164" fontId="5" fillId="24" borderId="11" xfId="0" applyNumberFormat="1" applyFont="1" applyFill="1" applyBorder="1" applyAlignment="1">
      <alignment horizontal="center" vertical="center" wrapText="1"/>
    </xf>
    <xf numFmtId="0" fontId="2" fillId="24" borderId="0" xfId="0" applyFont="1" applyFill="1" applyAlignment="1">
      <alignment/>
    </xf>
    <xf numFmtId="0" fontId="2" fillId="24" borderId="12" xfId="0" applyFont="1" applyFill="1" applyBorder="1" applyAlignment="1">
      <alignment horizontal="center" vertical="center" wrapText="1"/>
    </xf>
    <xf numFmtId="0" fontId="2" fillId="24" borderId="13" xfId="0" applyFont="1" applyFill="1" applyBorder="1" applyAlignment="1">
      <alignment horizontal="center" vertical="center"/>
    </xf>
    <xf numFmtId="164" fontId="2" fillId="24" borderId="13" xfId="0" applyNumberFormat="1" applyFont="1" applyFill="1" applyBorder="1" applyAlignment="1">
      <alignment horizontal="center" vertical="center" wrapText="1"/>
    </xf>
    <xf numFmtId="0" fontId="2" fillId="24" borderId="12" xfId="0" applyFont="1" applyFill="1" applyBorder="1" applyAlignment="1">
      <alignment/>
    </xf>
    <xf numFmtId="0" fontId="2" fillId="24" borderId="14" xfId="0" applyFont="1" applyFill="1" applyBorder="1" applyAlignment="1">
      <alignment horizontal="center" vertical="center"/>
    </xf>
    <xf numFmtId="164" fontId="2" fillId="24" borderId="14" xfId="0" applyNumberFormat="1" applyFont="1" applyFill="1" applyBorder="1" applyAlignment="1">
      <alignment horizontal="center" vertical="center" wrapText="1"/>
    </xf>
    <xf numFmtId="0" fontId="2" fillId="24" borderId="13" xfId="0" applyFont="1" applyFill="1" applyBorder="1" applyAlignment="1">
      <alignment/>
    </xf>
    <xf numFmtId="0" fontId="2" fillId="24" borderId="12" xfId="0" applyFont="1" applyFill="1" applyBorder="1" applyAlignment="1">
      <alignment horizontal="center" vertical="center"/>
    </xf>
    <xf numFmtId="0" fontId="3" fillId="24" borderId="0" xfId="0" applyFont="1" applyFill="1" applyAlignment="1">
      <alignment horizontal="left"/>
    </xf>
    <xf numFmtId="0" fontId="5" fillId="24" borderId="10" xfId="0" applyFont="1" applyFill="1" applyBorder="1" applyAlignment="1">
      <alignment horizontal="center" vertical="center" wrapText="1"/>
    </xf>
    <xf numFmtId="164" fontId="2" fillId="24" borderId="15" xfId="0" applyNumberFormat="1" applyFont="1" applyFill="1" applyBorder="1" applyAlignment="1">
      <alignment horizontal="center" vertical="center" wrapText="1"/>
    </xf>
    <xf numFmtId="0" fontId="2" fillId="24" borderId="16" xfId="0" applyFont="1" applyFill="1" applyBorder="1" applyAlignment="1">
      <alignment horizontal="center" vertical="center" wrapText="1"/>
    </xf>
    <xf numFmtId="164" fontId="2" fillId="24" borderId="17" xfId="0" applyNumberFormat="1" applyFont="1" applyFill="1" applyBorder="1" applyAlignment="1">
      <alignment horizontal="center" vertical="center" wrapText="1"/>
    </xf>
    <xf numFmtId="0" fontId="2" fillId="24" borderId="13" xfId="0" applyFont="1" applyFill="1" applyBorder="1" applyAlignment="1">
      <alignment horizontal="left"/>
    </xf>
    <xf numFmtId="4" fontId="2" fillId="24" borderId="0" xfId="0" applyNumberFormat="1" applyFont="1" applyFill="1" applyBorder="1" applyAlignment="1">
      <alignment horizontal="left" wrapText="1"/>
    </xf>
    <xf numFmtId="164" fontId="5" fillId="24" borderId="13" xfId="0" applyNumberFormat="1" applyFont="1" applyFill="1" applyBorder="1" applyAlignment="1">
      <alignment horizontal="center" vertical="center" wrapText="1"/>
    </xf>
    <xf numFmtId="164" fontId="5" fillId="24" borderId="14" xfId="0" applyNumberFormat="1" applyFont="1" applyFill="1" applyBorder="1" applyAlignment="1">
      <alignment horizontal="center" vertical="center" wrapText="1"/>
    </xf>
    <xf numFmtId="0" fontId="2" fillId="24" borderId="18" xfId="0" applyFont="1" applyFill="1" applyBorder="1" applyAlignment="1">
      <alignment horizontal="center" vertical="center" wrapText="1"/>
    </xf>
    <xf numFmtId="0" fontId="5" fillId="24" borderId="19" xfId="0" applyFont="1" applyFill="1" applyBorder="1" applyAlignment="1">
      <alignment horizontal="center" vertical="center" wrapText="1"/>
    </xf>
    <xf numFmtId="164" fontId="5" fillId="24" borderId="15" xfId="0" applyNumberFormat="1" applyFont="1" applyFill="1" applyBorder="1" applyAlignment="1">
      <alignment horizontal="center" vertical="center" wrapText="1"/>
    </xf>
    <xf numFmtId="0" fontId="2" fillId="24" borderId="0" xfId="0" applyFont="1" applyFill="1" applyBorder="1" applyAlignment="1">
      <alignment horizontal="center"/>
    </xf>
    <xf numFmtId="3" fontId="2" fillId="24" borderId="0" xfId="0" applyNumberFormat="1" applyFont="1" applyFill="1" applyBorder="1" applyAlignment="1">
      <alignment horizontal="left"/>
    </xf>
    <xf numFmtId="4" fontId="2" fillId="24" borderId="0" xfId="0" applyNumberFormat="1" applyFont="1" applyFill="1" applyBorder="1" applyAlignment="1">
      <alignment horizontal="left"/>
    </xf>
    <xf numFmtId="164" fontId="2" fillId="24" borderId="0" xfId="0" applyNumberFormat="1" applyFont="1" applyFill="1" applyBorder="1" applyAlignment="1">
      <alignment horizontal="left"/>
    </xf>
    <xf numFmtId="4" fontId="2" fillId="24" borderId="0" xfId="0" applyNumberFormat="1" applyFont="1" applyFill="1" applyAlignment="1">
      <alignment horizontal="left"/>
    </xf>
    <xf numFmtId="0" fontId="5" fillId="24" borderId="20" xfId="0" applyFont="1" applyFill="1" applyBorder="1" applyAlignment="1">
      <alignment horizontal="center" vertical="center" wrapText="1"/>
    </xf>
    <xf numFmtId="164" fontId="5" fillId="24" borderId="20" xfId="0" applyNumberFormat="1" applyFont="1" applyFill="1" applyBorder="1" applyAlignment="1">
      <alignment horizontal="center" vertical="center" wrapText="1"/>
    </xf>
    <xf numFmtId="0" fontId="2" fillId="24" borderId="13" xfId="0" applyFont="1" applyFill="1" applyBorder="1" applyAlignment="1">
      <alignment/>
    </xf>
    <xf numFmtId="2" fontId="2" fillId="24" borderId="13" xfId="0" applyNumberFormat="1" applyFont="1" applyFill="1" applyBorder="1" applyAlignment="1">
      <alignment horizontal="center" vertical="center" wrapText="1"/>
    </xf>
    <xf numFmtId="0" fontId="2" fillId="24" borderId="14" xfId="0" applyFont="1" applyFill="1" applyBorder="1" applyAlignment="1">
      <alignment/>
    </xf>
    <xf numFmtId="0" fontId="2" fillId="24" borderId="19" xfId="0" applyFont="1" applyFill="1" applyBorder="1" applyAlignment="1">
      <alignment horizontal="center" vertical="center"/>
    </xf>
    <xf numFmtId="164" fontId="2" fillId="24" borderId="19" xfId="0" applyNumberFormat="1" applyFont="1" applyFill="1" applyBorder="1" applyAlignment="1">
      <alignment horizontal="center" vertical="center" wrapText="1"/>
    </xf>
    <xf numFmtId="164" fontId="5" fillId="24" borderId="21" xfId="0" applyNumberFormat="1" applyFont="1" applyFill="1" applyBorder="1" applyAlignment="1">
      <alignment horizontal="center" vertical="center" wrapText="1"/>
    </xf>
    <xf numFmtId="164" fontId="2" fillId="24" borderId="11" xfId="0" applyNumberFormat="1" applyFont="1" applyFill="1" applyBorder="1" applyAlignment="1">
      <alignment horizontal="center" vertical="center" wrapText="1"/>
    </xf>
    <xf numFmtId="0" fontId="2" fillId="24" borderId="0" xfId="0" applyFont="1" applyFill="1" applyBorder="1" applyAlignment="1">
      <alignment horizontal="center" vertical="center"/>
    </xf>
    <xf numFmtId="164" fontId="2" fillId="24" borderId="13" xfId="0" applyNumberFormat="1" applyFont="1" applyFill="1" applyBorder="1" applyAlignment="1">
      <alignment horizontal="center" vertical="center"/>
    </xf>
    <xf numFmtId="164" fontId="2" fillId="24" borderId="14" xfId="0" applyNumberFormat="1" applyFont="1" applyFill="1" applyBorder="1" applyAlignment="1">
      <alignment horizontal="center" vertical="center"/>
    </xf>
    <xf numFmtId="0" fontId="2" fillId="24" borderId="13" xfId="0" applyFont="1" applyFill="1" applyBorder="1" applyAlignment="1">
      <alignment horizontal="center" vertical="center" wrapText="1"/>
    </xf>
    <xf numFmtId="0" fontId="2" fillId="24" borderId="14" xfId="0" applyFont="1" applyFill="1" applyBorder="1" applyAlignment="1">
      <alignment horizontal="center" vertical="center" wrapText="1"/>
    </xf>
    <xf numFmtId="164" fontId="2" fillId="24" borderId="19" xfId="0" applyNumberFormat="1" applyFont="1" applyFill="1" applyBorder="1" applyAlignment="1">
      <alignment horizontal="center" vertical="center"/>
    </xf>
    <xf numFmtId="1" fontId="8" fillId="24" borderId="0" xfId="0" applyNumberFormat="1" applyFont="1" applyFill="1" applyBorder="1" applyAlignment="1">
      <alignment horizontal="center" vertical="center" wrapText="1"/>
    </xf>
    <xf numFmtId="1" fontId="8" fillId="24" borderId="13" xfId="0" applyNumberFormat="1" applyFont="1" applyFill="1" applyBorder="1" applyAlignment="1">
      <alignment horizontal="center" vertical="center" wrapText="1"/>
    </xf>
    <xf numFmtId="0" fontId="2" fillId="24" borderId="15" xfId="0" applyFont="1" applyFill="1" applyBorder="1" applyAlignment="1">
      <alignment horizontal="center" vertical="center" wrapText="1"/>
    </xf>
    <xf numFmtId="0" fontId="2" fillId="24" borderId="17" xfId="0" applyFont="1" applyFill="1" applyBorder="1" applyAlignment="1">
      <alignment horizontal="center" vertical="center" wrapText="1"/>
    </xf>
    <xf numFmtId="0" fontId="2" fillId="24" borderId="19" xfId="0" applyFont="1" applyFill="1" applyBorder="1" applyAlignment="1">
      <alignment horizontal="center" vertical="center" wrapText="1"/>
    </xf>
    <xf numFmtId="0" fontId="5" fillId="24" borderId="11" xfId="0" applyFont="1" applyFill="1" applyBorder="1" applyAlignment="1">
      <alignment horizontal="center" vertical="center" wrapText="1"/>
    </xf>
    <xf numFmtId="0" fontId="5" fillId="24" borderId="13" xfId="0" applyFont="1" applyFill="1" applyBorder="1" applyAlignment="1">
      <alignment horizontal="center" vertical="center" wrapText="1"/>
    </xf>
    <xf numFmtId="0" fontId="5" fillId="24" borderId="14" xfId="0" applyFont="1" applyFill="1" applyBorder="1" applyAlignment="1">
      <alignment horizontal="center" vertical="center" wrapText="1"/>
    </xf>
    <xf numFmtId="0" fontId="5" fillId="24" borderId="0" xfId="0" applyFont="1" applyFill="1" applyBorder="1" applyAlignment="1">
      <alignment horizontal="left" vertical="center"/>
    </xf>
    <xf numFmtId="49" fontId="5" fillId="24" borderId="0" xfId="0" applyNumberFormat="1" applyFont="1" applyFill="1" applyBorder="1" applyAlignment="1">
      <alignment horizontal="left" vertical="center"/>
    </xf>
    <xf numFmtId="0" fontId="2" fillId="24" borderId="0" xfId="0" applyFont="1" applyFill="1" applyBorder="1" applyAlignment="1">
      <alignment horizontal="left" vertical="center"/>
    </xf>
    <xf numFmtId="0" fontId="7" fillId="24" borderId="0" xfId="0" applyFont="1" applyFill="1" applyBorder="1" applyAlignment="1">
      <alignment horizontal="left" vertical="center" wrapText="1"/>
    </xf>
    <xf numFmtId="0" fontId="2" fillId="24" borderId="13" xfId="0" applyNumberFormat="1" applyFont="1" applyFill="1" applyBorder="1" applyAlignment="1">
      <alignment horizontal="left"/>
    </xf>
    <xf numFmtId="0" fontId="7" fillId="24" borderId="13" xfId="0" applyFont="1" applyFill="1" applyBorder="1" applyAlignment="1">
      <alignment horizontal="left" vertical="center" wrapText="1"/>
    </xf>
    <xf numFmtId="0" fontId="7" fillId="24" borderId="13" xfId="0" applyFont="1" applyFill="1" applyBorder="1" applyAlignment="1">
      <alignment horizontal="center" vertical="center" wrapText="1"/>
    </xf>
    <xf numFmtId="4" fontId="2" fillId="24" borderId="13" xfId="0" applyNumberFormat="1" applyFont="1" applyFill="1" applyBorder="1" applyAlignment="1">
      <alignment wrapText="1"/>
    </xf>
    <xf numFmtId="4" fontId="2" fillId="25" borderId="13" xfId="0" applyNumberFormat="1" applyFont="1" applyFill="1" applyBorder="1" applyAlignment="1">
      <alignment vertical="center" wrapText="1"/>
    </xf>
    <xf numFmtId="4" fontId="2" fillId="24" borderId="13" xfId="0" applyNumberFormat="1" applyFont="1" applyFill="1" applyBorder="1" applyAlignment="1">
      <alignment/>
    </xf>
    <xf numFmtId="0" fontId="2" fillId="24" borderId="22" xfId="0" applyFont="1" applyFill="1" applyBorder="1" applyAlignment="1">
      <alignment horizontal="center" vertical="center" wrapText="1"/>
    </xf>
    <xf numFmtId="0" fontId="2" fillId="24" borderId="23" xfId="0" applyFont="1" applyFill="1" applyBorder="1" applyAlignment="1">
      <alignment horizontal="left" vertical="center" wrapText="1"/>
    </xf>
    <xf numFmtId="0" fontId="2" fillId="24" borderId="24" xfId="0" applyFont="1" applyFill="1" applyBorder="1" applyAlignment="1">
      <alignment horizontal="left" vertical="center" wrapText="1"/>
    </xf>
    <xf numFmtId="0" fontId="2" fillId="24" borderId="25" xfId="0" applyFont="1" applyFill="1" applyBorder="1" applyAlignment="1">
      <alignment horizontal="center" vertical="center" wrapText="1"/>
    </xf>
    <xf numFmtId="0" fontId="2" fillId="24" borderId="11" xfId="0" applyFont="1" applyFill="1" applyBorder="1" applyAlignment="1">
      <alignment horizontal="center" vertical="center" wrapText="1"/>
    </xf>
    <xf numFmtId="0" fontId="2" fillId="24" borderId="26" xfId="0" applyFont="1" applyFill="1" applyBorder="1" applyAlignment="1">
      <alignment horizontal="center" vertical="center" wrapText="1"/>
    </xf>
    <xf numFmtId="0" fontId="2" fillId="24" borderId="27" xfId="0" applyFont="1" applyFill="1" applyBorder="1" applyAlignment="1">
      <alignment horizontal="center" vertical="center" wrapText="1"/>
    </xf>
    <xf numFmtId="0" fontId="2" fillId="24" borderId="28" xfId="0" applyFont="1" applyFill="1" applyBorder="1" applyAlignment="1">
      <alignment horizontal="center" vertical="center" wrapText="1"/>
    </xf>
    <xf numFmtId="0" fontId="5" fillId="24" borderId="0" xfId="0" applyFont="1" applyFill="1" applyBorder="1" applyAlignment="1">
      <alignment horizontal="center" vertical="center"/>
    </xf>
    <xf numFmtId="0" fontId="2" fillId="24" borderId="21" xfId="0" applyFont="1" applyFill="1" applyBorder="1" applyAlignment="1">
      <alignment horizontal="center" vertical="center" wrapText="1"/>
    </xf>
    <xf numFmtId="0" fontId="2" fillId="24" borderId="29" xfId="0" applyFont="1" applyFill="1" applyBorder="1" applyAlignment="1">
      <alignment horizontal="center" vertical="center" wrapText="1"/>
    </xf>
    <xf numFmtId="0" fontId="2" fillId="24" borderId="30" xfId="0" applyFont="1" applyFill="1" applyBorder="1" applyAlignment="1">
      <alignment horizontal="center" vertical="center" wrapText="1"/>
    </xf>
    <xf numFmtId="0" fontId="5" fillId="24" borderId="27" xfId="0" applyFont="1" applyFill="1" applyBorder="1" applyAlignment="1">
      <alignment horizontal="center" vertical="center" wrapText="1"/>
    </xf>
    <xf numFmtId="0" fontId="5" fillId="24" borderId="28" xfId="0" applyFont="1" applyFill="1" applyBorder="1" applyAlignment="1">
      <alignment horizontal="center" vertical="center" wrapText="1"/>
    </xf>
    <xf numFmtId="1" fontId="2" fillId="24" borderId="31" xfId="0" applyNumberFormat="1" applyFont="1" applyFill="1" applyBorder="1" applyAlignment="1">
      <alignment horizontal="center" vertical="center" wrapText="1"/>
    </xf>
    <xf numFmtId="1" fontId="2" fillId="24" borderId="32" xfId="0" applyNumberFormat="1" applyFont="1" applyFill="1" applyBorder="1" applyAlignment="1">
      <alignment horizontal="center" vertical="center" wrapText="1"/>
    </xf>
    <xf numFmtId="1" fontId="2" fillId="24" borderId="33" xfId="0" applyNumberFormat="1" applyFont="1" applyFill="1" applyBorder="1" applyAlignment="1">
      <alignment horizontal="center" vertical="center" wrapText="1"/>
    </xf>
    <xf numFmtId="0" fontId="2" fillId="24" borderId="34" xfId="0" applyFont="1" applyFill="1" applyBorder="1" applyAlignment="1">
      <alignment horizontal="center" vertical="center" wrapText="1"/>
    </xf>
    <xf numFmtId="0" fontId="2" fillId="9" borderId="13" xfId="0" applyFont="1" applyFill="1" applyBorder="1" applyAlignment="1">
      <alignment horizontal="center" vertical="center" wrapText="1"/>
    </xf>
    <xf numFmtId="164" fontId="2" fillId="24" borderId="15" xfId="0" applyNumberFormat="1" applyFont="1" applyFill="1" applyBorder="1" applyAlignment="1">
      <alignment vertical="center"/>
    </xf>
    <xf numFmtId="164" fontId="2" fillId="24" borderId="17" xfId="0" applyNumberFormat="1" applyFont="1" applyFill="1" applyBorder="1" applyAlignment="1">
      <alignment vertical="center"/>
    </xf>
    <xf numFmtId="164" fontId="2" fillId="24" borderId="35" xfId="0" applyNumberFormat="1" applyFont="1" applyFill="1" applyBorder="1" applyAlignment="1">
      <alignment vertical="center"/>
    </xf>
    <xf numFmtId="0" fontId="2" fillId="24" borderId="15" xfId="0" applyFont="1" applyFill="1" applyBorder="1" applyAlignment="1">
      <alignment vertical="center" wrapText="1"/>
    </xf>
    <xf numFmtId="164" fontId="2" fillId="24" borderId="12" xfId="0" applyNumberFormat="1" applyFont="1" applyFill="1" applyBorder="1" applyAlignment="1">
      <alignment vertical="center"/>
    </xf>
    <xf numFmtId="164" fontId="2" fillId="24" borderId="16" xfId="0" applyNumberFormat="1" applyFont="1" applyFill="1" applyBorder="1" applyAlignment="1">
      <alignment vertical="center"/>
    </xf>
    <xf numFmtId="164" fontId="2" fillId="24" borderId="30" xfId="0" applyNumberFormat="1" applyFont="1" applyFill="1" applyBorder="1" applyAlignment="1">
      <alignment vertical="center"/>
    </xf>
    <xf numFmtId="164" fontId="2" fillId="24" borderId="12" xfId="0" applyNumberFormat="1" applyFont="1" applyFill="1" applyBorder="1" applyAlignment="1">
      <alignment horizontal="center" vertical="center"/>
    </xf>
    <xf numFmtId="0" fontId="2" fillId="24" borderId="12" xfId="0" applyFont="1" applyFill="1" applyBorder="1" applyAlignment="1">
      <alignment vertical="center" wrapText="1"/>
    </xf>
    <xf numFmtId="164" fontId="5" fillId="12" borderId="12" xfId="0" applyNumberFormat="1" applyFont="1" applyFill="1" applyBorder="1" applyAlignment="1">
      <alignment horizontal="center" vertical="center" wrapText="1"/>
    </xf>
    <xf numFmtId="164" fontId="2" fillId="24" borderId="36" xfId="0" applyNumberFormat="1" applyFont="1" applyFill="1" applyBorder="1" applyAlignment="1">
      <alignment vertical="center"/>
    </xf>
    <xf numFmtId="164" fontId="2" fillId="24" borderId="27" xfId="0" applyNumberFormat="1" applyFont="1" applyFill="1" applyBorder="1" applyAlignment="1">
      <alignment vertical="center"/>
    </xf>
    <xf numFmtId="164" fontId="2" fillId="24" borderId="37" xfId="0" applyNumberFormat="1" applyFont="1" applyFill="1" applyBorder="1" applyAlignment="1">
      <alignment vertical="center"/>
    </xf>
    <xf numFmtId="0" fontId="2" fillId="24" borderId="31" xfId="0" applyNumberFormat="1" applyFont="1" applyFill="1" applyBorder="1" applyAlignment="1">
      <alignment horizontal="center" vertical="center" wrapText="1"/>
    </xf>
    <xf numFmtId="164" fontId="2" fillId="24" borderId="28" xfId="0" applyNumberFormat="1" applyFont="1" applyFill="1" applyBorder="1" applyAlignment="1">
      <alignment vertical="center"/>
    </xf>
    <xf numFmtId="164" fontId="2" fillId="24" borderId="38" xfId="0" applyNumberFormat="1" applyFont="1" applyFill="1" applyBorder="1" applyAlignment="1">
      <alignment vertical="center"/>
    </xf>
    <xf numFmtId="164" fontId="2" fillId="24" borderId="39" xfId="0" applyNumberFormat="1" applyFont="1" applyFill="1" applyBorder="1" applyAlignment="1">
      <alignment vertical="center"/>
    </xf>
    <xf numFmtId="164" fontId="2" fillId="24" borderId="27" xfId="0" applyNumberFormat="1" applyFont="1" applyFill="1" applyBorder="1" applyAlignment="1">
      <alignment horizontal="center" vertical="center"/>
    </xf>
    <xf numFmtId="0" fontId="2" fillId="24" borderId="36" xfId="0" applyFont="1" applyFill="1" applyBorder="1" applyAlignment="1">
      <alignment vertical="center" wrapText="1"/>
    </xf>
    <xf numFmtId="0" fontId="2" fillId="24" borderId="27" xfId="0" applyFont="1" applyFill="1" applyBorder="1" applyAlignment="1">
      <alignment vertical="center" wrapText="1"/>
    </xf>
    <xf numFmtId="0" fontId="2" fillId="24" borderId="36" xfId="0" applyFont="1" applyFill="1" applyBorder="1" applyAlignment="1">
      <alignment horizontal="center" vertical="center" wrapText="1"/>
    </xf>
    <xf numFmtId="164" fontId="5" fillId="12" borderId="27" xfId="0" applyNumberFormat="1" applyFont="1" applyFill="1" applyBorder="1" applyAlignment="1">
      <alignment horizontal="center" vertical="center" wrapText="1"/>
    </xf>
    <xf numFmtId="164" fontId="2" fillId="24" borderId="16" xfId="0" applyNumberFormat="1" applyFont="1" applyFill="1" applyBorder="1" applyAlignment="1">
      <alignment horizontal="center" vertical="center"/>
    </xf>
    <xf numFmtId="164" fontId="2" fillId="24" borderId="30" xfId="0" applyNumberFormat="1" applyFont="1" applyFill="1" applyBorder="1" applyAlignment="1">
      <alignment horizontal="center" vertical="center"/>
    </xf>
    <xf numFmtId="164" fontId="2" fillId="24" borderId="28" xfId="0" applyNumberFormat="1" applyFont="1" applyFill="1" applyBorder="1" applyAlignment="1">
      <alignment horizontal="center" vertical="center"/>
    </xf>
    <xf numFmtId="164" fontId="2" fillId="24" borderId="38" xfId="0" applyNumberFormat="1" applyFont="1" applyFill="1" applyBorder="1" applyAlignment="1">
      <alignment horizontal="center" vertical="center"/>
    </xf>
    <xf numFmtId="0" fontId="2" fillId="24" borderId="10" xfId="0" applyFont="1" applyFill="1" applyBorder="1" applyAlignment="1">
      <alignment vertical="center" wrapText="1"/>
    </xf>
    <xf numFmtId="0" fontId="2" fillId="24" borderId="16" xfId="0" applyFont="1" applyFill="1" applyBorder="1" applyAlignment="1">
      <alignment vertical="center" wrapText="1"/>
    </xf>
    <xf numFmtId="0" fontId="2" fillId="24" borderId="30" xfId="0" applyFont="1" applyFill="1" applyBorder="1" applyAlignment="1">
      <alignment vertical="center" wrapText="1"/>
    </xf>
    <xf numFmtId="0" fontId="2" fillId="24" borderId="18" xfId="0" applyFont="1" applyFill="1" applyBorder="1" applyAlignment="1">
      <alignment vertical="center" wrapText="1"/>
    </xf>
    <xf numFmtId="0" fontId="2" fillId="24" borderId="12" xfId="0" applyFont="1" applyFill="1" applyBorder="1" applyAlignment="1">
      <alignment horizontal="left"/>
    </xf>
    <xf numFmtId="0" fontId="2" fillId="24" borderId="12" xfId="0" applyFont="1" applyFill="1" applyBorder="1" applyAlignment="1">
      <alignment/>
    </xf>
    <xf numFmtId="0" fontId="2" fillId="24" borderId="16" xfId="0" applyFont="1" applyFill="1" applyBorder="1" applyAlignment="1">
      <alignment/>
    </xf>
    <xf numFmtId="0" fontId="2" fillId="24" borderId="35" xfId="0" applyFont="1" applyFill="1" applyBorder="1" applyAlignment="1">
      <alignment vertical="center" wrapText="1"/>
    </xf>
    <xf numFmtId="0" fontId="2" fillId="24" borderId="39" xfId="0" applyFont="1" applyFill="1" applyBorder="1" applyAlignment="1">
      <alignment vertical="center" wrapText="1"/>
    </xf>
    <xf numFmtId="0" fontId="2" fillId="24" borderId="38" xfId="0" applyFont="1" applyFill="1" applyBorder="1" applyAlignment="1">
      <alignment vertical="center" wrapText="1"/>
    </xf>
    <xf numFmtId="0" fontId="2" fillId="24" borderId="38" xfId="0" applyFont="1" applyFill="1" applyBorder="1" applyAlignment="1">
      <alignment horizontal="center" vertical="center" wrapText="1"/>
    </xf>
    <xf numFmtId="0" fontId="2" fillId="24" borderId="17" xfId="0" applyFont="1" applyFill="1" applyBorder="1" applyAlignment="1">
      <alignment vertical="center" wrapText="1"/>
    </xf>
    <xf numFmtId="0" fontId="2" fillId="24" borderId="37" xfId="0" applyFont="1" applyFill="1" applyBorder="1" applyAlignment="1">
      <alignment vertical="center" wrapText="1"/>
    </xf>
    <xf numFmtId="0" fontId="2" fillId="24" borderId="28" xfId="0" applyFont="1" applyFill="1" applyBorder="1" applyAlignment="1">
      <alignment vertical="center" wrapText="1"/>
    </xf>
    <xf numFmtId="0" fontId="2" fillId="24" borderId="40" xfId="0" applyFont="1" applyFill="1" applyBorder="1" applyAlignment="1">
      <alignment vertical="center" wrapText="1"/>
    </xf>
    <xf numFmtId="0" fontId="2" fillId="24" borderId="41" xfId="0" applyFont="1" applyFill="1" applyBorder="1" applyAlignment="1">
      <alignment vertical="center" wrapText="1"/>
    </xf>
    <xf numFmtId="0" fontId="2" fillId="24" borderId="34" xfId="0" applyFont="1" applyFill="1" applyBorder="1" applyAlignment="1">
      <alignment vertical="center" wrapText="1"/>
    </xf>
    <xf numFmtId="0" fontId="2" fillId="24" borderId="21" xfId="0" applyFont="1" applyFill="1" applyBorder="1" applyAlignment="1">
      <alignment vertical="center" wrapText="1"/>
    </xf>
    <xf numFmtId="0" fontId="2" fillId="24" borderId="42" xfId="0" applyFont="1" applyFill="1" applyBorder="1" applyAlignment="1">
      <alignment vertical="center" wrapText="1"/>
    </xf>
    <xf numFmtId="0" fontId="2" fillId="24" borderId="26" xfId="0" applyFont="1" applyFill="1" applyBorder="1" applyAlignment="1">
      <alignment vertical="center" wrapText="1"/>
    </xf>
    <xf numFmtId="0" fontId="2" fillId="24" borderId="39" xfId="0" applyFont="1" applyFill="1" applyBorder="1" applyAlignment="1">
      <alignment horizontal="center" vertical="center" wrapText="1"/>
    </xf>
    <xf numFmtId="0" fontId="2" fillId="24" borderId="42" xfId="0" applyFont="1" applyFill="1" applyBorder="1" applyAlignment="1">
      <alignment horizontal="center" vertical="center" wrapText="1"/>
    </xf>
    <xf numFmtId="0" fontId="2" fillId="24" borderId="37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2" fillId="0" borderId="31" xfId="0" applyFont="1" applyFill="1" applyBorder="1" applyAlignment="1">
      <alignment wrapText="1"/>
    </xf>
    <xf numFmtId="0" fontId="2" fillId="0" borderId="43" xfId="0" applyFont="1" applyFill="1" applyBorder="1" applyAlignment="1">
      <alignment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wrapText="1"/>
    </xf>
    <xf numFmtId="0" fontId="2" fillId="0" borderId="27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textRotation="90" wrapText="1"/>
    </xf>
    <xf numFmtId="0" fontId="2" fillId="0" borderId="13" xfId="0" applyFont="1" applyFill="1" applyBorder="1" applyAlignment="1">
      <alignment horizontal="center" vertical="center" textRotation="90" wrapText="1"/>
    </xf>
    <xf numFmtId="0" fontId="2" fillId="0" borderId="27" xfId="0" applyFont="1" applyFill="1" applyBorder="1" applyAlignment="1">
      <alignment horizontal="center" vertical="center" textRotation="90" wrapText="1"/>
    </xf>
    <xf numFmtId="0" fontId="2" fillId="0" borderId="36" xfId="0" applyFont="1" applyFill="1" applyBorder="1" applyAlignment="1">
      <alignment horizontal="center" wrapText="1"/>
    </xf>
    <xf numFmtId="0" fontId="2" fillId="0" borderId="41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left" vertical="top" wrapText="1"/>
    </xf>
    <xf numFmtId="0" fontId="3" fillId="0" borderId="19" xfId="0" applyFont="1" applyFill="1" applyBorder="1" applyAlignment="1">
      <alignment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top" wrapText="1"/>
    </xf>
    <xf numFmtId="0" fontId="2" fillId="0" borderId="19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16" fontId="2" fillId="0" borderId="44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3" fillId="9" borderId="11" xfId="0" applyFont="1" applyFill="1" applyBorder="1" applyAlignment="1">
      <alignment vertical="center" wrapText="1"/>
    </xf>
    <xf numFmtId="0" fontId="3" fillId="9" borderId="11" xfId="0" applyFont="1" applyFill="1" applyBorder="1" applyAlignment="1">
      <alignment horizontal="left" vertical="center" wrapText="1"/>
    </xf>
    <xf numFmtId="0" fontId="2" fillId="9" borderId="11" xfId="0" applyFont="1" applyFill="1" applyBorder="1" applyAlignment="1">
      <alignment horizontal="center" vertical="center" wrapText="1"/>
    </xf>
    <xf numFmtId="0" fontId="2" fillId="9" borderId="11" xfId="0" applyFont="1" applyFill="1" applyBorder="1" applyAlignment="1">
      <alignment horizontal="center" vertical="center"/>
    </xf>
    <xf numFmtId="0" fontId="2" fillId="9" borderId="26" xfId="0" applyFont="1" applyFill="1" applyBorder="1" applyAlignment="1">
      <alignment horizontal="center" vertical="center"/>
    </xf>
    <xf numFmtId="0" fontId="3" fillId="9" borderId="13" xfId="0" applyFont="1" applyFill="1" applyBorder="1" applyAlignment="1">
      <alignment vertical="center" wrapText="1"/>
    </xf>
    <xf numFmtId="0" fontId="3" fillId="9" borderId="13" xfId="0" applyFont="1" applyFill="1" applyBorder="1" applyAlignment="1">
      <alignment horizontal="left" vertical="center" wrapText="1"/>
    </xf>
    <xf numFmtId="0" fontId="2" fillId="9" borderId="19" xfId="0" applyFont="1" applyFill="1" applyBorder="1" applyAlignment="1">
      <alignment horizontal="center" vertical="center" wrapText="1"/>
    </xf>
    <xf numFmtId="0" fontId="2" fillId="9" borderId="13" xfId="0" applyFont="1" applyFill="1" applyBorder="1" applyAlignment="1">
      <alignment horizontal="center" vertical="center"/>
    </xf>
    <xf numFmtId="0" fontId="2" fillId="9" borderId="19" xfId="0" applyFont="1" applyFill="1" applyBorder="1" applyAlignment="1">
      <alignment horizontal="center" vertical="center"/>
    </xf>
    <xf numFmtId="0" fontId="2" fillId="9" borderId="27" xfId="0" applyFont="1" applyFill="1" applyBorder="1" applyAlignment="1">
      <alignment horizontal="center" vertical="center"/>
    </xf>
    <xf numFmtId="0" fontId="3" fillId="9" borderId="14" xfId="0" applyFont="1" applyFill="1" applyBorder="1" applyAlignment="1">
      <alignment vertical="center" wrapText="1"/>
    </xf>
    <xf numFmtId="0" fontId="3" fillId="9" borderId="14" xfId="0" applyFont="1" applyFill="1" applyBorder="1" applyAlignment="1">
      <alignment horizontal="left" vertical="center" wrapText="1"/>
    </xf>
    <xf numFmtId="0" fontId="2" fillId="9" borderId="14" xfId="0" applyFont="1" applyFill="1" applyBorder="1" applyAlignment="1">
      <alignment horizontal="center" vertical="center" wrapText="1"/>
    </xf>
    <xf numFmtId="0" fontId="2" fillId="9" borderId="20" xfId="0" applyFont="1" applyFill="1" applyBorder="1" applyAlignment="1">
      <alignment horizontal="center" vertical="center" wrapText="1"/>
    </xf>
    <xf numFmtId="0" fontId="2" fillId="9" borderId="14" xfId="0" applyFont="1" applyFill="1" applyBorder="1" applyAlignment="1">
      <alignment horizontal="center" vertical="center"/>
    </xf>
    <xf numFmtId="0" fontId="2" fillId="9" borderId="20" xfId="0" applyFont="1" applyFill="1" applyBorder="1" applyAlignment="1">
      <alignment horizontal="center" vertical="center"/>
    </xf>
    <xf numFmtId="0" fontId="2" fillId="9" borderId="28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vertical="center" wrapText="1"/>
    </xf>
    <xf numFmtId="0" fontId="3" fillId="0" borderId="45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16" fontId="2" fillId="0" borderId="32" xfId="0" applyNumberFormat="1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left" vertical="top" wrapText="1"/>
    </xf>
    <xf numFmtId="0" fontId="3" fillId="0" borderId="23" xfId="0" applyFont="1" applyFill="1" applyBorder="1" applyAlignment="1">
      <alignment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wrapText="1"/>
    </xf>
    <xf numFmtId="165" fontId="2" fillId="9" borderId="11" xfId="0" applyNumberFormat="1" applyFont="1" applyFill="1" applyBorder="1" applyAlignment="1">
      <alignment horizontal="center" vertical="center" wrapText="1"/>
    </xf>
    <xf numFmtId="166" fontId="2" fillId="9" borderId="11" xfId="0" applyNumberFormat="1" applyFont="1" applyFill="1" applyBorder="1" applyAlignment="1">
      <alignment horizontal="center" vertical="center"/>
    </xf>
    <xf numFmtId="166" fontId="2" fillId="9" borderId="43" xfId="0" applyNumberFormat="1" applyFont="1" applyFill="1" applyBorder="1" applyAlignment="1">
      <alignment horizontal="center" vertical="center"/>
    </xf>
    <xf numFmtId="0" fontId="3" fillId="8" borderId="11" xfId="0" applyFont="1" applyFill="1" applyBorder="1" applyAlignment="1">
      <alignment horizontal="left" vertical="center" wrapText="1"/>
    </xf>
    <xf numFmtId="0" fontId="2" fillId="8" borderId="11" xfId="0" applyFont="1" applyFill="1" applyBorder="1" applyAlignment="1">
      <alignment horizontal="center" vertical="center" wrapText="1"/>
    </xf>
    <xf numFmtId="0" fontId="2" fillId="8" borderId="11" xfId="0" applyFont="1" applyFill="1" applyBorder="1" applyAlignment="1">
      <alignment horizontal="center" vertical="center"/>
    </xf>
    <xf numFmtId="0" fontId="2" fillId="8" borderId="26" xfId="0" applyFont="1" applyFill="1" applyBorder="1" applyAlignment="1">
      <alignment horizontal="center" vertical="center"/>
    </xf>
    <xf numFmtId="0" fontId="3" fillId="8" borderId="13" xfId="0" applyFont="1" applyFill="1" applyBorder="1" applyAlignment="1">
      <alignment horizontal="left" vertical="center" wrapText="1"/>
    </xf>
    <xf numFmtId="0" fontId="2" fillId="8" borderId="13" xfId="0" applyFont="1" applyFill="1" applyBorder="1" applyAlignment="1">
      <alignment horizontal="center" vertical="center" wrapText="1"/>
    </xf>
    <xf numFmtId="0" fontId="2" fillId="8" borderId="13" xfId="0" applyFont="1" applyFill="1" applyBorder="1" applyAlignment="1">
      <alignment horizontal="center" vertical="center"/>
    </xf>
    <xf numFmtId="0" fontId="2" fillId="8" borderId="27" xfId="0" applyFont="1" applyFill="1" applyBorder="1" applyAlignment="1">
      <alignment horizontal="center" vertical="center"/>
    </xf>
    <xf numFmtId="0" fontId="3" fillId="8" borderId="14" xfId="0" applyFont="1" applyFill="1" applyBorder="1" applyAlignment="1">
      <alignment horizontal="left" vertical="center" wrapText="1"/>
    </xf>
    <xf numFmtId="0" fontId="2" fillId="8" borderId="14" xfId="0" applyFont="1" applyFill="1" applyBorder="1" applyAlignment="1">
      <alignment horizontal="center" vertical="center" wrapText="1"/>
    </xf>
    <xf numFmtId="0" fontId="2" fillId="8" borderId="14" xfId="0" applyFont="1" applyFill="1" applyBorder="1" applyAlignment="1">
      <alignment horizontal="center" vertical="center"/>
    </xf>
    <xf numFmtId="0" fontId="2" fillId="8" borderId="28" xfId="0" applyFont="1" applyFill="1" applyBorder="1" applyAlignment="1">
      <alignment horizontal="center" vertical="center"/>
    </xf>
    <xf numFmtId="0" fontId="3" fillId="8" borderId="13" xfId="0" applyFont="1" applyFill="1" applyBorder="1" applyAlignment="1">
      <alignment vertical="center" wrapText="1"/>
    </xf>
    <xf numFmtId="165" fontId="2" fillId="8" borderId="13" xfId="0" applyNumberFormat="1" applyFont="1" applyFill="1" applyBorder="1" applyAlignment="1">
      <alignment horizontal="center" vertical="center"/>
    </xf>
    <xf numFmtId="0" fontId="3" fillId="8" borderId="11" xfId="0" applyFont="1" applyFill="1" applyBorder="1" applyAlignment="1">
      <alignment vertical="center" wrapText="1"/>
    </xf>
    <xf numFmtId="0" fontId="3" fillId="8" borderId="14" xfId="0" applyFont="1" applyFill="1" applyBorder="1" applyAlignment="1">
      <alignment vertical="center" wrapText="1"/>
    </xf>
    <xf numFmtId="0" fontId="5" fillId="24" borderId="12" xfId="0" applyFont="1" applyFill="1" applyBorder="1" applyAlignment="1">
      <alignment horizontal="center" vertical="center" wrapText="1"/>
    </xf>
    <xf numFmtId="0" fontId="5" fillId="24" borderId="16" xfId="0" applyFont="1" applyFill="1" applyBorder="1" applyAlignment="1">
      <alignment horizontal="center" vertical="center" wrapText="1"/>
    </xf>
    <xf numFmtId="164" fontId="5" fillId="12" borderId="29" xfId="0" applyNumberFormat="1" applyFont="1" applyFill="1" applyBorder="1" applyAlignment="1">
      <alignment horizontal="center" vertical="center" wrapText="1"/>
    </xf>
    <xf numFmtId="0" fontId="5" fillId="24" borderId="36" xfId="0" applyFont="1" applyFill="1" applyBorder="1" applyAlignment="1">
      <alignment horizontal="center" vertical="center" wrapText="1"/>
    </xf>
    <xf numFmtId="0" fontId="5" fillId="24" borderId="37" xfId="0" applyFont="1" applyFill="1" applyBorder="1" applyAlignment="1">
      <alignment horizontal="center" vertical="center" wrapText="1"/>
    </xf>
    <xf numFmtId="164" fontId="5" fillId="12" borderId="49" xfId="0" applyNumberFormat="1" applyFont="1" applyFill="1" applyBorder="1" applyAlignment="1">
      <alignment horizontal="center" vertical="center" wrapText="1"/>
    </xf>
    <xf numFmtId="164" fontId="5" fillId="12" borderId="50" xfId="0" applyNumberFormat="1" applyFont="1" applyFill="1" applyBorder="1" applyAlignment="1">
      <alignment horizontal="center" vertical="center" wrapText="1"/>
    </xf>
    <xf numFmtId="164" fontId="5" fillId="12" borderId="51" xfId="0" applyNumberFormat="1" applyFont="1" applyFill="1" applyBorder="1" applyAlignment="1">
      <alignment horizontal="center" vertical="center" wrapText="1"/>
    </xf>
    <xf numFmtId="0" fontId="2" fillId="24" borderId="51" xfId="0" applyFont="1" applyFill="1" applyBorder="1" applyAlignment="1">
      <alignment vertical="center" wrapText="1"/>
    </xf>
    <xf numFmtId="0" fontId="5" fillId="24" borderId="10" xfId="0" applyFont="1" applyFill="1" applyBorder="1" applyAlignment="1">
      <alignment vertical="center" wrapText="1"/>
    </xf>
    <xf numFmtId="0" fontId="5" fillId="24" borderId="12" xfId="0" applyFont="1" applyFill="1" applyBorder="1" applyAlignment="1">
      <alignment vertical="center" wrapText="1"/>
    </xf>
    <xf numFmtId="0" fontId="5" fillId="24" borderId="16" xfId="0" applyFont="1" applyFill="1" applyBorder="1" applyAlignment="1">
      <alignment vertical="center" wrapText="1"/>
    </xf>
    <xf numFmtId="0" fontId="2" fillId="24" borderId="10" xfId="0" applyFont="1" applyFill="1" applyBorder="1" applyAlignment="1">
      <alignment horizontal="center"/>
    </xf>
    <xf numFmtId="4" fontId="2" fillId="24" borderId="36" xfId="0" applyNumberFormat="1" applyFont="1" applyFill="1" applyBorder="1" applyAlignment="1">
      <alignment horizontal="center" vertical="center" wrapText="1"/>
    </xf>
    <xf numFmtId="4" fontId="2" fillId="24" borderId="27" xfId="0" applyNumberFormat="1" applyFont="1" applyFill="1" applyBorder="1" applyAlignment="1">
      <alignment horizontal="center" vertical="center" wrapText="1"/>
    </xf>
    <xf numFmtId="4" fontId="2" fillId="24" borderId="12" xfId="0" applyNumberFormat="1" applyFont="1" applyFill="1" applyBorder="1" applyAlignment="1">
      <alignment horizontal="center" vertical="center" wrapText="1"/>
    </xf>
    <xf numFmtId="0" fontId="5" fillId="24" borderId="39" xfId="0" applyFont="1" applyFill="1" applyBorder="1" applyAlignment="1">
      <alignment horizontal="center" vertical="center" wrapText="1"/>
    </xf>
    <xf numFmtId="0" fontId="5" fillId="24" borderId="38" xfId="0" applyFont="1" applyFill="1" applyBorder="1" applyAlignment="1">
      <alignment horizontal="center" vertical="center" wrapText="1"/>
    </xf>
    <xf numFmtId="0" fontId="5" fillId="24" borderId="30" xfId="0" applyFont="1" applyFill="1" applyBorder="1" applyAlignment="1">
      <alignment horizontal="center" vertical="center" wrapText="1"/>
    </xf>
    <xf numFmtId="4" fontId="2" fillId="24" borderId="39" xfId="0" applyNumberFormat="1" applyFont="1" applyFill="1" applyBorder="1" applyAlignment="1">
      <alignment horizontal="center" vertical="center" wrapText="1"/>
    </xf>
    <xf numFmtId="4" fontId="2" fillId="24" borderId="38" xfId="0" applyNumberFormat="1" applyFont="1" applyFill="1" applyBorder="1" applyAlignment="1">
      <alignment horizontal="center" vertical="center" wrapText="1"/>
    </xf>
    <xf numFmtId="4" fontId="2" fillId="24" borderId="30" xfId="0" applyNumberFormat="1" applyFont="1" applyFill="1" applyBorder="1" applyAlignment="1">
      <alignment horizontal="center" vertical="center" wrapText="1"/>
    </xf>
    <xf numFmtId="4" fontId="2" fillId="24" borderId="37" xfId="0" applyNumberFormat="1" applyFont="1" applyFill="1" applyBorder="1" applyAlignment="1">
      <alignment horizontal="center" vertical="center" wrapText="1"/>
    </xf>
    <xf numFmtId="4" fontId="2" fillId="24" borderId="28" xfId="0" applyNumberFormat="1" applyFont="1" applyFill="1" applyBorder="1" applyAlignment="1">
      <alignment horizontal="center" vertical="center" wrapText="1"/>
    </xf>
    <xf numFmtId="4" fontId="2" fillId="24" borderId="16" xfId="0" applyNumberFormat="1" applyFont="1" applyFill="1" applyBorder="1" applyAlignment="1">
      <alignment horizontal="center" vertical="center" wrapText="1"/>
    </xf>
    <xf numFmtId="165" fontId="2" fillId="8" borderId="27" xfId="0" applyNumberFormat="1" applyFont="1" applyFill="1" applyBorder="1" applyAlignment="1">
      <alignment horizontal="center" vertical="center"/>
    </xf>
    <xf numFmtId="0" fontId="3" fillId="10" borderId="11" xfId="0" applyFont="1" applyFill="1" applyBorder="1" applyAlignment="1">
      <alignment vertical="center" wrapText="1"/>
    </xf>
    <xf numFmtId="0" fontId="3" fillId="10" borderId="11" xfId="0" applyFont="1" applyFill="1" applyBorder="1" applyAlignment="1">
      <alignment horizontal="left" vertical="center" wrapText="1"/>
    </xf>
    <xf numFmtId="0" fontId="2" fillId="10" borderId="11" xfId="0" applyFont="1" applyFill="1" applyBorder="1" applyAlignment="1">
      <alignment horizontal="center" vertical="center" wrapText="1"/>
    </xf>
    <xf numFmtId="0" fontId="2" fillId="10" borderId="11" xfId="0" applyFont="1" applyFill="1" applyBorder="1" applyAlignment="1">
      <alignment horizontal="center" vertical="center"/>
    </xf>
    <xf numFmtId="0" fontId="2" fillId="10" borderId="26" xfId="0" applyFont="1" applyFill="1" applyBorder="1" applyAlignment="1">
      <alignment horizontal="center" vertical="center"/>
    </xf>
    <xf numFmtId="0" fontId="3" fillId="10" borderId="14" xfId="0" applyFont="1" applyFill="1" applyBorder="1" applyAlignment="1">
      <alignment vertical="center" wrapText="1"/>
    </xf>
    <xf numFmtId="0" fontId="3" fillId="10" borderId="14" xfId="0" applyFont="1" applyFill="1" applyBorder="1" applyAlignment="1">
      <alignment horizontal="left" vertical="center" wrapText="1"/>
    </xf>
    <xf numFmtId="0" fontId="2" fillId="10" borderId="14" xfId="0" applyFont="1" applyFill="1" applyBorder="1" applyAlignment="1">
      <alignment horizontal="center" vertical="center" wrapText="1"/>
    </xf>
    <xf numFmtId="0" fontId="2" fillId="10" borderId="14" xfId="0" applyFont="1" applyFill="1" applyBorder="1" applyAlignment="1">
      <alignment horizontal="center" vertical="center"/>
    </xf>
    <xf numFmtId="0" fontId="2" fillId="10" borderId="28" xfId="0" applyFont="1" applyFill="1" applyBorder="1" applyAlignment="1">
      <alignment horizontal="center" vertical="center"/>
    </xf>
    <xf numFmtId="0" fontId="3" fillId="22" borderId="11" xfId="0" applyFont="1" applyFill="1" applyBorder="1" applyAlignment="1">
      <alignment vertical="center" wrapText="1"/>
    </xf>
    <xf numFmtId="0" fontId="3" fillId="22" borderId="11" xfId="0" applyFont="1" applyFill="1" applyBorder="1" applyAlignment="1">
      <alignment horizontal="left" vertical="center" wrapText="1"/>
    </xf>
    <xf numFmtId="0" fontId="2" fillId="22" borderId="11" xfId="0" applyFont="1" applyFill="1" applyBorder="1" applyAlignment="1">
      <alignment horizontal="center" vertical="center" wrapText="1"/>
    </xf>
    <xf numFmtId="0" fontId="2" fillId="22" borderId="11" xfId="0" applyFont="1" applyFill="1" applyBorder="1" applyAlignment="1">
      <alignment horizontal="center" vertical="center"/>
    </xf>
    <xf numFmtId="0" fontId="2" fillId="22" borderId="26" xfId="0" applyFont="1" applyFill="1" applyBorder="1" applyAlignment="1">
      <alignment horizontal="center" vertical="center"/>
    </xf>
    <xf numFmtId="0" fontId="3" fillId="22" borderId="14" xfId="0" applyFont="1" applyFill="1" applyBorder="1" applyAlignment="1">
      <alignment vertical="center" wrapText="1"/>
    </xf>
    <xf numFmtId="0" fontId="3" fillId="22" borderId="14" xfId="0" applyFont="1" applyFill="1" applyBorder="1" applyAlignment="1">
      <alignment horizontal="left" vertical="center" wrapText="1"/>
    </xf>
    <xf numFmtId="0" fontId="2" fillId="22" borderId="14" xfId="0" applyFont="1" applyFill="1" applyBorder="1" applyAlignment="1">
      <alignment horizontal="center" vertical="center" wrapText="1"/>
    </xf>
    <xf numFmtId="0" fontId="2" fillId="22" borderId="20" xfId="0" applyFont="1" applyFill="1" applyBorder="1" applyAlignment="1">
      <alignment horizontal="center" vertical="center" wrapText="1"/>
    </xf>
    <xf numFmtId="0" fontId="2" fillId="22" borderId="14" xfId="0" applyFont="1" applyFill="1" applyBorder="1" applyAlignment="1">
      <alignment horizontal="center" vertical="center"/>
    </xf>
    <xf numFmtId="0" fontId="2" fillId="22" borderId="20" xfId="0" applyFont="1" applyFill="1" applyBorder="1" applyAlignment="1">
      <alignment horizontal="center" vertical="center"/>
    </xf>
    <xf numFmtId="0" fontId="2" fillId="22" borderId="28" xfId="0" applyFont="1" applyFill="1" applyBorder="1" applyAlignment="1">
      <alignment horizontal="center" vertical="center"/>
    </xf>
    <xf numFmtId="0" fontId="5" fillId="12" borderId="21" xfId="0" applyFont="1" applyFill="1" applyBorder="1" applyAlignment="1">
      <alignment horizontal="center" vertical="center" wrapText="1"/>
    </xf>
    <xf numFmtId="0" fontId="5" fillId="12" borderId="15" xfId="0" applyFont="1" applyFill="1" applyBorder="1" applyAlignment="1">
      <alignment horizontal="center" vertical="center" wrapText="1"/>
    </xf>
    <xf numFmtId="0" fontId="5" fillId="12" borderId="17" xfId="0" applyFont="1" applyFill="1" applyBorder="1" applyAlignment="1">
      <alignment horizontal="center" vertical="center" wrapText="1"/>
    </xf>
    <xf numFmtId="0" fontId="3" fillId="22" borderId="13" xfId="0" applyFont="1" applyFill="1" applyBorder="1" applyAlignment="1">
      <alignment vertical="center" wrapText="1"/>
    </xf>
    <xf numFmtId="0" fontId="3" fillId="22" borderId="13" xfId="0" applyFont="1" applyFill="1" applyBorder="1" applyAlignment="1">
      <alignment horizontal="left" vertical="center" wrapText="1"/>
    </xf>
    <xf numFmtId="0" fontId="2" fillId="22" borderId="13" xfId="0" applyFont="1" applyFill="1" applyBorder="1" applyAlignment="1">
      <alignment horizontal="center" vertical="center" wrapText="1"/>
    </xf>
    <xf numFmtId="0" fontId="2" fillId="22" borderId="13" xfId="0" applyFont="1" applyFill="1" applyBorder="1" applyAlignment="1">
      <alignment horizontal="center" vertical="center"/>
    </xf>
    <xf numFmtId="165" fontId="2" fillId="22" borderId="13" xfId="0" applyNumberFormat="1" applyFont="1" applyFill="1" applyBorder="1" applyAlignment="1">
      <alignment horizontal="center" vertical="center"/>
    </xf>
    <xf numFmtId="4" fontId="5" fillId="12" borderId="52" xfId="0" applyNumberFormat="1" applyFont="1" applyFill="1" applyBorder="1" applyAlignment="1">
      <alignment horizontal="center" vertical="center" wrapText="1"/>
    </xf>
    <xf numFmtId="4" fontId="5" fillId="12" borderId="49" xfId="0" applyNumberFormat="1" applyFont="1" applyFill="1" applyBorder="1" applyAlignment="1">
      <alignment horizontal="center" vertical="center" wrapText="1"/>
    </xf>
    <xf numFmtId="4" fontId="5" fillId="12" borderId="53" xfId="0" applyNumberFormat="1" applyFont="1" applyFill="1" applyBorder="1" applyAlignment="1">
      <alignment horizontal="center" vertical="center" wrapText="1"/>
    </xf>
    <xf numFmtId="4" fontId="5" fillId="12" borderId="27" xfId="0" applyNumberFormat="1" applyFont="1" applyFill="1" applyBorder="1" applyAlignment="1">
      <alignment horizontal="center" vertical="center" wrapText="1"/>
    </xf>
    <xf numFmtId="4" fontId="5" fillId="12" borderId="54" xfId="0" applyNumberFormat="1" applyFont="1" applyFill="1" applyBorder="1" applyAlignment="1">
      <alignment horizontal="center" vertical="center" wrapText="1"/>
    </xf>
    <xf numFmtId="4" fontId="5" fillId="12" borderId="50" xfId="0" applyNumberFormat="1" applyFont="1" applyFill="1" applyBorder="1" applyAlignment="1">
      <alignment horizontal="center" vertical="center" wrapText="1"/>
    </xf>
    <xf numFmtId="4" fontId="2" fillId="22" borderId="13" xfId="0" applyNumberFormat="1" applyFont="1" applyFill="1" applyBorder="1" applyAlignment="1">
      <alignment horizontal="center" vertical="center"/>
    </xf>
    <xf numFmtId="4" fontId="2" fillId="22" borderId="27" xfId="0" applyNumberFormat="1" applyFont="1" applyFill="1" applyBorder="1" applyAlignment="1">
      <alignment horizontal="center" vertical="center"/>
    </xf>
    <xf numFmtId="3" fontId="2" fillId="24" borderId="12" xfId="0" applyNumberFormat="1" applyFont="1" applyFill="1" applyBorder="1" applyAlignment="1">
      <alignment vertical="center" wrapText="1"/>
    </xf>
    <xf numFmtId="14" fontId="2" fillId="5" borderId="48" xfId="0" applyNumberFormat="1" applyFont="1" applyFill="1" applyBorder="1" applyAlignment="1">
      <alignment horizontal="center" vertical="center" wrapText="1"/>
    </xf>
    <xf numFmtId="0" fontId="3" fillId="5" borderId="45" xfId="0" applyFont="1" applyFill="1" applyBorder="1" applyAlignment="1">
      <alignment horizontal="left" vertical="top" wrapText="1"/>
    </xf>
    <xf numFmtId="0" fontId="3" fillId="5" borderId="45" xfId="0" applyFont="1" applyFill="1" applyBorder="1" applyAlignment="1">
      <alignment vertical="center" wrapText="1"/>
    </xf>
    <xf numFmtId="0" fontId="3" fillId="5" borderId="45" xfId="0" applyFont="1" applyFill="1" applyBorder="1" applyAlignment="1">
      <alignment horizontal="left" vertical="center" wrapText="1"/>
    </xf>
    <xf numFmtId="0" fontId="2" fillId="5" borderId="45" xfId="0" applyFont="1" applyFill="1" applyBorder="1" applyAlignment="1">
      <alignment horizontal="center" vertical="center" wrapText="1"/>
    </xf>
    <xf numFmtId="0" fontId="2" fillId="5" borderId="45" xfId="0" applyFont="1" applyFill="1" applyBorder="1" applyAlignment="1">
      <alignment horizontal="center" vertical="center"/>
    </xf>
    <xf numFmtId="0" fontId="2" fillId="5" borderId="46" xfId="0" applyFont="1" applyFill="1" applyBorder="1" applyAlignment="1">
      <alignment horizontal="center" vertical="center"/>
    </xf>
    <xf numFmtId="14" fontId="2" fillId="4" borderId="48" xfId="0" applyNumberFormat="1" applyFont="1" applyFill="1" applyBorder="1" applyAlignment="1">
      <alignment horizontal="center" vertical="center" wrapText="1"/>
    </xf>
    <xf numFmtId="0" fontId="3" fillId="4" borderId="45" xfId="0" applyFont="1" applyFill="1" applyBorder="1" applyAlignment="1">
      <alignment horizontal="left" vertical="top" wrapText="1"/>
    </xf>
    <xf numFmtId="0" fontId="3" fillId="4" borderId="45" xfId="0" applyFont="1" applyFill="1" applyBorder="1" applyAlignment="1">
      <alignment vertical="center" wrapText="1"/>
    </xf>
    <xf numFmtId="0" fontId="3" fillId="4" borderId="45" xfId="0" applyFont="1" applyFill="1" applyBorder="1" applyAlignment="1">
      <alignment horizontal="left" vertical="center" wrapText="1"/>
    </xf>
    <xf numFmtId="0" fontId="2" fillId="4" borderId="45" xfId="0" applyFont="1" applyFill="1" applyBorder="1" applyAlignment="1">
      <alignment horizontal="center" vertical="center" wrapText="1"/>
    </xf>
    <xf numFmtId="0" fontId="2" fillId="4" borderId="45" xfId="0" applyFont="1" applyFill="1" applyBorder="1" applyAlignment="1">
      <alignment horizontal="center" vertical="center"/>
    </xf>
    <xf numFmtId="0" fontId="2" fillId="4" borderId="46" xfId="0" applyFont="1" applyFill="1" applyBorder="1" applyAlignment="1">
      <alignment horizontal="center" vertical="center"/>
    </xf>
    <xf numFmtId="0" fontId="3" fillId="10" borderId="13" xfId="0" applyFont="1" applyFill="1" applyBorder="1" applyAlignment="1">
      <alignment vertical="center" wrapText="1"/>
    </xf>
    <xf numFmtId="0" fontId="3" fillId="10" borderId="13" xfId="0" applyFont="1" applyFill="1" applyBorder="1" applyAlignment="1">
      <alignment horizontal="left" vertical="center" wrapText="1"/>
    </xf>
    <xf numFmtId="0" fontId="2" fillId="10" borderId="13" xfId="0" applyFont="1" applyFill="1" applyBorder="1" applyAlignment="1">
      <alignment horizontal="center" vertical="center" wrapText="1"/>
    </xf>
    <xf numFmtId="0" fontId="2" fillId="10" borderId="13" xfId="0" applyFont="1" applyFill="1" applyBorder="1" applyAlignment="1">
      <alignment horizontal="center" vertical="center"/>
    </xf>
    <xf numFmtId="0" fontId="2" fillId="10" borderId="27" xfId="0" applyFont="1" applyFill="1" applyBorder="1" applyAlignment="1">
      <alignment horizontal="center" vertical="center"/>
    </xf>
    <xf numFmtId="0" fontId="3" fillId="11" borderId="11" xfId="0" applyFont="1" applyFill="1" applyBorder="1" applyAlignment="1">
      <alignment vertical="center" wrapText="1"/>
    </xf>
    <xf numFmtId="0" fontId="3" fillId="11" borderId="11" xfId="0" applyFont="1" applyFill="1" applyBorder="1" applyAlignment="1">
      <alignment horizontal="left" vertical="center" wrapText="1"/>
    </xf>
    <xf numFmtId="0" fontId="2" fillId="11" borderId="11" xfId="0" applyFont="1" applyFill="1" applyBorder="1" applyAlignment="1">
      <alignment horizontal="center" vertical="center" wrapText="1"/>
    </xf>
    <xf numFmtId="0" fontId="2" fillId="11" borderId="11" xfId="0" applyFont="1" applyFill="1" applyBorder="1" applyAlignment="1">
      <alignment horizontal="center" vertical="center"/>
    </xf>
    <xf numFmtId="0" fontId="2" fillId="11" borderId="26" xfId="0" applyFont="1" applyFill="1" applyBorder="1" applyAlignment="1">
      <alignment horizontal="center" vertical="center"/>
    </xf>
    <xf numFmtId="0" fontId="3" fillId="11" borderId="13" xfId="0" applyFont="1" applyFill="1" applyBorder="1" applyAlignment="1">
      <alignment vertical="center" wrapText="1"/>
    </xf>
    <xf numFmtId="0" fontId="3" fillId="11" borderId="13" xfId="0" applyFont="1" applyFill="1" applyBorder="1" applyAlignment="1">
      <alignment horizontal="left" vertical="center" wrapText="1"/>
    </xf>
    <xf numFmtId="0" fontId="2" fillId="11" borderId="13" xfId="0" applyFont="1" applyFill="1" applyBorder="1" applyAlignment="1">
      <alignment horizontal="center" vertical="center" wrapText="1"/>
    </xf>
    <xf numFmtId="0" fontId="2" fillId="11" borderId="13" xfId="0" applyFont="1" applyFill="1" applyBorder="1" applyAlignment="1">
      <alignment horizontal="center" vertical="center"/>
    </xf>
    <xf numFmtId="0" fontId="2" fillId="11" borderId="27" xfId="0" applyFont="1" applyFill="1" applyBorder="1" applyAlignment="1">
      <alignment horizontal="center" vertical="center"/>
    </xf>
    <xf numFmtId="0" fontId="3" fillId="11" borderId="19" xfId="0" applyFont="1" applyFill="1" applyBorder="1" applyAlignment="1">
      <alignment vertical="center" wrapText="1"/>
    </xf>
    <xf numFmtId="0" fontId="3" fillId="11" borderId="19" xfId="0" applyFont="1" applyFill="1" applyBorder="1" applyAlignment="1">
      <alignment horizontal="left" vertical="center" wrapText="1"/>
    </xf>
    <xf numFmtId="0" fontId="2" fillId="11" borderId="19" xfId="0" applyFont="1" applyFill="1" applyBorder="1" applyAlignment="1">
      <alignment horizontal="center" vertical="center" wrapText="1"/>
    </xf>
    <xf numFmtId="0" fontId="14" fillId="11" borderId="19" xfId="0" applyFont="1" applyFill="1" applyBorder="1" applyAlignment="1">
      <alignment horizontal="center" vertical="center"/>
    </xf>
    <xf numFmtId="0" fontId="2" fillId="11" borderId="19" xfId="0" applyFont="1" applyFill="1" applyBorder="1" applyAlignment="1">
      <alignment horizontal="center" vertical="center"/>
    </xf>
    <xf numFmtId="0" fontId="2" fillId="11" borderId="20" xfId="0" applyFont="1" applyFill="1" applyBorder="1" applyAlignment="1">
      <alignment horizontal="center" vertical="center"/>
    </xf>
    <xf numFmtId="0" fontId="2" fillId="11" borderId="34" xfId="0" applyFont="1" applyFill="1" applyBorder="1" applyAlignment="1">
      <alignment horizontal="center" vertical="center"/>
    </xf>
    <xf numFmtId="164" fontId="2" fillId="24" borderId="0" xfId="0" applyNumberFormat="1" applyFont="1" applyFill="1" applyAlignment="1">
      <alignment horizontal="left"/>
    </xf>
    <xf numFmtId="0" fontId="2" fillId="24" borderId="41" xfId="0" applyFont="1" applyFill="1" applyBorder="1" applyAlignment="1">
      <alignment horizontal="center" vertical="center" wrapText="1"/>
    </xf>
    <xf numFmtId="0" fontId="14" fillId="10" borderId="14" xfId="0" applyFont="1" applyFill="1" applyBorder="1" applyAlignment="1">
      <alignment horizontal="center" vertical="center"/>
    </xf>
    <xf numFmtId="0" fontId="2" fillId="10" borderId="24" xfId="0" applyFont="1" applyFill="1" applyBorder="1" applyAlignment="1">
      <alignment horizontal="center" vertical="center"/>
    </xf>
    <xf numFmtId="165" fontId="2" fillId="0" borderId="13" xfId="0" applyNumberFormat="1" applyFont="1" applyFill="1" applyBorder="1" applyAlignment="1">
      <alignment horizontal="center" vertical="center" wrapText="1"/>
    </xf>
    <xf numFmtId="0" fontId="16" fillId="24" borderId="13" xfId="0" applyFont="1" applyFill="1" applyBorder="1" applyAlignment="1">
      <alignment horizontal="left" vertical="center" wrapText="1"/>
    </xf>
    <xf numFmtId="0" fontId="17" fillId="24" borderId="13" xfId="0" applyFont="1" applyFill="1" applyBorder="1" applyAlignment="1">
      <alignment horizontal="center" vertical="center" wrapText="1"/>
    </xf>
    <xf numFmtId="0" fontId="2" fillId="24" borderId="0" xfId="0" applyFont="1" applyFill="1" applyAlignment="1">
      <alignment horizontal="center" vertical="center"/>
    </xf>
    <xf numFmtId="164" fontId="2" fillId="24" borderId="50" xfId="0" applyNumberFormat="1" applyFont="1" applyFill="1" applyBorder="1" applyAlignment="1">
      <alignment horizontal="center" vertical="center"/>
    </xf>
    <xf numFmtId="16" fontId="5" fillId="12" borderId="31" xfId="0" applyNumberFormat="1" applyFont="1" applyFill="1" applyBorder="1" applyAlignment="1">
      <alignment horizontal="center" vertical="center" wrapText="1"/>
    </xf>
    <xf numFmtId="16" fontId="5" fillId="12" borderId="32" xfId="0" applyNumberFormat="1" applyFont="1" applyFill="1" applyBorder="1" applyAlignment="1">
      <alignment horizontal="center" vertical="center" wrapText="1"/>
    </xf>
    <xf numFmtId="16" fontId="5" fillId="12" borderId="33" xfId="0" applyNumberFormat="1" applyFont="1" applyFill="1" applyBorder="1" applyAlignment="1">
      <alignment horizontal="center" vertical="center" wrapText="1"/>
    </xf>
    <xf numFmtId="1" fontId="2" fillId="24" borderId="42" xfId="0" applyNumberFormat="1" applyFont="1" applyFill="1" applyBorder="1" applyAlignment="1">
      <alignment horizontal="center" vertical="center" wrapText="1"/>
    </xf>
    <xf numFmtId="1" fontId="2" fillId="24" borderId="36" xfId="0" applyNumberFormat="1" applyFont="1" applyFill="1" applyBorder="1" applyAlignment="1">
      <alignment horizontal="center" vertical="center" wrapText="1"/>
    </xf>
    <xf numFmtId="1" fontId="2" fillId="24" borderId="37" xfId="0" applyNumberFormat="1" applyFont="1" applyFill="1" applyBorder="1" applyAlignment="1">
      <alignment horizontal="center" vertical="center" wrapText="1"/>
    </xf>
    <xf numFmtId="0" fontId="2" fillId="24" borderId="32" xfId="0" applyNumberFormat="1" applyFont="1" applyFill="1" applyBorder="1" applyAlignment="1">
      <alignment horizontal="center" vertical="center" wrapText="1"/>
    </xf>
    <xf numFmtId="0" fontId="2" fillId="24" borderId="33" xfId="0" applyNumberFormat="1" applyFont="1" applyFill="1" applyBorder="1" applyAlignment="1">
      <alignment horizontal="center" vertical="center" wrapText="1"/>
    </xf>
    <xf numFmtId="164" fontId="2" fillId="24" borderId="49" xfId="0" applyNumberFormat="1" applyFont="1" applyFill="1" applyBorder="1" applyAlignment="1">
      <alignment horizontal="center" vertical="center"/>
    </xf>
    <xf numFmtId="164" fontId="2" fillId="24" borderId="47" xfId="0" applyNumberFormat="1" applyFont="1" applyFill="1" applyBorder="1" applyAlignment="1">
      <alignment horizontal="center" vertical="center"/>
    </xf>
    <xf numFmtId="0" fontId="2" fillId="24" borderId="27" xfId="0" applyFont="1" applyFill="1" applyBorder="1" applyAlignment="1">
      <alignment horizontal="center" vertical="center" wrapText="1"/>
    </xf>
    <xf numFmtId="0" fontId="2" fillId="24" borderId="14" xfId="0" applyFont="1" applyFill="1" applyBorder="1" applyAlignment="1">
      <alignment horizontal="center" vertical="center" wrapText="1"/>
    </xf>
    <xf numFmtId="0" fontId="2" fillId="24" borderId="28" xfId="0" applyFont="1" applyFill="1" applyBorder="1" applyAlignment="1">
      <alignment horizontal="center" vertical="center" wrapText="1"/>
    </xf>
    <xf numFmtId="0" fontId="2" fillId="24" borderId="31" xfId="0" applyFont="1" applyFill="1" applyBorder="1" applyAlignment="1">
      <alignment horizontal="center" vertical="center" wrapText="1"/>
    </xf>
    <xf numFmtId="0" fontId="2" fillId="24" borderId="32" xfId="0" applyFont="1" applyFill="1" applyBorder="1" applyAlignment="1">
      <alignment horizontal="center" vertical="center" wrapText="1"/>
    </xf>
    <xf numFmtId="0" fontId="2" fillId="24" borderId="33" xfId="0" applyFont="1" applyFill="1" applyBorder="1" applyAlignment="1">
      <alignment horizontal="center" vertical="center" wrapText="1"/>
    </xf>
    <xf numFmtId="0" fontId="3" fillId="24" borderId="55" xfId="0" applyFont="1" applyFill="1" applyBorder="1" applyAlignment="1">
      <alignment horizontal="left" vertical="center" wrapText="1"/>
    </xf>
    <xf numFmtId="0" fontId="3" fillId="24" borderId="56" xfId="0" applyFont="1" applyFill="1" applyBorder="1" applyAlignment="1">
      <alignment horizontal="left" vertical="center" wrapText="1"/>
    </xf>
    <xf numFmtId="0" fontId="3" fillId="24" borderId="57" xfId="0" applyFont="1" applyFill="1" applyBorder="1" applyAlignment="1">
      <alignment horizontal="left" vertical="center" wrapText="1"/>
    </xf>
    <xf numFmtId="0" fontId="2" fillId="24" borderId="11" xfId="0" applyFont="1" applyFill="1" applyBorder="1" applyAlignment="1">
      <alignment horizontal="left" vertical="center" wrapText="1"/>
    </xf>
    <xf numFmtId="0" fontId="2" fillId="24" borderId="11" xfId="0" applyFont="1" applyFill="1" applyBorder="1" applyAlignment="1">
      <alignment horizontal="center" vertical="center" wrapText="1"/>
    </xf>
    <xf numFmtId="0" fontId="2" fillId="24" borderId="26" xfId="0" applyFont="1" applyFill="1" applyBorder="1" applyAlignment="1">
      <alignment horizontal="center" vertical="center" wrapText="1"/>
    </xf>
    <xf numFmtId="0" fontId="2" fillId="24" borderId="13" xfId="0" applyFont="1" applyFill="1" applyBorder="1" applyAlignment="1">
      <alignment horizontal="center" vertical="center" wrapText="1"/>
    </xf>
    <xf numFmtId="0" fontId="2" fillId="24" borderId="13" xfId="0" applyFont="1" applyFill="1" applyBorder="1" applyAlignment="1">
      <alignment horizontal="left" vertical="center" wrapText="1"/>
    </xf>
    <xf numFmtId="0" fontId="2" fillId="24" borderId="14" xfId="0" applyFont="1" applyFill="1" applyBorder="1" applyAlignment="1">
      <alignment horizontal="left" vertical="center" wrapText="1"/>
    </xf>
    <xf numFmtId="49" fontId="2" fillId="24" borderId="39" xfId="0" applyNumberFormat="1" applyFont="1" applyFill="1" applyBorder="1" applyAlignment="1">
      <alignment horizontal="center" vertical="center" wrapText="1"/>
    </xf>
    <xf numFmtId="0" fontId="2" fillId="24" borderId="20" xfId="0" applyFont="1" applyFill="1" applyBorder="1" applyAlignment="1">
      <alignment horizontal="left" vertical="center" wrapText="1"/>
    </xf>
    <xf numFmtId="0" fontId="2" fillId="24" borderId="43" xfId="0" applyFont="1" applyFill="1" applyBorder="1" applyAlignment="1">
      <alignment horizontal="left" vertical="center" wrapText="1"/>
    </xf>
    <xf numFmtId="0" fontId="2" fillId="24" borderId="23" xfId="0" applyFont="1" applyFill="1" applyBorder="1" applyAlignment="1">
      <alignment horizontal="left" vertical="center" wrapText="1"/>
    </xf>
    <xf numFmtId="0" fontId="2" fillId="24" borderId="24" xfId="0" applyFont="1" applyFill="1" applyBorder="1" applyAlignment="1">
      <alignment horizontal="left" vertical="center" wrapText="1"/>
    </xf>
    <xf numFmtId="49" fontId="2" fillId="24" borderId="32" xfId="0" applyNumberFormat="1" applyFont="1" applyFill="1" applyBorder="1" applyAlignment="1">
      <alignment horizontal="center" vertical="center" wrapText="1"/>
    </xf>
    <xf numFmtId="49" fontId="2" fillId="24" borderId="33" xfId="0" applyNumberFormat="1" applyFont="1" applyFill="1" applyBorder="1" applyAlignment="1">
      <alignment horizontal="center" vertical="center" wrapText="1"/>
    </xf>
    <xf numFmtId="0" fontId="2" fillId="24" borderId="22" xfId="0" applyFont="1" applyFill="1" applyBorder="1" applyAlignment="1">
      <alignment horizontal="center" vertical="center" wrapText="1"/>
    </xf>
    <xf numFmtId="0" fontId="2" fillId="24" borderId="25" xfId="0" applyFont="1" applyFill="1" applyBorder="1" applyAlignment="1">
      <alignment horizontal="center" vertical="center" wrapText="1"/>
    </xf>
    <xf numFmtId="49" fontId="2" fillId="24" borderId="42" xfId="0" applyNumberFormat="1" applyFont="1" applyFill="1" applyBorder="1" applyAlignment="1">
      <alignment horizontal="center" vertical="center" wrapText="1"/>
    </xf>
    <xf numFmtId="49" fontId="2" fillId="24" borderId="36" xfId="0" applyNumberFormat="1" applyFont="1" applyFill="1" applyBorder="1" applyAlignment="1">
      <alignment horizontal="center" vertical="center" wrapText="1"/>
    </xf>
    <xf numFmtId="49" fontId="2" fillId="24" borderId="37" xfId="0" applyNumberFormat="1" applyFont="1" applyFill="1" applyBorder="1" applyAlignment="1">
      <alignment horizontal="center" vertical="center" wrapText="1"/>
    </xf>
    <xf numFmtId="0" fontId="2" fillId="24" borderId="58" xfId="0" applyFont="1" applyFill="1" applyBorder="1" applyAlignment="1">
      <alignment horizontal="center" vertical="center" wrapText="1"/>
    </xf>
    <xf numFmtId="0" fontId="2" fillId="24" borderId="59" xfId="0" applyFont="1" applyFill="1" applyBorder="1" applyAlignment="1">
      <alignment horizontal="center" vertical="center" wrapText="1"/>
    </xf>
    <xf numFmtId="0" fontId="2" fillId="24" borderId="60" xfId="0" applyFont="1" applyFill="1" applyBorder="1" applyAlignment="1">
      <alignment horizontal="center" vertical="center" wrapText="1"/>
    </xf>
    <xf numFmtId="0" fontId="2" fillId="24" borderId="61" xfId="0" applyFont="1" applyFill="1" applyBorder="1" applyAlignment="1">
      <alignment horizontal="center" vertical="center" wrapText="1"/>
    </xf>
    <xf numFmtId="49" fontId="2" fillId="24" borderId="31" xfId="0" applyNumberFormat="1" applyFont="1" applyFill="1" applyBorder="1" applyAlignment="1">
      <alignment horizontal="center" vertical="center" wrapText="1"/>
    </xf>
    <xf numFmtId="0" fontId="3" fillId="24" borderId="32" xfId="0" applyFont="1" applyFill="1" applyBorder="1" applyAlignment="1">
      <alignment horizontal="left" vertical="center" wrapText="1"/>
    </xf>
    <xf numFmtId="0" fontId="3" fillId="24" borderId="23" xfId="0" applyFont="1" applyFill="1" applyBorder="1" applyAlignment="1">
      <alignment horizontal="left" vertical="center" wrapText="1"/>
    </xf>
    <xf numFmtId="0" fontId="3" fillId="24" borderId="47" xfId="0" applyFont="1" applyFill="1" applyBorder="1" applyAlignment="1">
      <alignment horizontal="left" vertical="center" wrapText="1"/>
    </xf>
    <xf numFmtId="0" fontId="2" fillId="24" borderId="21" xfId="0" applyFont="1" applyFill="1" applyBorder="1" applyAlignment="1">
      <alignment horizontal="center" vertical="center" wrapText="1"/>
    </xf>
    <xf numFmtId="0" fontId="2" fillId="24" borderId="15" xfId="0" applyFont="1" applyFill="1" applyBorder="1" applyAlignment="1">
      <alignment horizontal="center" vertical="center" wrapText="1"/>
    </xf>
    <xf numFmtId="0" fontId="2" fillId="24" borderId="17" xfId="0" applyFont="1" applyFill="1" applyBorder="1" applyAlignment="1">
      <alignment horizontal="center" vertical="center" wrapText="1"/>
    </xf>
    <xf numFmtId="0" fontId="2" fillId="24" borderId="42" xfId="0" applyNumberFormat="1" applyFont="1" applyFill="1" applyBorder="1" applyAlignment="1">
      <alignment horizontal="center" vertical="center" wrapText="1"/>
    </xf>
    <xf numFmtId="0" fontId="2" fillId="24" borderId="36" xfId="0" applyNumberFormat="1" applyFont="1" applyFill="1" applyBorder="1" applyAlignment="1">
      <alignment horizontal="center" vertical="center" wrapText="1"/>
    </xf>
    <xf numFmtId="0" fontId="2" fillId="24" borderId="41" xfId="0" applyNumberFormat="1" applyFont="1" applyFill="1" applyBorder="1" applyAlignment="1">
      <alignment horizontal="center" vertical="center" wrapText="1"/>
    </xf>
    <xf numFmtId="0" fontId="2" fillId="24" borderId="19" xfId="0" applyFont="1" applyFill="1" applyBorder="1" applyAlignment="1">
      <alignment horizontal="left" vertical="center" wrapText="1"/>
    </xf>
    <xf numFmtId="1" fontId="8" fillId="24" borderId="58" xfId="0" applyNumberFormat="1" applyFont="1" applyFill="1" applyBorder="1" applyAlignment="1">
      <alignment horizontal="center" vertical="center" wrapText="1"/>
    </xf>
    <xf numFmtId="1" fontId="8" fillId="24" borderId="59" xfId="0" applyNumberFormat="1" applyFont="1" applyFill="1" applyBorder="1" applyAlignment="1">
      <alignment horizontal="center" vertical="center" wrapText="1"/>
    </xf>
    <xf numFmtId="1" fontId="8" fillId="24" borderId="22" xfId="0" applyNumberFormat="1" applyFont="1" applyFill="1" applyBorder="1" applyAlignment="1">
      <alignment horizontal="center" vertical="center" wrapText="1"/>
    </xf>
    <xf numFmtId="1" fontId="8" fillId="24" borderId="60" xfId="0" applyNumberFormat="1" applyFont="1" applyFill="1" applyBorder="1" applyAlignment="1">
      <alignment horizontal="center" vertical="center" wrapText="1"/>
    </xf>
    <xf numFmtId="1" fontId="8" fillId="24" borderId="25" xfId="0" applyNumberFormat="1" applyFont="1" applyFill="1" applyBorder="1" applyAlignment="1">
      <alignment horizontal="center" vertical="center" wrapText="1"/>
    </xf>
    <xf numFmtId="1" fontId="8" fillId="24" borderId="61" xfId="0" applyNumberFormat="1" applyFont="1" applyFill="1" applyBorder="1" applyAlignment="1">
      <alignment horizontal="center" vertical="center" wrapText="1"/>
    </xf>
    <xf numFmtId="1" fontId="8" fillId="24" borderId="42" xfId="0" applyNumberFormat="1" applyFont="1" applyFill="1" applyBorder="1" applyAlignment="1">
      <alignment horizontal="center" vertical="center" wrapText="1"/>
    </xf>
    <xf numFmtId="1" fontId="8" fillId="24" borderId="11" xfId="0" applyNumberFormat="1" applyFont="1" applyFill="1" applyBorder="1" applyAlignment="1">
      <alignment horizontal="center" vertical="center" wrapText="1"/>
    </xf>
    <xf numFmtId="1" fontId="8" fillId="24" borderId="36" xfId="0" applyNumberFormat="1" applyFont="1" applyFill="1" applyBorder="1" applyAlignment="1">
      <alignment horizontal="center" vertical="center" wrapText="1"/>
    </xf>
    <xf numFmtId="1" fontId="8" fillId="24" borderId="13" xfId="0" applyNumberFormat="1" applyFont="1" applyFill="1" applyBorder="1" applyAlignment="1">
      <alignment horizontal="center" vertical="center" wrapText="1"/>
    </xf>
    <xf numFmtId="1" fontId="8" fillId="24" borderId="37" xfId="0" applyNumberFormat="1" applyFont="1" applyFill="1" applyBorder="1" applyAlignment="1">
      <alignment horizontal="center" vertical="center" wrapText="1"/>
    </xf>
    <xf numFmtId="1" fontId="8" fillId="24" borderId="14" xfId="0" applyNumberFormat="1" applyFont="1" applyFill="1" applyBorder="1" applyAlignment="1">
      <alignment horizontal="center" vertical="center" wrapText="1"/>
    </xf>
    <xf numFmtId="1" fontId="8" fillId="24" borderId="26" xfId="0" applyNumberFormat="1" applyFont="1" applyFill="1" applyBorder="1" applyAlignment="1">
      <alignment horizontal="center" vertical="center" wrapText="1"/>
    </xf>
    <xf numFmtId="1" fontId="8" fillId="24" borderId="27" xfId="0" applyNumberFormat="1" applyFont="1" applyFill="1" applyBorder="1" applyAlignment="1">
      <alignment horizontal="center" vertical="center" wrapText="1"/>
    </xf>
    <xf numFmtId="1" fontId="8" fillId="24" borderId="28" xfId="0" applyNumberFormat="1" applyFont="1" applyFill="1" applyBorder="1" applyAlignment="1">
      <alignment horizontal="center" vertical="center" wrapText="1"/>
    </xf>
    <xf numFmtId="0" fontId="9" fillId="24" borderId="58" xfId="0" applyFont="1" applyFill="1" applyBorder="1" applyAlignment="1">
      <alignment horizontal="center" wrapText="1"/>
    </xf>
    <xf numFmtId="0" fontId="9" fillId="24" borderId="59" xfId="0" applyFont="1" applyFill="1" applyBorder="1" applyAlignment="1">
      <alignment horizontal="center" wrapText="1"/>
    </xf>
    <xf numFmtId="0" fontId="9" fillId="24" borderId="22" xfId="0" applyFont="1" applyFill="1" applyBorder="1" applyAlignment="1">
      <alignment horizontal="center" wrapText="1"/>
    </xf>
    <xf numFmtId="0" fontId="9" fillId="24" borderId="60" xfId="0" applyFont="1" applyFill="1" applyBorder="1" applyAlignment="1">
      <alignment horizontal="center" wrapText="1"/>
    </xf>
    <xf numFmtId="0" fontId="9" fillId="24" borderId="25" xfId="0" applyFont="1" applyFill="1" applyBorder="1" applyAlignment="1">
      <alignment horizontal="center" wrapText="1"/>
    </xf>
    <xf numFmtId="0" fontId="9" fillId="24" borderId="61" xfId="0" applyFont="1" applyFill="1" applyBorder="1" applyAlignment="1">
      <alignment horizontal="center" wrapText="1"/>
    </xf>
    <xf numFmtId="1" fontId="8" fillId="24" borderId="52" xfId="0" applyNumberFormat="1" applyFont="1" applyFill="1" applyBorder="1" applyAlignment="1">
      <alignment horizontal="center" vertical="center" wrapText="1"/>
    </xf>
    <xf numFmtId="1" fontId="8" fillId="24" borderId="62" xfId="0" applyNumberFormat="1" applyFont="1" applyFill="1" applyBorder="1" applyAlignment="1">
      <alignment horizontal="center" vertical="center" wrapText="1"/>
    </xf>
    <xf numFmtId="1" fontId="8" fillId="24" borderId="29" xfId="0" applyNumberFormat="1" applyFont="1" applyFill="1" applyBorder="1" applyAlignment="1">
      <alignment horizontal="center" vertical="center" wrapText="1"/>
    </xf>
    <xf numFmtId="1" fontId="8" fillId="24" borderId="44" xfId="0" applyNumberFormat="1" applyFont="1" applyFill="1" applyBorder="1" applyAlignment="1">
      <alignment horizontal="center" vertical="center" wrapText="1"/>
    </xf>
    <xf numFmtId="1" fontId="8" fillId="24" borderId="0" xfId="0" applyNumberFormat="1" applyFont="1" applyFill="1" applyBorder="1" applyAlignment="1">
      <alignment horizontal="center" vertical="center" wrapText="1"/>
    </xf>
    <xf numFmtId="1" fontId="8" fillId="24" borderId="63" xfId="0" applyNumberFormat="1" applyFont="1" applyFill="1" applyBorder="1" applyAlignment="1">
      <alignment horizontal="center" vertical="center" wrapText="1"/>
    </xf>
    <xf numFmtId="1" fontId="8" fillId="24" borderId="54" xfId="0" applyNumberFormat="1" applyFont="1" applyFill="1" applyBorder="1" applyAlignment="1">
      <alignment horizontal="center" vertical="center" wrapText="1"/>
    </xf>
    <xf numFmtId="1" fontId="8" fillId="24" borderId="64" xfId="0" applyNumberFormat="1" applyFont="1" applyFill="1" applyBorder="1" applyAlignment="1">
      <alignment horizontal="center" vertical="center" wrapText="1"/>
    </xf>
    <xf numFmtId="1" fontId="8" fillId="24" borderId="51" xfId="0" applyNumberFormat="1" applyFont="1" applyFill="1" applyBorder="1" applyAlignment="1">
      <alignment horizontal="center" vertical="center" wrapText="1"/>
    </xf>
    <xf numFmtId="17" fontId="2" fillId="24" borderId="32" xfId="0" applyNumberFormat="1" applyFont="1" applyFill="1" applyBorder="1" applyAlignment="1">
      <alignment horizontal="center" vertical="center" wrapText="1"/>
    </xf>
    <xf numFmtId="17" fontId="2" fillId="24" borderId="33" xfId="0" applyNumberFormat="1" applyFont="1" applyFill="1" applyBorder="1" applyAlignment="1">
      <alignment horizontal="center" vertical="center" wrapText="1"/>
    </xf>
    <xf numFmtId="0" fontId="2" fillId="24" borderId="35" xfId="0" applyFont="1" applyFill="1" applyBorder="1" applyAlignment="1">
      <alignment horizontal="center" vertical="center" wrapText="1"/>
    </xf>
    <xf numFmtId="0" fontId="2" fillId="24" borderId="19" xfId="0" applyFont="1" applyFill="1" applyBorder="1" applyAlignment="1">
      <alignment horizontal="center" vertical="center" wrapText="1"/>
    </xf>
    <xf numFmtId="0" fontId="2" fillId="24" borderId="34" xfId="0" applyFont="1" applyFill="1" applyBorder="1" applyAlignment="1">
      <alignment horizontal="center" vertical="center" wrapText="1"/>
    </xf>
    <xf numFmtId="0" fontId="2" fillId="24" borderId="65" xfId="0" applyNumberFormat="1" applyFont="1" applyFill="1" applyBorder="1" applyAlignment="1">
      <alignment horizontal="center" vertical="center" wrapText="1"/>
    </xf>
    <xf numFmtId="0" fontId="2" fillId="24" borderId="66" xfId="0" applyNumberFormat="1" applyFont="1" applyFill="1" applyBorder="1" applyAlignment="1">
      <alignment horizontal="center" vertical="center" wrapText="1"/>
    </xf>
    <xf numFmtId="0" fontId="2" fillId="24" borderId="67" xfId="0" applyNumberFormat="1" applyFont="1" applyFill="1" applyBorder="1" applyAlignment="1">
      <alignment horizontal="center" vertical="center" wrapText="1"/>
    </xf>
    <xf numFmtId="0" fontId="2" fillId="24" borderId="63" xfId="0" applyFont="1" applyFill="1" applyBorder="1" applyAlignment="1">
      <alignment horizontal="left" vertical="center" wrapText="1"/>
    </xf>
    <xf numFmtId="0" fontId="2" fillId="24" borderId="51" xfId="0" applyFont="1" applyFill="1" applyBorder="1" applyAlignment="1">
      <alignment horizontal="left" vertical="center" wrapText="1"/>
    </xf>
    <xf numFmtId="14" fontId="2" fillId="24" borderId="32" xfId="0" applyNumberFormat="1" applyFont="1" applyFill="1" applyBorder="1" applyAlignment="1">
      <alignment horizontal="center" vertical="center" wrapText="1"/>
    </xf>
    <xf numFmtId="14" fontId="2" fillId="24" borderId="33" xfId="0" applyNumberFormat="1" applyFont="1" applyFill="1" applyBorder="1" applyAlignment="1">
      <alignment horizontal="center" vertical="center" wrapText="1"/>
    </xf>
    <xf numFmtId="49" fontId="2" fillId="24" borderId="44" xfId="0" applyNumberFormat="1" applyFont="1" applyFill="1" applyBorder="1" applyAlignment="1">
      <alignment horizontal="center" vertical="center" wrapText="1"/>
    </xf>
    <xf numFmtId="49" fontId="2" fillId="24" borderId="54" xfId="0" applyNumberFormat="1" applyFont="1" applyFill="1" applyBorder="1" applyAlignment="1">
      <alignment horizontal="center" vertical="center" wrapText="1"/>
    </xf>
    <xf numFmtId="4" fontId="2" fillId="24" borderId="22" xfId="0" applyNumberFormat="1" applyFont="1" applyFill="1" applyBorder="1" applyAlignment="1">
      <alignment horizontal="center" vertical="center" wrapText="1"/>
    </xf>
    <xf numFmtId="4" fontId="2" fillId="24" borderId="25" xfId="0" applyNumberFormat="1" applyFont="1" applyFill="1" applyBorder="1" applyAlignment="1">
      <alignment horizontal="center" vertical="center" wrapText="1"/>
    </xf>
    <xf numFmtId="49" fontId="2" fillId="24" borderId="41" xfId="0" applyNumberFormat="1" applyFont="1" applyFill="1" applyBorder="1" applyAlignment="1">
      <alignment horizontal="center" vertical="center" wrapText="1"/>
    </xf>
    <xf numFmtId="0" fontId="2" fillId="24" borderId="37" xfId="0" applyNumberFormat="1" applyFont="1" applyFill="1" applyBorder="1" applyAlignment="1">
      <alignment horizontal="center" vertical="center" wrapText="1"/>
    </xf>
    <xf numFmtId="0" fontId="3" fillId="24" borderId="44" xfId="0" applyFont="1" applyFill="1" applyBorder="1" applyAlignment="1">
      <alignment horizontal="left" vertical="center" wrapText="1"/>
    </xf>
    <xf numFmtId="0" fontId="3" fillId="24" borderId="0" xfId="0" applyFont="1" applyFill="1" applyBorder="1" applyAlignment="1">
      <alignment horizontal="left" vertical="center" wrapText="1"/>
    </xf>
    <xf numFmtId="0" fontId="3" fillId="24" borderId="60" xfId="0" applyFont="1" applyFill="1" applyBorder="1" applyAlignment="1">
      <alignment horizontal="left" vertical="center" wrapText="1"/>
    </xf>
    <xf numFmtId="4" fontId="2" fillId="24" borderId="58" xfId="0" applyNumberFormat="1" applyFont="1" applyFill="1" applyBorder="1" applyAlignment="1">
      <alignment horizontal="center" vertical="center" wrapText="1"/>
    </xf>
    <xf numFmtId="4" fontId="2" fillId="24" borderId="59" xfId="0" applyNumberFormat="1" applyFont="1" applyFill="1" applyBorder="1" applyAlignment="1">
      <alignment horizontal="center" vertical="center" wrapText="1"/>
    </xf>
    <xf numFmtId="4" fontId="2" fillId="24" borderId="60" xfId="0" applyNumberFormat="1" applyFont="1" applyFill="1" applyBorder="1" applyAlignment="1">
      <alignment horizontal="center" vertical="center" wrapText="1"/>
    </xf>
    <xf numFmtId="4" fontId="2" fillId="24" borderId="61" xfId="0" applyNumberFormat="1" applyFont="1" applyFill="1" applyBorder="1" applyAlignment="1">
      <alignment horizontal="center" vertical="center" wrapText="1"/>
    </xf>
    <xf numFmtId="0" fontId="3" fillId="24" borderId="68" xfId="0" applyFont="1" applyFill="1" applyBorder="1" applyAlignment="1">
      <alignment horizontal="left" vertical="center" wrapText="1"/>
    </xf>
    <xf numFmtId="0" fontId="3" fillId="24" borderId="69" xfId="0" applyFont="1" applyFill="1" applyBorder="1" applyAlignment="1">
      <alignment horizontal="left" vertical="center" wrapText="1"/>
    </xf>
    <xf numFmtId="0" fontId="3" fillId="24" borderId="70" xfId="0" applyFont="1" applyFill="1" applyBorder="1" applyAlignment="1">
      <alignment horizontal="left" vertical="center" wrapText="1"/>
    </xf>
    <xf numFmtId="0" fontId="2" fillId="24" borderId="0" xfId="0" applyFont="1" applyFill="1" applyAlignment="1">
      <alignment horizontal="right" vertical="center" wrapText="1"/>
    </xf>
    <xf numFmtId="0" fontId="5" fillId="24" borderId="0" xfId="0" applyFont="1" applyFill="1" applyBorder="1" applyAlignment="1">
      <alignment horizontal="left" vertical="center"/>
    </xf>
    <xf numFmtId="0" fontId="2" fillId="24" borderId="0" xfId="0" applyFont="1" applyFill="1" applyAlignment="1">
      <alignment horizontal="left" vertical="center"/>
    </xf>
    <xf numFmtId="49" fontId="5" fillId="24" borderId="0" xfId="0" applyNumberFormat="1" applyFont="1" applyFill="1" applyBorder="1" applyAlignment="1">
      <alignment horizontal="left" vertical="center"/>
    </xf>
    <xf numFmtId="0" fontId="2" fillId="24" borderId="0" xfId="0" applyFont="1" applyFill="1" applyBorder="1" applyAlignment="1">
      <alignment horizontal="left" vertical="center"/>
    </xf>
    <xf numFmtId="49" fontId="13" fillId="24" borderId="0" xfId="0" applyNumberFormat="1" applyFont="1" applyFill="1" applyBorder="1" applyAlignment="1">
      <alignment horizontal="left" vertical="top"/>
    </xf>
    <xf numFmtId="0" fontId="2" fillId="24" borderId="0" xfId="0" applyFont="1" applyFill="1" applyBorder="1" applyAlignment="1">
      <alignment horizontal="left" vertical="top"/>
    </xf>
    <xf numFmtId="0" fontId="5" fillId="24" borderId="69" xfId="0" applyFont="1" applyFill="1" applyBorder="1" applyAlignment="1">
      <alignment horizontal="center" vertical="center"/>
    </xf>
    <xf numFmtId="0" fontId="13" fillId="24" borderId="0" xfId="0" applyFont="1" applyFill="1" applyBorder="1" applyAlignment="1">
      <alignment horizontal="center" vertical="center"/>
    </xf>
    <xf numFmtId="0" fontId="5" fillId="24" borderId="0" xfId="0" applyFont="1" applyFill="1" applyBorder="1" applyAlignment="1">
      <alignment horizontal="center" vertical="center"/>
    </xf>
    <xf numFmtId="0" fontId="7" fillId="24" borderId="0" xfId="0" applyFont="1" applyFill="1" applyBorder="1" applyAlignment="1">
      <alignment horizontal="left" vertical="center" wrapText="1"/>
    </xf>
    <xf numFmtId="49" fontId="5" fillId="24" borderId="39" xfId="0" applyNumberFormat="1" applyFont="1" applyFill="1" applyBorder="1" applyAlignment="1">
      <alignment horizontal="center" vertical="center" wrapText="1"/>
    </xf>
    <xf numFmtId="49" fontId="5" fillId="24" borderId="36" xfId="0" applyNumberFormat="1" applyFont="1" applyFill="1" applyBorder="1" applyAlignment="1">
      <alignment horizontal="center" vertical="center" wrapText="1"/>
    </xf>
    <xf numFmtId="49" fontId="5" fillId="24" borderId="37" xfId="0" applyNumberFormat="1" applyFont="1" applyFill="1" applyBorder="1" applyAlignment="1">
      <alignment horizontal="center" vertical="center" wrapText="1"/>
    </xf>
    <xf numFmtId="0" fontId="5" fillId="24" borderId="20" xfId="0" applyFont="1" applyFill="1" applyBorder="1" applyAlignment="1">
      <alignment horizontal="left" vertical="center" wrapText="1"/>
    </xf>
    <xf numFmtId="0" fontId="5" fillId="24" borderId="13" xfId="0" applyFont="1" applyFill="1" applyBorder="1" applyAlignment="1">
      <alignment horizontal="left" vertical="center" wrapText="1"/>
    </xf>
    <xf numFmtId="0" fontId="5" fillId="24" borderId="14" xfId="0" applyFont="1" applyFill="1" applyBorder="1" applyAlignment="1">
      <alignment horizontal="left" vertical="center" wrapText="1"/>
    </xf>
    <xf numFmtId="0" fontId="5" fillId="24" borderId="35" xfId="0" applyFont="1" applyFill="1" applyBorder="1" applyAlignment="1">
      <alignment horizontal="center" vertical="center" wrapText="1"/>
    </xf>
    <xf numFmtId="0" fontId="5" fillId="24" borderId="15" xfId="0" applyFont="1" applyFill="1" applyBorder="1" applyAlignment="1">
      <alignment horizontal="center" vertical="center" wrapText="1"/>
    </xf>
    <xf numFmtId="0" fontId="5" fillId="24" borderId="17" xfId="0" applyFont="1" applyFill="1" applyBorder="1" applyAlignment="1">
      <alignment horizontal="center" vertical="center" wrapText="1"/>
    </xf>
    <xf numFmtId="0" fontId="5" fillId="24" borderId="11" xfId="0" applyFont="1" applyFill="1" applyBorder="1" applyAlignment="1">
      <alignment horizontal="center" vertical="center" wrapText="1"/>
    </xf>
    <xf numFmtId="0" fontId="5" fillId="24" borderId="26" xfId="0" applyFont="1" applyFill="1" applyBorder="1" applyAlignment="1">
      <alignment horizontal="center" vertical="center" wrapText="1"/>
    </xf>
    <xf numFmtId="0" fontId="5" fillId="24" borderId="13" xfId="0" applyFont="1" applyFill="1" applyBorder="1" applyAlignment="1">
      <alignment horizontal="center" vertical="center" wrapText="1"/>
    </xf>
    <xf numFmtId="0" fontId="5" fillId="24" borderId="27" xfId="0" applyFont="1" applyFill="1" applyBorder="1" applyAlignment="1">
      <alignment horizontal="center" vertical="center" wrapText="1"/>
    </xf>
    <xf numFmtId="0" fontId="5" fillId="24" borderId="14" xfId="0" applyFont="1" applyFill="1" applyBorder="1" applyAlignment="1">
      <alignment horizontal="center" vertical="center" wrapText="1"/>
    </xf>
    <xf numFmtId="0" fontId="5" fillId="24" borderId="28" xfId="0" applyFont="1" applyFill="1" applyBorder="1" applyAlignment="1">
      <alignment horizontal="center" vertical="center" wrapText="1"/>
    </xf>
    <xf numFmtId="1" fontId="8" fillId="24" borderId="39" xfId="0" applyNumberFormat="1" applyFont="1" applyFill="1" applyBorder="1" applyAlignment="1">
      <alignment horizontal="center" vertical="center" wrapText="1"/>
    </xf>
    <xf numFmtId="1" fontId="8" fillId="24" borderId="20" xfId="0" applyNumberFormat="1" applyFont="1" applyFill="1" applyBorder="1" applyAlignment="1">
      <alignment horizontal="center" vertical="center" wrapText="1"/>
    </xf>
    <xf numFmtId="0" fontId="5" fillId="24" borderId="20" xfId="0" applyFont="1" applyFill="1" applyBorder="1" applyAlignment="1">
      <alignment horizontal="center" wrapText="1"/>
    </xf>
    <xf numFmtId="0" fontId="5" fillId="24" borderId="38" xfId="0" applyFont="1" applyFill="1" applyBorder="1" applyAlignment="1">
      <alignment horizontal="center" wrapText="1"/>
    </xf>
    <xf numFmtId="0" fontId="5" fillId="24" borderId="13" xfId="0" applyFont="1" applyFill="1" applyBorder="1" applyAlignment="1">
      <alignment horizontal="center" wrapText="1"/>
    </xf>
    <xf numFmtId="0" fontId="5" fillId="24" borderId="27" xfId="0" applyFont="1" applyFill="1" applyBorder="1" applyAlignment="1">
      <alignment horizontal="center" wrapText="1"/>
    </xf>
    <xf numFmtId="0" fontId="5" fillId="24" borderId="14" xfId="0" applyFont="1" applyFill="1" applyBorder="1" applyAlignment="1">
      <alignment horizontal="center" wrapText="1"/>
    </xf>
    <xf numFmtId="0" fontId="5" fillId="24" borderId="28" xfId="0" applyFont="1" applyFill="1" applyBorder="1" applyAlignment="1">
      <alignment horizontal="center" wrapText="1"/>
    </xf>
    <xf numFmtId="0" fontId="5" fillId="24" borderId="58" xfId="0" applyFont="1" applyFill="1" applyBorder="1" applyAlignment="1">
      <alignment horizontal="center" vertical="center" wrapText="1"/>
    </xf>
    <xf numFmtId="0" fontId="5" fillId="24" borderId="59" xfId="0" applyFont="1" applyFill="1" applyBorder="1" applyAlignment="1">
      <alignment horizontal="center" vertical="center" wrapText="1"/>
    </xf>
    <xf numFmtId="0" fontId="5" fillId="24" borderId="22" xfId="0" applyFont="1" applyFill="1" applyBorder="1" applyAlignment="1">
      <alignment horizontal="center" vertical="center" wrapText="1"/>
    </xf>
    <xf numFmtId="0" fontId="5" fillId="24" borderId="60" xfId="0" applyFont="1" applyFill="1" applyBorder="1" applyAlignment="1">
      <alignment horizontal="center" vertical="center" wrapText="1"/>
    </xf>
    <xf numFmtId="0" fontId="5" fillId="24" borderId="25" xfId="0" applyFont="1" applyFill="1" applyBorder="1" applyAlignment="1">
      <alignment horizontal="center" vertical="center" wrapText="1"/>
    </xf>
    <xf numFmtId="0" fontId="5" fillId="24" borderId="61" xfId="0" applyFont="1" applyFill="1" applyBorder="1" applyAlignment="1">
      <alignment horizontal="center" vertical="center" wrapText="1"/>
    </xf>
    <xf numFmtId="165" fontId="2" fillId="0" borderId="15" xfId="0" applyNumberFormat="1" applyFont="1" applyFill="1" applyBorder="1" applyAlignment="1">
      <alignment horizontal="center" vertical="center" wrapText="1"/>
    </xf>
    <xf numFmtId="165" fontId="2" fillId="0" borderId="71" xfId="0" applyNumberFormat="1" applyFont="1" applyFill="1" applyBorder="1" applyAlignment="1">
      <alignment horizontal="center" vertical="center" wrapText="1"/>
    </xf>
    <xf numFmtId="165" fontId="2" fillId="0" borderId="72" xfId="0" applyNumberFormat="1" applyFont="1" applyFill="1" applyBorder="1" applyAlignment="1">
      <alignment horizontal="center" vertical="center" wrapText="1"/>
    </xf>
    <xf numFmtId="16" fontId="2" fillId="0" borderId="52" xfId="0" applyNumberFormat="1" applyFont="1" applyFill="1" applyBorder="1" applyAlignment="1">
      <alignment horizontal="center" vertical="center" wrapText="1"/>
    </xf>
    <xf numFmtId="16" fontId="2" fillId="0" borderId="44" xfId="0" applyNumberFormat="1" applyFont="1" applyFill="1" applyBorder="1" applyAlignment="1">
      <alignment horizontal="center" vertical="center" wrapText="1"/>
    </xf>
    <xf numFmtId="16" fontId="2" fillId="0" borderId="54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wrapText="1"/>
    </xf>
    <xf numFmtId="0" fontId="2" fillId="22" borderId="15" xfId="0" applyFont="1" applyFill="1" applyBorder="1" applyAlignment="1">
      <alignment horizontal="center" vertical="center" wrapText="1"/>
    </xf>
    <xf numFmtId="0" fontId="2" fillId="22" borderId="71" xfId="0" applyFont="1" applyFill="1" applyBorder="1" applyAlignment="1">
      <alignment horizontal="center" vertical="center" wrapText="1"/>
    </xf>
    <xf numFmtId="0" fontId="2" fillId="22" borderId="12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top" wrapText="1"/>
    </xf>
    <xf numFmtId="0" fontId="3" fillId="0" borderId="63" xfId="0" applyFont="1" applyFill="1" applyBorder="1" applyAlignment="1">
      <alignment horizontal="center" vertical="top" wrapText="1"/>
    </xf>
    <xf numFmtId="0" fontId="3" fillId="0" borderId="51" xfId="0" applyFont="1" applyFill="1" applyBorder="1" applyAlignment="1">
      <alignment horizontal="center" vertical="top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73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wrapText="1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/>
    </xf>
    <xf numFmtId="0" fontId="2" fillId="0" borderId="11" xfId="0" applyFont="1" applyFill="1" applyBorder="1" applyAlignment="1">
      <alignment horizontal="center" wrapText="1"/>
    </xf>
    <xf numFmtId="0" fontId="2" fillId="0" borderId="26" xfId="0" applyFont="1" applyFill="1" applyBorder="1" applyAlignment="1">
      <alignment horizont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wrapText="1"/>
    </xf>
    <xf numFmtId="14" fontId="2" fillId="9" borderId="31" xfId="0" applyNumberFormat="1" applyFont="1" applyFill="1" applyBorder="1" applyAlignment="1">
      <alignment horizontal="center" vertical="center" wrapText="1"/>
    </xf>
    <xf numFmtId="14" fontId="2" fillId="9" borderId="32" xfId="0" applyNumberFormat="1" applyFont="1" applyFill="1" applyBorder="1" applyAlignment="1">
      <alignment horizontal="center" vertical="center" wrapText="1"/>
    </xf>
    <xf numFmtId="14" fontId="2" fillId="9" borderId="33" xfId="0" applyNumberFormat="1" applyFont="1" applyFill="1" applyBorder="1" applyAlignment="1">
      <alignment horizontal="center" vertical="center" wrapText="1"/>
    </xf>
    <xf numFmtId="0" fontId="3" fillId="9" borderId="43" xfId="0" applyFont="1" applyFill="1" applyBorder="1" applyAlignment="1">
      <alignment horizontal="left" vertical="top" wrapText="1"/>
    </xf>
    <xf numFmtId="0" fontId="3" fillId="9" borderId="23" xfId="0" applyFont="1" applyFill="1" applyBorder="1" applyAlignment="1">
      <alignment horizontal="left" vertical="top" wrapText="1"/>
    </xf>
    <xf numFmtId="0" fontId="3" fillId="9" borderId="24" xfId="0" applyFont="1" applyFill="1" applyBorder="1" applyAlignment="1">
      <alignment horizontal="left" vertical="top" wrapText="1"/>
    </xf>
    <xf numFmtId="0" fontId="2" fillId="9" borderId="15" xfId="0" applyFont="1" applyFill="1" applyBorder="1" applyAlignment="1">
      <alignment horizontal="center" vertical="center" wrapText="1"/>
    </xf>
    <xf numFmtId="0" fontId="2" fillId="9" borderId="71" xfId="0" applyFont="1" applyFill="1" applyBorder="1" applyAlignment="1">
      <alignment horizontal="center" vertical="center" wrapText="1"/>
    </xf>
    <xf numFmtId="0" fontId="2" fillId="9" borderId="12" xfId="0" applyFont="1" applyFill="1" applyBorder="1" applyAlignment="1">
      <alignment horizontal="center" vertical="center" wrapText="1"/>
    </xf>
    <xf numFmtId="14" fontId="2" fillId="8" borderId="31" xfId="0" applyNumberFormat="1" applyFont="1" applyFill="1" applyBorder="1" applyAlignment="1">
      <alignment horizontal="center" vertical="center" wrapText="1"/>
    </xf>
    <xf numFmtId="14" fontId="2" fillId="8" borderId="32" xfId="0" applyNumberFormat="1" applyFont="1" applyFill="1" applyBorder="1" applyAlignment="1">
      <alignment horizontal="center" vertical="center" wrapText="1"/>
    </xf>
    <xf numFmtId="14" fontId="2" fillId="8" borderId="33" xfId="0" applyNumberFormat="1" applyFont="1" applyFill="1" applyBorder="1" applyAlignment="1">
      <alignment horizontal="center" vertical="center" wrapText="1"/>
    </xf>
    <xf numFmtId="0" fontId="3" fillId="8" borderId="58" xfId="0" applyFont="1" applyFill="1" applyBorder="1" applyAlignment="1">
      <alignment horizontal="left" vertical="top" wrapText="1"/>
    </xf>
    <xf numFmtId="0" fontId="3" fillId="8" borderId="22" xfId="0" applyFont="1" applyFill="1" applyBorder="1" applyAlignment="1">
      <alignment horizontal="left" vertical="top" wrapText="1"/>
    </xf>
    <xf numFmtId="0" fontId="3" fillId="8" borderId="25" xfId="0" applyFont="1" applyFill="1" applyBorder="1" applyAlignment="1">
      <alignment horizontal="left" vertical="top" wrapText="1"/>
    </xf>
    <xf numFmtId="0" fontId="2" fillId="8" borderId="15" xfId="0" applyFont="1" applyFill="1" applyBorder="1" applyAlignment="1">
      <alignment horizontal="center" vertical="center" wrapText="1"/>
    </xf>
    <xf numFmtId="0" fontId="2" fillId="8" borderId="71" xfId="0" applyFont="1" applyFill="1" applyBorder="1" applyAlignment="1">
      <alignment horizontal="center" vertical="center" wrapText="1"/>
    </xf>
    <xf numFmtId="0" fontId="2" fillId="8" borderId="12" xfId="0" applyFont="1" applyFill="1" applyBorder="1" applyAlignment="1">
      <alignment horizontal="center" vertical="center" wrapText="1"/>
    </xf>
    <xf numFmtId="14" fontId="2" fillId="10" borderId="31" xfId="0" applyNumberFormat="1" applyFont="1" applyFill="1" applyBorder="1" applyAlignment="1">
      <alignment horizontal="center" vertical="center" wrapText="1"/>
    </xf>
    <xf numFmtId="14" fontId="2" fillId="10" borderId="32" xfId="0" applyNumberFormat="1" applyFont="1" applyFill="1" applyBorder="1" applyAlignment="1">
      <alignment horizontal="center" vertical="center" wrapText="1"/>
    </xf>
    <xf numFmtId="14" fontId="2" fillId="10" borderId="33" xfId="0" applyNumberFormat="1" applyFont="1" applyFill="1" applyBorder="1" applyAlignment="1">
      <alignment horizontal="center" vertical="center" wrapText="1"/>
    </xf>
    <xf numFmtId="0" fontId="3" fillId="10" borderId="43" xfId="0" applyFont="1" applyFill="1" applyBorder="1" applyAlignment="1">
      <alignment horizontal="left" vertical="top" wrapText="1"/>
    </xf>
    <xf numFmtId="0" fontId="3" fillId="10" borderId="23" xfId="0" applyFont="1" applyFill="1" applyBorder="1" applyAlignment="1">
      <alignment horizontal="left" vertical="top" wrapText="1"/>
    </xf>
    <xf numFmtId="0" fontId="3" fillId="10" borderId="24" xfId="0" applyFont="1" applyFill="1" applyBorder="1" applyAlignment="1">
      <alignment horizontal="left" vertical="top" wrapText="1"/>
    </xf>
    <xf numFmtId="0" fontId="2" fillId="10" borderId="15" xfId="0" applyFont="1" applyFill="1" applyBorder="1" applyAlignment="1">
      <alignment horizontal="center" vertical="center" wrapText="1"/>
    </xf>
    <xf numFmtId="0" fontId="2" fillId="10" borderId="71" xfId="0" applyFont="1" applyFill="1" applyBorder="1" applyAlignment="1">
      <alignment horizontal="center" vertical="center" wrapText="1"/>
    </xf>
    <xf numFmtId="0" fontId="2" fillId="10" borderId="12" xfId="0" applyFont="1" applyFill="1" applyBorder="1" applyAlignment="1">
      <alignment horizontal="center" vertical="center" wrapText="1"/>
    </xf>
    <xf numFmtId="14" fontId="2" fillId="22" borderId="31" xfId="0" applyNumberFormat="1" applyFont="1" applyFill="1" applyBorder="1" applyAlignment="1">
      <alignment horizontal="center" vertical="center" wrapText="1"/>
    </xf>
    <xf numFmtId="14" fontId="2" fillId="22" borderId="33" xfId="0" applyNumberFormat="1" applyFont="1" applyFill="1" applyBorder="1" applyAlignment="1">
      <alignment horizontal="center" vertical="center" wrapText="1"/>
    </xf>
    <xf numFmtId="0" fontId="3" fillId="22" borderId="43" xfId="0" applyFont="1" applyFill="1" applyBorder="1" applyAlignment="1">
      <alignment horizontal="left" vertical="top" wrapText="1"/>
    </xf>
    <xf numFmtId="0" fontId="3" fillId="22" borderId="24" xfId="0" applyFont="1" applyFill="1" applyBorder="1" applyAlignment="1">
      <alignment horizontal="left" vertical="top" wrapText="1"/>
    </xf>
    <xf numFmtId="14" fontId="2" fillId="11" borderId="31" xfId="0" applyNumberFormat="1" applyFont="1" applyFill="1" applyBorder="1" applyAlignment="1">
      <alignment horizontal="center" vertical="center" wrapText="1"/>
    </xf>
    <xf numFmtId="14" fontId="2" fillId="11" borderId="32" xfId="0" applyNumberFormat="1" applyFont="1" applyFill="1" applyBorder="1" applyAlignment="1">
      <alignment horizontal="center" vertical="center" wrapText="1"/>
    </xf>
    <xf numFmtId="14" fontId="2" fillId="11" borderId="33" xfId="0" applyNumberFormat="1" applyFont="1" applyFill="1" applyBorder="1" applyAlignment="1">
      <alignment horizontal="center" vertical="center" wrapText="1"/>
    </xf>
    <xf numFmtId="0" fontId="3" fillId="11" borderId="43" xfId="0" applyFont="1" applyFill="1" applyBorder="1" applyAlignment="1">
      <alignment horizontal="left" vertical="top" wrapText="1"/>
    </xf>
    <xf numFmtId="0" fontId="3" fillId="11" borderId="23" xfId="0" applyFont="1" applyFill="1" applyBorder="1" applyAlignment="1">
      <alignment horizontal="left" vertical="top" wrapText="1"/>
    </xf>
    <xf numFmtId="0" fontId="2" fillId="11" borderId="15" xfId="0" applyFont="1" applyFill="1" applyBorder="1" applyAlignment="1">
      <alignment horizontal="center" vertical="center" wrapText="1"/>
    </xf>
    <xf numFmtId="0" fontId="2" fillId="11" borderId="71" xfId="0" applyFont="1" applyFill="1" applyBorder="1" applyAlignment="1">
      <alignment horizontal="center" vertical="center" wrapText="1"/>
    </xf>
    <xf numFmtId="0" fontId="2" fillId="11" borderId="12" xfId="0" applyFont="1" applyFill="1" applyBorder="1" applyAlignment="1">
      <alignment horizontal="center" vertical="center" wrapText="1"/>
    </xf>
    <xf numFmtId="164" fontId="5" fillId="0" borderId="11" xfId="0" applyNumberFormat="1" applyFont="1" applyFill="1" applyBorder="1" applyAlignment="1">
      <alignment horizontal="center" vertical="center" wrapText="1"/>
    </xf>
    <xf numFmtId="4" fontId="2" fillId="0" borderId="58" xfId="0" applyNumberFormat="1" applyFont="1" applyFill="1" applyBorder="1" applyAlignment="1">
      <alignment horizontal="center" vertical="center" wrapText="1"/>
    </xf>
    <xf numFmtId="4" fontId="2" fillId="0" borderId="59" xfId="0" applyNumberFormat="1" applyFont="1" applyFill="1" applyBorder="1" applyAlignment="1">
      <alignment horizontal="center" vertical="center" wrapText="1"/>
    </xf>
    <xf numFmtId="164" fontId="2" fillId="0" borderId="13" xfId="0" applyNumberFormat="1" applyFont="1" applyFill="1" applyBorder="1" applyAlignment="1">
      <alignment horizontal="center" vertical="center"/>
    </xf>
    <xf numFmtId="164" fontId="2" fillId="0" borderId="13" xfId="0" applyNumberFormat="1" applyFont="1" applyFill="1" applyBorder="1" applyAlignment="1">
      <alignment horizontal="center" vertical="center" wrapText="1"/>
    </xf>
    <xf numFmtId="4" fontId="2" fillId="0" borderId="22" xfId="0" applyNumberFormat="1" applyFont="1" applyFill="1" applyBorder="1" applyAlignment="1">
      <alignment horizontal="center" vertical="center" wrapText="1"/>
    </xf>
    <xf numFmtId="4" fontId="2" fillId="0" borderId="60" xfId="0" applyNumberFormat="1" applyFont="1" applyFill="1" applyBorder="1" applyAlignment="1">
      <alignment horizontal="center" vertical="center" wrapText="1"/>
    </xf>
    <xf numFmtId="164" fontId="2" fillId="0" borderId="14" xfId="0" applyNumberFormat="1" applyFont="1" applyFill="1" applyBorder="1" applyAlignment="1">
      <alignment horizontal="center" vertical="center"/>
    </xf>
    <xf numFmtId="164" fontId="2" fillId="0" borderId="14" xfId="0" applyNumberFormat="1" applyFont="1" applyFill="1" applyBorder="1" applyAlignment="1">
      <alignment horizontal="center" vertical="center" wrapText="1"/>
    </xf>
    <xf numFmtId="4" fontId="2" fillId="0" borderId="25" xfId="0" applyNumberFormat="1" applyFont="1" applyFill="1" applyBorder="1" applyAlignment="1">
      <alignment horizontal="center" vertical="center" wrapText="1"/>
    </xf>
    <xf numFmtId="4" fontId="2" fillId="0" borderId="61" xfId="0" applyNumberFormat="1" applyFont="1" applyFill="1" applyBorder="1" applyAlignment="1">
      <alignment horizontal="center" vertical="center" wrapText="1"/>
    </xf>
    <xf numFmtId="164" fontId="5" fillId="0" borderId="20" xfId="0" applyNumberFormat="1" applyFont="1" applyFill="1" applyBorder="1" applyAlignment="1">
      <alignment horizontal="center" vertical="center" wrapText="1"/>
    </xf>
    <xf numFmtId="164" fontId="2" fillId="0" borderId="19" xfId="0" applyNumberFormat="1" applyFont="1" applyFill="1" applyBorder="1" applyAlignment="1">
      <alignment horizontal="center" vertical="center"/>
    </xf>
    <xf numFmtId="164" fontId="2" fillId="0" borderId="19" xfId="0" applyNumberFormat="1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164" fontId="6" fillId="0" borderId="11" xfId="0" applyNumberFormat="1" applyFont="1" applyFill="1" applyBorder="1" applyAlignment="1">
      <alignment horizontal="center" vertical="center" wrapText="1"/>
    </xf>
    <xf numFmtId="164" fontId="6" fillId="0" borderId="13" xfId="0" applyNumberFormat="1" applyFont="1" applyFill="1" applyBorder="1" applyAlignment="1">
      <alignment horizontal="center" vertical="center" wrapText="1"/>
    </xf>
    <xf numFmtId="164" fontId="6" fillId="0" borderId="14" xfId="0" applyNumberFormat="1" applyFont="1" applyFill="1" applyBorder="1" applyAlignment="1">
      <alignment horizontal="center" vertical="center" wrapText="1"/>
    </xf>
    <xf numFmtId="164" fontId="2" fillId="0" borderId="11" xfId="0" applyNumberFormat="1" applyFont="1" applyFill="1" applyBorder="1" applyAlignment="1">
      <alignment horizontal="center" vertical="center" wrapText="1"/>
    </xf>
    <xf numFmtId="164" fontId="5" fillId="0" borderId="13" xfId="0" applyNumberFormat="1" applyFont="1" applyFill="1" applyBorder="1" applyAlignment="1">
      <alignment horizontal="center" vertical="center" wrapText="1"/>
    </xf>
    <xf numFmtId="164" fontId="5" fillId="0" borderId="14" xfId="0" applyNumberFormat="1" applyFont="1" applyFill="1" applyBorder="1" applyAlignment="1">
      <alignment horizontal="center" vertical="center" wrapText="1"/>
    </xf>
    <xf numFmtId="164" fontId="5" fillId="0" borderId="43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164" fontId="5" fillId="0" borderId="24" xfId="0" applyNumberFormat="1" applyFont="1" applyFill="1" applyBorder="1" applyAlignment="1">
      <alignment horizontal="center" vertical="center" wrapText="1"/>
    </xf>
    <xf numFmtId="164" fontId="6" fillId="0" borderId="20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left" vertical="center" wrapText="1"/>
    </xf>
    <xf numFmtId="4" fontId="2" fillId="0" borderId="13" xfId="0" applyNumberFormat="1" applyFont="1" applyFill="1" applyBorder="1" applyAlignment="1">
      <alignment wrapText="1"/>
    </xf>
    <xf numFmtId="4" fontId="2" fillId="0" borderId="13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4" fontId="2" fillId="0" borderId="0" xfId="0" applyNumberFormat="1" applyFont="1" applyFill="1" applyBorder="1" applyAlignment="1">
      <alignment horizontal="left"/>
    </xf>
    <xf numFmtId="4" fontId="2" fillId="0" borderId="0" xfId="0" applyNumberFormat="1" applyFont="1" applyFill="1" applyAlignment="1">
      <alignment horizontal="left"/>
    </xf>
    <xf numFmtId="16" fontId="5" fillId="0" borderId="31" xfId="0" applyNumberFormat="1" applyFont="1" applyFill="1" applyBorder="1" applyAlignment="1">
      <alignment horizontal="center" vertical="center" wrapText="1"/>
    </xf>
    <xf numFmtId="0" fontId="5" fillId="0" borderId="58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164" fontId="5" fillId="0" borderId="42" xfId="0" applyNumberFormat="1" applyFont="1" applyFill="1" applyBorder="1" applyAlignment="1">
      <alignment horizontal="center" vertical="center" wrapText="1"/>
    </xf>
    <xf numFmtId="164" fontId="5" fillId="0" borderId="26" xfId="0" applyNumberFormat="1" applyFont="1" applyFill="1" applyBorder="1" applyAlignment="1">
      <alignment horizontal="center" vertical="center" wrapText="1"/>
    </xf>
    <xf numFmtId="164" fontId="5" fillId="0" borderId="10" xfId="0" applyNumberFormat="1" applyFont="1" applyFill="1" applyBorder="1" applyAlignment="1">
      <alignment horizontal="center" vertical="center" wrapText="1"/>
    </xf>
    <xf numFmtId="164" fontId="5" fillId="0" borderId="30" xfId="0" applyNumberFormat="1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6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/>
    </xf>
    <xf numFmtId="16" fontId="5" fillId="0" borderId="32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164" fontId="5" fillId="0" borderId="39" xfId="0" applyNumberFormat="1" applyFont="1" applyFill="1" applyBorder="1" applyAlignment="1">
      <alignment horizontal="center" vertical="center" wrapText="1"/>
    </xf>
    <xf numFmtId="164" fontId="5" fillId="0" borderId="38" xfId="0" applyNumberFormat="1" applyFont="1" applyFill="1" applyBorder="1" applyAlignment="1">
      <alignment horizontal="center" vertical="center" wrapText="1"/>
    </xf>
    <xf numFmtId="164" fontId="5" fillId="0" borderId="12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16" fontId="5" fillId="0" borderId="33" xfId="0" applyNumberFormat="1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164" fontId="5" fillId="0" borderId="33" xfId="0" applyNumberFormat="1" applyFont="1" applyFill="1" applyBorder="1" applyAlignment="1">
      <alignment horizontal="center" vertical="center" wrapText="1"/>
    </xf>
    <xf numFmtId="164" fontId="5" fillId="0" borderId="50" xfId="0" applyNumberFormat="1" applyFont="1" applyFill="1" applyBorder="1" applyAlignment="1">
      <alignment horizontal="center" vertical="center" wrapText="1"/>
    </xf>
    <xf numFmtId="164" fontId="5" fillId="0" borderId="51" xfId="0" applyNumberFormat="1" applyFont="1" applyFill="1" applyBorder="1" applyAlignment="1">
      <alignment horizontal="center" vertical="center" wrapText="1"/>
    </xf>
    <xf numFmtId="164" fontId="5" fillId="0" borderId="16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61" xfId="0" applyFont="1" applyFill="1" applyBorder="1" applyAlignment="1">
      <alignment horizontal="center" vertical="center" wrapText="1"/>
    </xf>
    <xf numFmtId="1" fontId="8" fillId="0" borderId="52" xfId="0" applyNumberFormat="1" applyFont="1" applyFill="1" applyBorder="1" applyAlignment="1">
      <alignment horizontal="center" vertical="center" wrapText="1"/>
    </xf>
    <xf numFmtId="1" fontId="8" fillId="0" borderId="62" xfId="0" applyNumberFormat="1" applyFont="1" applyFill="1" applyBorder="1" applyAlignment="1">
      <alignment horizontal="center" vertical="center" wrapText="1"/>
    </xf>
    <xf numFmtId="1" fontId="8" fillId="0" borderId="29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9" fillId="0" borderId="58" xfId="0" applyFont="1" applyFill="1" applyBorder="1" applyAlignment="1">
      <alignment horizontal="center" wrapText="1"/>
    </xf>
    <xf numFmtId="0" fontId="9" fillId="0" borderId="59" xfId="0" applyFont="1" applyFill="1" applyBorder="1" applyAlignment="1">
      <alignment horizontal="center" wrapText="1"/>
    </xf>
    <xf numFmtId="1" fontId="8" fillId="0" borderId="44" xfId="0" applyNumberFormat="1" applyFont="1" applyFill="1" applyBorder="1" applyAlignment="1">
      <alignment horizontal="center" vertical="center" wrapText="1"/>
    </xf>
    <xf numFmtId="1" fontId="8" fillId="0" borderId="0" xfId="0" applyNumberFormat="1" applyFont="1" applyFill="1" applyBorder="1" applyAlignment="1">
      <alignment horizontal="center" vertical="center" wrapText="1"/>
    </xf>
    <xf numFmtId="1" fontId="8" fillId="0" borderId="63" xfId="0" applyNumberFormat="1" applyFont="1" applyFill="1" applyBorder="1" applyAlignment="1">
      <alignment horizontal="center" vertical="center" wrapText="1"/>
    </xf>
    <xf numFmtId="164" fontId="5" fillId="0" borderId="19" xfId="0" applyNumberFormat="1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wrapText="1"/>
    </xf>
    <xf numFmtId="0" fontId="9" fillId="0" borderId="60" xfId="0" applyFont="1" applyFill="1" applyBorder="1" applyAlignment="1">
      <alignment horizontal="center" wrapText="1"/>
    </xf>
    <xf numFmtId="0" fontId="5" fillId="0" borderId="19" xfId="0" applyFont="1" applyFill="1" applyBorder="1" applyAlignment="1">
      <alignment horizontal="center" vertical="center" wrapText="1"/>
    </xf>
    <xf numFmtId="1" fontId="8" fillId="0" borderId="54" xfId="0" applyNumberFormat="1" applyFont="1" applyFill="1" applyBorder="1" applyAlignment="1">
      <alignment horizontal="center" vertical="center" wrapText="1"/>
    </xf>
    <xf numFmtId="1" fontId="8" fillId="0" borderId="64" xfId="0" applyNumberFormat="1" applyFont="1" applyFill="1" applyBorder="1" applyAlignment="1">
      <alignment horizontal="center" vertical="center" wrapText="1"/>
    </xf>
    <xf numFmtId="1" fontId="8" fillId="0" borderId="51" xfId="0" applyNumberFormat="1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wrapText="1"/>
    </xf>
    <xf numFmtId="0" fontId="9" fillId="0" borderId="61" xfId="0" applyFont="1" applyFill="1" applyBorder="1" applyAlignment="1">
      <alignment horizontal="center" wrapText="1"/>
    </xf>
    <xf numFmtId="49" fontId="2" fillId="0" borderId="42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58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59" xfId="0" applyFont="1" applyFill="1" applyBorder="1" applyAlignment="1">
      <alignment horizontal="center" vertical="center" wrapText="1"/>
    </xf>
    <xf numFmtId="49" fontId="2" fillId="0" borderId="36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 wrapText="1"/>
    </xf>
    <xf numFmtId="0" fontId="2" fillId="0" borderId="60" xfId="0" applyFont="1" applyFill="1" applyBorder="1" applyAlignment="1">
      <alignment horizontal="center" vertical="center" wrapText="1"/>
    </xf>
    <xf numFmtId="49" fontId="2" fillId="0" borderId="37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vertical="center" wrapText="1"/>
    </xf>
    <xf numFmtId="0" fontId="2" fillId="0" borderId="61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164" fontId="5" fillId="0" borderId="36" xfId="0" applyNumberFormat="1" applyFont="1" applyFill="1" applyBorder="1" applyAlignment="1">
      <alignment horizontal="center" vertical="center" wrapText="1"/>
    </xf>
    <xf numFmtId="164" fontId="5" fillId="0" borderId="27" xfId="0" applyNumberFormat="1" applyFont="1" applyFill="1" applyBorder="1" applyAlignment="1">
      <alignment horizontal="center" vertical="center" wrapText="1"/>
    </xf>
    <xf numFmtId="164" fontId="5" fillId="0" borderId="37" xfId="0" applyNumberFormat="1" applyFont="1" applyFill="1" applyBorder="1" applyAlignment="1">
      <alignment horizontal="center" vertical="center" wrapText="1"/>
    </xf>
    <xf numFmtId="164" fontId="5" fillId="0" borderId="28" xfId="0" applyNumberFormat="1" applyFont="1" applyFill="1" applyBorder="1" applyAlignment="1">
      <alignment horizontal="center" vertical="center" wrapText="1"/>
    </xf>
    <xf numFmtId="1" fontId="10" fillId="0" borderId="44" xfId="0" applyNumberFormat="1" applyFont="1" applyFill="1" applyBorder="1" applyAlignment="1">
      <alignment horizontal="center" vertical="center" wrapText="1"/>
    </xf>
    <xf numFmtId="1" fontId="10" fillId="0" borderId="0" xfId="0" applyNumberFormat="1" applyFont="1" applyFill="1" applyBorder="1" applyAlignment="1">
      <alignment horizontal="center" vertical="center" wrapText="1"/>
    </xf>
    <xf numFmtId="1" fontId="10" fillId="0" borderId="63" xfId="0" applyNumberFormat="1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6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0" fontId="6" fillId="0" borderId="13" xfId="0" applyFont="1" applyFill="1" applyBorder="1" applyAlignment="1">
      <alignment horizontal="center" vertical="center" wrapText="1"/>
    </xf>
    <xf numFmtId="1" fontId="10" fillId="0" borderId="54" xfId="0" applyNumberFormat="1" applyFont="1" applyFill="1" applyBorder="1" applyAlignment="1">
      <alignment horizontal="center" vertical="center" wrapText="1"/>
    </xf>
    <xf numFmtId="1" fontId="10" fillId="0" borderId="64" xfId="0" applyNumberFormat="1" applyFont="1" applyFill="1" applyBorder="1" applyAlignment="1">
      <alignment horizontal="center" vertical="center" wrapText="1"/>
    </xf>
    <xf numFmtId="1" fontId="10" fillId="0" borderId="51" xfId="0" applyNumberFormat="1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61" xfId="0" applyFont="1" applyFill="1" applyBorder="1" applyAlignment="1">
      <alignment horizontal="center" vertical="center" wrapText="1"/>
    </xf>
    <xf numFmtId="1" fontId="10" fillId="0" borderId="52" xfId="0" applyNumberFormat="1" applyFont="1" applyFill="1" applyBorder="1" applyAlignment="1">
      <alignment horizontal="center" vertical="center" wrapText="1"/>
    </xf>
    <xf numFmtId="1" fontId="10" fillId="0" borderId="62" xfId="0" applyNumberFormat="1" applyFont="1" applyFill="1" applyBorder="1" applyAlignment="1">
      <alignment horizontal="center" vertical="center" wrapText="1"/>
    </xf>
    <xf numFmtId="1" fontId="10" fillId="0" borderId="29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58" xfId="0" applyFont="1" applyFill="1" applyBorder="1" applyAlignment="1">
      <alignment horizontal="center" vertical="center" wrapText="1"/>
    </xf>
    <xf numFmtId="0" fontId="6" fillId="0" borderId="59" xfId="0" applyFont="1" applyFill="1" applyBorder="1" applyAlignment="1">
      <alignment horizontal="center" vertical="center" wrapText="1"/>
    </xf>
    <xf numFmtId="164" fontId="6" fillId="0" borderId="15" xfId="0" applyNumberFormat="1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164" fontId="2" fillId="0" borderId="15" xfId="0" applyNumberFormat="1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3" fontId="2" fillId="0" borderId="31" xfId="0" applyNumberFormat="1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2" fillId="0" borderId="63" xfId="0" applyFont="1" applyFill="1" applyBorder="1" applyAlignment="1">
      <alignment horizontal="center" vertical="center" wrapText="1"/>
    </xf>
    <xf numFmtId="3" fontId="2" fillId="0" borderId="32" xfId="0" applyNumberFormat="1" applyFont="1" applyFill="1" applyBorder="1" applyAlignment="1">
      <alignment horizontal="center" vertical="center" wrapText="1"/>
    </xf>
    <xf numFmtId="3" fontId="2" fillId="0" borderId="33" xfId="0" applyNumberFormat="1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74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53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3" fontId="2" fillId="0" borderId="12" xfId="0" applyNumberFormat="1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55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5" fillId="0" borderId="59" xfId="0" applyFont="1" applyFill="1" applyBorder="1" applyAlignment="1">
      <alignment horizontal="center" vertical="center" wrapText="1"/>
    </xf>
    <xf numFmtId="3" fontId="2" fillId="0" borderId="12" xfId="0" applyNumberFormat="1" applyFont="1" applyFill="1" applyBorder="1" applyAlignment="1">
      <alignment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 wrapText="1"/>
    </xf>
    <xf numFmtId="164" fontId="5" fillId="0" borderId="31" xfId="0" applyNumberFormat="1" applyFont="1" applyFill="1" applyBorder="1" applyAlignment="1">
      <alignment horizontal="center" vertical="center" wrapText="1"/>
    </xf>
    <xf numFmtId="164" fontId="5" fillId="0" borderId="49" xfId="0" applyNumberFormat="1" applyFont="1" applyFill="1" applyBorder="1" applyAlignment="1">
      <alignment horizontal="center" vertical="center" wrapText="1"/>
    </xf>
    <xf numFmtId="164" fontId="5" fillId="0" borderId="29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164" fontId="2" fillId="0" borderId="17" xfId="0" applyNumberFormat="1" applyFont="1" applyFill="1" applyBorder="1" applyAlignment="1">
      <alignment horizontal="center" vertical="center" wrapText="1"/>
    </xf>
    <xf numFmtId="164" fontId="5" fillId="0" borderId="32" xfId="0" applyNumberFormat="1" applyFont="1" applyFill="1" applyBorder="1" applyAlignment="1">
      <alignment horizontal="center" vertical="center" wrapText="1"/>
    </xf>
    <xf numFmtId="164" fontId="5" fillId="0" borderId="47" xfId="0" applyNumberFormat="1" applyFont="1" applyFill="1" applyBorder="1" applyAlignment="1">
      <alignment horizontal="center" vertical="center" wrapText="1"/>
    </xf>
    <xf numFmtId="164" fontId="5" fillId="0" borderId="63" xfId="0" applyNumberFormat="1" applyFont="1" applyFill="1" applyBorder="1" applyAlignment="1">
      <alignment horizontal="center" vertical="center" wrapText="1"/>
    </xf>
    <xf numFmtId="16" fontId="2" fillId="0" borderId="42" xfId="0" applyNumberFormat="1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vertical="center" wrapText="1"/>
    </xf>
    <xf numFmtId="0" fontId="2" fillId="0" borderId="42" xfId="0" applyFont="1" applyFill="1" applyBorder="1" applyAlignment="1">
      <alignment vertical="center" wrapText="1"/>
    </xf>
    <xf numFmtId="0" fontId="2" fillId="0" borderId="26" xfId="0" applyFont="1" applyFill="1" applyBorder="1" applyAlignment="1">
      <alignment vertical="center" wrapText="1"/>
    </xf>
    <xf numFmtId="16" fontId="2" fillId="0" borderId="36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vertical="center" wrapText="1"/>
    </xf>
    <xf numFmtId="0" fontId="2" fillId="0" borderId="36" xfId="0" applyFont="1" applyFill="1" applyBorder="1" applyAlignment="1">
      <alignment vertical="center" wrapText="1"/>
    </xf>
    <xf numFmtId="0" fontId="2" fillId="0" borderId="27" xfId="0" applyFont="1" applyFill="1" applyBorder="1" applyAlignment="1">
      <alignment vertical="center" wrapText="1"/>
    </xf>
    <xf numFmtId="16" fontId="2" fillId="0" borderId="37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vertical="center" wrapText="1"/>
    </xf>
    <xf numFmtId="0" fontId="2" fillId="0" borderId="37" xfId="0" applyFont="1" applyFill="1" applyBorder="1" applyAlignment="1">
      <alignment vertical="center" wrapText="1"/>
    </xf>
    <xf numFmtId="0" fontId="2" fillId="0" borderId="28" xfId="0" applyFont="1" applyFill="1" applyBorder="1" applyAlignment="1">
      <alignment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164" fontId="5" fillId="0" borderId="75" xfId="0" applyNumberFormat="1" applyFont="1" applyFill="1" applyBorder="1" applyAlignment="1">
      <alignment horizontal="center" vertical="center" wrapText="1"/>
    </xf>
    <xf numFmtId="164" fontId="5" fillId="0" borderId="74" xfId="0" applyNumberFormat="1" applyFont="1" applyFill="1" applyBorder="1" applyAlignment="1">
      <alignment horizontal="center" vertical="center" wrapText="1"/>
    </xf>
    <xf numFmtId="164" fontId="5" fillId="0" borderId="76" xfId="0" applyNumberFormat="1" applyFont="1" applyFill="1" applyBorder="1" applyAlignment="1">
      <alignment horizontal="center" vertical="center" wrapText="1"/>
    </xf>
    <xf numFmtId="164" fontId="5" fillId="0" borderId="53" xfId="0" applyNumberFormat="1" applyFont="1" applyFill="1" applyBorder="1" applyAlignment="1">
      <alignment horizontal="center" vertical="center" wrapText="1"/>
    </xf>
    <xf numFmtId="164" fontId="5" fillId="0" borderId="77" xfId="0" applyNumberFormat="1" applyFont="1" applyFill="1" applyBorder="1" applyAlignment="1">
      <alignment horizontal="center" vertical="center" wrapText="1"/>
    </xf>
    <xf numFmtId="164" fontId="5" fillId="0" borderId="78" xfId="0" applyNumberFormat="1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7" xfId="0" applyFont="1" applyFill="1" applyBorder="1" applyAlignment="1">
      <alignment horizontal="left" vertical="center" wrapText="1"/>
    </xf>
    <xf numFmtId="0" fontId="2" fillId="0" borderId="39" xfId="0" applyNumberFormat="1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36" xfId="0" applyNumberFormat="1" applyFont="1" applyFill="1" applyBorder="1" applyAlignment="1">
      <alignment horizontal="center" vertical="center" wrapText="1"/>
    </xf>
    <xf numFmtId="0" fontId="2" fillId="0" borderId="37" xfId="0" applyNumberFormat="1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79" xfId="0" applyFont="1" applyFill="1" applyBorder="1" applyAlignment="1">
      <alignment horizontal="center" vertical="center" wrapText="1"/>
    </xf>
    <xf numFmtId="0" fontId="2" fillId="0" borderId="63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49" fontId="2" fillId="0" borderId="37" xfId="0" applyNumberFormat="1" applyFont="1" applyFill="1" applyBorder="1" applyAlignment="1">
      <alignment horizontal="center" vertical="center" wrapText="1"/>
    </xf>
    <xf numFmtId="0" fontId="3" fillId="0" borderId="68" xfId="0" applyFont="1" applyFill="1" applyBorder="1" applyAlignment="1">
      <alignment horizontal="left" vertical="center" wrapText="1"/>
    </xf>
    <xf numFmtId="0" fontId="3" fillId="0" borderId="69" xfId="0" applyFont="1" applyFill="1" applyBorder="1" applyAlignment="1">
      <alignment horizontal="left" vertical="center" wrapText="1"/>
    </xf>
    <xf numFmtId="0" fontId="3" fillId="0" borderId="70" xfId="0" applyFont="1" applyFill="1" applyBorder="1" applyAlignment="1">
      <alignment horizontal="left" vertical="center" wrapText="1"/>
    </xf>
    <xf numFmtId="0" fontId="6" fillId="0" borderId="52" xfId="0" applyFont="1" applyFill="1" applyBorder="1" applyAlignment="1">
      <alignment horizontal="center" vertical="center" wrapText="1"/>
    </xf>
    <xf numFmtId="0" fontId="6" fillId="0" borderId="62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3" fillId="0" borderId="58" xfId="0" applyFont="1" applyFill="1" applyBorder="1" applyAlignment="1">
      <alignment horizontal="center" vertical="center" wrapText="1"/>
    </xf>
    <xf numFmtId="0" fontId="3" fillId="0" borderId="59" xfId="0" applyFont="1" applyFill="1" applyBorder="1" applyAlignment="1">
      <alignment horizontal="center" vertical="center" wrapText="1"/>
    </xf>
    <xf numFmtId="0" fontId="6" fillId="0" borderId="44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63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60" xfId="0" applyFont="1" applyFill="1" applyBorder="1" applyAlignment="1">
      <alignment horizontal="center" vertical="center" wrapText="1"/>
    </xf>
    <xf numFmtId="0" fontId="6" fillId="0" borderId="54" xfId="0" applyFont="1" applyFill="1" applyBorder="1" applyAlignment="1">
      <alignment horizontal="center" vertical="center" wrapText="1"/>
    </xf>
    <xf numFmtId="0" fontId="6" fillId="0" borderId="64" xfId="0" applyFont="1" applyFill="1" applyBorder="1" applyAlignment="1">
      <alignment horizontal="center" vertical="center" wrapText="1"/>
    </xf>
    <xf numFmtId="0" fontId="6" fillId="0" borderId="51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61" xfId="0" applyFont="1" applyFill="1" applyBorder="1" applyAlignment="1">
      <alignment horizontal="center" vertical="center" wrapText="1"/>
    </xf>
    <xf numFmtId="0" fontId="3" fillId="0" borderId="53" xfId="0" applyFont="1" applyFill="1" applyBorder="1" applyAlignment="1">
      <alignment horizontal="left" vertical="center" wrapText="1"/>
    </xf>
    <xf numFmtId="0" fontId="3" fillId="0" borderId="71" xfId="0" applyFont="1" applyFill="1" applyBorder="1" applyAlignment="1">
      <alignment horizontal="left" vertical="center" wrapText="1"/>
    </xf>
    <xf numFmtId="0" fontId="3" fillId="0" borderId="72" xfId="0" applyFont="1" applyFill="1" applyBorder="1" applyAlignment="1">
      <alignment horizontal="left" vertical="center" wrapText="1"/>
    </xf>
    <xf numFmtId="0" fontId="3" fillId="0" borderId="55" xfId="0" applyFont="1" applyFill="1" applyBorder="1" applyAlignment="1">
      <alignment horizontal="left" vertical="center" wrapText="1"/>
    </xf>
    <xf numFmtId="0" fontId="3" fillId="0" borderId="56" xfId="0" applyFont="1" applyFill="1" applyBorder="1" applyAlignment="1">
      <alignment horizontal="left" vertical="center" wrapText="1"/>
    </xf>
    <xf numFmtId="0" fontId="3" fillId="0" borderId="57" xfId="0" applyFont="1" applyFill="1" applyBorder="1" applyAlignment="1">
      <alignment horizontal="left" vertical="center" wrapText="1"/>
    </xf>
    <xf numFmtId="1" fontId="2" fillId="0" borderId="31" xfId="0" applyNumberFormat="1" applyFont="1" applyFill="1" applyBorder="1" applyAlignment="1">
      <alignment horizontal="center" vertical="center" wrapText="1"/>
    </xf>
    <xf numFmtId="164" fontId="2" fillId="0" borderId="21" xfId="0" applyNumberFormat="1" applyFont="1" applyFill="1" applyBorder="1" applyAlignment="1">
      <alignment vertical="center"/>
    </xf>
    <xf numFmtId="164" fontId="2" fillId="0" borderId="42" xfId="0" applyNumberFormat="1" applyFont="1" applyFill="1" applyBorder="1" applyAlignment="1">
      <alignment vertical="center"/>
    </xf>
    <xf numFmtId="164" fontId="2" fillId="0" borderId="26" xfId="0" applyNumberFormat="1" applyFont="1" applyFill="1" applyBorder="1" applyAlignment="1">
      <alignment vertical="center"/>
    </xf>
    <xf numFmtId="164" fontId="2" fillId="0" borderId="10" xfId="0" applyNumberFormat="1" applyFont="1" applyFill="1" applyBorder="1" applyAlignment="1">
      <alignment vertical="center"/>
    </xf>
    <xf numFmtId="164" fontId="2" fillId="0" borderId="26" xfId="0" applyNumberFormat="1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 vertical="center"/>
    </xf>
    <xf numFmtId="1" fontId="2" fillId="0" borderId="32" xfId="0" applyNumberFormat="1" applyFont="1" applyFill="1" applyBorder="1" applyAlignment="1">
      <alignment horizontal="center" vertical="center" wrapText="1"/>
    </xf>
    <xf numFmtId="164" fontId="2" fillId="0" borderId="34" xfId="0" applyNumberFormat="1" applyFont="1" applyFill="1" applyBorder="1" applyAlignment="1">
      <alignment horizontal="center" vertical="center"/>
    </xf>
    <xf numFmtId="164" fontId="2" fillId="0" borderId="36" xfId="0" applyNumberFormat="1" applyFont="1" applyFill="1" applyBorder="1" applyAlignment="1">
      <alignment vertical="center"/>
    </xf>
    <xf numFmtId="164" fontId="2" fillId="0" borderId="27" xfId="0" applyNumberFormat="1" applyFont="1" applyFill="1" applyBorder="1" applyAlignment="1">
      <alignment vertical="center"/>
    </xf>
    <xf numFmtId="164" fontId="2" fillId="0" borderId="12" xfId="0" applyNumberFormat="1" applyFont="1" applyFill="1" applyBorder="1" applyAlignment="1">
      <alignment vertical="center"/>
    </xf>
    <xf numFmtId="164" fontId="2" fillId="0" borderId="27" xfId="0" applyNumberFormat="1" applyFont="1" applyFill="1" applyBorder="1" applyAlignment="1">
      <alignment horizontal="center" vertical="center"/>
    </xf>
    <xf numFmtId="164" fontId="2" fillId="0" borderId="12" xfId="0" applyNumberFormat="1" applyFont="1" applyFill="1" applyBorder="1" applyAlignment="1">
      <alignment horizontal="center" vertical="center"/>
    </xf>
    <xf numFmtId="2" fontId="2" fillId="0" borderId="12" xfId="0" applyNumberFormat="1" applyFont="1" applyFill="1" applyBorder="1" applyAlignment="1">
      <alignment vertical="center"/>
    </xf>
    <xf numFmtId="2" fontId="2" fillId="0" borderId="12" xfId="0" applyNumberFormat="1" applyFont="1" applyFill="1" applyBorder="1" applyAlignment="1">
      <alignment horizontal="center" vertical="center"/>
    </xf>
    <xf numFmtId="2" fontId="2" fillId="0" borderId="13" xfId="0" applyNumberFormat="1" applyFont="1" applyFill="1" applyBorder="1" applyAlignment="1">
      <alignment horizontal="center" vertical="center"/>
    </xf>
    <xf numFmtId="164" fontId="2" fillId="0" borderId="47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/>
    </xf>
    <xf numFmtId="1" fontId="2" fillId="0" borderId="33" xfId="0" applyNumberFormat="1" applyFont="1" applyFill="1" applyBorder="1" applyAlignment="1">
      <alignment horizontal="center" vertical="center" wrapText="1"/>
    </xf>
    <xf numFmtId="164" fontId="2" fillId="0" borderId="50" xfId="0" applyNumberFormat="1" applyFont="1" applyFill="1" applyBorder="1" applyAlignment="1">
      <alignment horizontal="center" vertical="center"/>
    </xf>
    <xf numFmtId="164" fontId="2" fillId="0" borderId="41" xfId="0" applyNumberFormat="1" applyFont="1" applyFill="1" applyBorder="1" applyAlignment="1">
      <alignment vertical="center"/>
    </xf>
    <xf numFmtId="164" fontId="2" fillId="0" borderId="28" xfId="0" applyNumberFormat="1" applyFont="1" applyFill="1" applyBorder="1" applyAlignment="1">
      <alignment vertical="center"/>
    </xf>
    <xf numFmtId="164" fontId="2" fillId="0" borderId="16" xfId="0" applyNumberFormat="1" applyFont="1" applyFill="1" applyBorder="1" applyAlignment="1">
      <alignment vertical="center"/>
    </xf>
    <xf numFmtId="164" fontId="2" fillId="0" borderId="28" xfId="0" applyNumberFormat="1" applyFont="1" applyFill="1" applyBorder="1" applyAlignment="1">
      <alignment horizontal="center" vertical="center"/>
    </xf>
    <xf numFmtId="164" fontId="2" fillId="0" borderId="16" xfId="0" applyNumberFormat="1" applyFont="1" applyFill="1" applyBorder="1" applyAlignment="1">
      <alignment horizontal="center" vertical="center"/>
    </xf>
    <xf numFmtId="2" fontId="2" fillId="0" borderId="16" xfId="0" applyNumberFormat="1" applyFont="1" applyFill="1" applyBorder="1" applyAlignment="1">
      <alignment vertical="center"/>
    </xf>
    <xf numFmtId="0" fontId="2" fillId="0" borderId="16" xfId="0" applyFont="1" applyFill="1" applyBorder="1" applyAlignment="1">
      <alignment/>
    </xf>
    <xf numFmtId="0" fontId="2" fillId="0" borderId="14" xfId="0" applyFont="1" applyFill="1" applyBorder="1" applyAlignment="1">
      <alignment horizontal="center" vertical="center"/>
    </xf>
    <xf numFmtId="49" fontId="2" fillId="0" borderId="31" xfId="0" applyNumberFormat="1" applyFont="1" applyFill="1" applyBorder="1" applyAlignment="1">
      <alignment horizontal="center" vertical="center" wrapText="1"/>
    </xf>
    <xf numFmtId="164" fontId="2" fillId="0" borderId="49" xfId="0" applyNumberFormat="1" applyFont="1" applyFill="1" applyBorder="1" applyAlignment="1">
      <alignment horizontal="center" vertical="center"/>
    </xf>
    <xf numFmtId="164" fontId="2" fillId="0" borderId="75" xfId="0" applyNumberFormat="1" applyFont="1" applyFill="1" applyBorder="1" applyAlignment="1">
      <alignment horizontal="center" vertical="center"/>
    </xf>
    <xf numFmtId="164" fontId="2" fillId="0" borderId="80" xfId="0" applyNumberFormat="1" applyFont="1" applyFill="1" applyBorder="1" applyAlignment="1">
      <alignment vertical="center"/>
    </xf>
    <xf numFmtId="49" fontId="2" fillId="0" borderId="32" xfId="0" applyNumberFormat="1" applyFont="1" applyFill="1" applyBorder="1" applyAlignment="1">
      <alignment horizontal="center" vertical="center" wrapText="1"/>
    </xf>
    <xf numFmtId="164" fontId="2" fillId="0" borderId="76" xfId="0" applyNumberFormat="1" applyFont="1" applyFill="1" applyBorder="1" applyAlignment="1">
      <alignment horizontal="center" vertical="center"/>
    </xf>
    <xf numFmtId="164" fontId="2" fillId="0" borderId="72" xfId="0" applyNumberFormat="1" applyFont="1" applyFill="1" applyBorder="1" applyAlignment="1">
      <alignment vertic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49" fontId="2" fillId="0" borderId="33" xfId="0" applyNumberFormat="1" applyFont="1" applyFill="1" applyBorder="1" applyAlignment="1">
      <alignment horizontal="center" vertical="center" wrapText="1"/>
    </xf>
    <xf numFmtId="164" fontId="2" fillId="0" borderId="77" xfId="0" applyNumberFormat="1" applyFont="1" applyFill="1" applyBorder="1" applyAlignment="1">
      <alignment vertical="center"/>
    </xf>
    <xf numFmtId="164" fontId="2" fillId="0" borderId="81" xfId="0" applyNumberFormat="1" applyFont="1" applyFill="1" applyBorder="1" applyAlignment="1">
      <alignment vertical="center"/>
    </xf>
    <xf numFmtId="164" fontId="2" fillId="0" borderId="58" xfId="0" applyNumberFormat="1" applyFont="1" applyFill="1" applyBorder="1" applyAlignment="1">
      <alignment horizontal="center" vertical="center"/>
    </xf>
    <xf numFmtId="164" fontId="2" fillId="0" borderId="70" xfId="0" applyNumberFormat="1" applyFont="1" applyFill="1" applyBorder="1" applyAlignment="1">
      <alignment vertical="center"/>
    </xf>
    <xf numFmtId="164" fontId="2" fillId="0" borderId="30" xfId="0" applyNumberFormat="1" applyFont="1" applyFill="1" applyBorder="1" applyAlignment="1">
      <alignment vertical="center"/>
    </xf>
    <xf numFmtId="164" fontId="2" fillId="0" borderId="38" xfId="0" applyNumberFormat="1" applyFont="1" applyFill="1" applyBorder="1" applyAlignment="1">
      <alignment horizontal="center" vertical="center"/>
    </xf>
    <xf numFmtId="164" fontId="2" fillId="0" borderId="30" xfId="0" applyNumberFormat="1" applyFont="1" applyFill="1" applyBorder="1" applyAlignment="1">
      <alignment horizontal="center" vertical="center"/>
    </xf>
    <xf numFmtId="164" fontId="2" fillId="0" borderId="22" xfId="0" applyNumberFormat="1" applyFont="1" applyFill="1" applyBorder="1" applyAlignment="1">
      <alignment horizontal="center" vertical="center"/>
    </xf>
    <xf numFmtId="164" fontId="2" fillId="0" borderId="77" xfId="0" applyNumberFormat="1" applyFont="1" applyFill="1" applyBorder="1" applyAlignment="1">
      <alignment horizontal="center" vertical="center"/>
    </xf>
    <xf numFmtId="164" fontId="2" fillId="0" borderId="57" xfId="0" applyNumberFormat="1" applyFont="1" applyFill="1" applyBorder="1" applyAlignment="1">
      <alignment vertical="center"/>
    </xf>
    <xf numFmtId="164" fontId="2" fillId="0" borderId="39" xfId="0" applyNumberFormat="1" applyFont="1" applyFill="1" applyBorder="1" applyAlignment="1">
      <alignment horizontal="center" vertical="center"/>
    </xf>
    <xf numFmtId="164" fontId="2" fillId="0" borderId="36" xfId="0" applyNumberFormat="1" applyFont="1" applyFill="1" applyBorder="1" applyAlignment="1">
      <alignment horizontal="center" vertical="center"/>
    </xf>
    <xf numFmtId="164" fontId="2" fillId="0" borderId="38" xfId="0" applyNumberFormat="1" applyFont="1" applyFill="1" applyBorder="1" applyAlignment="1">
      <alignment vertical="center"/>
    </xf>
    <xf numFmtId="164" fontId="2" fillId="0" borderId="25" xfId="0" applyNumberFormat="1" applyFont="1" applyFill="1" applyBorder="1" applyAlignment="1">
      <alignment horizontal="center" vertical="center"/>
    </xf>
    <xf numFmtId="164" fontId="2" fillId="0" borderId="33" xfId="0" applyNumberFormat="1" applyFont="1" applyFill="1" applyBorder="1" applyAlignment="1">
      <alignment horizontal="center" vertical="center"/>
    </xf>
    <xf numFmtId="164" fontId="2" fillId="0" borderId="1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49" fontId="2" fillId="0" borderId="39" xfId="0" applyNumberFormat="1" applyFont="1" applyFill="1" applyBorder="1" applyAlignment="1">
      <alignment horizontal="center" vertical="center" wrapText="1"/>
    </xf>
    <xf numFmtId="164" fontId="2" fillId="0" borderId="20" xfId="0" applyNumberFormat="1" applyFont="1" applyFill="1" applyBorder="1" applyAlignment="1">
      <alignment horizontal="center" vertical="center"/>
    </xf>
    <xf numFmtId="164" fontId="2" fillId="0" borderId="20" xfId="0" applyNumberFormat="1" applyFont="1" applyFill="1" applyBorder="1" applyAlignment="1">
      <alignment horizontal="center" vertical="center"/>
    </xf>
    <xf numFmtId="164" fontId="2" fillId="0" borderId="13" xfId="0" applyNumberFormat="1" applyFont="1" applyFill="1" applyBorder="1" applyAlignment="1">
      <alignment horizontal="center" vertical="center"/>
    </xf>
    <xf numFmtId="164" fontId="2" fillId="0" borderId="18" xfId="0" applyNumberFormat="1" applyFont="1" applyFill="1" applyBorder="1" applyAlignment="1">
      <alignment vertical="center"/>
    </xf>
    <xf numFmtId="164" fontId="2" fillId="0" borderId="14" xfId="0" applyNumberFormat="1" applyFont="1" applyFill="1" applyBorder="1" applyAlignment="1">
      <alignment horizontal="center" vertical="center"/>
    </xf>
    <xf numFmtId="164" fontId="2" fillId="0" borderId="39" xfId="0" applyNumberFormat="1" applyFont="1" applyFill="1" applyBorder="1" applyAlignment="1">
      <alignment vertical="center"/>
    </xf>
    <xf numFmtId="0" fontId="2" fillId="0" borderId="30" xfId="0" applyFont="1" applyFill="1" applyBorder="1" applyAlignment="1">
      <alignment vertical="center" wrapText="1"/>
    </xf>
    <xf numFmtId="164" fontId="2" fillId="0" borderId="34" xfId="0" applyNumberFormat="1" applyFont="1" applyFill="1" applyBorder="1" applyAlignment="1">
      <alignment vertical="center"/>
    </xf>
    <xf numFmtId="164" fontId="2" fillId="0" borderId="34" xfId="0" applyNumberFormat="1" applyFont="1" applyFill="1" applyBorder="1" applyAlignment="1">
      <alignment horizontal="center" vertical="center"/>
    </xf>
    <xf numFmtId="164" fontId="2" fillId="0" borderId="18" xfId="0" applyNumberFormat="1" applyFont="1" applyFill="1" applyBorder="1" applyAlignment="1">
      <alignment horizontal="center" vertical="center"/>
    </xf>
    <xf numFmtId="0" fontId="2" fillId="0" borderId="18" xfId="0" applyFont="1" applyFill="1" applyBorder="1" applyAlignment="1">
      <alignment/>
    </xf>
    <xf numFmtId="0" fontId="2" fillId="0" borderId="19" xfId="0" applyFont="1" applyFill="1" applyBorder="1" applyAlignment="1">
      <alignment horizontal="center" vertical="center"/>
    </xf>
    <xf numFmtId="164" fontId="2" fillId="0" borderId="42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 wrapText="1"/>
    </xf>
    <xf numFmtId="164" fontId="2" fillId="0" borderId="37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vertical="center" wrapText="1"/>
    </xf>
    <xf numFmtId="2" fontId="2" fillId="0" borderId="12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left"/>
    </xf>
    <xf numFmtId="164" fontId="2" fillId="0" borderId="37" xfId="0" applyNumberFormat="1" applyFont="1" applyFill="1" applyBorder="1" applyAlignment="1">
      <alignment vertical="center"/>
    </xf>
    <xf numFmtId="164" fontId="2" fillId="0" borderId="22" xfId="0" applyNumberFormat="1" applyFont="1" applyFill="1" applyBorder="1" applyAlignment="1">
      <alignment horizontal="center" vertical="center" wrapText="1"/>
    </xf>
    <xf numFmtId="164" fontId="2" fillId="0" borderId="68" xfId="0" applyNumberFormat="1" applyFont="1" applyFill="1" applyBorder="1" applyAlignment="1">
      <alignment vertical="center" wrapText="1"/>
    </xf>
    <xf numFmtId="164" fontId="2" fillId="0" borderId="38" xfId="0" applyNumberFormat="1" applyFont="1" applyFill="1" applyBorder="1" applyAlignment="1">
      <alignment vertical="center" wrapText="1"/>
    </xf>
    <xf numFmtId="164" fontId="2" fillId="0" borderId="10" xfId="0" applyNumberFormat="1" applyFont="1" applyFill="1" applyBorder="1" applyAlignment="1">
      <alignment vertical="center" wrapText="1"/>
    </xf>
    <xf numFmtId="164" fontId="2" fillId="0" borderId="26" xfId="0" applyNumberFormat="1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164" fontId="2" fillId="0" borderId="53" xfId="0" applyNumberFormat="1" applyFont="1" applyFill="1" applyBorder="1" applyAlignment="1">
      <alignment vertical="center"/>
    </xf>
    <xf numFmtId="164" fontId="2" fillId="0" borderId="25" xfId="0" applyNumberFormat="1" applyFont="1" applyFill="1" applyBorder="1" applyAlignment="1">
      <alignment horizontal="center" vertical="center" wrapText="1"/>
    </xf>
    <xf numFmtId="164" fontId="2" fillId="0" borderId="78" xfId="0" applyNumberFormat="1" applyFont="1" applyFill="1" applyBorder="1" applyAlignment="1">
      <alignment vertical="center"/>
    </xf>
    <xf numFmtId="164" fontId="2" fillId="0" borderId="58" xfId="0" applyNumberFormat="1" applyFont="1" applyFill="1" applyBorder="1" applyAlignment="1">
      <alignment horizontal="center" vertical="center" wrapText="1"/>
    </xf>
    <xf numFmtId="164" fontId="2" fillId="0" borderId="74" xfId="0" applyNumberFormat="1" applyFont="1" applyFill="1" applyBorder="1" applyAlignment="1">
      <alignment vertical="center" wrapText="1"/>
    </xf>
    <xf numFmtId="164" fontId="2" fillId="0" borderId="26" xfId="0" applyNumberFormat="1" applyFont="1" applyFill="1" applyBorder="1" applyAlignment="1">
      <alignment vertical="center" wrapText="1"/>
    </xf>
    <xf numFmtId="164" fontId="2" fillId="0" borderId="74" xfId="0" applyNumberFormat="1" applyFont="1" applyFill="1" applyBorder="1" applyAlignment="1">
      <alignment vertical="center"/>
    </xf>
    <xf numFmtId="0" fontId="2" fillId="0" borderId="13" xfId="0" applyFont="1" applyFill="1" applyBorder="1" applyAlignment="1">
      <alignment/>
    </xf>
    <xf numFmtId="164" fontId="2" fillId="0" borderId="38" xfId="0" applyNumberFormat="1" applyFont="1" applyFill="1" applyBorder="1" applyAlignment="1">
      <alignment horizontal="center" vertical="center"/>
    </xf>
    <xf numFmtId="164" fontId="2" fillId="0" borderId="17" xfId="0" applyNumberFormat="1" applyFont="1" applyFill="1" applyBorder="1" applyAlignment="1">
      <alignment vertical="center"/>
    </xf>
    <xf numFmtId="164" fontId="2" fillId="0" borderId="35" xfId="0" applyNumberFormat="1" applyFont="1" applyFill="1" applyBorder="1" applyAlignment="1">
      <alignment vertical="center"/>
    </xf>
    <xf numFmtId="164" fontId="2" fillId="0" borderId="15" xfId="0" applyNumberFormat="1" applyFont="1" applyFill="1" applyBorder="1" applyAlignment="1">
      <alignment vertical="center"/>
    </xf>
    <xf numFmtId="0" fontId="2" fillId="0" borderId="16" xfId="0" applyFont="1" applyFill="1" applyBorder="1" applyAlignment="1">
      <alignment horizontal="center" vertical="center"/>
    </xf>
    <xf numFmtId="2" fontId="2" fillId="0" borderId="13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W2289"/>
  <sheetViews>
    <sheetView tabSelected="1" view="pageBreakPreview" zoomScale="80" zoomScaleSheetLayoutView="80" zoomScalePageLayoutView="0" workbookViewId="0" topLeftCell="B1">
      <pane ySplit="8" topLeftCell="BM2247" activePane="bottomLeft" state="frozen"/>
      <selection pane="topLeft" activeCell="A1" sqref="A1"/>
      <selection pane="bottomLeft" activeCell="AI705" sqref="AI705"/>
    </sheetView>
  </sheetViews>
  <sheetFormatPr defaultColWidth="9.00390625" defaultRowHeight="12.75"/>
  <cols>
    <col min="1" max="1" width="8.125" style="1" customWidth="1"/>
    <col min="2" max="2" width="30.75390625" style="2" customWidth="1"/>
    <col min="3" max="4" width="10.625" style="2" hidden="1" customWidth="1"/>
    <col min="5" max="6" width="9.375" style="2" hidden="1" customWidth="1"/>
    <col min="7" max="15" width="10.625" style="2" hidden="1" customWidth="1"/>
    <col min="16" max="16" width="16.625" style="3" customWidth="1"/>
    <col min="17" max="17" width="19.00390625" style="2" customWidth="1"/>
    <col min="18" max="18" width="14.875" style="2" customWidth="1"/>
    <col min="19" max="19" width="12.75390625" style="2" customWidth="1"/>
    <col min="20" max="20" width="12.375" style="2" customWidth="1"/>
    <col min="21" max="21" width="13.75390625" style="551" customWidth="1"/>
    <col min="22" max="22" width="13.75390625" style="2" customWidth="1"/>
    <col min="23" max="25" width="12.125" style="2" bestFit="1" customWidth="1"/>
    <col min="26" max="26" width="11.25390625" style="2" bestFit="1" customWidth="1"/>
    <col min="27" max="27" width="12.125" style="2" bestFit="1" customWidth="1"/>
    <col min="28" max="28" width="21.125" style="2" customWidth="1"/>
    <col min="29" max="29" width="7.25390625" style="4" customWidth="1"/>
    <col min="30" max="30" width="17.25390625" style="4" customWidth="1"/>
    <col min="31" max="31" width="11.75390625" style="2" customWidth="1"/>
    <col min="32" max="16384" width="9.125" style="2" customWidth="1"/>
  </cols>
  <sheetData>
    <row r="1" spans="28:30" ht="54" customHeight="1">
      <c r="AB1" s="429" t="s">
        <v>219</v>
      </c>
      <c r="AC1" s="429"/>
      <c r="AD1" s="429"/>
    </row>
    <row r="2" spans="1:30" ht="15.75" customHeight="1">
      <c r="A2" s="59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76"/>
      <c r="Q2" s="58"/>
      <c r="R2" s="58"/>
      <c r="S2" s="430" t="s">
        <v>9</v>
      </c>
      <c r="T2" s="430"/>
      <c r="U2" s="430"/>
      <c r="V2" s="430"/>
      <c r="W2" s="430"/>
      <c r="X2" s="430"/>
      <c r="Y2" s="430"/>
      <c r="Z2" s="431"/>
      <c r="AA2" s="58"/>
      <c r="AB2" s="58"/>
      <c r="AC2" s="58"/>
      <c r="AD2" s="58"/>
    </row>
    <row r="3" spans="1:30" ht="15.75" customHeight="1">
      <c r="A3" s="432"/>
      <c r="B3" s="433"/>
      <c r="C3" s="433"/>
      <c r="D3" s="433"/>
      <c r="E3" s="433"/>
      <c r="F3" s="433"/>
      <c r="G3" s="433"/>
      <c r="H3" s="433"/>
      <c r="I3" s="433"/>
      <c r="J3" s="433"/>
      <c r="K3" s="433"/>
      <c r="L3" s="433"/>
      <c r="M3" s="433"/>
      <c r="N3" s="433"/>
      <c r="O3" s="433"/>
      <c r="P3" s="433"/>
      <c r="Q3" s="433"/>
      <c r="R3" s="433"/>
      <c r="S3" s="436" t="s">
        <v>220</v>
      </c>
      <c r="T3" s="436"/>
      <c r="U3" s="436"/>
      <c r="V3" s="436"/>
      <c r="W3" s="436"/>
      <c r="X3" s="436"/>
      <c r="Y3" s="436"/>
      <c r="Z3" s="58"/>
      <c r="AA3" s="58"/>
      <c r="AB3" s="58"/>
      <c r="AC3" s="58"/>
      <c r="AD3" s="58"/>
    </row>
    <row r="4" spans="1:30" ht="15.75" customHeight="1" thickBot="1">
      <c r="A4" s="434"/>
      <c r="B4" s="435"/>
      <c r="C4" s="435"/>
      <c r="D4" s="435"/>
      <c r="E4" s="435"/>
      <c r="F4" s="435"/>
      <c r="G4" s="435"/>
      <c r="H4" s="435"/>
      <c r="I4" s="435"/>
      <c r="J4" s="435"/>
      <c r="K4" s="435"/>
      <c r="L4" s="435"/>
      <c r="M4" s="435"/>
      <c r="N4" s="435"/>
      <c r="O4" s="435"/>
      <c r="P4" s="435"/>
      <c r="Q4" s="435"/>
      <c r="R4" s="435"/>
      <c r="S4" s="437" t="s">
        <v>10</v>
      </c>
      <c r="T4" s="438"/>
      <c r="U4" s="438"/>
      <c r="V4" s="438"/>
      <c r="W4" s="438"/>
      <c r="X4" s="438"/>
      <c r="Y4" s="438"/>
      <c r="Z4" s="58"/>
      <c r="AA4" s="58"/>
      <c r="AB4" s="58"/>
      <c r="AC4" s="58"/>
      <c r="AD4" s="58"/>
    </row>
    <row r="5" spans="1:30" ht="24.75" customHeight="1">
      <c r="A5" s="614" t="s">
        <v>11</v>
      </c>
      <c r="B5" s="683" t="s">
        <v>286</v>
      </c>
      <c r="C5" s="749" t="s">
        <v>224</v>
      </c>
      <c r="D5" s="616" t="s">
        <v>537</v>
      </c>
      <c r="E5" s="750"/>
      <c r="F5" s="616" t="s">
        <v>183</v>
      </c>
      <c r="G5" s="750"/>
      <c r="H5" s="616" t="s">
        <v>31</v>
      </c>
      <c r="I5" s="750"/>
      <c r="J5" s="616" t="s">
        <v>467</v>
      </c>
      <c r="K5" s="750"/>
      <c r="L5" s="616" t="s">
        <v>542</v>
      </c>
      <c r="M5" s="750"/>
      <c r="N5" s="616" t="s">
        <v>172</v>
      </c>
      <c r="O5" s="750"/>
      <c r="P5" s="749" t="s">
        <v>193</v>
      </c>
      <c r="Q5" s="749" t="s">
        <v>12</v>
      </c>
      <c r="R5" s="683" t="s">
        <v>13</v>
      </c>
      <c r="S5" s="616" t="s">
        <v>14</v>
      </c>
      <c r="T5" s="750"/>
      <c r="U5" s="680" t="s">
        <v>15</v>
      </c>
      <c r="V5" s="751"/>
      <c r="W5" s="751"/>
      <c r="X5" s="751"/>
      <c r="Y5" s="751"/>
      <c r="Z5" s="751"/>
      <c r="AA5" s="751"/>
      <c r="AB5" s="751"/>
      <c r="AC5" s="683" t="s">
        <v>16</v>
      </c>
      <c r="AD5" s="684"/>
    </row>
    <row r="6" spans="1:30" ht="24.75" customHeight="1">
      <c r="A6" s="623"/>
      <c r="B6" s="688"/>
      <c r="C6" s="709"/>
      <c r="D6" s="625"/>
      <c r="E6" s="752"/>
      <c r="F6" s="625"/>
      <c r="G6" s="752"/>
      <c r="H6" s="625"/>
      <c r="I6" s="752"/>
      <c r="J6" s="625"/>
      <c r="K6" s="752"/>
      <c r="L6" s="625"/>
      <c r="M6" s="752"/>
      <c r="N6" s="625"/>
      <c r="O6" s="752"/>
      <c r="P6" s="709"/>
      <c r="Q6" s="709"/>
      <c r="R6" s="688"/>
      <c r="S6" s="746"/>
      <c r="T6" s="753"/>
      <c r="U6" s="688" t="s">
        <v>17</v>
      </c>
      <c r="V6" s="688"/>
      <c r="W6" s="688" t="s">
        <v>18</v>
      </c>
      <c r="X6" s="688"/>
      <c r="Y6" s="688" t="s">
        <v>19</v>
      </c>
      <c r="Z6" s="688"/>
      <c r="AA6" s="688" t="s">
        <v>20</v>
      </c>
      <c r="AB6" s="685"/>
      <c r="AC6" s="688"/>
      <c r="AD6" s="689"/>
    </row>
    <row r="7" spans="1:30" ht="24.75" customHeight="1">
      <c r="A7" s="623"/>
      <c r="B7" s="688"/>
      <c r="C7" s="754"/>
      <c r="D7" s="746"/>
      <c r="E7" s="753"/>
      <c r="F7" s="746"/>
      <c r="G7" s="753"/>
      <c r="H7" s="746"/>
      <c r="I7" s="753"/>
      <c r="J7" s="746"/>
      <c r="K7" s="753"/>
      <c r="L7" s="746"/>
      <c r="M7" s="753"/>
      <c r="N7" s="746"/>
      <c r="O7" s="753"/>
      <c r="P7" s="754"/>
      <c r="Q7" s="754"/>
      <c r="R7" s="688"/>
      <c r="S7" s="552" t="s">
        <v>21</v>
      </c>
      <c r="T7" s="552" t="s">
        <v>22</v>
      </c>
      <c r="U7" s="552" t="s">
        <v>23</v>
      </c>
      <c r="V7" s="552" t="s">
        <v>22</v>
      </c>
      <c r="W7" s="552" t="s">
        <v>23</v>
      </c>
      <c r="X7" s="552" t="s">
        <v>22</v>
      </c>
      <c r="Y7" s="552" t="s">
        <v>23</v>
      </c>
      <c r="Z7" s="552" t="s">
        <v>22</v>
      </c>
      <c r="AA7" s="552" t="s">
        <v>23</v>
      </c>
      <c r="AB7" s="733" t="s">
        <v>197</v>
      </c>
      <c r="AC7" s="688"/>
      <c r="AD7" s="689"/>
    </row>
    <row r="8" spans="1:30" ht="18" customHeight="1" thickBot="1">
      <c r="A8" s="755">
        <v>1</v>
      </c>
      <c r="B8" s="553">
        <v>2</v>
      </c>
      <c r="C8" s="553"/>
      <c r="D8" s="552" t="s">
        <v>23</v>
      </c>
      <c r="E8" s="552" t="s">
        <v>22</v>
      </c>
      <c r="F8" s="552" t="s">
        <v>23</v>
      </c>
      <c r="G8" s="552" t="s">
        <v>22</v>
      </c>
      <c r="H8" s="552" t="s">
        <v>23</v>
      </c>
      <c r="I8" s="552" t="s">
        <v>22</v>
      </c>
      <c r="J8" s="552" t="s">
        <v>23</v>
      </c>
      <c r="K8" s="552" t="s">
        <v>22</v>
      </c>
      <c r="L8" s="552" t="s">
        <v>23</v>
      </c>
      <c r="M8" s="552" t="s">
        <v>22</v>
      </c>
      <c r="N8" s="552" t="s">
        <v>23</v>
      </c>
      <c r="O8" s="552" t="s">
        <v>22</v>
      </c>
      <c r="P8" s="553">
        <v>3</v>
      </c>
      <c r="Q8" s="553">
        <v>4</v>
      </c>
      <c r="R8" s="553">
        <v>4</v>
      </c>
      <c r="S8" s="553">
        <v>5</v>
      </c>
      <c r="T8" s="553">
        <v>6</v>
      </c>
      <c r="U8" s="553">
        <v>7</v>
      </c>
      <c r="V8" s="553">
        <v>8</v>
      </c>
      <c r="W8" s="553">
        <v>9</v>
      </c>
      <c r="X8" s="553">
        <v>10</v>
      </c>
      <c r="Y8" s="553">
        <v>11</v>
      </c>
      <c r="Z8" s="553">
        <v>12</v>
      </c>
      <c r="AA8" s="553">
        <v>13</v>
      </c>
      <c r="AB8" s="734">
        <v>14</v>
      </c>
      <c r="AC8" s="700">
        <v>15</v>
      </c>
      <c r="AD8" s="701"/>
    </row>
    <row r="9" spans="1:30" ht="13.5" thickBot="1">
      <c r="A9" s="756" t="s">
        <v>24</v>
      </c>
      <c r="B9" s="757"/>
      <c r="C9" s="757"/>
      <c r="D9" s="757"/>
      <c r="E9" s="757"/>
      <c r="F9" s="757"/>
      <c r="G9" s="757"/>
      <c r="H9" s="757"/>
      <c r="I9" s="757"/>
      <c r="J9" s="757"/>
      <c r="K9" s="757"/>
      <c r="L9" s="757"/>
      <c r="M9" s="757"/>
      <c r="N9" s="757"/>
      <c r="O9" s="757"/>
      <c r="P9" s="757"/>
      <c r="Q9" s="757"/>
      <c r="R9" s="757"/>
      <c r="S9" s="757"/>
      <c r="T9" s="757"/>
      <c r="U9" s="757"/>
      <c r="V9" s="757"/>
      <c r="W9" s="757"/>
      <c r="X9" s="757"/>
      <c r="Y9" s="757"/>
      <c r="Z9" s="757"/>
      <c r="AA9" s="757"/>
      <c r="AB9" s="757"/>
      <c r="AC9" s="757"/>
      <c r="AD9" s="758"/>
    </row>
    <row r="10" spans="1:30" s="5" customFormat="1" ht="13.5" customHeight="1">
      <c r="A10" s="759" t="s">
        <v>199</v>
      </c>
      <c r="B10" s="760"/>
      <c r="C10" s="760"/>
      <c r="D10" s="760"/>
      <c r="E10" s="760"/>
      <c r="F10" s="760"/>
      <c r="G10" s="760"/>
      <c r="H10" s="760"/>
      <c r="I10" s="760"/>
      <c r="J10" s="760"/>
      <c r="K10" s="760"/>
      <c r="L10" s="760"/>
      <c r="M10" s="760"/>
      <c r="N10" s="760"/>
      <c r="O10" s="760"/>
      <c r="P10" s="760"/>
      <c r="Q10" s="761"/>
      <c r="R10" s="661" t="s">
        <v>27</v>
      </c>
      <c r="S10" s="554">
        <f aca="true" t="shared" si="0" ref="S10:S16">S2233</f>
        <v>3598520.0999999996</v>
      </c>
      <c r="T10" s="554">
        <f aca="true" t="shared" si="1" ref="T10:AB10">T2233</f>
        <v>1025214.9999999999</v>
      </c>
      <c r="U10" s="554">
        <f t="shared" si="1"/>
        <v>3401412.3</v>
      </c>
      <c r="V10" s="554">
        <f t="shared" si="1"/>
        <v>978611.2999999998</v>
      </c>
      <c r="W10" s="554">
        <f t="shared" si="1"/>
        <v>115938.7</v>
      </c>
      <c r="X10" s="554">
        <f t="shared" si="1"/>
        <v>28338.7</v>
      </c>
      <c r="Y10" s="554">
        <f t="shared" si="1"/>
        <v>81169.1</v>
      </c>
      <c r="Z10" s="554">
        <f t="shared" si="1"/>
        <v>18265</v>
      </c>
      <c r="AA10" s="554">
        <f t="shared" si="1"/>
        <v>0</v>
      </c>
      <c r="AB10" s="554">
        <f t="shared" si="1"/>
        <v>0</v>
      </c>
      <c r="AC10" s="762"/>
      <c r="AD10" s="763"/>
    </row>
    <row r="11" spans="1:30" s="5" customFormat="1" ht="13.5">
      <c r="A11" s="764"/>
      <c r="B11" s="765"/>
      <c r="C11" s="765"/>
      <c r="D11" s="765"/>
      <c r="E11" s="765"/>
      <c r="F11" s="765"/>
      <c r="G11" s="765"/>
      <c r="H11" s="765"/>
      <c r="I11" s="765"/>
      <c r="J11" s="765"/>
      <c r="K11" s="765"/>
      <c r="L11" s="765"/>
      <c r="M11" s="765"/>
      <c r="N11" s="765"/>
      <c r="O11" s="765"/>
      <c r="P11" s="765"/>
      <c r="Q11" s="766"/>
      <c r="R11" s="651" t="s">
        <v>30</v>
      </c>
      <c r="S11" s="555">
        <f t="shared" si="0"/>
        <v>97615.50000000001</v>
      </c>
      <c r="T11" s="555">
        <f aca="true" t="shared" si="2" ref="T11:AB11">T2234</f>
        <v>97615.50000000001</v>
      </c>
      <c r="U11" s="555">
        <f t="shared" si="2"/>
        <v>97615.50000000001</v>
      </c>
      <c r="V11" s="555">
        <f t="shared" si="2"/>
        <v>97615.50000000001</v>
      </c>
      <c r="W11" s="555">
        <f t="shared" si="2"/>
        <v>0</v>
      </c>
      <c r="X11" s="555">
        <f t="shared" si="2"/>
        <v>0</v>
      </c>
      <c r="Y11" s="555">
        <f t="shared" si="2"/>
        <v>0</v>
      </c>
      <c r="Z11" s="555">
        <f t="shared" si="2"/>
        <v>0</v>
      </c>
      <c r="AA11" s="555">
        <f t="shared" si="2"/>
        <v>0</v>
      </c>
      <c r="AB11" s="555">
        <f t="shared" si="2"/>
        <v>0</v>
      </c>
      <c r="AC11" s="767"/>
      <c r="AD11" s="768"/>
    </row>
    <row r="12" spans="1:30" s="5" customFormat="1" ht="13.5">
      <c r="A12" s="764"/>
      <c r="B12" s="765"/>
      <c r="C12" s="765"/>
      <c r="D12" s="765"/>
      <c r="E12" s="765"/>
      <c r="F12" s="765"/>
      <c r="G12" s="765"/>
      <c r="H12" s="765"/>
      <c r="I12" s="765"/>
      <c r="J12" s="765"/>
      <c r="K12" s="765"/>
      <c r="L12" s="765"/>
      <c r="M12" s="765"/>
      <c r="N12" s="765"/>
      <c r="O12" s="765"/>
      <c r="P12" s="765"/>
      <c r="Q12" s="766"/>
      <c r="R12" s="651" t="s">
        <v>33</v>
      </c>
      <c r="S12" s="555">
        <f t="shared" si="0"/>
        <v>237342.7</v>
      </c>
      <c r="T12" s="555">
        <f aca="true" t="shared" si="3" ref="T12:AB12">T2235</f>
        <v>237342.7</v>
      </c>
      <c r="U12" s="555">
        <f>U2235</f>
        <v>237342.7</v>
      </c>
      <c r="V12" s="555">
        <f t="shared" si="3"/>
        <v>237342.7</v>
      </c>
      <c r="W12" s="555">
        <f t="shared" si="3"/>
        <v>0</v>
      </c>
      <c r="X12" s="555">
        <f t="shared" si="3"/>
        <v>0</v>
      </c>
      <c r="Y12" s="555">
        <f t="shared" si="3"/>
        <v>0</v>
      </c>
      <c r="Z12" s="555">
        <f t="shared" si="3"/>
        <v>0</v>
      </c>
      <c r="AA12" s="555">
        <f t="shared" si="3"/>
        <v>0</v>
      </c>
      <c r="AB12" s="555">
        <f t="shared" si="3"/>
        <v>0</v>
      </c>
      <c r="AC12" s="767"/>
      <c r="AD12" s="768"/>
    </row>
    <row r="13" spans="1:30" s="5" customFormat="1" ht="13.5">
      <c r="A13" s="764"/>
      <c r="B13" s="765"/>
      <c r="C13" s="765"/>
      <c r="D13" s="765"/>
      <c r="E13" s="765"/>
      <c r="F13" s="765"/>
      <c r="G13" s="765"/>
      <c r="H13" s="765"/>
      <c r="I13" s="765"/>
      <c r="J13" s="765"/>
      <c r="K13" s="765"/>
      <c r="L13" s="765"/>
      <c r="M13" s="765"/>
      <c r="N13" s="765"/>
      <c r="O13" s="765"/>
      <c r="P13" s="765"/>
      <c r="Q13" s="766"/>
      <c r="R13" s="651" t="s">
        <v>34</v>
      </c>
      <c r="S13" s="555">
        <f t="shared" si="0"/>
        <v>208320.5</v>
      </c>
      <c r="T13" s="555">
        <f aca="true" t="shared" si="4" ref="T13:AB13">T2236</f>
        <v>208320.5</v>
      </c>
      <c r="U13" s="555">
        <f t="shared" si="4"/>
        <v>208320.5</v>
      </c>
      <c r="V13" s="555">
        <f t="shared" si="4"/>
        <v>208320.5</v>
      </c>
      <c r="W13" s="555">
        <f t="shared" si="4"/>
        <v>0</v>
      </c>
      <c r="X13" s="555">
        <f t="shared" si="4"/>
        <v>0</v>
      </c>
      <c r="Y13" s="555">
        <f t="shared" si="4"/>
        <v>0</v>
      </c>
      <c r="Z13" s="555">
        <f t="shared" si="4"/>
        <v>0</v>
      </c>
      <c r="AA13" s="555">
        <f t="shared" si="4"/>
        <v>0</v>
      </c>
      <c r="AB13" s="555">
        <f t="shared" si="4"/>
        <v>0</v>
      </c>
      <c r="AC13" s="767"/>
      <c r="AD13" s="768"/>
    </row>
    <row r="14" spans="1:30" s="5" customFormat="1" ht="13.5">
      <c r="A14" s="764"/>
      <c r="B14" s="765"/>
      <c r="C14" s="765"/>
      <c r="D14" s="765"/>
      <c r="E14" s="765"/>
      <c r="F14" s="765"/>
      <c r="G14" s="765"/>
      <c r="H14" s="765"/>
      <c r="I14" s="765"/>
      <c r="J14" s="765"/>
      <c r="K14" s="765"/>
      <c r="L14" s="765"/>
      <c r="M14" s="765"/>
      <c r="N14" s="765"/>
      <c r="O14" s="765"/>
      <c r="P14" s="765"/>
      <c r="Q14" s="766"/>
      <c r="R14" s="651" t="s">
        <v>35</v>
      </c>
      <c r="S14" s="555">
        <f t="shared" si="0"/>
        <v>174818.19999999998</v>
      </c>
      <c r="T14" s="555">
        <f>T2237</f>
        <v>174818.19999999998</v>
      </c>
      <c r="U14" s="555">
        <f aca="true" t="shared" si="5" ref="U14:AB14">U2237</f>
        <v>174818.19999999998</v>
      </c>
      <c r="V14" s="555">
        <f>V2237</f>
        <v>174818.19999999998</v>
      </c>
      <c r="W14" s="555">
        <f t="shared" si="5"/>
        <v>0</v>
      </c>
      <c r="X14" s="555">
        <f t="shared" si="5"/>
        <v>0</v>
      </c>
      <c r="Y14" s="555">
        <f t="shared" si="5"/>
        <v>0</v>
      </c>
      <c r="Z14" s="555">
        <f t="shared" si="5"/>
        <v>0</v>
      </c>
      <c r="AA14" s="555">
        <f t="shared" si="5"/>
        <v>0</v>
      </c>
      <c r="AB14" s="555">
        <f t="shared" si="5"/>
        <v>0</v>
      </c>
      <c r="AC14" s="767"/>
      <c r="AD14" s="768"/>
    </row>
    <row r="15" spans="1:30" s="5" customFormat="1" ht="13.5">
      <c r="A15" s="764"/>
      <c r="B15" s="765"/>
      <c r="C15" s="765"/>
      <c r="D15" s="765"/>
      <c r="E15" s="765"/>
      <c r="F15" s="765"/>
      <c r="G15" s="765"/>
      <c r="H15" s="765"/>
      <c r="I15" s="765"/>
      <c r="J15" s="765"/>
      <c r="K15" s="765"/>
      <c r="L15" s="765"/>
      <c r="M15" s="765"/>
      <c r="N15" s="765"/>
      <c r="O15" s="765"/>
      <c r="P15" s="765"/>
      <c r="Q15" s="766"/>
      <c r="R15" s="651" t="s">
        <v>36</v>
      </c>
      <c r="S15" s="555">
        <f t="shared" si="0"/>
        <v>105953.4</v>
      </c>
      <c r="T15" s="555">
        <f aca="true" t="shared" si="6" ref="T15:AB15">T2238</f>
        <v>105953.4</v>
      </c>
      <c r="U15" s="555">
        <f t="shared" si="6"/>
        <v>59349.7</v>
      </c>
      <c r="V15" s="555">
        <f t="shared" si="6"/>
        <v>59349.7</v>
      </c>
      <c r="W15" s="555">
        <f t="shared" si="6"/>
        <v>28338.7</v>
      </c>
      <c r="X15" s="555">
        <f t="shared" si="6"/>
        <v>28338.7</v>
      </c>
      <c r="Y15" s="555">
        <f t="shared" si="6"/>
        <v>18265</v>
      </c>
      <c r="Z15" s="555">
        <f t="shared" si="6"/>
        <v>18265</v>
      </c>
      <c r="AA15" s="555">
        <f t="shared" si="6"/>
        <v>0</v>
      </c>
      <c r="AB15" s="555">
        <f t="shared" si="6"/>
        <v>0</v>
      </c>
      <c r="AC15" s="767"/>
      <c r="AD15" s="768"/>
    </row>
    <row r="16" spans="1:30" s="5" customFormat="1" ht="13.5">
      <c r="A16" s="764"/>
      <c r="B16" s="765"/>
      <c r="C16" s="765"/>
      <c r="D16" s="765"/>
      <c r="E16" s="765"/>
      <c r="F16" s="765"/>
      <c r="G16" s="765"/>
      <c r="H16" s="765"/>
      <c r="I16" s="765"/>
      <c r="J16" s="765"/>
      <c r="K16" s="765"/>
      <c r="L16" s="765"/>
      <c r="M16" s="765"/>
      <c r="N16" s="765"/>
      <c r="O16" s="765"/>
      <c r="P16" s="765"/>
      <c r="Q16" s="766"/>
      <c r="R16" s="651" t="s">
        <v>207</v>
      </c>
      <c r="S16" s="555">
        <f t="shared" si="0"/>
        <v>143775.69999999998</v>
      </c>
      <c r="T16" s="555">
        <f aca="true" t="shared" si="7" ref="T16:AB16">T2239</f>
        <v>143775.69999999998</v>
      </c>
      <c r="U16" s="555">
        <f t="shared" si="7"/>
        <v>143775.69999999998</v>
      </c>
      <c r="V16" s="555">
        <f t="shared" si="7"/>
        <v>143775.69999999998</v>
      </c>
      <c r="W16" s="555">
        <f t="shared" si="7"/>
        <v>0</v>
      </c>
      <c r="X16" s="555">
        <f t="shared" si="7"/>
        <v>0</v>
      </c>
      <c r="Y16" s="555">
        <f t="shared" si="7"/>
        <v>0</v>
      </c>
      <c r="Z16" s="555">
        <f t="shared" si="7"/>
        <v>0</v>
      </c>
      <c r="AA16" s="555">
        <f t="shared" si="7"/>
        <v>0</v>
      </c>
      <c r="AB16" s="555">
        <f t="shared" si="7"/>
        <v>0</v>
      </c>
      <c r="AC16" s="767"/>
      <c r="AD16" s="768"/>
    </row>
    <row r="17" spans="1:30" s="6" customFormat="1" ht="12.75" customHeight="1">
      <c r="A17" s="764"/>
      <c r="B17" s="765"/>
      <c r="C17" s="765"/>
      <c r="D17" s="765"/>
      <c r="E17" s="765"/>
      <c r="F17" s="765"/>
      <c r="G17" s="765"/>
      <c r="H17" s="765"/>
      <c r="I17" s="765"/>
      <c r="J17" s="765"/>
      <c r="K17" s="765"/>
      <c r="L17" s="765"/>
      <c r="M17" s="765"/>
      <c r="N17" s="765"/>
      <c r="O17" s="765"/>
      <c r="P17" s="765"/>
      <c r="Q17" s="766"/>
      <c r="R17" s="586" t="s">
        <v>214</v>
      </c>
      <c r="S17" s="555">
        <f aca="true" t="shared" si="8" ref="S17:AB17">S2240</f>
        <v>437997</v>
      </c>
      <c r="T17" s="555">
        <f t="shared" si="8"/>
        <v>47789</v>
      </c>
      <c r="U17" s="555">
        <f t="shared" si="8"/>
        <v>437997</v>
      </c>
      <c r="V17" s="555">
        <f t="shared" si="8"/>
        <v>47789</v>
      </c>
      <c r="W17" s="555">
        <f t="shared" si="8"/>
        <v>0</v>
      </c>
      <c r="X17" s="555">
        <f t="shared" si="8"/>
        <v>0</v>
      </c>
      <c r="Y17" s="555">
        <f t="shared" si="8"/>
        <v>0</v>
      </c>
      <c r="Z17" s="555">
        <f t="shared" si="8"/>
        <v>0</v>
      </c>
      <c r="AA17" s="555">
        <f t="shared" si="8"/>
        <v>0</v>
      </c>
      <c r="AB17" s="555">
        <f t="shared" si="8"/>
        <v>0</v>
      </c>
      <c r="AC17" s="767"/>
      <c r="AD17" s="768"/>
    </row>
    <row r="18" spans="1:30" s="6" customFormat="1" ht="12.75" customHeight="1">
      <c r="A18" s="764"/>
      <c r="B18" s="765"/>
      <c r="C18" s="765"/>
      <c r="D18" s="765"/>
      <c r="E18" s="765"/>
      <c r="F18" s="765"/>
      <c r="G18" s="765"/>
      <c r="H18" s="765"/>
      <c r="I18" s="765"/>
      <c r="J18" s="765"/>
      <c r="K18" s="765"/>
      <c r="L18" s="765"/>
      <c r="M18" s="765"/>
      <c r="N18" s="765"/>
      <c r="O18" s="765"/>
      <c r="P18" s="765"/>
      <c r="Q18" s="766"/>
      <c r="R18" s="586" t="s">
        <v>215</v>
      </c>
      <c r="S18" s="555">
        <f aca="true" t="shared" si="9" ref="S18:AB19">S2241</f>
        <v>263689.19999999995</v>
      </c>
      <c r="T18" s="555">
        <f t="shared" si="9"/>
        <v>0</v>
      </c>
      <c r="U18" s="555">
        <f t="shared" si="9"/>
        <v>263689.19999999995</v>
      </c>
      <c r="V18" s="555">
        <f t="shared" si="9"/>
        <v>0</v>
      </c>
      <c r="W18" s="555">
        <f t="shared" si="9"/>
        <v>0</v>
      </c>
      <c r="X18" s="555">
        <f t="shared" si="9"/>
        <v>0</v>
      </c>
      <c r="Y18" s="555">
        <f t="shared" si="9"/>
        <v>0</v>
      </c>
      <c r="Z18" s="555">
        <f t="shared" si="9"/>
        <v>0</v>
      </c>
      <c r="AA18" s="555">
        <f t="shared" si="9"/>
        <v>0</v>
      </c>
      <c r="AB18" s="555">
        <f t="shared" si="9"/>
        <v>0</v>
      </c>
      <c r="AC18" s="767"/>
      <c r="AD18" s="768"/>
    </row>
    <row r="19" spans="1:30" s="6" customFormat="1" ht="12.75" customHeight="1">
      <c r="A19" s="764"/>
      <c r="B19" s="765"/>
      <c r="C19" s="765"/>
      <c r="D19" s="765"/>
      <c r="E19" s="765"/>
      <c r="F19" s="765"/>
      <c r="G19" s="765"/>
      <c r="H19" s="765"/>
      <c r="I19" s="765"/>
      <c r="J19" s="765"/>
      <c r="K19" s="765"/>
      <c r="L19" s="765"/>
      <c r="M19" s="765"/>
      <c r="N19" s="765"/>
      <c r="O19" s="765"/>
      <c r="P19" s="765"/>
      <c r="Q19" s="766"/>
      <c r="R19" s="586" t="s">
        <v>216</v>
      </c>
      <c r="S19" s="555">
        <f t="shared" si="9"/>
        <v>86663.5</v>
      </c>
      <c r="T19" s="555">
        <f aca="true" t="shared" si="10" ref="T19:AB19">T2242</f>
        <v>9600</v>
      </c>
      <c r="U19" s="555">
        <f t="shared" si="10"/>
        <v>86663.5</v>
      </c>
      <c r="V19" s="555">
        <f t="shared" si="10"/>
        <v>9600</v>
      </c>
      <c r="W19" s="555">
        <f t="shared" si="10"/>
        <v>0</v>
      </c>
      <c r="X19" s="555">
        <f t="shared" si="10"/>
        <v>0</v>
      </c>
      <c r="Y19" s="555">
        <f t="shared" si="10"/>
        <v>0</v>
      </c>
      <c r="Z19" s="555">
        <f t="shared" si="10"/>
        <v>0</v>
      </c>
      <c r="AA19" s="555">
        <f t="shared" si="10"/>
        <v>0</v>
      </c>
      <c r="AB19" s="555">
        <f t="shared" si="10"/>
        <v>0</v>
      </c>
      <c r="AC19" s="767"/>
      <c r="AD19" s="768"/>
    </row>
    <row r="20" spans="1:30" s="6" customFormat="1" ht="12.75" customHeight="1">
      <c r="A20" s="764"/>
      <c r="B20" s="765"/>
      <c r="C20" s="765"/>
      <c r="D20" s="765"/>
      <c r="E20" s="765"/>
      <c r="F20" s="765"/>
      <c r="G20" s="765"/>
      <c r="H20" s="765"/>
      <c r="I20" s="765"/>
      <c r="J20" s="765"/>
      <c r="K20" s="765"/>
      <c r="L20" s="765"/>
      <c r="M20" s="765"/>
      <c r="N20" s="765"/>
      <c r="O20" s="765"/>
      <c r="P20" s="765"/>
      <c r="Q20" s="766"/>
      <c r="R20" s="586" t="s">
        <v>217</v>
      </c>
      <c r="S20" s="555">
        <f aca="true" t="shared" si="11" ref="S20:AB20">S2243</f>
        <v>400508.39999999985</v>
      </c>
      <c r="T20" s="555">
        <f t="shared" si="11"/>
        <v>0</v>
      </c>
      <c r="U20" s="555">
        <f t="shared" si="11"/>
        <v>366775.09999999986</v>
      </c>
      <c r="V20" s="555">
        <f t="shared" si="11"/>
        <v>0</v>
      </c>
      <c r="W20" s="555">
        <f t="shared" si="11"/>
        <v>0</v>
      </c>
      <c r="X20" s="555">
        <f t="shared" si="11"/>
        <v>0</v>
      </c>
      <c r="Y20" s="555">
        <f t="shared" si="11"/>
        <v>33733.3</v>
      </c>
      <c r="Z20" s="555">
        <f t="shared" si="11"/>
        <v>0</v>
      </c>
      <c r="AA20" s="555">
        <f t="shared" si="11"/>
        <v>0</v>
      </c>
      <c r="AB20" s="555">
        <f t="shared" si="11"/>
        <v>0</v>
      </c>
      <c r="AC20" s="767"/>
      <c r="AD20" s="768"/>
    </row>
    <row r="21" spans="1:30" s="6" customFormat="1" ht="12.75" customHeight="1" thickBot="1">
      <c r="A21" s="769"/>
      <c r="B21" s="770"/>
      <c r="C21" s="770"/>
      <c r="D21" s="770"/>
      <c r="E21" s="770"/>
      <c r="F21" s="770"/>
      <c r="G21" s="770"/>
      <c r="H21" s="770"/>
      <c r="I21" s="770"/>
      <c r="J21" s="770"/>
      <c r="K21" s="770"/>
      <c r="L21" s="770"/>
      <c r="M21" s="770"/>
      <c r="N21" s="770"/>
      <c r="O21" s="770"/>
      <c r="P21" s="770"/>
      <c r="Q21" s="771"/>
      <c r="R21" s="594" t="s">
        <v>218</v>
      </c>
      <c r="S21" s="556">
        <f aca="true" t="shared" si="12" ref="S21:AB21">S2244</f>
        <v>1441836</v>
      </c>
      <c r="T21" s="556">
        <f t="shared" si="12"/>
        <v>0</v>
      </c>
      <c r="U21" s="556">
        <f t="shared" si="12"/>
        <v>1325065.2</v>
      </c>
      <c r="V21" s="556">
        <f t="shared" si="12"/>
        <v>0</v>
      </c>
      <c r="W21" s="556">
        <f t="shared" si="12"/>
        <v>87600</v>
      </c>
      <c r="X21" s="556">
        <f t="shared" si="12"/>
        <v>0</v>
      </c>
      <c r="Y21" s="556">
        <f t="shared" si="12"/>
        <v>29170.8</v>
      </c>
      <c r="Z21" s="556">
        <f t="shared" si="12"/>
        <v>0</v>
      </c>
      <c r="AA21" s="556">
        <f t="shared" si="12"/>
        <v>0</v>
      </c>
      <c r="AB21" s="556">
        <f t="shared" si="12"/>
        <v>0</v>
      </c>
      <c r="AC21" s="772"/>
      <c r="AD21" s="773"/>
    </row>
    <row r="22" spans="1:30" ht="12.75">
      <c r="A22" s="774" t="s">
        <v>25</v>
      </c>
      <c r="B22" s="775"/>
      <c r="C22" s="775"/>
      <c r="D22" s="775"/>
      <c r="E22" s="775"/>
      <c r="F22" s="775"/>
      <c r="G22" s="775"/>
      <c r="H22" s="775"/>
      <c r="I22" s="775"/>
      <c r="J22" s="775"/>
      <c r="K22" s="775"/>
      <c r="L22" s="775"/>
      <c r="M22" s="775"/>
      <c r="N22" s="775"/>
      <c r="O22" s="775"/>
      <c r="P22" s="775"/>
      <c r="Q22" s="775"/>
      <c r="R22" s="775"/>
      <c r="S22" s="775"/>
      <c r="T22" s="775"/>
      <c r="U22" s="775"/>
      <c r="V22" s="775"/>
      <c r="W22" s="775"/>
      <c r="X22" s="775"/>
      <c r="Y22" s="775"/>
      <c r="Z22" s="775"/>
      <c r="AA22" s="775"/>
      <c r="AB22" s="775"/>
      <c r="AC22" s="775"/>
      <c r="AD22" s="776"/>
    </row>
    <row r="23" spans="1:30" ht="18" customHeight="1" thickBot="1">
      <c r="A23" s="777" t="s">
        <v>322</v>
      </c>
      <c r="B23" s="778"/>
      <c r="C23" s="778"/>
      <c r="D23" s="778"/>
      <c r="E23" s="778"/>
      <c r="F23" s="778"/>
      <c r="G23" s="778"/>
      <c r="H23" s="778"/>
      <c r="I23" s="778"/>
      <c r="J23" s="778"/>
      <c r="K23" s="778"/>
      <c r="L23" s="778"/>
      <c r="M23" s="778"/>
      <c r="N23" s="778"/>
      <c r="O23" s="778"/>
      <c r="P23" s="778"/>
      <c r="Q23" s="778"/>
      <c r="R23" s="778"/>
      <c r="S23" s="778"/>
      <c r="T23" s="778"/>
      <c r="U23" s="778"/>
      <c r="V23" s="778"/>
      <c r="W23" s="778"/>
      <c r="X23" s="778"/>
      <c r="Y23" s="778"/>
      <c r="Z23" s="778"/>
      <c r="AA23" s="778"/>
      <c r="AB23" s="778"/>
      <c r="AC23" s="778"/>
      <c r="AD23" s="779"/>
    </row>
    <row r="24" spans="1:30" s="9" customFormat="1" ht="12.75">
      <c r="A24" s="780" t="s">
        <v>26</v>
      </c>
      <c r="B24" s="548" t="s">
        <v>226</v>
      </c>
      <c r="C24" s="781"/>
      <c r="D24" s="782"/>
      <c r="E24" s="783"/>
      <c r="F24" s="784"/>
      <c r="G24" s="785"/>
      <c r="H24" s="786"/>
      <c r="I24" s="785"/>
      <c r="J24" s="786"/>
      <c r="K24" s="785"/>
      <c r="L24" s="786"/>
      <c r="M24" s="785"/>
      <c r="N24" s="786"/>
      <c r="O24" s="785"/>
      <c r="P24" s="619"/>
      <c r="Q24" s="619"/>
      <c r="R24" s="599" t="s">
        <v>227</v>
      </c>
      <c r="S24" s="534">
        <f>SUM(S25:S36)</f>
        <v>2812.1</v>
      </c>
      <c r="T24" s="534">
        <f aca="true" t="shared" si="13" ref="T24:AB24">SUM(T25:T36)</f>
        <v>2812.1</v>
      </c>
      <c r="U24" s="534">
        <f t="shared" si="13"/>
        <v>2812.1</v>
      </c>
      <c r="V24" s="534">
        <f t="shared" si="13"/>
        <v>2812.1</v>
      </c>
      <c r="W24" s="534">
        <f t="shared" si="13"/>
        <v>0</v>
      </c>
      <c r="X24" s="534">
        <f t="shared" si="13"/>
        <v>0</v>
      </c>
      <c r="Y24" s="534">
        <f t="shared" si="13"/>
        <v>0</v>
      </c>
      <c r="Z24" s="534">
        <f t="shared" si="13"/>
        <v>0</v>
      </c>
      <c r="AA24" s="534">
        <f t="shared" si="13"/>
        <v>0</v>
      </c>
      <c r="AB24" s="534">
        <f t="shared" si="13"/>
        <v>0</v>
      </c>
      <c r="AC24" s="535" t="s">
        <v>28</v>
      </c>
      <c r="AD24" s="536"/>
    </row>
    <row r="25" spans="1:30" s="9" customFormat="1" ht="12.75">
      <c r="A25" s="787"/>
      <c r="B25" s="549"/>
      <c r="C25" s="788">
        <v>388</v>
      </c>
      <c r="D25" s="789">
        <v>388</v>
      </c>
      <c r="E25" s="790">
        <v>388</v>
      </c>
      <c r="F25" s="791"/>
      <c r="G25" s="792"/>
      <c r="H25" s="793">
        <v>1</v>
      </c>
      <c r="I25" s="792">
        <v>1</v>
      </c>
      <c r="J25" s="793"/>
      <c r="K25" s="792"/>
      <c r="L25" s="793"/>
      <c r="M25" s="792"/>
      <c r="N25" s="793"/>
      <c r="O25" s="792"/>
      <c r="P25" s="794" t="s">
        <v>194</v>
      </c>
      <c r="Q25" s="795" t="s">
        <v>31</v>
      </c>
      <c r="R25" s="796" t="s">
        <v>30</v>
      </c>
      <c r="S25" s="537">
        <f>U25+W25+Y25+AA25</f>
        <v>2472.1</v>
      </c>
      <c r="T25" s="537">
        <f>V25+X25+Z25+AB25</f>
        <v>2472.1</v>
      </c>
      <c r="U25" s="538">
        <v>2472.1</v>
      </c>
      <c r="V25" s="538">
        <v>2472.1</v>
      </c>
      <c r="W25" s="537">
        <v>0</v>
      </c>
      <c r="X25" s="537">
        <v>0</v>
      </c>
      <c r="Y25" s="538">
        <v>0</v>
      </c>
      <c r="Z25" s="538">
        <v>0</v>
      </c>
      <c r="AA25" s="537">
        <v>0</v>
      </c>
      <c r="AB25" s="537">
        <v>0</v>
      </c>
      <c r="AC25" s="539"/>
      <c r="AD25" s="540"/>
    </row>
    <row r="26" spans="1:30" s="9" customFormat="1" ht="12.75">
      <c r="A26" s="787"/>
      <c r="B26" s="549"/>
      <c r="C26" s="797"/>
      <c r="D26" s="789"/>
      <c r="E26" s="790"/>
      <c r="F26" s="791">
        <v>1</v>
      </c>
      <c r="G26" s="792">
        <v>1</v>
      </c>
      <c r="H26" s="793"/>
      <c r="I26" s="792"/>
      <c r="J26" s="793"/>
      <c r="K26" s="792"/>
      <c r="L26" s="793"/>
      <c r="M26" s="792"/>
      <c r="N26" s="793"/>
      <c r="O26" s="792"/>
      <c r="P26" s="794" t="s">
        <v>194</v>
      </c>
      <c r="Q26" s="628" t="s">
        <v>32</v>
      </c>
      <c r="R26" s="798" t="s">
        <v>30</v>
      </c>
      <c r="S26" s="537">
        <f aca="true" t="shared" si="14" ref="S26:T36">U26+W26+Y26+AA26</f>
        <v>340</v>
      </c>
      <c r="T26" s="537">
        <f t="shared" si="14"/>
        <v>340</v>
      </c>
      <c r="U26" s="538">
        <v>340</v>
      </c>
      <c r="V26" s="538">
        <v>340</v>
      </c>
      <c r="W26" s="537">
        <v>0</v>
      </c>
      <c r="X26" s="537">
        <v>0</v>
      </c>
      <c r="Y26" s="538">
        <v>0</v>
      </c>
      <c r="Z26" s="538">
        <v>0</v>
      </c>
      <c r="AA26" s="537">
        <v>0</v>
      </c>
      <c r="AB26" s="537">
        <v>0</v>
      </c>
      <c r="AC26" s="539"/>
      <c r="AD26" s="540"/>
    </row>
    <row r="27" spans="1:30" s="9" customFormat="1" ht="12.75">
      <c r="A27" s="787"/>
      <c r="B27" s="549"/>
      <c r="C27" s="797"/>
      <c r="D27" s="789"/>
      <c r="E27" s="790"/>
      <c r="F27" s="791"/>
      <c r="G27" s="792"/>
      <c r="H27" s="793"/>
      <c r="I27" s="792"/>
      <c r="J27" s="793"/>
      <c r="K27" s="792"/>
      <c r="L27" s="793"/>
      <c r="M27" s="792"/>
      <c r="N27" s="793"/>
      <c r="O27" s="792"/>
      <c r="P27" s="794"/>
      <c r="Q27" s="799"/>
      <c r="R27" s="798" t="s">
        <v>33</v>
      </c>
      <c r="S27" s="537">
        <f t="shared" si="14"/>
        <v>0</v>
      </c>
      <c r="T27" s="537">
        <f t="shared" si="14"/>
        <v>0</v>
      </c>
      <c r="U27" s="538">
        <v>0</v>
      </c>
      <c r="V27" s="538">
        <v>0</v>
      </c>
      <c r="W27" s="538">
        <v>0</v>
      </c>
      <c r="X27" s="537">
        <v>0</v>
      </c>
      <c r="Y27" s="538">
        <v>0</v>
      </c>
      <c r="Z27" s="538">
        <v>0</v>
      </c>
      <c r="AA27" s="538">
        <v>0</v>
      </c>
      <c r="AB27" s="537">
        <v>0</v>
      </c>
      <c r="AC27" s="539"/>
      <c r="AD27" s="540"/>
    </row>
    <row r="28" spans="1:30" s="9" customFormat="1" ht="12.75">
      <c r="A28" s="787"/>
      <c r="B28" s="549"/>
      <c r="C28" s="797"/>
      <c r="D28" s="789"/>
      <c r="E28" s="790"/>
      <c r="F28" s="791"/>
      <c r="G28" s="792"/>
      <c r="H28" s="793"/>
      <c r="I28" s="792"/>
      <c r="J28" s="793"/>
      <c r="K28" s="792"/>
      <c r="L28" s="793"/>
      <c r="M28" s="792"/>
      <c r="N28" s="793"/>
      <c r="O28" s="792"/>
      <c r="P28" s="794"/>
      <c r="Q28" s="799"/>
      <c r="R28" s="798" t="s">
        <v>34</v>
      </c>
      <c r="S28" s="537">
        <f t="shared" si="14"/>
        <v>0</v>
      </c>
      <c r="T28" s="537">
        <f t="shared" si="14"/>
        <v>0</v>
      </c>
      <c r="U28" s="538">
        <v>0</v>
      </c>
      <c r="V28" s="538">
        <v>0</v>
      </c>
      <c r="W28" s="538">
        <v>0</v>
      </c>
      <c r="X28" s="537">
        <v>0</v>
      </c>
      <c r="Y28" s="538">
        <v>0</v>
      </c>
      <c r="Z28" s="538">
        <v>0</v>
      </c>
      <c r="AA28" s="538">
        <v>0</v>
      </c>
      <c r="AB28" s="537">
        <v>0</v>
      </c>
      <c r="AC28" s="539"/>
      <c r="AD28" s="540"/>
    </row>
    <row r="29" spans="1:30" s="9" customFormat="1" ht="12.75">
      <c r="A29" s="787"/>
      <c r="B29" s="549"/>
      <c r="C29" s="797"/>
      <c r="D29" s="789"/>
      <c r="E29" s="790"/>
      <c r="F29" s="791"/>
      <c r="G29" s="792"/>
      <c r="H29" s="793"/>
      <c r="I29" s="792"/>
      <c r="J29" s="793"/>
      <c r="K29" s="792"/>
      <c r="L29" s="793"/>
      <c r="M29" s="792"/>
      <c r="N29" s="793"/>
      <c r="O29" s="792"/>
      <c r="P29" s="794"/>
      <c r="Q29" s="799"/>
      <c r="R29" s="798" t="s">
        <v>228</v>
      </c>
      <c r="S29" s="537">
        <f t="shared" si="14"/>
        <v>0</v>
      </c>
      <c r="T29" s="537">
        <f t="shared" si="14"/>
        <v>0</v>
      </c>
      <c r="U29" s="538">
        <v>0</v>
      </c>
      <c r="V29" s="538">
        <v>0</v>
      </c>
      <c r="W29" s="538">
        <v>0</v>
      </c>
      <c r="X29" s="537">
        <v>0</v>
      </c>
      <c r="Y29" s="538">
        <v>0</v>
      </c>
      <c r="Z29" s="538">
        <v>0</v>
      </c>
      <c r="AA29" s="538">
        <v>0</v>
      </c>
      <c r="AB29" s="537">
        <v>0</v>
      </c>
      <c r="AC29" s="539"/>
      <c r="AD29" s="540"/>
    </row>
    <row r="30" spans="1:30" s="9" customFormat="1" ht="12.75">
      <c r="A30" s="787"/>
      <c r="B30" s="549"/>
      <c r="C30" s="797"/>
      <c r="D30" s="789"/>
      <c r="E30" s="790"/>
      <c r="F30" s="791"/>
      <c r="G30" s="792"/>
      <c r="H30" s="793"/>
      <c r="I30" s="792"/>
      <c r="J30" s="793"/>
      <c r="K30" s="792"/>
      <c r="L30" s="793"/>
      <c r="M30" s="792"/>
      <c r="N30" s="793"/>
      <c r="O30" s="792"/>
      <c r="P30" s="794"/>
      <c r="Q30" s="799"/>
      <c r="R30" s="798" t="s">
        <v>36</v>
      </c>
      <c r="S30" s="537">
        <f t="shared" si="14"/>
        <v>0</v>
      </c>
      <c r="T30" s="537">
        <f t="shared" si="14"/>
        <v>0</v>
      </c>
      <c r="U30" s="538">
        <v>0</v>
      </c>
      <c r="V30" s="538">
        <v>0</v>
      </c>
      <c r="W30" s="538">
        <v>0</v>
      </c>
      <c r="X30" s="537">
        <v>0</v>
      </c>
      <c r="Y30" s="538">
        <v>0</v>
      </c>
      <c r="Z30" s="538">
        <v>0</v>
      </c>
      <c r="AA30" s="538">
        <v>0</v>
      </c>
      <c r="AB30" s="537">
        <v>0</v>
      </c>
      <c r="AC30" s="539"/>
      <c r="AD30" s="540"/>
    </row>
    <row r="31" spans="1:30" s="9" customFormat="1" ht="12.75">
      <c r="A31" s="787"/>
      <c r="B31" s="549"/>
      <c r="C31" s="797"/>
      <c r="D31" s="789"/>
      <c r="E31" s="790"/>
      <c r="F31" s="791"/>
      <c r="G31" s="792"/>
      <c r="H31" s="793"/>
      <c r="I31" s="792"/>
      <c r="J31" s="793"/>
      <c r="K31" s="792"/>
      <c r="L31" s="793"/>
      <c r="M31" s="792"/>
      <c r="N31" s="793"/>
      <c r="O31" s="792"/>
      <c r="P31" s="794"/>
      <c r="Q31" s="799"/>
      <c r="R31" s="798" t="s">
        <v>207</v>
      </c>
      <c r="S31" s="537">
        <f t="shared" si="14"/>
        <v>0</v>
      </c>
      <c r="T31" s="537">
        <f t="shared" si="14"/>
        <v>0</v>
      </c>
      <c r="U31" s="538">
        <v>0</v>
      </c>
      <c r="V31" s="538">
        <v>0</v>
      </c>
      <c r="W31" s="538">
        <v>0</v>
      </c>
      <c r="X31" s="537">
        <v>0</v>
      </c>
      <c r="Y31" s="538">
        <v>0</v>
      </c>
      <c r="Z31" s="538">
        <v>0</v>
      </c>
      <c r="AA31" s="538">
        <v>0</v>
      </c>
      <c r="AB31" s="537">
        <v>0</v>
      </c>
      <c r="AC31" s="539"/>
      <c r="AD31" s="540"/>
    </row>
    <row r="32" spans="1:30" s="9" customFormat="1" ht="12.75">
      <c r="A32" s="787"/>
      <c r="B32" s="549"/>
      <c r="C32" s="797"/>
      <c r="D32" s="789"/>
      <c r="E32" s="790"/>
      <c r="F32" s="791"/>
      <c r="G32" s="792"/>
      <c r="H32" s="793"/>
      <c r="I32" s="792"/>
      <c r="J32" s="793"/>
      <c r="K32" s="792"/>
      <c r="L32" s="793"/>
      <c r="M32" s="792"/>
      <c r="N32" s="793"/>
      <c r="O32" s="792"/>
      <c r="P32" s="794"/>
      <c r="Q32" s="799"/>
      <c r="R32" s="798" t="s">
        <v>214</v>
      </c>
      <c r="S32" s="537">
        <f t="shared" si="14"/>
        <v>0</v>
      </c>
      <c r="T32" s="537">
        <f t="shared" si="14"/>
        <v>0</v>
      </c>
      <c r="U32" s="538">
        <v>0</v>
      </c>
      <c r="V32" s="538">
        <v>0</v>
      </c>
      <c r="W32" s="538">
        <v>0</v>
      </c>
      <c r="X32" s="537">
        <v>0</v>
      </c>
      <c r="Y32" s="538">
        <v>0</v>
      </c>
      <c r="Z32" s="538">
        <v>0</v>
      </c>
      <c r="AA32" s="538">
        <v>0</v>
      </c>
      <c r="AB32" s="537">
        <v>0</v>
      </c>
      <c r="AC32" s="539"/>
      <c r="AD32" s="540"/>
    </row>
    <row r="33" spans="1:30" s="9" customFormat="1" ht="12.75">
      <c r="A33" s="787"/>
      <c r="B33" s="549"/>
      <c r="C33" s="797"/>
      <c r="D33" s="789"/>
      <c r="E33" s="790"/>
      <c r="F33" s="791"/>
      <c r="G33" s="792"/>
      <c r="H33" s="793"/>
      <c r="I33" s="792"/>
      <c r="J33" s="793"/>
      <c r="K33" s="792"/>
      <c r="L33" s="793"/>
      <c r="M33" s="792"/>
      <c r="N33" s="793"/>
      <c r="O33" s="792"/>
      <c r="P33" s="794"/>
      <c r="Q33" s="799"/>
      <c r="R33" s="798" t="s">
        <v>215</v>
      </c>
      <c r="S33" s="537">
        <f t="shared" si="14"/>
        <v>0</v>
      </c>
      <c r="T33" s="537">
        <f t="shared" si="14"/>
        <v>0</v>
      </c>
      <c r="U33" s="538">
        <v>0</v>
      </c>
      <c r="V33" s="538">
        <v>0</v>
      </c>
      <c r="W33" s="538">
        <v>0</v>
      </c>
      <c r="X33" s="537">
        <v>0</v>
      </c>
      <c r="Y33" s="538">
        <v>0</v>
      </c>
      <c r="Z33" s="538">
        <v>0</v>
      </c>
      <c r="AA33" s="538">
        <v>0</v>
      </c>
      <c r="AB33" s="537">
        <v>0</v>
      </c>
      <c r="AC33" s="539"/>
      <c r="AD33" s="540"/>
    </row>
    <row r="34" spans="1:30" s="9" customFormat="1" ht="12.75">
      <c r="A34" s="787"/>
      <c r="B34" s="549"/>
      <c r="C34" s="797"/>
      <c r="D34" s="789"/>
      <c r="E34" s="790"/>
      <c r="F34" s="791"/>
      <c r="G34" s="792"/>
      <c r="H34" s="793"/>
      <c r="I34" s="792"/>
      <c r="J34" s="793"/>
      <c r="K34" s="792"/>
      <c r="L34" s="793"/>
      <c r="M34" s="792"/>
      <c r="N34" s="793"/>
      <c r="O34" s="792"/>
      <c r="P34" s="794"/>
      <c r="Q34" s="799"/>
      <c r="R34" s="798" t="s">
        <v>216</v>
      </c>
      <c r="S34" s="537">
        <f t="shared" si="14"/>
        <v>0</v>
      </c>
      <c r="T34" s="537">
        <f t="shared" si="14"/>
        <v>0</v>
      </c>
      <c r="U34" s="538">
        <v>0</v>
      </c>
      <c r="V34" s="538">
        <v>0</v>
      </c>
      <c r="W34" s="538">
        <v>0</v>
      </c>
      <c r="X34" s="537">
        <v>0</v>
      </c>
      <c r="Y34" s="538">
        <v>0</v>
      </c>
      <c r="Z34" s="538">
        <v>0</v>
      </c>
      <c r="AA34" s="538">
        <v>0</v>
      </c>
      <c r="AB34" s="537">
        <v>0</v>
      </c>
      <c r="AC34" s="539"/>
      <c r="AD34" s="540"/>
    </row>
    <row r="35" spans="1:30" s="9" customFormat="1" ht="12.75">
      <c r="A35" s="787"/>
      <c r="B35" s="549"/>
      <c r="C35" s="797"/>
      <c r="D35" s="789"/>
      <c r="E35" s="790"/>
      <c r="F35" s="791"/>
      <c r="G35" s="792"/>
      <c r="H35" s="793"/>
      <c r="I35" s="792"/>
      <c r="J35" s="793"/>
      <c r="K35" s="792"/>
      <c r="L35" s="793"/>
      <c r="M35" s="792"/>
      <c r="N35" s="793"/>
      <c r="O35" s="792"/>
      <c r="P35" s="794"/>
      <c r="Q35" s="799"/>
      <c r="R35" s="798" t="s">
        <v>217</v>
      </c>
      <c r="S35" s="537">
        <f t="shared" si="14"/>
        <v>0</v>
      </c>
      <c r="T35" s="537">
        <f t="shared" si="14"/>
        <v>0</v>
      </c>
      <c r="U35" s="538">
        <v>0</v>
      </c>
      <c r="V35" s="538">
        <v>0</v>
      </c>
      <c r="W35" s="538">
        <v>0</v>
      </c>
      <c r="X35" s="537">
        <v>0</v>
      </c>
      <c r="Y35" s="538">
        <v>0</v>
      </c>
      <c r="Z35" s="538">
        <v>0</v>
      </c>
      <c r="AA35" s="538">
        <v>0</v>
      </c>
      <c r="AB35" s="537">
        <v>0</v>
      </c>
      <c r="AC35" s="539"/>
      <c r="AD35" s="540"/>
    </row>
    <row r="36" spans="1:30" s="9" customFormat="1" ht="13.5" thickBot="1">
      <c r="A36" s="800"/>
      <c r="B36" s="550"/>
      <c r="C36" s="801"/>
      <c r="D36" s="802"/>
      <c r="E36" s="803"/>
      <c r="F36" s="804"/>
      <c r="G36" s="805"/>
      <c r="H36" s="806"/>
      <c r="I36" s="805"/>
      <c r="J36" s="806"/>
      <c r="K36" s="805"/>
      <c r="L36" s="806"/>
      <c r="M36" s="805"/>
      <c r="N36" s="806"/>
      <c r="O36" s="805"/>
      <c r="P36" s="807"/>
      <c r="Q36" s="808"/>
      <c r="R36" s="809" t="s">
        <v>218</v>
      </c>
      <c r="S36" s="541">
        <f t="shared" si="14"/>
        <v>0</v>
      </c>
      <c r="T36" s="541">
        <f t="shared" si="14"/>
        <v>0</v>
      </c>
      <c r="U36" s="542">
        <v>0</v>
      </c>
      <c r="V36" s="542">
        <v>0</v>
      </c>
      <c r="W36" s="542">
        <v>0</v>
      </c>
      <c r="X36" s="541">
        <v>0</v>
      </c>
      <c r="Y36" s="542">
        <v>0</v>
      </c>
      <c r="Z36" s="542">
        <v>0</v>
      </c>
      <c r="AA36" s="542">
        <v>0</v>
      </c>
      <c r="AB36" s="541">
        <v>0</v>
      </c>
      <c r="AC36" s="543"/>
      <c r="AD36" s="544"/>
    </row>
    <row r="37" spans="1:30" s="9" customFormat="1" ht="12.75">
      <c r="A37" s="810" t="s">
        <v>37</v>
      </c>
      <c r="B37" s="548" t="s">
        <v>399</v>
      </c>
      <c r="C37" s="811">
        <v>12704</v>
      </c>
      <c r="D37" s="812"/>
      <c r="E37" s="813"/>
      <c r="F37" s="784"/>
      <c r="G37" s="783"/>
      <c r="H37" s="784"/>
      <c r="I37" s="783"/>
      <c r="J37" s="784"/>
      <c r="K37" s="783"/>
      <c r="L37" s="784"/>
      <c r="M37" s="783"/>
      <c r="N37" s="784"/>
      <c r="O37" s="783"/>
      <c r="P37" s="620"/>
      <c r="Q37" s="619"/>
      <c r="R37" s="599" t="s">
        <v>227</v>
      </c>
      <c r="S37" s="534">
        <f>SUM(S38:S48)</f>
        <v>79029</v>
      </c>
      <c r="T37" s="534">
        <f aca="true" t="shared" si="15" ref="T37:AB37">SUM(T38:T48)</f>
        <v>50</v>
      </c>
      <c r="U37" s="534">
        <f t="shared" si="15"/>
        <v>79029</v>
      </c>
      <c r="V37" s="534">
        <f t="shared" si="15"/>
        <v>50</v>
      </c>
      <c r="W37" s="534">
        <f t="shared" si="15"/>
        <v>0</v>
      </c>
      <c r="X37" s="534">
        <f t="shared" si="15"/>
        <v>0</v>
      </c>
      <c r="Y37" s="534">
        <f t="shared" si="15"/>
        <v>0</v>
      </c>
      <c r="Z37" s="534">
        <f t="shared" si="15"/>
        <v>0</v>
      </c>
      <c r="AA37" s="534">
        <f t="shared" si="15"/>
        <v>0</v>
      </c>
      <c r="AB37" s="534">
        <f t="shared" si="15"/>
        <v>0</v>
      </c>
      <c r="AC37" s="535" t="s">
        <v>28</v>
      </c>
      <c r="AD37" s="536"/>
    </row>
    <row r="38" spans="1:30" s="9" customFormat="1" ht="12.75">
      <c r="A38" s="814"/>
      <c r="B38" s="549"/>
      <c r="C38" s="797"/>
      <c r="D38" s="815"/>
      <c r="E38" s="816"/>
      <c r="F38" s="791">
        <v>1</v>
      </c>
      <c r="G38" s="790">
        <v>1</v>
      </c>
      <c r="H38" s="791"/>
      <c r="I38" s="790"/>
      <c r="J38" s="791"/>
      <c r="K38" s="790"/>
      <c r="L38" s="791"/>
      <c r="M38" s="790"/>
      <c r="N38" s="791"/>
      <c r="O38" s="790"/>
      <c r="P38" s="794" t="s">
        <v>194</v>
      </c>
      <c r="Q38" s="628" t="s">
        <v>32</v>
      </c>
      <c r="R38" s="798" t="s">
        <v>30</v>
      </c>
      <c r="S38" s="537">
        <f aca="true" t="shared" si="16" ref="S38:T48">U38+W38+Y38+AA38</f>
        <v>50</v>
      </c>
      <c r="T38" s="537">
        <f t="shared" si="16"/>
        <v>50</v>
      </c>
      <c r="U38" s="538">
        <v>50</v>
      </c>
      <c r="V38" s="538">
        <v>50</v>
      </c>
      <c r="W38" s="537">
        <v>0</v>
      </c>
      <c r="X38" s="537">
        <v>0</v>
      </c>
      <c r="Y38" s="538">
        <v>0</v>
      </c>
      <c r="Z38" s="538">
        <v>0</v>
      </c>
      <c r="AA38" s="537">
        <v>0</v>
      </c>
      <c r="AB38" s="537">
        <v>0</v>
      </c>
      <c r="AC38" s="539"/>
      <c r="AD38" s="540"/>
    </row>
    <row r="39" spans="1:30" s="9" customFormat="1" ht="12.75">
      <c r="A39" s="814"/>
      <c r="B39" s="549"/>
      <c r="C39" s="797"/>
      <c r="D39" s="815"/>
      <c r="E39" s="816"/>
      <c r="F39" s="791"/>
      <c r="G39" s="790"/>
      <c r="H39" s="791"/>
      <c r="I39" s="790"/>
      <c r="J39" s="791"/>
      <c r="K39" s="790"/>
      <c r="L39" s="791"/>
      <c r="M39" s="790"/>
      <c r="N39" s="791"/>
      <c r="O39" s="790"/>
      <c r="P39" s="629"/>
      <c r="Q39" s="799"/>
      <c r="R39" s="798" t="s">
        <v>33</v>
      </c>
      <c r="S39" s="537">
        <f t="shared" si="16"/>
        <v>0</v>
      </c>
      <c r="T39" s="537">
        <f t="shared" si="16"/>
        <v>0</v>
      </c>
      <c r="U39" s="538">
        <v>0</v>
      </c>
      <c r="V39" s="538">
        <v>0</v>
      </c>
      <c r="W39" s="537">
        <v>0</v>
      </c>
      <c r="X39" s="537">
        <v>0</v>
      </c>
      <c r="Y39" s="538">
        <v>0</v>
      </c>
      <c r="Z39" s="538">
        <v>0</v>
      </c>
      <c r="AA39" s="537">
        <v>0</v>
      </c>
      <c r="AB39" s="537">
        <v>0</v>
      </c>
      <c r="AC39" s="539"/>
      <c r="AD39" s="540"/>
    </row>
    <row r="40" spans="1:30" s="9" customFormat="1" ht="12.75">
      <c r="A40" s="814"/>
      <c r="B40" s="549"/>
      <c r="C40" s="797"/>
      <c r="D40" s="815"/>
      <c r="E40" s="816"/>
      <c r="F40" s="791"/>
      <c r="G40" s="790"/>
      <c r="H40" s="791"/>
      <c r="I40" s="790"/>
      <c r="J40" s="791"/>
      <c r="K40" s="790"/>
      <c r="L40" s="791"/>
      <c r="M40" s="790"/>
      <c r="N40" s="791"/>
      <c r="O40" s="790"/>
      <c r="P40" s="629"/>
      <c r="Q40" s="795"/>
      <c r="R40" s="798" t="s">
        <v>34</v>
      </c>
      <c r="S40" s="537">
        <f t="shared" si="16"/>
        <v>0</v>
      </c>
      <c r="T40" s="537">
        <f t="shared" si="16"/>
        <v>0</v>
      </c>
      <c r="U40" s="538">
        <v>0</v>
      </c>
      <c r="V40" s="538">
        <v>0</v>
      </c>
      <c r="W40" s="537">
        <v>0</v>
      </c>
      <c r="X40" s="537">
        <v>0</v>
      </c>
      <c r="Y40" s="538">
        <v>0</v>
      </c>
      <c r="Z40" s="538">
        <v>0</v>
      </c>
      <c r="AA40" s="537">
        <v>0</v>
      </c>
      <c r="AB40" s="537">
        <v>0</v>
      </c>
      <c r="AC40" s="539"/>
      <c r="AD40" s="540"/>
    </row>
    <row r="41" spans="1:30" s="9" customFormat="1" ht="12.75">
      <c r="A41" s="814"/>
      <c r="B41" s="549"/>
      <c r="C41" s="797"/>
      <c r="D41" s="815"/>
      <c r="E41" s="816"/>
      <c r="F41" s="791"/>
      <c r="G41" s="790"/>
      <c r="H41" s="791"/>
      <c r="I41" s="790"/>
      <c r="J41" s="791"/>
      <c r="K41" s="790"/>
      <c r="L41" s="791"/>
      <c r="M41" s="790"/>
      <c r="N41" s="791"/>
      <c r="O41" s="790"/>
      <c r="P41" s="629"/>
      <c r="Q41" s="799"/>
      <c r="R41" s="798" t="s">
        <v>228</v>
      </c>
      <c r="S41" s="537">
        <f t="shared" si="16"/>
        <v>0</v>
      </c>
      <c r="T41" s="537">
        <f t="shared" si="16"/>
        <v>0</v>
      </c>
      <c r="U41" s="538">
        <v>0</v>
      </c>
      <c r="V41" s="538">
        <v>0</v>
      </c>
      <c r="W41" s="537">
        <v>0</v>
      </c>
      <c r="X41" s="537">
        <v>0</v>
      </c>
      <c r="Y41" s="538">
        <v>0</v>
      </c>
      <c r="Z41" s="538">
        <v>0</v>
      </c>
      <c r="AA41" s="537">
        <v>0</v>
      </c>
      <c r="AB41" s="537">
        <v>0</v>
      </c>
      <c r="AC41" s="539"/>
      <c r="AD41" s="540"/>
    </row>
    <row r="42" spans="1:30" s="9" customFormat="1" ht="12.75">
      <c r="A42" s="814"/>
      <c r="B42" s="549"/>
      <c r="C42" s="797"/>
      <c r="D42" s="815"/>
      <c r="E42" s="816"/>
      <c r="F42" s="791"/>
      <c r="G42" s="790"/>
      <c r="H42" s="791"/>
      <c r="I42" s="790"/>
      <c r="J42" s="791"/>
      <c r="K42" s="790"/>
      <c r="L42" s="791"/>
      <c r="M42" s="790"/>
      <c r="N42" s="791"/>
      <c r="O42" s="790"/>
      <c r="P42" s="629"/>
      <c r="Q42" s="795"/>
      <c r="R42" s="798" t="s">
        <v>36</v>
      </c>
      <c r="S42" s="537">
        <f t="shared" si="16"/>
        <v>0</v>
      </c>
      <c r="T42" s="537">
        <f t="shared" si="16"/>
        <v>0</v>
      </c>
      <c r="U42" s="538">
        <v>0</v>
      </c>
      <c r="V42" s="538">
        <v>0</v>
      </c>
      <c r="W42" s="537">
        <v>0</v>
      </c>
      <c r="X42" s="537">
        <v>0</v>
      </c>
      <c r="Y42" s="538">
        <v>0</v>
      </c>
      <c r="Z42" s="538">
        <v>0</v>
      </c>
      <c r="AA42" s="537">
        <v>0</v>
      </c>
      <c r="AB42" s="537">
        <v>0</v>
      </c>
      <c r="AC42" s="539"/>
      <c r="AD42" s="540"/>
    </row>
    <row r="43" spans="1:30" s="9" customFormat="1" ht="12.75">
      <c r="A43" s="814"/>
      <c r="B43" s="549"/>
      <c r="C43" s="797"/>
      <c r="D43" s="815"/>
      <c r="E43" s="816"/>
      <c r="F43" s="791"/>
      <c r="G43" s="790"/>
      <c r="H43" s="791"/>
      <c r="I43" s="790"/>
      <c r="J43" s="791"/>
      <c r="K43" s="790"/>
      <c r="L43" s="791"/>
      <c r="M43" s="790"/>
      <c r="N43" s="791"/>
      <c r="O43" s="790"/>
      <c r="P43" s="817"/>
      <c r="Q43" s="818"/>
      <c r="R43" s="798" t="s">
        <v>207</v>
      </c>
      <c r="S43" s="537">
        <f t="shared" si="16"/>
        <v>0</v>
      </c>
      <c r="T43" s="537">
        <f t="shared" si="16"/>
        <v>0</v>
      </c>
      <c r="U43" s="538">
        <v>0</v>
      </c>
      <c r="V43" s="538">
        <v>0</v>
      </c>
      <c r="W43" s="537">
        <v>0</v>
      </c>
      <c r="X43" s="537">
        <v>0</v>
      </c>
      <c r="Y43" s="538">
        <v>0</v>
      </c>
      <c r="Z43" s="538">
        <v>0</v>
      </c>
      <c r="AA43" s="537">
        <v>0</v>
      </c>
      <c r="AB43" s="537">
        <v>0</v>
      </c>
      <c r="AC43" s="539"/>
      <c r="AD43" s="540"/>
    </row>
    <row r="44" spans="1:30" s="9" customFormat="1" ht="12.75">
      <c r="A44" s="814"/>
      <c r="B44" s="549"/>
      <c r="C44" s="797"/>
      <c r="D44" s="815"/>
      <c r="E44" s="816"/>
      <c r="F44" s="791">
        <v>1</v>
      </c>
      <c r="G44" s="790"/>
      <c r="H44" s="791"/>
      <c r="I44" s="790"/>
      <c r="J44" s="791"/>
      <c r="K44" s="790"/>
      <c r="L44" s="791"/>
      <c r="M44" s="790"/>
      <c r="N44" s="791"/>
      <c r="O44" s="790"/>
      <c r="P44" s="629"/>
      <c r="Q44" s="817" t="s">
        <v>183</v>
      </c>
      <c r="R44" s="798" t="s">
        <v>214</v>
      </c>
      <c r="S44" s="537">
        <f t="shared" si="16"/>
        <v>7719.9</v>
      </c>
      <c r="T44" s="537">
        <f t="shared" si="16"/>
        <v>0</v>
      </c>
      <c r="U44" s="538">
        <v>7719.9</v>
      </c>
      <c r="V44" s="538">
        <v>0</v>
      </c>
      <c r="W44" s="538">
        <v>0</v>
      </c>
      <c r="X44" s="537">
        <v>0</v>
      </c>
      <c r="Y44" s="538">
        <v>0</v>
      </c>
      <c r="Z44" s="538">
        <v>0</v>
      </c>
      <c r="AA44" s="538">
        <v>0</v>
      </c>
      <c r="AB44" s="537">
        <v>0</v>
      </c>
      <c r="AC44" s="539"/>
      <c r="AD44" s="540"/>
    </row>
    <row r="45" spans="1:30" s="9" customFormat="1" ht="12.75">
      <c r="A45" s="814"/>
      <c r="B45" s="549"/>
      <c r="C45" s="797"/>
      <c r="D45" s="815">
        <v>12704</v>
      </c>
      <c r="E45" s="816"/>
      <c r="F45" s="791"/>
      <c r="G45" s="790"/>
      <c r="H45" s="791">
        <v>1</v>
      </c>
      <c r="I45" s="790"/>
      <c r="J45" s="791"/>
      <c r="K45" s="790"/>
      <c r="L45" s="791"/>
      <c r="M45" s="790"/>
      <c r="N45" s="791"/>
      <c r="O45" s="790"/>
      <c r="P45" s="629"/>
      <c r="Q45" s="818" t="s">
        <v>31</v>
      </c>
      <c r="R45" s="798" t="s">
        <v>215</v>
      </c>
      <c r="S45" s="537">
        <f t="shared" si="16"/>
        <v>71259.1</v>
      </c>
      <c r="T45" s="537">
        <f t="shared" si="16"/>
        <v>0</v>
      </c>
      <c r="U45" s="538">
        <f>17814.8+53444.3</f>
        <v>71259.1</v>
      </c>
      <c r="V45" s="538">
        <v>0</v>
      </c>
      <c r="W45" s="538">
        <v>0</v>
      </c>
      <c r="X45" s="537">
        <v>0</v>
      </c>
      <c r="Y45" s="538">
        <v>0</v>
      </c>
      <c r="Z45" s="538">
        <v>0</v>
      </c>
      <c r="AA45" s="538">
        <v>0</v>
      </c>
      <c r="AB45" s="537">
        <v>0</v>
      </c>
      <c r="AC45" s="539"/>
      <c r="AD45" s="540"/>
    </row>
    <row r="46" spans="1:30" s="9" customFormat="1" ht="12.75">
      <c r="A46" s="814"/>
      <c r="B46" s="549"/>
      <c r="C46" s="797"/>
      <c r="D46" s="815"/>
      <c r="E46" s="816"/>
      <c r="F46" s="791"/>
      <c r="G46" s="790"/>
      <c r="H46" s="791"/>
      <c r="I46" s="790"/>
      <c r="J46" s="791"/>
      <c r="K46" s="790"/>
      <c r="L46" s="791"/>
      <c r="M46" s="790"/>
      <c r="N46" s="791"/>
      <c r="O46" s="790"/>
      <c r="P46" s="629"/>
      <c r="Q46" s="799"/>
      <c r="R46" s="798" t="s">
        <v>216</v>
      </c>
      <c r="S46" s="537">
        <f t="shared" si="16"/>
        <v>0</v>
      </c>
      <c r="T46" s="537">
        <f t="shared" si="16"/>
        <v>0</v>
      </c>
      <c r="U46" s="538">
        <v>0</v>
      </c>
      <c r="V46" s="538">
        <v>0</v>
      </c>
      <c r="W46" s="538">
        <v>0</v>
      </c>
      <c r="X46" s="537">
        <v>0</v>
      </c>
      <c r="Y46" s="538">
        <v>0</v>
      </c>
      <c r="Z46" s="538">
        <v>0</v>
      </c>
      <c r="AA46" s="538">
        <v>0</v>
      </c>
      <c r="AB46" s="537">
        <v>0</v>
      </c>
      <c r="AC46" s="539"/>
      <c r="AD46" s="540"/>
    </row>
    <row r="47" spans="1:30" s="9" customFormat="1" ht="12.75">
      <c r="A47" s="814"/>
      <c r="B47" s="549"/>
      <c r="C47" s="797"/>
      <c r="D47" s="815"/>
      <c r="E47" s="816"/>
      <c r="F47" s="791"/>
      <c r="G47" s="790"/>
      <c r="H47" s="791"/>
      <c r="I47" s="790"/>
      <c r="J47" s="791"/>
      <c r="K47" s="790"/>
      <c r="L47" s="791"/>
      <c r="M47" s="790"/>
      <c r="N47" s="791"/>
      <c r="O47" s="790"/>
      <c r="P47" s="629"/>
      <c r="Q47" s="799"/>
      <c r="R47" s="798" t="s">
        <v>217</v>
      </c>
      <c r="S47" s="537">
        <f t="shared" si="16"/>
        <v>0</v>
      </c>
      <c r="T47" s="537">
        <f t="shared" si="16"/>
        <v>0</v>
      </c>
      <c r="U47" s="538">
        <v>0</v>
      </c>
      <c r="V47" s="538">
        <v>0</v>
      </c>
      <c r="W47" s="538">
        <v>0</v>
      </c>
      <c r="X47" s="537">
        <v>0</v>
      </c>
      <c r="Y47" s="538">
        <v>0</v>
      </c>
      <c r="Z47" s="538">
        <v>0</v>
      </c>
      <c r="AA47" s="538">
        <v>0</v>
      </c>
      <c r="AB47" s="537">
        <v>0</v>
      </c>
      <c r="AC47" s="539"/>
      <c r="AD47" s="540"/>
    </row>
    <row r="48" spans="1:30" s="9" customFormat="1" ht="13.5" thickBot="1">
      <c r="A48" s="819"/>
      <c r="B48" s="550"/>
      <c r="C48" s="801"/>
      <c r="D48" s="820"/>
      <c r="E48" s="821"/>
      <c r="F48" s="804"/>
      <c r="G48" s="803"/>
      <c r="H48" s="804"/>
      <c r="I48" s="803"/>
      <c r="J48" s="804"/>
      <c r="K48" s="803"/>
      <c r="L48" s="804"/>
      <c r="M48" s="803"/>
      <c r="N48" s="804"/>
      <c r="O48" s="803"/>
      <c r="P48" s="637"/>
      <c r="Q48" s="808"/>
      <c r="R48" s="809" t="s">
        <v>218</v>
      </c>
      <c r="S48" s="541">
        <f t="shared" si="16"/>
        <v>0</v>
      </c>
      <c r="T48" s="541">
        <f t="shared" si="16"/>
        <v>0</v>
      </c>
      <c r="U48" s="542">
        <v>0</v>
      </c>
      <c r="V48" s="542">
        <v>0</v>
      </c>
      <c r="W48" s="542">
        <v>0</v>
      </c>
      <c r="X48" s="541">
        <v>0</v>
      </c>
      <c r="Y48" s="542">
        <v>0</v>
      </c>
      <c r="Z48" s="542">
        <v>0</v>
      </c>
      <c r="AA48" s="542">
        <v>0</v>
      </c>
      <c r="AB48" s="541">
        <v>0</v>
      </c>
      <c r="AC48" s="543"/>
      <c r="AD48" s="544"/>
    </row>
    <row r="49" spans="1:30" s="9" customFormat="1" ht="12.75">
      <c r="A49" s="814" t="s">
        <v>39</v>
      </c>
      <c r="B49" s="549" t="s">
        <v>308</v>
      </c>
      <c r="C49" s="822">
        <v>4094</v>
      </c>
      <c r="D49" s="812"/>
      <c r="E49" s="823"/>
      <c r="F49" s="824"/>
      <c r="G49" s="825"/>
      <c r="H49" s="826"/>
      <c r="I49" s="825"/>
      <c r="J49" s="826"/>
      <c r="K49" s="825"/>
      <c r="L49" s="826"/>
      <c r="M49" s="825"/>
      <c r="N49" s="826"/>
      <c r="O49" s="825"/>
      <c r="P49" s="713"/>
      <c r="Q49" s="713"/>
      <c r="R49" s="577" t="s">
        <v>227</v>
      </c>
      <c r="S49" s="545">
        <f>SUM(S50:S60)</f>
        <v>1648.5</v>
      </c>
      <c r="T49" s="545">
        <f>SUM(T50:T60)</f>
        <v>1648.5</v>
      </c>
      <c r="U49" s="545">
        <f aca="true" t="shared" si="17" ref="U49:AB49">SUM(U50:U60)</f>
        <v>1648.5</v>
      </c>
      <c r="V49" s="545">
        <f t="shared" si="17"/>
        <v>1648.5</v>
      </c>
      <c r="W49" s="545">
        <f t="shared" si="17"/>
        <v>0</v>
      </c>
      <c r="X49" s="545">
        <f t="shared" si="17"/>
        <v>0</v>
      </c>
      <c r="Y49" s="545">
        <f t="shared" si="17"/>
        <v>0</v>
      </c>
      <c r="Z49" s="545">
        <f t="shared" si="17"/>
        <v>0</v>
      </c>
      <c r="AA49" s="545">
        <f t="shared" si="17"/>
        <v>0</v>
      </c>
      <c r="AB49" s="545">
        <f t="shared" si="17"/>
        <v>0</v>
      </c>
      <c r="AC49" s="539" t="s">
        <v>28</v>
      </c>
      <c r="AD49" s="540"/>
    </row>
    <row r="50" spans="1:30" s="9" customFormat="1" ht="12.75">
      <c r="A50" s="814"/>
      <c r="B50" s="549"/>
      <c r="C50" s="827"/>
      <c r="D50" s="815"/>
      <c r="E50" s="816"/>
      <c r="F50" s="791"/>
      <c r="G50" s="792"/>
      <c r="H50" s="793"/>
      <c r="I50" s="792"/>
      <c r="J50" s="793"/>
      <c r="K50" s="792"/>
      <c r="L50" s="793"/>
      <c r="M50" s="792"/>
      <c r="N50" s="793"/>
      <c r="O50" s="792"/>
      <c r="P50" s="799"/>
      <c r="Q50" s="628"/>
      <c r="R50" s="798" t="s">
        <v>30</v>
      </c>
      <c r="S50" s="537">
        <f aca="true" t="shared" si="18" ref="S50:T60">U50+W50+Y50+AA50</f>
        <v>0</v>
      </c>
      <c r="T50" s="537">
        <f t="shared" si="18"/>
        <v>0</v>
      </c>
      <c r="U50" s="538">
        <v>0</v>
      </c>
      <c r="V50" s="538">
        <v>0</v>
      </c>
      <c r="W50" s="537">
        <v>0</v>
      </c>
      <c r="X50" s="537">
        <v>0</v>
      </c>
      <c r="Y50" s="538">
        <v>0</v>
      </c>
      <c r="Z50" s="538">
        <v>0</v>
      </c>
      <c r="AA50" s="537">
        <v>0</v>
      </c>
      <c r="AB50" s="537">
        <v>0</v>
      </c>
      <c r="AC50" s="539"/>
      <c r="AD50" s="540"/>
    </row>
    <row r="51" spans="1:30" s="9" customFormat="1" ht="12.75">
      <c r="A51" s="814"/>
      <c r="B51" s="549"/>
      <c r="C51" s="827"/>
      <c r="D51" s="815"/>
      <c r="E51" s="816"/>
      <c r="F51" s="791"/>
      <c r="G51" s="792"/>
      <c r="H51" s="793"/>
      <c r="I51" s="792"/>
      <c r="J51" s="793"/>
      <c r="K51" s="792"/>
      <c r="L51" s="793"/>
      <c r="M51" s="792"/>
      <c r="N51" s="793"/>
      <c r="O51" s="792"/>
      <c r="P51" s="799"/>
      <c r="Q51" s="799"/>
      <c r="R51" s="798" t="s">
        <v>33</v>
      </c>
      <c r="S51" s="537">
        <f t="shared" si="18"/>
        <v>0</v>
      </c>
      <c r="T51" s="537">
        <f t="shared" si="18"/>
        <v>0</v>
      </c>
      <c r="U51" s="538">
        <v>0</v>
      </c>
      <c r="V51" s="538">
        <v>0</v>
      </c>
      <c r="W51" s="537">
        <v>0</v>
      </c>
      <c r="X51" s="537">
        <v>0</v>
      </c>
      <c r="Y51" s="538">
        <v>0</v>
      </c>
      <c r="Z51" s="538">
        <v>0</v>
      </c>
      <c r="AA51" s="537">
        <v>0</v>
      </c>
      <c r="AB51" s="537">
        <v>0</v>
      </c>
      <c r="AC51" s="539"/>
      <c r="AD51" s="540"/>
    </row>
    <row r="52" spans="1:30" s="9" customFormat="1" ht="12.75">
      <c r="A52" s="814"/>
      <c r="B52" s="549"/>
      <c r="C52" s="827"/>
      <c r="D52" s="815"/>
      <c r="E52" s="816"/>
      <c r="F52" s="791"/>
      <c r="G52" s="792"/>
      <c r="H52" s="793"/>
      <c r="I52" s="792"/>
      <c r="J52" s="793"/>
      <c r="K52" s="792"/>
      <c r="L52" s="793"/>
      <c r="M52" s="792"/>
      <c r="N52" s="793"/>
      <c r="O52" s="792"/>
      <c r="P52" s="799" t="s">
        <v>194</v>
      </c>
      <c r="Q52" s="628" t="s">
        <v>32</v>
      </c>
      <c r="R52" s="798" t="s">
        <v>34</v>
      </c>
      <c r="S52" s="537">
        <f t="shared" si="18"/>
        <v>785</v>
      </c>
      <c r="T52" s="537">
        <f t="shared" si="18"/>
        <v>785</v>
      </c>
      <c r="U52" s="538">
        <v>785</v>
      </c>
      <c r="V52" s="538">
        <v>785</v>
      </c>
      <c r="W52" s="537">
        <v>0</v>
      </c>
      <c r="X52" s="537">
        <v>0</v>
      </c>
      <c r="Y52" s="538">
        <v>0</v>
      </c>
      <c r="Z52" s="538">
        <v>0</v>
      </c>
      <c r="AA52" s="537">
        <v>0</v>
      </c>
      <c r="AB52" s="537">
        <v>0</v>
      </c>
      <c r="AC52" s="539"/>
      <c r="AD52" s="540"/>
    </row>
    <row r="53" spans="1:30" s="9" customFormat="1" ht="12.75">
      <c r="A53" s="814"/>
      <c r="B53" s="549"/>
      <c r="C53" s="827"/>
      <c r="D53" s="815"/>
      <c r="E53" s="816"/>
      <c r="F53" s="791">
        <v>1</v>
      </c>
      <c r="G53" s="792">
        <v>1</v>
      </c>
      <c r="H53" s="793"/>
      <c r="I53" s="792"/>
      <c r="J53" s="793"/>
      <c r="K53" s="792"/>
      <c r="L53" s="793"/>
      <c r="M53" s="792"/>
      <c r="N53" s="793"/>
      <c r="O53" s="792"/>
      <c r="P53" s="799" t="s">
        <v>194</v>
      </c>
      <c r="Q53" s="628" t="s">
        <v>32</v>
      </c>
      <c r="R53" s="798" t="s">
        <v>228</v>
      </c>
      <c r="S53" s="537">
        <f t="shared" si="18"/>
        <v>863.5</v>
      </c>
      <c r="T53" s="537">
        <f t="shared" si="18"/>
        <v>863.5</v>
      </c>
      <c r="U53" s="538">
        <v>863.5</v>
      </c>
      <c r="V53" s="538">
        <v>863.5</v>
      </c>
      <c r="W53" s="537">
        <v>0</v>
      </c>
      <c r="X53" s="537">
        <v>0</v>
      </c>
      <c r="Y53" s="538">
        <v>0</v>
      </c>
      <c r="Z53" s="538">
        <v>0</v>
      </c>
      <c r="AA53" s="537">
        <v>0</v>
      </c>
      <c r="AB53" s="537">
        <v>0</v>
      </c>
      <c r="AC53" s="539"/>
      <c r="AD53" s="540"/>
    </row>
    <row r="54" spans="1:30" s="9" customFormat="1" ht="12.75">
      <c r="A54" s="814"/>
      <c r="B54" s="549"/>
      <c r="C54" s="827"/>
      <c r="D54" s="815"/>
      <c r="E54" s="816"/>
      <c r="F54" s="791"/>
      <c r="G54" s="792"/>
      <c r="H54" s="793"/>
      <c r="I54" s="792"/>
      <c r="J54" s="793"/>
      <c r="K54" s="792"/>
      <c r="L54" s="793"/>
      <c r="M54" s="792"/>
      <c r="N54" s="793"/>
      <c r="O54" s="792"/>
      <c r="P54" s="817"/>
      <c r="Q54" s="818"/>
      <c r="R54" s="798" t="s">
        <v>36</v>
      </c>
      <c r="S54" s="537">
        <f t="shared" si="18"/>
        <v>0</v>
      </c>
      <c r="T54" s="537">
        <f t="shared" si="18"/>
        <v>0</v>
      </c>
      <c r="U54" s="538">
        <v>0</v>
      </c>
      <c r="V54" s="538">
        <v>0</v>
      </c>
      <c r="W54" s="537">
        <v>0</v>
      </c>
      <c r="X54" s="537">
        <v>0</v>
      </c>
      <c r="Y54" s="538">
        <v>0</v>
      </c>
      <c r="Z54" s="538">
        <v>0</v>
      </c>
      <c r="AA54" s="537">
        <v>0</v>
      </c>
      <c r="AB54" s="537">
        <v>0</v>
      </c>
      <c r="AC54" s="539"/>
      <c r="AD54" s="540"/>
    </row>
    <row r="55" spans="1:30" s="9" customFormat="1" ht="12.75">
      <c r="A55" s="814"/>
      <c r="B55" s="549"/>
      <c r="C55" s="827"/>
      <c r="D55" s="815"/>
      <c r="E55" s="816"/>
      <c r="F55" s="791"/>
      <c r="G55" s="792"/>
      <c r="H55" s="793"/>
      <c r="I55" s="792"/>
      <c r="J55" s="793"/>
      <c r="K55" s="792"/>
      <c r="L55" s="793"/>
      <c r="M55" s="792"/>
      <c r="N55" s="793"/>
      <c r="O55" s="792"/>
      <c r="P55" s="817"/>
      <c r="Q55" s="818"/>
      <c r="R55" s="798" t="s">
        <v>207</v>
      </c>
      <c r="S55" s="537">
        <f t="shared" si="18"/>
        <v>0</v>
      </c>
      <c r="T55" s="537">
        <f t="shared" si="18"/>
        <v>0</v>
      </c>
      <c r="U55" s="538">
        <v>0</v>
      </c>
      <c r="V55" s="538">
        <v>0</v>
      </c>
      <c r="W55" s="537">
        <v>0</v>
      </c>
      <c r="X55" s="537">
        <v>0</v>
      </c>
      <c r="Y55" s="538">
        <v>0</v>
      </c>
      <c r="Z55" s="538">
        <v>0</v>
      </c>
      <c r="AA55" s="537">
        <v>0</v>
      </c>
      <c r="AB55" s="537">
        <v>0</v>
      </c>
      <c r="AC55" s="539"/>
      <c r="AD55" s="540"/>
    </row>
    <row r="56" spans="1:30" s="9" customFormat="1" ht="12.75">
      <c r="A56" s="814"/>
      <c r="B56" s="549"/>
      <c r="C56" s="827"/>
      <c r="D56" s="815"/>
      <c r="E56" s="816"/>
      <c r="F56" s="791"/>
      <c r="G56" s="792"/>
      <c r="H56" s="793"/>
      <c r="I56" s="792"/>
      <c r="J56" s="793"/>
      <c r="K56" s="792"/>
      <c r="L56" s="793"/>
      <c r="M56" s="792"/>
      <c r="N56" s="793"/>
      <c r="O56" s="792"/>
      <c r="P56" s="629"/>
      <c r="Q56" s="799"/>
      <c r="R56" s="798" t="s">
        <v>214</v>
      </c>
      <c r="S56" s="537">
        <f t="shared" si="18"/>
        <v>0</v>
      </c>
      <c r="T56" s="537">
        <f t="shared" si="18"/>
        <v>0</v>
      </c>
      <c r="U56" s="538">
        <v>0</v>
      </c>
      <c r="V56" s="538">
        <v>0</v>
      </c>
      <c r="W56" s="538">
        <v>0</v>
      </c>
      <c r="X56" s="537">
        <v>0</v>
      </c>
      <c r="Y56" s="538">
        <v>0</v>
      </c>
      <c r="Z56" s="538">
        <v>0</v>
      </c>
      <c r="AA56" s="538">
        <v>0</v>
      </c>
      <c r="AB56" s="537">
        <v>0</v>
      </c>
      <c r="AC56" s="539"/>
      <c r="AD56" s="540"/>
    </row>
    <row r="57" spans="1:30" s="9" customFormat="1" ht="12.75">
      <c r="A57" s="814"/>
      <c r="B57" s="549"/>
      <c r="C57" s="827"/>
      <c r="D57" s="815"/>
      <c r="E57" s="816"/>
      <c r="F57" s="791"/>
      <c r="G57" s="792"/>
      <c r="H57" s="793"/>
      <c r="I57" s="792"/>
      <c r="J57" s="793"/>
      <c r="K57" s="792"/>
      <c r="L57" s="793"/>
      <c r="M57" s="792"/>
      <c r="N57" s="793"/>
      <c r="O57" s="792"/>
      <c r="P57" s="629"/>
      <c r="Q57" s="799"/>
      <c r="R57" s="798" t="s">
        <v>215</v>
      </c>
      <c r="S57" s="537">
        <f t="shared" si="18"/>
        <v>0</v>
      </c>
      <c r="T57" s="537">
        <f t="shared" si="18"/>
        <v>0</v>
      </c>
      <c r="U57" s="538">
        <v>0</v>
      </c>
      <c r="V57" s="538">
        <v>0</v>
      </c>
      <c r="W57" s="538">
        <v>0</v>
      </c>
      <c r="X57" s="537">
        <v>0</v>
      </c>
      <c r="Y57" s="538">
        <v>0</v>
      </c>
      <c r="Z57" s="538">
        <v>0</v>
      </c>
      <c r="AA57" s="538">
        <v>0</v>
      </c>
      <c r="AB57" s="537">
        <v>0</v>
      </c>
      <c r="AC57" s="539"/>
      <c r="AD57" s="540"/>
    </row>
    <row r="58" spans="1:30" s="9" customFormat="1" ht="12.75">
      <c r="A58" s="814"/>
      <c r="B58" s="549"/>
      <c r="C58" s="827"/>
      <c r="D58" s="815"/>
      <c r="E58" s="816"/>
      <c r="F58" s="791"/>
      <c r="G58" s="792"/>
      <c r="H58" s="793"/>
      <c r="I58" s="792"/>
      <c r="J58" s="793"/>
      <c r="K58" s="792"/>
      <c r="L58" s="793"/>
      <c r="M58" s="792"/>
      <c r="N58" s="793"/>
      <c r="O58" s="792"/>
      <c r="P58" s="629"/>
      <c r="Q58" s="799"/>
      <c r="R58" s="798" t="s">
        <v>216</v>
      </c>
      <c r="S58" s="537">
        <f t="shared" si="18"/>
        <v>0</v>
      </c>
      <c r="T58" s="537">
        <f t="shared" si="18"/>
        <v>0</v>
      </c>
      <c r="U58" s="538">
        <v>0</v>
      </c>
      <c r="V58" s="538">
        <v>0</v>
      </c>
      <c r="W58" s="538">
        <v>0</v>
      </c>
      <c r="X58" s="537">
        <v>0</v>
      </c>
      <c r="Y58" s="538">
        <v>0</v>
      </c>
      <c r="Z58" s="538">
        <v>0</v>
      </c>
      <c r="AA58" s="538">
        <v>0</v>
      </c>
      <c r="AB58" s="537">
        <v>0</v>
      </c>
      <c r="AC58" s="539"/>
      <c r="AD58" s="540"/>
    </row>
    <row r="59" spans="1:30" s="9" customFormat="1" ht="12.75">
      <c r="A59" s="814"/>
      <c r="B59" s="549"/>
      <c r="C59" s="827"/>
      <c r="D59" s="815"/>
      <c r="E59" s="816"/>
      <c r="F59" s="791"/>
      <c r="G59" s="792"/>
      <c r="H59" s="793"/>
      <c r="I59" s="792"/>
      <c r="J59" s="793"/>
      <c r="K59" s="792"/>
      <c r="L59" s="793"/>
      <c r="M59" s="792"/>
      <c r="N59" s="793"/>
      <c r="O59" s="792"/>
      <c r="P59" s="629"/>
      <c r="Q59" s="799"/>
      <c r="R59" s="798" t="s">
        <v>217</v>
      </c>
      <c r="S59" s="537">
        <f t="shared" si="18"/>
        <v>0</v>
      </c>
      <c r="T59" s="537">
        <f t="shared" si="18"/>
        <v>0</v>
      </c>
      <c r="U59" s="538">
        <v>0</v>
      </c>
      <c r="V59" s="538">
        <v>0</v>
      </c>
      <c r="W59" s="538">
        <v>0</v>
      </c>
      <c r="X59" s="537">
        <v>0</v>
      </c>
      <c r="Y59" s="538">
        <v>0</v>
      </c>
      <c r="Z59" s="538">
        <v>0</v>
      </c>
      <c r="AA59" s="538">
        <v>0</v>
      </c>
      <c r="AB59" s="537">
        <v>0</v>
      </c>
      <c r="AC59" s="539"/>
      <c r="AD59" s="540"/>
    </row>
    <row r="60" spans="1:30" s="9" customFormat="1" ht="13.5" thickBot="1">
      <c r="A60" s="814"/>
      <c r="B60" s="549"/>
      <c r="C60" s="827"/>
      <c r="D60" s="828"/>
      <c r="E60" s="829"/>
      <c r="F60" s="804"/>
      <c r="G60" s="805"/>
      <c r="H60" s="806"/>
      <c r="I60" s="805"/>
      <c r="J60" s="806"/>
      <c r="K60" s="805"/>
      <c r="L60" s="806"/>
      <c r="M60" s="805"/>
      <c r="N60" s="806"/>
      <c r="O60" s="805"/>
      <c r="P60" s="637"/>
      <c r="Q60" s="808"/>
      <c r="R60" s="809" t="s">
        <v>218</v>
      </c>
      <c r="S60" s="541">
        <f t="shared" si="18"/>
        <v>0</v>
      </c>
      <c r="T60" s="541">
        <f t="shared" si="18"/>
        <v>0</v>
      </c>
      <c r="U60" s="542">
        <v>0</v>
      </c>
      <c r="V60" s="542">
        <v>0</v>
      </c>
      <c r="W60" s="542">
        <v>0</v>
      </c>
      <c r="X60" s="541">
        <v>0</v>
      </c>
      <c r="Y60" s="542">
        <v>0</v>
      </c>
      <c r="Z60" s="542">
        <v>0</v>
      </c>
      <c r="AA60" s="542">
        <v>0</v>
      </c>
      <c r="AB60" s="541">
        <v>0</v>
      </c>
      <c r="AC60" s="543"/>
      <c r="AD60" s="544"/>
    </row>
    <row r="61" spans="1:30" s="9" customFormat="1" ht="12.75">
      <c r="A61" s="810" t="s">
        <v>42</v>
      </c>
      <c r="B61" s="548" t="s">
        <v>309</v>
      </c>
      <c r="C61" s="822">
        <v>615</v>
      </c>
      <c r="D61" s="830"/>
      <c r="E61" s="783"/>
      <c r="F61" s="824"/>
      <c r="G61" s="825"/>
      <c r="H61" s="826"/>
      <c r="I61" s="825"/>
      <c r="J61" s="826"/>
      <c r="K61" s="825"/>
      <c r="L61" s="826"/>
      <c r="M61" s="825"/>
      <c r="N61" s="826"/>
      <c r="O61" s="825"/>
      <c r="P61" s="713"/>
      <c r="Q61" s="713"/>
      <c r="R61" s="577" t="s">
        <v>227</v>
      </c>
      <c r="S61" s="545">
        <f>SUM(S62:S72)</f>
        <v>7924.200000000001</v>
      </c>
      <c r="T61" s="545">
        <f aca="true" t="shared" si="19" ref="T61:AB61">SUM(T62:T72)</f>
        <v>7924.200000000001</v>
      </c>
      <c r="U61" s="545">
        <f t="shared" si="19"/>
        <v>7924.200000000001</v>
      </c>
      <c r="V61" s="545">
        <f t="shared" si="19"/>
        <v>7924.200000000001</v>
      </c>
      <c r="W61" s="545">
        <f t="shared" si="19"/>
        <v>0</v>
      </c>
      <c r="X61" s="545">
        <f t="shared" si="19"/>
        <v>0</v>
      </c>
      <c r="Y61" s="545">
        <f t="shared" si="19"/>
        <v>0</v>
      </c>
      <c r="Z61" s="545">
        <f t="shared" si="19"/>
        <v>0</v>
      </c>
      <c r="AA61" s="545">
        <f t="shared" si="19"/>
        <v>0</v>
      </c>
      <c r="AB61" s="545">
        <f t="shared" si="19"/>
        <v>0</v>
      </c>
      <c r="AC61" s="539" t="s">
        <v>28</v>
      </c>
      <c r="AD61" s="540"/>
    </row>
    <row r="62" spans="1:30" s="9" customFormat="1" ht="12.75">
      <c r="A62" s="814"/>
      <c r="B62" s="549"/>
      <c r="C62" s="827"/>
      <c r="D62" s="831"/>
      <c r="E62" s="790"/>
      <c r="F62" s="791"/>
      <c r="G62" s="792"/>
      <c r="H62" s="793"/>
      <c r="I62" s="792"/>
      <c r="J62" s="793"/>
      <c r="K62" s="792"/>
      <c r="L62" s="793"/>
      <c r="M62" s="792"/>
      <c r="N62" s="793"/>
      <c r="O62" s="792"/>
      <c r="P62" s="799"/>
      <c r="Q62" s="628"/>
      <c r="R62" s="798" t="s">
        <v>30</v>
      </c>
      <c r="S62" s="537">
        <f aca="true" t="shared" si="20" ref="S62:T72">U62+W62+Y62+AA62</f>
        <v>0</v>
      </c>
      <c r="T62" s="537">
        <f t="shared" si="20"/>
        <v>0</v>
      </c>
      <c r="U62" s="538">
        <v>0</v>
      </c>
      <c r="V62" s="538">
        <v>0</v>
      </c>
      <c r="W62" s="537">
        <v>0</v>
      </c>
      <c r="X62" s="537">
        <v>0</v>
      </c>
      <c r="Y62" s="538">
        <v>0</v>
      </c>
      <c r="Z62" s="538">
        <v>0</v>
      </c>
      <c r="AA62" s="537">
        <v>0</v>
      </c>
      <c r="AB62" s="537">
        <v>0</v>
      </c>
      <c r="AC62" s="539"/>
      <c r="AD62" s="540"/>
    </row>
    <row r="63" spans="1:30" s="9" customFormat="1" ht="12.75">
      <c r="A63" s="814"/>
      <c r="B63" s="549"/>
      <c r="C63" s="827"/>
      <c r="D63" s="831"/>
      <c r="E63" s="790"/>
      <c r="F63" s="791"/>
      <c r="G63" s="792"/>
      <c r="H63" s="793"/>
      <c r="I63" s="792"/>
      <c r="J63" s="793"/>
      <c r="K63" s="792"/>
      <c r="L63" s="793"/>
      <c r="M63" s="792"/>
      <c r="N63" s="793"/>
      <c r="O63" s="792"/>
      <c r="P63" s="799"/>
      <c r="Q63" s="799"/>
      <c r="R63" s="798" t="s">
        <v>33</v>
      </c>
      <c r="S63" s="537">
        <f t="shared" si="20"/>
        <v>0</v>
      </c>
      <c r="T63" s="537">
        <f t="shared" si="20"/>
        <v>0</v>
      </c>
      <c r="U63" s="538">
        <v>0</v>
      </c>
      <c r="V63" s="538">
        <v>0</v>
      </c>
      <c r="W63" s="537">
        <v>0</v>
      </c>
      <c r="X63" s="537">
        <v>0</v>
      </c>
      <c r="Y63" s="538">
        <v>0</v>
      </c>
      <c r="Z63" s="538">
        <v>0</v>
      </c>
      <c r="AA63" s="537">
        <v>0</v>
      </c>
      <c r="AB63" s="537">
        <v>0</v>
      </c>
      <c r="AC63" s="539"/>
      <c r="AD63" s="540"/>
    </row>
    <row r="64" spans="1:30" s="9" customFormat="1" ht="12.75">
      <c r="A64" s="814"/>
      <c r="B64" s="549"/>
      <c r="C64" s="827"/>
      <c r="D64" s="831"/>
      <c r="E64" s="790"/>
      <c r="F64" s="791"/>
      <c r="G64" s="792"/>
      <c r="H64" s="793"/>
      <c r="I64" s="792"/>
      <c r="J64" s="793"/>
      <c r="K64" s="792"/>
      <c r="L64" s="793"/>
      <c r="M64" s="792"/>
      <c r="N64" s="793"/>
      <c r="O64" s="792"/>
      <c r="P64" s="799" t="s">
        <v>194</v>
      </c>
      <c r="Q64" s="795" t="s">
        <v>31</v>
      </c>
      <c r="R64" s="798" t="s">
        <v>34</v>
      </c>
      <c r="S64" s="537">
        <f t="shared" si="20"/>
        <v>7766.1</v>
      </c>
      <c r="T64" s="537">
        <f t="shared" si="20"/>
        <v>7766.1</v>
      </c>
      <c r="U64" s="538">
        <v>7766.1</v>
      </c>
      <c r="V64" s="538">
        <v>7766.1</v>
      </c>
      <c r="W64" s="537">
        <v>0</v>
      </c>
      <c r="X64" s="537">
        <v>0</v>
      </c>
      <c r="Y64" s="538">
        <v>0</v>
      </c>
      <c r="Z64" s="538">
        <v>0</v>
      </c>
      <c r="AA64" s="537">
        <v>0</v>
      </c>
      <c r="AB64" s="537">
        <v>0</v>
      </c>
      <c r="AC64" s="539"/>
      <c r="AD64" s="540"/>
    </row>
    <row r="65" spans="1:30" s="9" customFormat="1" ht="12.75">
      <c r="A65" s="814"/>
      <c r="B65" s="549"/>
      <c r="C65" s="827"/>
      <c r="D65" s="831">
        <v>615</v>
      </c>
      <c r="E65" s="832">
        <v>615</v>
      </c>
      <c r="F65" s="824"/>
      <c r="G65" s="792"/>
      <c r="H65" s="793">
        <v>1</v>
      </c>
      <c r="I65" s="792">
        <v>1</v>
      </c>
      <c r="J65" s="793"/>
      <c r="K65" s="792"/>
      <c r="L65" s="793"/>
      <c r="M65" s="792"/>
      <c r="N65" s="793"/>
      <c r="O65" s="792"/>
      <c r="P65" s="799" t="s">
        <v>194</v>
      </c>
      <c r="Q65" s="817" t="s">
        <v>31</v>
      </c>
      <c r="R65" s="798" t="s">
        <v>228</v>
      </c>
      <c r="S65" s="537">
        <f t="shared" si="20"/>
        <v>158.1</v>
      </c>
      <c r="T65" s="537">
        <f t="shared" si="20"/>
        <v>158.1</v>
      </c>
      <c r="U65" s="538">
        <v>158.1</v>
      </c>
      <c r="V65" s="538">
        <v>158.1</v>
      </c>
      <c r="W65" s="537">
        <v>0</v>
      </c>
      <c r="X65" s="537">
        <v>0</v>
      </c>
      <c r="Y65" s="538">
        <v>0</v>
      </c>
      <c r="Z65" s="538">
        <v>0</v>
      </c>
      <c r="AA65" s="537">
        <v>0</v>
      </c>
      <c r="AB65" s="537">
        <v>0</v>
      </c>
      <c r="AC65" s="539"/>
      <c r="AD65" s="540"/>
    </row>
    <row r="66" spans="1:30" s="9" customFormat="1" ht="12.75">
      <c r="A66" s="814"/>
      <c r="B66" s="549"/>
      <c r="C66" s="827"/>
      <c r="D66" s="831"/>
      <c r="E66" s="790"/>
      <c r="F66" s="791"/>
      <c r="G66" s="792"/>
      <c r="H66" s="793"/>
      <c r="I66" s="792"/>
      <c r="J66" s="793"/>
      <c r="K66" s="792"/>
      <c r="L66" s="793"/>
      <c r="M66" s="792"/>
      <c r="N66" s="793"/>
      <c r="O66" s="792"/>
      <c r="P66" s="799"/>
      <c r="Q66" s="799"/>
      <c r="R66" s="798" t="s">
        <v>36</v>
      </c>
      <c r="S66" s="537">
        <f t="shared" si="20"/>
        <v>0</v>
      </c>
      <c r="T66" s="537">
        <f t="shared" si="20"/>
        <v>0</v>
      </c>
      <c r="U66" s="538">
        <v>0</v>
      </c>
      <c r="V66" s="538">
        <v>0</v>
      </c>
      <c r="W66" s="537">
        <v>0</v>
      </c>
      <c r="X66" s="537">
        <v>0</v>
      </c>
      <c r="Y66" s="538">
        <v>0</v>
      </c>
      <c r="Z66" s="538">
        <v>0</v>
      </c>
      <c r="AA66" s="537">
        <v>0</v>
      </c>
      <c r="AB66" s="537">
        <v>0</v>
      </c>
      <c r="AC66" s="539"/>
      <c r="AD66" s="540"/>
    </row>
    <row r="67" spans="1:30" s="9" customFormat="1" ht="12.75">
      <c r="A67" s="814"/>
      <c r="B67" s="549"/>
      <c r="C67" s="827"/>
      <c r="D67" s="831"/>
      <c r="E67" s="790"/>
      <c r="F67" s="791"/>
      <c r="G67" s="792"/>
      <c r="H67" s="793"/>
      <c r="I67" s="792"/>
      <c r="J67" s="793"/>
      <c r="K67" s="792"/>
      <c r="L67" s="793"/>
      <c r="M67" s="792"/>
      <c r="N67" s="793"/>
      <c r="O67" s="792"/>
      <c r="P67" s="799"/>
      <c r="Q67" s="799"/>
      <c r="R67" s="798" t="s">
        <v>207</v>
      </c>
      <c r="S67" s="537">
        <f t="shared" si="20"/>
        <v>0</v>
      </c>
      <c r="T67" s="537">
        <f t="shared" si="20"/>
        <v>0</v>
      </c>
      <c r="U67" s="538">
        <v>0</v>
      </c>
      <c r="V67" s="538">
        <v>0</v>
      </c>
      <c r="W67" s="537">
        <v>0</v>
      </c>
      <c r="X67" s="537">
        <v>0</v>
      </c>
      <c r="Y67" s="538">
        <v>0</v>
      </c>
      <c r="Z67" s="538">
        <v>0</v>
      </c>
      <c r="AA67" s="537">
        <v>0</v>
      </c>
      <c r="AB67" s="537">
        <v>0</v>
      </c>
      <c r="AC67" s="539"/>
      <c r="AD67" s="540"/>
    </row>
    <row r="68" spans="1:30" s="9" customFormat="1" ht="12.75">
      <c r="A68" s="814"/>
      <c r="B68" s="549"/>
      <c r="C68" s="827"/>
      <c r="D68" s="831"/>
      <c r="E68" s="790"/>
      <c r="F68" s="791"/>
      <c r="G68" s="792"/>
      <c r="H68" s="793"/>
      <c r="I68" s="792"/>
      <c r="J68" s="793"/>
      <c r="K68" s="792"/>
      <c r="L68" s="793"/>
      <c r="M68" s="792"/>
      <c r="N68" s="793"/>
      <c r="O68" s="792"/>
      <c r="P68" s="629"/>
      <c r="Q68" s="799"/>
      <c r="R68" s="798" t="s">
        <v>214</v>
      </c>
      <c r="S68" s="537">
        <f t="shared" si="20"/>
        <v>0</v>
      </c>
      <c r="T68" s="537">
        <f t="shared" si="20"/>
        <v>0</v>
      </c>
      <c r="U68" s="538">
        <v>0</v>
      </c>
      <c r="V68" s="538">
        <v>0</v>
      </c>
      <c r="W68" s="538">
        <v>0</v>
      </c>
      <c r="X68" s="537">
        <v>0</v>
      </c>
      <c r="Y68" s="538">
        <v>0</v>
      </c>
      <c r="Z68" s="538">
        <v>0</v>
      </c>
      <c r="AA68" s="538">
        <v>0</v>
      </c>
      <c r="AB68" s="537">
        <v>0</v>
      </c>
      <c r="AC68" s="539"/>
      <c r="AD68" s="540"/>
    </row>
    <row r="69" spans="1:30" s="9" customFormat="1" ht="12.75">
      <c r="A69" s="814"/>
      <c r="B69" s="549"/>
      <c r="C69" s="827"/>
      <c r="D69" s="831"/>
      <c r="E69" s="790"/>
      <c r="F69" s="791"/>
      <c r="G69" s="792"/>
      <c r="H69" s="793"/>
      <c r="I69" s="792"/>
      <c r="J69" s="793"/>
      <c r="K69" s="792"/>
      <c r="L69" s="793"/>
      <c r="M69" s="792"/>
      <c r="N69" s="793"/>
      <c r="O69" s="792"/>
      <c r="P69" s="629"/>
      <c r="Q69" s="799"/>
      <c r="R69" s="798" t="s">
        <v>215</v>
      </c>
      <c r="S69" s="537">
        <f t="shared" si="20"/>
        <v>0</v>
      </c>
      <c r="T69" s="537">
        <f t="shared" si="20"/>
        <v>0</v>
      </c>
      <c r="U69" s="538">
        <v>0</v>
      </c>
      <c r="V69" s="538">
        <v>0</v>
      </c>
      <c r="W69" s="538">
        <v>0</v>
      </c>
      <c r="X69" s="537">
        <v>0</v>
      </c>
      <c r="Y69" s="538">
        <v>0</v>
      </c>
      <c r="Z69" s="538">
        <v>0</v>
      </c>
      <c r="AA69" s="538">
        <v>0</v>
      </c>
      <c r="AB69" s="537">
        <v>0</v>
      </c>
      <c r="AC69" s="539"/>
      <c r="AD69" s="540"/>
    </row>
    <row r="70" spans="1:30" s="9" customFormat="1" ht="12.75">
      <c r="A70" s="814"/>
      <c r="B70" s="549"/>
      <c r="C70" s="827"/>
      <c r="D70" s="831"/>
      <c r="E70" s="790"/>
      <c r="F70" s="791"/>
      <c r="G70" s="792"/>
      <c r="H70" s="793"/>
      <c r="I70" s="792"/>
      <c r="J70" s="793"/>
      <c r="K70" s="792"/>
      <c r="L70" s="793"/>
      <c r="M70" s="792"/>
      <c r="N70" s="793"/>
      <c r="O70" s="792"/>
      <c r="P70" s="629"/>
      <c r="Q70" s="799"/>
      <c r="R70" s="798" t="s">
        <v>216</v>
      </c>
      <c r="S70" s="537">
        <f t="shared" si="20"/>
        <v>0</v>
      </c>
      <c r="T70" s="537">
        <f t="shared" si="20"/>
        <v>0</v>
      </c>
      <c r="U70" s="538">
        <v>0</v>
      </c>
      <c r="V70" s="538">
        <v>0</v>
      </c>
      <c r="W70" s="538">
        <v>0</v>
      </c>
      <c r="X70" s="537">
        <v>0</v>
      </c>
      <c r="Y70" s="538">
        <v>0</v>
      </c>
      <c r="Z70" s="538">
        <v>0</v>
      </c>
      <c r="AA70" s="538">
        <v>0</v>
      </c>
      <c r="AB70" s="537">
        <v>0</v>
      </c>
      <c r="AC70" s="539"/>
      <c r="AD70" s="540"/>
    </row>
    <row r="71" spans="1:30" s="9" customFormat="1" ht="12.75">
      <c r="A71" s="814"/>
      <c r="B71" s="549"/>
      <c r="C71" s="827"/>
      <c r="D71" s="831"/>
      <c r="E71" s="790"/>
      <c r="F71" s="791"/>
      <c r="G71" s="792"/>
      <c r="H71" s="793"/>
      <c r="I71" s="792"/>
      <c r="J71" s="793"/>
      <c r="K71" s="792"/>
      <c r="L71" s="793"/>
      <c r="M71" s="792"/>
      <c r="N71" s="793"/>
      <c r="O71" s="792"/>
      <c r="P71" s="629"/>
      <c r="Q71" s="799"/>
      <c r="R71" s="798" t="s">
        <v>217</v>
      </c>
      <c r="S71" s="537">
        <f t="shared" si="20"/>
        <v>0</v>
      </c>
      <c r="T71" s="537">
        <f t="shared" si="20"/>
        <v>0</v>
      </c>
      <c r="U71" s="538">
        <v>0</v>
      </c>
      <c r="V71" s="538">
        <v>0</v>
      </c>
      <c r="W71" s="538">
        <v>0</v>
      </c>
      <c r="X71" s="537">
        <v>0</v>
      </c>
      <c r="Y71" s="538">
        <v>0</v>
      </c>
      <c r="Z71" s="538">
        <v>0</v>
      </c>
      <c r="AA71" s="538">
        <v>0</v>
      </c>
      <c r="AB71" s="537">
        <v>0</v>
      </c>
      <c r="AC71" s="539"/>
      <c r="AD71" s="540"/>
    </row>
    <row r="72" spans="1:30" s="9" customFormat="1" ht="13.5" thickBot="1">
      <c r="A72" s="819"/>
      <c r="B72" s="550"/>
      <c r="C72" s="833"/>
      <c r="D72" s="834"/>
      <c r="E72" s="803"/>
      <c r="F72" s="804"/>
      <c r="G72" s="805"/>
      <c r="H72" s="806"/>
      <c r="I72" s="805"/>
      <c r="J72" s="806"/>
      <c r="K72" s="805"/>
      <c r="L72" s="806"/>
      <c r="M72" s="805"/>
      <c r="N72" s="806"/>
      <c r="O72" s="805"/>
      <c r="P72" s="637"/>
      <c r="Q72" s="808"/>
      <c r="R72" s="809" t="s">
        <v>218</v>
      </c>
      <c r="S72" s="541">
        <f t="shared" si="20"/>
        <v>0</v>
      </c>
      <c r="T72" s="541">
        <f t="shared" si="20"/>
        <v>0</v>
      </c>
      <c r="U72" s="542">
        <v>0</v>
      </c>
      <c r="V72" s="542">
        <v>0</v>
      </c>
      <c r="W72" s="542">
        <v>0</v>
      </c>
      <c r="X72" s="541">
        <v>0</v>
      </c>
      <c r="Y72" s="542">
        <v>0</v>
      </c>
      <c r="Z72" s="542">
        <v>0</v>
      </c>
      <c r="AA72" s="542">
        <v>0</v>
      </c>
      <c r="AB72" s="541">
        <v>0</v>
      </c>
      <c r="AC72" s="543"/>
      <c r="AD72" s="544"/>
    </row>
    <row r="73" spans="1:30" s="9" customFormat="1" ht="12.75">
      <c r="A73" s="810" t="s">
        <v>230</v>
      </c>
      <c r="B73" s="548" t="s">
        <v>330</v>
      </c>
      <c r="C73" s="822">
        <v>1800</v>
      </c>
      <c r="D73" s="835"/>
      <c r="E73" s="783"/>
      <c r="F73" s="784"/>
      <c r="G73" s="785"/>
      <c r="H73" s="786"/>
      <c r="I73" s="785"/>
      <c r="J73" s="786"/>
      <c r="K73" s="785"/>
      <c r="L73" s="786"/>
      <c r="M73" s="785"/>
      <c r="N73" s="786"/>
      <c r="O73" s="785"/>
      <c r="P73" s="620"/>
      <c r="Q73" s="619"/>
      <c r="R73" s="599" t="s">
        <v>227</v>
      </c>
      <c r="S73" s="534">
        <f>SUM(S74:S84)</f>
        <v>1200</v>
      </c>
      <c r="T73" s="534">
        <f aca="true" t="shared" si="21" ref="T73:AB73">SUM(T74:T84)</f>
        <v>0</v>
      </c>
      <c r="U73" s="534">
        <f t="shared" si="21"/>
        <v>1200</v>
      </c>
      <c r="V73" s="534">
        <f t="shared" si="21"/>
        <v>0</v>
      </c>
      <c r="W73" s="534">
        <f t="shared" si="21"/>
        <v>0</v>
      </c>
      <c r="X73" s="534">
        <f t="shared" si="21"/>
        <v>0</v>
      </c>
      <c r="Y73" s="534">
        <f t="shared" si="21"/>
        <v>0</v>
      </c>
      <c r="Z73" s="534">
        <f t="shared" si="21"/>
        <v>0</v>
      </c>
      <c r="AA73" s="534">
        <f t="shared" si="21"/>
        <v>0</v>
      </c>
      <c r="AB73" s="534">
        <f t="shared" si="21"/>
        <v>0</v>
      </c>
      <c r="AC73" s="535" t="s">
        <v>28</v>
      </c>
      <c r="AD73" s="536"/>
    </row>
    <row r="74" spans="1:30" s="9" customFormat="1" ht="12.75">
      <c r="A74" s="814"/>
      <c r="B74" s="549"/>
      <c r="C74" s="827"/>
      <c r="D74" s="537"/>
      <c r="E74" s="790"/>
      <c r="F74" s="791"/>
      <c r="G74" s="792"/>
      <c r="H74" s="793"/>
      <c r="I74" s="792"/>
      <c r="J74" s="793"/>
      <c r="K74" s="792"/>
      <c r="L74" s="793"/>
      <c r="M74" s="792"/>
      <c r="N74" s="793"/>
      <c r="O74" s="792"/>
      <c r="P74" s="629"/>
      <c r="Q74" s="628"/>
      <c r="R74" s="798" t="s">
        <v>30</v>
      </c>
      <c r="S74" s="537">
        <f aca="true" t="shared" si="22" ref="S74:T84">U74+W74+Y74+AA74</f>
        <v>0</v>
      </c>
      <c r="T74" s="537">
        <f t="shared" si="22"/>
        <v>0</v>
      </c>
      <c r="U74" s="538">
        <v>0</v>
      </c>
      <c r="V74" s="538">
        <v>0</v>
      </c>
      <c r="W74" s="537">
        <v>0</v>
      </c>
      <c r="X74" s="537">
        <v>0</v>
      </c>
      <c r="Y74" s="538">
        <v>0</v>
      </c>
      <c r="Z74" s="538">
        <v>0</v>
      </c>
      <c r="AA74" s="537">
        <v>0</v>
      </c>
      <c r="AB74" s="537">
        <v>0</v>
      </c>
      <c r="AC74" s="539"/>
      <c r="AD74" s="540"/>
    </row>
    <row r="75" spans="1:30" s="9" customFormat="1" ht="12.75">
      <c r="A75" s="814"/>
      <c r="B75" s="549"/>
      <c r="C75" s="827"/>
      <c r="D75" s="537"/>
      <c r="E75" s="790"/>
      <c r="F75" s="791"/>
      <c r="G75" s="792"/>
      <c r="H75" s="793"/>
      <c r="I75" s="792"/>
      <c r="J75" s="793"/>
      <c r="K75" s="792"/>
      <c r="L75" s="793"/>
      <c r="M75" s="792"/>
      <c r="N75" s="793"/>
      <c r="O75" s="792"/>
      <c r="P75" s="629"/>
      <c r="Q75" s="799"/>
      <c r="R75" s="798" t="s">
        <v>33</v>
      </c>
      <c r="S75" s="537">
        <f t="shared" si="22"/>
        <v>0</v>
      </c>
      <c r="T75" s="537">
        <f t="shared" si="22"/>
        <v>0</v>
      </c>
      <c r="U75" s="538">
        <v>0</v>
      </c>
      <c r="V75" s="538">
        <v>0</v>
      </c>
      <c r="W75" s="537">
        <v>0</v>
      </c>
      <c r="X75" s="537">
        <v>0</v>
      </c>
      <c r="Y75" s="538">
        <v>0</v>
      </c>
      <c r="Z75" s="538">
        <v>0</v>
      </c>
      <c r="AA75" s="537">
        <v>0</v>
      </c>
      <c r="AB75" s="537">
        <v>0</v>
      </c>
      <c r="AC75" s="539"/>
      <c r="AD75" s="540"/>
    </row>
    <row r="76" spans="1:30" s="9" customFormat="1" ht="12.75">
      <c r="A76" s="814"/>
      <c r="B76" s="549"/>
      <c r="C76" s="827"/>
      <c r="D76" s="537"/>
      <c r="E76" s="790"/>
      <c r="F76" s="791"/>
      <c r="G76" s="792"/>
      <c r="H76" s="793"/>
      <c r="I76" s="792"/>
      <c r="J76" s="793"/>
      <c r="K76" s="792"/>
      <c r="L76" s="793"/>
      <c r="M76" s="792"/>
      <c r="N76" s="793"/>
      <c r="O76" s="792"/>
      <c r="P76" s="629"/>
      <c r="Q76" s="836"/>
      <c r="R76" s="798" t="s">
        <v>34</v>
      </c>
      <c r="S76" s="537">
        <f t="shared" si="22"/>
        <v>0</v>
      </c>
      <c r="T76" s="537">
        <f t="shared" si="22"/>
        <v>0</v>
      </c>
      <c r="U76" s="538">
        <v>0</v>
      </c>
      <c r="V76" s="538">
        <v>0</v>
      </c>
      <c r="W76" s="537">
        <v>0</v>
      </c>
      <c r="X76" s="537">
        <v>0</v>
      </c>
      <c r="Y76" s="538">
        <f>Z76</f>
        <v>0</v>
      </c>
      <c r="Z76" s="538">
        <v>0</v>
      </c>
      <c r="AA76" s="537">
        <v>0</v>
      </c>
      <c r="AB76" s="537">
        <v>0</v>
      </c>
      <c r="AC76" s="539"/>
      <c r="AD76" s="540"/>
    </row>
    <row r="77" spans="1:30" s="9" customFormat="1" ht="12.75">
      <c r="A77" s="814"/>
      <c r="B77" s="549"/>
      <c r="C77" s="827"/>
      <c r="D77" s="537"/>
      <c r="E77" s="790"/>
      <c r="F77" s="791"/>
      <c r="G77" s="792"/>
      <c r="H77" s="793"/>
      <c r="I77" s="792"/>
      <c r="J77" s="793"/>
      <c r="K77" s="792"/>
      <c r="L77" s="793"/>
      <c r="M77" s="792"/>
      <c r="N77" s="793"/>
      <c r="O77" s="792"/>
      <c r="P77" s="629"/>
      <c r="Q77" s="799"/>
      <c r="R77" s="798" t="s">
        <v>228</v>
      </c>
      <c r="S77" s="537">
        <f>U77+W77+Y77+AA77</f>
        <v>0</v>
      </c>
      <c r="T77" s="537">
        <f t="shared" si="22"/>
        <v>0</v>
      </c>
      <c r="U77" s="538">
        <v>0</v>
      </c>
      <c r="V77" s="538">
        <v>0</v>
      </c>
      <c r="W77" s="537">
        <v>0</v>
      </c>
      <c r="X77" s="537">
        <v>0</v>
      </c>
      <c r="Y77" s="538">
        <v>0</v>
      </c>
      <c r="Z77" s="538">
        <v>0</v>
      </c>
      <c r="AA77" s="537">
        <v>0</v>
      </c>
      <c r="AB77" s="537">
        <v>0</v>
      </c>
      <c r="AC77" s="539"/>
      <c r="AD77" s="540"/>
    </row>
    <row r="78" spans="1:30" s="9" customFormat="1" ht="12.75">
      <c r="A78" s="814"/>
      <c r="B78" s="549"/>
      <c r="C78" s="827"/>
      <c r="D78" s="537"/>
      <c r="E78" s="790"/>
      <c r="F78" s="791"/>
      <c r="G78" s="792"/>
      <c r="H78" s="793"/>
      <c r="I78" s="792"/>
      <c r="J78" s="793"/>
      <c r="K78" s="792"/>
      <c r="L78" s="793"/>
      <c r="M78" s="792"/>
      <c r="N78" s="793"/>
      <c r="O78" s="792"/>
      <c r="P78" s="629"/>
      <c r="Q78" s="799"/>
      <c r="R78" s="798" t="s">
        <v>36</v>
      </c>
      <c r="S78" s="537">
        <f t="shared" si="22"/>
        <v>0</v>
      </c>
      <c r="T78" s="537">
        <f t="shared" si="22"/>
        <v>0</v>
      </c>
      <c r="U78" s="538">
        <v>0</v>
      </c>
      <c r="V78" s="538">
        <v>0</v>
      </c>
      <c r="W78" s="537">
        <v>0</v>
      </c>
      <c r="X78" s="537">
        <v>0</v>
      </c>
      <c r="Y78" s="538">
        <v>0</v>
      </c>
      <c r="Z78" s="538">
        <v>0</v>
      </c>
      <c r="AA78" s="537">
        <v>0</v>
      </c>
      <c r="AB78" s="537">
        <v>0</v>
      </c>
      <c r="AC78" s="539"/>
      <c r="AD78" s="540"/>
    </row>
    <row r="79" spans="1:30" s="9" customFormat="1" ht="12.75">
      <c r="A79" s="814"/>
      <c r="B79" s="549"/>
      <c r="C79" s="827"/>
      <c r="D79" s="537"/>
      <c r="E79" s="790"/>
      <c r="F79" s="791"/>
      <c r="G79" s="792"/>
      <c r="H79" s="793"/>
      <c r="I79" s="792"/>
      <c r="J79" s="793"/>
      <c r="K79" s="792"/>
      <c r="L79" s="793"/>
      <c r="M79" s="792"/>
      <c r="N79" s="793"/>
      <c r="O79" s="792"/>
      <c r="P79" s="629"/>
      <c r="Q79" s="799"/>
      <c r="R79" s="798" t="s">
        <v>207</v>
      </c>
      <c r="S79" s="537">
        <f t="shared" si="22"/>
        <v>0</v>
      </c>
      <c r="T79" s="537">
        <f t="shared" si="22"/>
        <v>0</v>
      </c>
      <c r="U79" s="538">
        <v>0</v>
      </c>
      <c r="V79" s="538">
        <v>0</v>
      </c>
      <c r="W79" s="537">
        <v>0</v>
      </c>
      <c r="X79" s="537">
        <v>0</v>
      </c>
      <c r="Y79" s="538">
        <v>0</v>
      </c>
      <c r="Z79" s="538">
        <v>0</v>
      </c>
      <c r="AA79" s="537">
        <v>0</v>
      </c>
      <c r="AB79" s="537">
        <v>0</v>
      </c>
      <c r="AC79" s="539"/>
      <c r="AD79" s="540"/>
    </row>
    <row r="80" spans="1:30" s="9" customFormat="1" ht="12.75">
      <c r="A80" s="814"/>
      <c r="B80" s="549"/>
      <c r="C80" s="827"/>
      <c r="D80" s="537"/>
      <c r="E80" s="790"/>
      <c r="F80" s="791"/>
      <c r="G80" s="792"/>
      <c r="H80" s="793"/>
      <c r="I80" s="792"/>
      <c r="J80" s="793"/>
      <c r="K80" s="792"/>
      <c r="L80" s="793"/>
      <c r="M80" s="792"/>
      <c r="N80" s="793"/>
      <c r="O80" s="792"/>
      <c r="P80" s="629"/>
      <c r="Q80" s="795"/>
      <c r="R80" s="798" t="s">
        <v>214</v>
      </c>
      <c r="S80" s="537">
        <f>U80+W80+Y80+AA80</f>
        <v>0</v>
      </c>
      <c r="T80" s="537">
        <f t="shared" si="22"/>
        <v>0</v>
      </c>
      <c r="U80" s="538">
        <v>0</v>
      </c>
      <c r="V80" s="538">
        <v>0</v>
      </c>
      <c r="W80" s="538">
        <v>0</v>
      </c>
      <c r="X80" s="537">
        <v>0</v>
      </c>
      <c r="Y80" s="538">
        <v>0</v>
      </c>
      <c r="Z80" s="538">
        <v>0</v>
      </c>
      <c r="AA80" s="538">
        <v>0</v>
      </c>
      <c r="AB80" s="537">
        <v>0</v>
      </c>
      <c r="AC80" s="539"/>
      <c r="AD80" s="540"/>
    </row>
    <row r="81" spans="1:30" s="9" customFormat="1" ht="12.75">
      <c r="A81" s="814"/>
      <c r="B81" s="549"/>
      <c r="C81" s="827"/>
      <c r="D81" s="537"/>
      <c r="E81" s="790"/>
      <c r="F81" s="791"/>
      <c r="G81" s="792"/>
      <c r="H81" s="793"/>
      <c r="I81" s="792"/>
      <c r="J81" s="793"/>
      <c r="K81" s="792"/>
      <c r="L81" s="793"/>
      <c r="M81" s="792"/>
      <c r="N81" s="793"/>
      <c r="O81" s="792"/>
      <c r="P81" s="629"/>
      <c r="Q81" s="795"/>
      <c r="R81" s="798" t="s">
        <v>215</v>
      </c>
      <c r="S81" s="537">
        <f t="shared" si="22"/>
        <v>0</v>
      </c>
      <c r="T81" s="537">
        <f t="shared" si="22"/>
        <v>0</v>
      </c>
      <c r="U81" s="538">
        <v>0</v>
      </c>
      <c r="V81" s="538">
        <v>0</v>
      </c>
      <c r="W81" s="538">
        <v>0</v>
      </c>
      <c r="X81" s="537">
        <v>0</v>
      </c>
      <c r="Y81" s="538">
        <v>0</v>
      </c>
      <c r="Z81" s="538">
        <v>0</v>
      </c>
      <c r="AA81" s="538">
        <v>0</v>
      </c>
      <c r="AB81" s="537">
        <v>0</v>
      </c>
      <c r="AC81" s="539"/>
      <c r="AD81" s="540"/>
    </row>
    <row r="82" spans="1:30" s="9" customFormat="1" ht="12.75">
      <c r="A82" s="814"/>
      <c r="B82" s="549"/>
      <c r="C82" s="827"/>
      <c r="D82" s="537"/>
      <c r="E82" s="790"/>
      <c r="F82" s="791"/>
      <c r="G82" s="792"/>
      <c r="H82" s="793"/>
      <c r="I82" s="792"/>
      <c r="J82" s="793"/>
      <c r="K82" s="792"/>
      <c r="L82" s="793"/>
      <c r="M82" s="792"/>
      <c r="N82" s="793"/>
      <c r="O82" s="792"/>
      <c r="P82" s="629"/>
      <c r="Q82" s="817"/>
      <c r="R82" s="798" t="s">
        <v>216</v>
      </c>
      <c r="S82" s="537">
        <f>U82+W82+Y82+AA82</f>
        <v>0</v>
      </c>
      <c r="T82" s="537">
        <f t="shared" si="22"/>
        <v>0</v>
      </c>
      <c r="U82" s="538">
        <v>0</v>
      </c>
      <c r="V82" s="538">
        <v>0</v>
      </c>
      <c r="W82" s="538">
        <v>0</v>
      </c>
      <c r="X82" s="537">
        <v>0</v>
      </c>
      <c r="Y82" s="538">
        <v>0</v>
      </c>
      <c r="Z82" s="538">
        <v>0</v>
      </c>
      <c r="AA82" s="538">
        <v>0</v>
      </c>
      <c r="AB82" s="537">
        <v>0</v>
      </c>
      <c r="AC82" s="539"/>
      <c r="AD82" s="540"/>
    </row>
    <row r="83" spans="1:30" s="9" customFormat="1" ht="12.75">
      <c r="A83" s="814"/>
      <c r="B83" s="549"/>
      <c r="C83" s="827"/>
      <c r="D83" s="537"/>
      <c r="E83" s="790"/>
      <c r="F83" s="791">
        <v>1</v>
      </c>
      <c r="G83" s="792"/>
      <c r="H83" s="793"/>
      <c r="I83" s="792"/>
      <c r="J83" s="793"/>
      <c r="K83" s="792"/>
      <c r="L83" s="793"/>
      <c r="M83" s="792"/>
      <c r="N83" s="793"/>
      <c r="O83" s="792"/>
      <c r="P83" s="629"/>
      <c r="Q83" s="817" t="s">
        <v>32</v>
      </c>
      <c r="R83" s="798" t="s">
        <v>217</v>
      </c>
      <c r="S83" s="537">
        <f t="shared" si="22"/>
        <v>1200</v>
      </c>
      <c r="T83" s="537">
        <f t="shared" si="22"/>
        <v>0</v>
      </c>
      <c r="U83" s="538">
        <v>1200</v>
      </c>
      <c r="V83" s="538">
        <v>0</v>
      </c>
      <c r="W83" s="538">
        <v>0</v>
      </c>
      <c r="X83" s="537">
        <v>0</v>
      </c>
      <c r="Y83" s="538">
        <v>0</v>
      </c>
      <c r="Z83" s="538">
        <v>0</v>
      </c>
      <c r="AA83" s="538">
        <v>0</v>
      </c>
      <c r="AB83" s="537">
        <v>0</v>
      </c>
      <c r="AC83" s="539"/>
      <c r="AD83" s="540"/>
    </row>
    <row r="84" spans="1:30" s="9" customFormat="1" ht="13.5" thickBot="1">
      <c r="A84" s="819"/>
      <c r="B84" s="550"/>
      <c r="C84" s="833"/>
      <c r="D84" s="541"/>
      <c r="E84" s="803"/>
      <c r="F84" s="804"/>
      <c r="G84" s="805"/>
      <c r="H84" s="806"/>
      <c r="I84" s="805"/>
      <c r="J84" s="806"/>
      <c r="K84" s="805"/>
      <c r="L84" s="806"/>
      <c r="M84" s="805"/>
      <c r="N84" s="806"/>
      <c r="O84" s="805"/>
      <c r="P84" s="637"/>
      <c r="Q84" s="808"/>
      <c r="R84" s="809" t="s">
        <v>218</v>
      </c>
      <c r="S84" s="541">
        <f t="shared" si="22"/>
        <v>0</v>
      </c>
      <c r="T84" s="541">
        <f t="shared" si="22"/>
        <v>0</v>
      </c>
      <c r="U84" s="542">
        <v>0</v>
      </c>
      <c r="V84" s="542">
        <v>0</v>
      </c>
      <c r="W84" s="542">
        <v>0</v>
      </c>
      <c r="X84" s="541">
        <v>0</v>
      </c>
      <c r="Y84" s="542">
        <v>0</v>
      </c>
      <c r="Z84" s="542">
        <v>0</v>
      </c>
      <c r="AA84" s="542">
        <v>0</v>
      </c>
      <c r="AB84" s="541">
        <v>0</v>
      </c>
      <c r="AC84" s="543"/>
      <c r="AD84" s="544"/>
    </row>
    <row r="85" spans="1:30" s="9" customFormat="1" ht="12.75">
      <c r="A85" s="837" t="s">
        <v>231</v>
      </c>
      <c r="B85" s="745" t="s">
        <v>331</v>
      </c>
      <c r="C85" s="838">
        <v>86.4</v>
      </c>
      <c r="D85" s="839"/>
      <c r="E85" s="832"/>
      <c r="F85" s="784"/>
      <c r="G85" s="785"/>
      <c r="H85" s="786"/>
      <c r="I85" s="785"/>
      <c r="J85" s="786"/>
      <c r="K85" s="785"/>
      <c r="L85" s="786"/>
      <c r="M85" s="785"/>
      <c r="N85" s="786"/>
      <c r="O85" s="785"/>
      <c r="P85" s="620"/>
      <c r="Q85" s="619"/>
      <c r="R85" s="599" t="s">
        <v>227</v>
      </c>
      <c r="S85" s="534">
        <f>SUM(S86:S96)</f>
        <v>2830.2999999999997</v>
      </c>
      <c r="T85" s="534">
        <f aca="true" t="shared" si="23" ref="T85:AB85">SUM(T86:T96)</f>
        <v>0</v>
      </c>
      <c r="U85" s="534">
        <f t="shared" si="23"/>
        <v>2830.2999999999997</v>
      </c>
      <c r="V85" s="534">
        <f t="shared" si="23"/>
        <v>0</v>
      </c>
      <c r="W85" s="534">
        <f t="shared" si="23"/>
        <v>0</v>
      </c>
      <c r="X85" s="534">
        <f t="shared" si="23"/>
        <v>0</v>
      </c>
      <c r="Y85" s="534">
        <f t="shared" si="23"/>
        <v>0</v>
      </c>
      <c r="Z85" s="534">
        <f t="shared" si="23"/>
        <v>0</v>
      </c>
      <c r="AA85" s="534">
        <f t="shared" si="23"/>
        <v>0</v>
      </c>
      <c r="AB85" s="534">
        <f t="shared" si="23"/>
        <v>0</v>
      </c>
      <c r="AC85" s="535" t="s">
        <v>28</v>
      </c>
      <c r="AD85" s="536"/>
    </row>
    <row r="86" spans="1:30" s="9" customFormat="1" ht="12.75">
      <c r="A86" s="623"/>
      <c r="B86" s="624"/>
      <c r="C86" s="840"/>
      <c r="D86" s="537"/>
      <c r="E86" s="790"/>
      <c r="F86" s="791"/>
      <c r="G86" s="792"/>
      <c r="H86" s="793"/>
      <c r="I86" s="792"/>
      <c r="J86" s="793"/>
      <c r="K86" s="792"/>
      <c r="L86" s="793"/>
      <c r="M86" s="792"/>
      <c r="N86" s="793"/>
      <c r="O86" s="792"/>
      <c r="P86" s="629"/>
      <c r="Q86" s="628"/>
      <c r="R86" s="798" t="s">
        <v>30</v>
      </c>
      <c r="S86" s="537">
        <f aca="true" t="shared" si="24" ref="S86:T96">U86+W86+Y86+AA86</f>
        <v>0</v>
      </c>
      <c r="T86" s="537">
        <f t="shared" si="24"/>
        <v>0</v>
      </c>
      <c r="U86" s="538">
        <v>0</v>
      </c>
      <c r="V86" s="537">
        <v>0</v>
      </c>
      <c r="W86" s="537">
        <v>0</v>
      </c>
      <c r="X86" s="537">
        <v>0</v>
      </c>
      <c r="Y86" s="537">
        <v>0</v>
      </c>
      <c r="Z86" s="537">
        <v>0</v>
      </c>
      <c r="AA86" s="537">
        <v>0</v>
      </c>
      <c r="AB86" s="537">
        <v>0</v>
      </c>
      <c r="AC86" s="539"/>
      <c r="AD86" s="540"/>
    </row>
    <row r="87" spans="1:30" s="9" customFormat="1" ht="12.75">
      <c r="A87" s="623"/>
      <c r="B87" s="624"/>
      <c r="C87" s="840"/>
      <c r="D87" s="537"/>
      <c r="E87" s="790"/>
      <c r="F87" s="791"/>
      <c r="G87" s="792"/>
      <c r="H87" s="793"/>
      <c r="I87" s="792"/>
      <c r="J87" s="793"/>
      <c r="K87" s="792"/>
      <c r="L87" s="793"/>
      <c r="M87" s="792"/>
      <c r="N87" s="793"/>
      <c r="O87" s="792"/>
      <c r="P87" s="629"/>
      <c r="Q87" s="799"/>
      <c r="R87" s="798" t="s">
        <v>33</v>
      </c>
      <c r="S87" s="537">
        <f t="shared" si="24"/>
        <v>0</v>
      </c>
      <c r="T87" s="537">
        <f t="shared" si="24"/>
        <v>0</v>
      </c>
      <c r="U87" s="538">
        <v>0</v>
      </c>
      <c r="V87" s="537">
        <v>0</v>
      </c>
      <c r="W87" s="537">
        <v>0</v>
      </c>
      <c r="X87" s="537">
        <v>0</v>
      </c>
      <c r="Y87" s="537">
        <v>0</v>
      </c>
      <c r="Z87" s="537">
        <v>0</v>
      </c>
      <c r="AA87" s="537">
        <v>0</v>
      </c>
      <c r="AB87" s="537">
        <v>0</v>
      </c>
      <c r="AC87" s="539"/>
      <c r="AD87" s="540"/>
    </row>
    <row r="88" spans="1:30" s="9" customFormat="1" ht="12.75">
      <c r="A88" s="623"/>
      <c r="B88" s="624"/>
      <c r="C88" s="840"/>
      <c r="D88" s="537"/>
      <c r="E88" s="790"/>
      <c r="F88" s="791"/>
      <c r="G88" s="792"/>
      <c r="H88" s="793"/>
      <c r="I88" s="792"/>
      <c r="J88" s="793"/>
      <c r="K88" s="792"/>
      <c r="L88" s="793"/>
      <c r="M88" s="792"/>
      <c r="N88" s="793"/>
      <c r="O88" s="792"/>
      <c r="P88" s="629"/>
      <c r="Q88" s="795"/>
      <c r="R88" s="798" t="s">
        <v>34</v>
      </c>
      <c r="S88" s="537">
        <f t="shared" si="24"/>
        <v>0</v>
      </c>
      <c r="T88" s="537">
        <f t="shared" si="24"/>
        <v>0</v>
      </c>
      <c r="U88" s="538">
        <v>0</v>
      </c>
      <c r="V88" s="537">
        <v>0</v>
      </c>
      <c r="W88" s="537">
        <v>0</v>
      </c>
      <c r="X88" s="537">
        <v>0</v>
      </c>
      <c r="Y88" s="537">
        <v>0</v>
      </c>
      <c r="Z88" s="537">
        <v>0</v>
      </c>
      <c r="AA88" s="537">
        <v>0</v>
      </c>
      <c r="AB88" s="537">
        <v>0</v>
      </c>
      <c r="AC88" s="539"/>
      <c r="AD88" s="540"/>
    </row>
    <row r="89" spans="1:30" s="9" customFormat="1" ht="12.75">
      <c r="A89" s="623"/>
      <c r="B89" s="624"/>
      <c r="C89" s="840"/>
      <c r="D89" s="537"/>
      <c r="E89" s="790"/>
      <c r="F89" s="791"/>
      <c r="G89" s="792"/>
      <c r="H89" s="793"/>
      <c r="I89" s="792"/>
      <c r="J89" s="793"/>
      <c r="K89" s="792"/>
      <c r="L89" s="793"/>
      <c r="M89" s="792"/>
      <c r="N89" s="793"/>
      <c r="O89" s="792"/>
      <c r="P89" s="629"/>
      <c r="Q89" s="799"/>
      <c r="R89" s="798" t="s">
        <v>228</v>
      </c>
      <c r="S89" s="537">
        <f t="shared" si="24"/>
        <v>0</v>
      </c>
      <c r="T89" s="537">
        <f t="shared" si="24"/>
        <v>0</v>
      </c>
      <c r="U89" s="538">
        <v>0</v>
      </c>
      <c r="V89" s="537">
        <v>0</v>
      </c>
      <c r="W89" s="537">
        <v>0</v>
      </c>
      <c r="X89" s="537">
        <v>0</v>
      </c>
      <c r="Y89" s="537">
        <v>0</v>
      </c>
      <c r="Z89" s="537">
        <v>0</v>
      </c>
      <c r="AA89" s="537">
        <v>0</v>
      </c>
      <c r="AB89" s="537">
        <v>0</v>
      </c>
      <c r="AC89" s="539"/>
      <c r="AD89" s="540"/>
    </row>
    <row r="90" spans="1:30" s="9" customFormat="1" ht="12.75">
      <c r="A90" s="623"/>
      <c r="B90" s="624"/>
      <c r="C90" s="840"/>
      <c r="D90" s="537"/>
      <c r="E90" s="790"/>
      <c r="F90" s="791"/>
      <c r="G90" s="792"/>
      <c r="H90" s="793"/>
      <c r="I90" s="792"/>
      <c r="J90" s="793"/>
      <c r="K90" s="792"/>
      <c r="L90" s="793"/>
      <c r="M90" s="792"/>
      <c r="N90" s="793"/>
      <c r="O90" s="792"/>
      <c r="P90" s="628"/>
      <c r="Q90" s="552"/>
      <c r="R90" s="798" t="s">
        <v>36</v>
      </c>
      <c r="S90" s="537">
        <f t="shared" si="24"/>
        <v>0</v>
      </c>
      <c r="T90" s="537">
        <f t="shared" si="24"/>
        <v>0</v>
      </c>
      <c r="U90" s="538">
        <v>0</v>
      </c>
      <c r="V90" s="537">
        <v>0</v>
      </c>
      <c r="W90" s="537">
        <v>0</v>
      </c>
      <c r="X90" s="537">
        <v>0</v>
      </c>
      <c r="Y90" s="537">
        <v>0</v>
      </c>
      <c r="Z90" s="537">
        <v>0</v>
      </c>
      <c r="AA90" s="537">
        <v>0</v>
      </c>
      <c r="AB90" s="537">
        <v>0</v>
      </c>
      <c r="AC90" s="539"/>
      <c r="AD90" s="540"/>
    </row>
    <row r="91" spans="1:30" s="9" customFormat="1" ht="12.75">
      <c r="A91" s="623"/>
      <c r="B91" s="624"/>
      <c r="C91" s="840"/>
      <c r="D91" s="537"/>
      <c r="E91" s="790"/>
      <c r="F91" s="791"/>
      <c r="G91" s="792"/>
      <c r="H91" s="793"/>
      <c r="I91" s="792"/>
      <c r="J91" s="793"/>
      <c r="K91" s="792"/>
      <c r="L91" s="793"/>
      <c r="M91" s="792"/>
      <c r="N91" s="793"/>
      <c r="O91" s="792"/>
      <c r="P91" s="629"/>
      <c r="Q91" s="552"/>
      <c r="R91" s="798" t="s">
        <v>207</v>
      </c>
      <c r="S91" s="537">
        <f t="shared" si="24"/>
        <v>0</v>
      </c>
      <c r="T91" s="537">
        <f t="shared" si="24"/>
        <v>0</v>
      </c>
      <c r="U91" s="538">
        <v>0</v>
      </c>
      <c r="V91" s="537">
        <v>0</v>
      </c>
      <c r="W91" s="537">
        <v>0</v>
      </c>
      <c r="X91" s="537">
        <v>0</v>
      </c>
      <c r="Y91" s="537">
        <v>0</v>
      </c>
      <c r="Z91" s="537">
        <v>0</v>
      </c>
      <c r="AA91" s="537">
        <v>0</v>
      </c>
      <c r="AB91" s="537">
        <v>0</v>
      </c>
      <c r="AC91" s="539"/>
      <c r="AD91" s="540"/>
    </row>
    <row r="92" spans="1:30" s="9" customFormat="1" ht="12.75">
      <c r="A92" s="623"/>
      <c r="B92" s="624"/>
      <c r="C92" s="840"/>
      <c r="D92" s="537"/>
      <c r="E92" s="790"/>
      <c r="F92" s="791"/>
      <c r="G92" s="792"/>
      <c r="H92" s="793"/>
      <c r="I92" s="792"/>
      <c r="J92" s="793"/>
      <c r="K92" s="792"/>
      <c r="L92" s="793"/>
      <c r="M92" s="792"/>
      <c r="N92" s="793"/>
      <c r="O92" s="792"/>
      <c r="P92" s="629"/>
      <c r="Q92" s="799"/>
      <c r="R92" s="798" t="s">
        <v>214</v>
      </c>
      <c r="S92" s="537">
        <f t="shared" si="24"/>
        <v>0</v>
      </c>
      <c r="T92" s="537">
        <f t="shared" si="24"/>
        <v>0</v>
      </c>
      <c r="U92" s="538">
        <v>0</v>
      </c>
      <c r="V92" s="538">
        <v>0</v>
      </c>
      <c r="W92" s="538">
        <v>0</v>
      </c>
      <c r="X92" s="537">
        <v>0</v>
      </c>
      <c r="Y92" s="538">
        <v>0</v>
      </c>
      <c r="Z92" s="538">
        <v>0</v>
      </c>
      <c r="AA92" s="538">
        <v>0</v>
      </c>
      <c r="AB92" s="537">
        <v>0</v>
      </c>
      <c r="AC92" s="539"/>
      <c r="AD92" s="540"/>
    </row>
    <row r="93" spans="1:30" s="9" customFormat="1" ht="12.75">
      <c r="A93" s="623"/>
      <c r="B93" s="624"/>
      <c r="C93" s="840"/>
      <c r="D93" s="537"/>
      <c r="E93" s="790"/>
      <c r="F93" s="841"/>
      <c r="G93" s="792"/>
      <c r="H93" s="793"/>
      <c r="I93" s="792"/>
      <c r="J93" s="793"/>
      <c r="K93" s="792"/>
      <c r="L93" s="793"/>
      <c r="M93" s="792"/>
      <c r="N93" s="793"/>
      <c r="O93" s="792"/>
      <c r="P93" s="629"/>
      <c r="Q93" s="799"/>
      <c r="R93" s="798" t="s">
        <v>215</v>
      </c>
      <c r="S93" s="537">
        <f t="shared" si="24"/>
        <v>0</v>
      </c>
      <c r="T93" s="537">
        <f t="shared" si="24"/>
        <v>0</v>
      </c>
      <c r="U93" s="538">
        <v>0</v>
      </c>
      <c r="V93" s="538">
        <v>0</v>
      </c>
      <c r="W93" s="538">
        <v>0</v>
      </c>
      <c r="X93" s="537">
        <v>0</v>
      </c>
      <c r="Y93" s="538">
        <v>0</v>
      </c>
      <c r="Z93" s="538">
        <v>0</v>
      </c>
      <c r="AA93" s="538">
        <v>0</v>
      </c>
      <c r="AB93" s="537">
        <v>0</v>
      </c>
      <c r="AC93" s="539"/>
      <c r="AD93" s="540"/>
    </row>
    <row r="94" spans="1:30" s="9" customFormat="1" ht="12.75">
      <c r="A94" s="623"/>
      <c r="B94" s="624"/>
      <c r="C94" s="840"/>
      <c r="D94" s="537">
        <v>86.4</v>
      </c>
      <c r="E94" s="790"/>
      <c r="F94" s="791"/>
      <c r="G94" s="792"/>
      <c r="H94" s="793">
        <v>1</v>
      </c>
      <c r="I94" s="792"/>
      <c r="J94" s="793"/>
      <c r="K94" s="792"/>
      <c r="L94" s="793"/>
      <c r="M94" s="792"/>
      <c r="N94" s="793"/>
      <c r="O94" s="792"/>
      <c r="P94" s="629"/>
      <c r="Q94" s="552" t="s">
        <v>31</v>
      </c>
      <c r="R94" s="798" t="s">
        <v>216</v>
      </c>
      <c r="S94" s="537">
        <f t="shared" si="24"/>
        <v>2830.2999999999997</v>
      </c>
      <c r="T94" s="537">
        <f t="shared" si="24"/>
        <v>0</v>
      </c>
      <c r="U94" s="538">
        <f>707.6+2122.7</f>
        <v>2830.2999999999997</v>
      </c>
      <c r="V94" s="538">
        <v>0</v>
      </c>
      <c r="W94" s="538">
        <v>0</v>
      </c>
      <c r="X94" s="537">
        <v>0</v>
      </c>
      <c r="Y94" s="538">
        <v>0</v>
      </c>
      <c r="Z94" s="538">
        <v>0</v>
      </c>
      <c r="AA94" s="538">
        <v>0</v>
      </c>
      <c r="AB94" s="537">
        <v>0</v>
      </c>
      <c r="AC94" s="539"/>
      <c r="AD94" s="540"/>
    </row>
    <row r="95" spans="1:30" s="9" customFormat="1" ht="12.75">
      <c r="A95" s="623"/>
      <c r="B95" s="624"/>
      <c r="C95" s="840"/>
      <c r="D95" s="537"/>
      <c r="E95" s="790"/>
      <c r="F95" s="791"/>
      <c r="G95" s="792"/>
      <c r="H95" s="793"/>
      <c r="I95" s="792"/>
      <c r="J95" s="793"/>
      <c r="K95" s="792"/>
      <c r="L95" s="793"/>
      <c r="M95" s="792"/>
      <c r="N95" s="793"/>
      <c r="O95" s="792"/>
      <c r="P95" s="629"/>
      <c r="Q95" s="799"/>
      <c r="R95" s="798" t="s">
        <v>217</v>
      </c>
      <c r="S95" s="537">
        <f t="shared" si="24"/>
        <v>0</v>
      </c>
      <c r="T95" s="537">
        <f t="shared" si="24"/>
        <v>0</v>
      </c>
      <c r="U95" s="538">
        <v>0</v>
      </c>
      <c r="V95" s="538">
        <v>0</v>
      </c>
      <c r="W95" s="538">
        <v>0</v>
      </c>
      <c r="X95" s="537">
        <v>0</v>
      </c>
      <c r="Y95" s="538">
        <v>0</v>
      </c>
      <c r="Z95" s="538">
        <v>0</v>
      </c>
      <c r="AA95" s="538">
        <v>0</v>
      </c>
      <c r="AB95" s="537">
        <v>0</v>
      </c>
      <c r="AC95" s="539"/>
      <c r="AD95" s="540"/>
    </row>
    <row r="96" spans="1:30" s="9" customFormat="1" ht="13.5" thickBot="1">
      <c r="A96" s="631"/>
      <c r="B96" s="632"/>
      <c r="C96" s="842"/>
      <c r="D96" s="541"/>
      <c r="E96" s="803"/>
      <c r="F96" s="804"/>
      <c r="G96" s="805"/>
      <c r="H96" s="806"/>
      <c r="I96" s="805"/>
      <c r="J96" s="806"/>
      <c r="K96" s="805"/>
      <c r="L96" s="806"/>
      <c r="M96" s="805"/>
      <c r="N96" s="806"/>
      <c r="O96" s="805"/>
      <c r="P96" s="637"/>
      <c r="Q96" s="808"/>
      <c r="R96" s="809" t="s">
        <v>218</v>
      </c>
      <c r="S96" s="541">
        <f t="shared" si="24"/>
        <v>0</v>
      </c>
      <c r="T96" s="541">
        <f t="shared" si="24"/>
        <v>0</v>
      </c>
      <c r="U96" s="542">
        <v>0</v>
      </c>
      <c r="V96" s="542">
        <v>0</v>
      </c>
      <c r="W96" s="542">
        <v>0</v>
      </c>
      <c r="X96" s="541">
        <v>0</v>
      </c>
      <c r="Y96" s="542">
        <v>0</v>
      </c>
      <c r="Z96" s="542">
        <v>0</v>
      </c>
      <c r="AA96" s="542">
        <v>0</v>
      </c>
      <c r="AB96" s="541">
        <v>0</v>
      </c>
      <c r="AC96" s="543"/>
      <c r="AD96" s="544"/>
    </row>
    <row r="97" spans="1:30" s="9" customFormat="1" ht="12.75">
      <c r="A97" s="814" t="s">
        <v>187</v>
      </c>
      <c r="B97" s="549" t="s">
        <v>332</v>
      </c>
      <c r="C97" s="797">
        <v>96</v>
      </c>
      <c r="D97" s="843"/>
      <c r="E97" s="832"/>
      <c r="F97" s="824"/>
      <c r="G97" s="825"/>
      <c r="H97" s="826"/>
      <c r="I97" s="825"/>
      <c r="J97" s="826"/>
      <c r="K97" s="825"/>
      <c r="L97" s="826"/>
      <c r="M97" s="825"/>
      <c r="N97" s="826"/>
      <c r="O97" s="825"/>
      <c r="P97" s="844"/>
      <c r="Q97" s="713"/>
      <c r="R97" s="577" t="s">
        <v>227</v>
      </c>
      <c r="S97" s="545">
        <f>SUM(S98:S108)</f>
        <v>1128.4</v>
      </c>
      <c r="T97" s="545">
        <f aca="true" t="shared" si="25" ref="T97:AB97">T98+T99+T100+T101+T102+T103</f>
        <v>0</v>
      </c>
      <c r="U97" s="545">
        <f t="shared" si="25"/>
        <v>0</v>
      </c>
      <c r="V97" s="545">
        <f t="shared" si="25"/>
        <v>0</v>
      </c>
      <c r="W97" s="545">
        <f>W98+W99+W100+W101+W102+W103</f>
        <v>0</v>
      </c>
      <c r="X97" s="545">
        <f>X98+X99+X100+X101+X102+X103</f>
        <v>0</v>
      </c>
      <c r="Y97" s="545">
        <f t="shared" si="25"/>
        <v>0</v>
      </c>
      <c r="Z97" s="545">
        <f t="shared" si="25"/>
        <v>0</v>
      </c>
      <c r="AA97" s="545">
        <f t="shared" si="25"/>
        <v>0</v>
      </c>
      <c r="AB97" s="545">
        <f t="shared" si="25"/>
        <v>0</v>
      </c>
      <c r="AC97" s="539" t="s">
        <v>28</v>
      </c>
      <c r="AD97" s="540"/>
    </row>
    <row r="98" spans="1:30" s="9" customFormat="1" ht="12.75">
      <c r="A98" s="814"/>
      <c r="B98" s="549"/>
      <c r="C98" s="797"/>
      <c r="D98" s="789"/>
      <c r="E98" s="790"/>
      <c r="F98" s="791"/>
      <c r="G98" s="792"/>
      <c r="H98" s="793"/>
      <c r="I98" s="792"/>
      <c r="J98" s="793"/>
      <c r="K98" s="792"/>
      <c r="L98" s="793"/>
      <c r="M98" s="792"/>
      <c r="N98" s="793"/>
      <c r="O98" s="792"/>
      <c r="P98" s="629"/>
      <c r="Q98" s="628"/>
      <c r="R98" s="798" t="s">
        <v>30</v>
      </c>
      <c r="S98" s="537">
        <f aca="true" t="shared" si="26" ref="S98:T108">U98+W98+Y98+AA98</f>
        <v>0</v>
      </c>
      <c r="T98" s="537">
        <f t="shared" si="26"/>
        <v>0</v>
      </c>
      <c r="U98" s="538">
        <v>0</v>
      </c>
      <c r="V98" s="538">
        <v>0</v>
      </c>
      <c r="W98" s="537">
        <v>0</v>
      </c>
      <c r="X98" s="537">
        <v>0</v>
      </c>
      <c r="Y98" s="538">
        <v>0</v>
      </c>
      <c r="Z98" s="538">
        <v>0</v>
      </c>
      <c r="AA98" s="537">
        <v>0</v>
      </c>
      <c r="AB98" s="537">
        <v>0</v>
      </c>
      <c r="AC98" s="539"/>
      <c r="AD98" s="540"/>
    </row>
    <row r="99" spans="1:30" s="9" customFormat="1" ht="12.75">
      <c r="A99" s="814"/>
      <c r="B99" s="549"/>
      <c r="C99" s="797"/>
      <c r="D99" s="789"/>
      <c r="E99" s="790"/>
      <c r="F99" s="791"/>
      <c r="G99" s="792"/>
      <c r="H99" s="793"/>
      <c r="I99" s="792"/>
      <c r="J99" s="793"/>
      <c r="K99" s="792"/>
      <c r="L99" s="793"/>
      <c r="M99" s="792"/>
      <c r="N99" s="793"/>
      <c r="O99" s="792"/>
      <c r="P99" s="629"/>
      <c r="Q99" s="799"/>
      <c r="R99" s="798" t="s">
        <v>33</v>
      </c>
      <c r="S99" s="537">
        <f t="shared" si="26"/>
        <v>0</v>
      </c>
      <c r="T99" s="537">
        <f t="shared" si="26"/>
        <v>0</v>
      </c>
      <c r="U99" s="538">
        <v>0</v>
      </c>
      <c r="V99" s="538">
        <v>0</v>
      </c>
      <c r="W99" s="537">
        <v>0</v>
      </c>
      <c r="X99" s="537">
        <v>0</v>
      </c>
      <c r="Y99" s="538">
        <v>0</v>
      </c>
      <c r="Z99" s="538">
        <v>0</v>
      </c>
      <c r="AA99" s="537">
        <v>0</v>
      </c>
      <c r="AB99" s="537">
        <v>0</v>
      </c>
      <c r="AC99" s="539"/>
      <c r="AD99" s="540"/>
    </row>
    <row r="100" spans="1:30" s="9" customFormat="1" ht="12.75">
      <c r="A100" s="814"/>
      <c r="B100" s="549"/>
      <c r="C100" s="797"/>
      <c r="D100" s="789"/>
      <c r="E100" s="790"/>
      <c r="F100" s="791"/>
      <c r="G100" s="792"/>
      <c r="H100" s="793"/>
      <c r="I100" s="792"/>
      <c r="J100" s="793"/>
      <c r="K100" s="792"/>
      <c r="L100" s="793"/>
      <c r="M100" s="792"/>
      <c r="N100" s="793"/>
      <c r="O100" s="792"/>
      <c r="P100" s="629"/>
      <c r="Q100" s="795"/>
      <c r="R100" s="798" t="s">
        <v>34</v>
      </c>
      <c r="S100" s="537">
        <f t="shared" si="26"/>
        <v>0</v>
      </c>
      <c r="T100" s="537">
        <f t="shared" si="26"/>
        <v>0</v>
      </c>
      <c r="U100" s="538">
        <v>0</v>
      </c>
      <c r="V100" s="538">
        <v>0</v>
      </c>
      <c r="W100" s="537">
        <v>0</v>
      </c>
      <c r="X100" s="537">
        <v>0</v>
      </c>
      <c r="Y100" s="538">
        <f>Z100</f>
        <v>0</v>
      </c>
      <c r="Z100" s="538">
        <v>0</v>
      </c>
      <c r="AA100" s="537">
        <v>0</v>
      </c>
      <c r="AB100" s="537">
        <v>0</v>
      </c>
      <c r="AC100" s="539"/>
      <c r="AD100" s="540"/>
    </row>
    <row r="101" spans="1:30" s="9" customFormat="1" ht="12.75">
      <c r="A101" s="814"/>
      <c r="B101" s="549"/>
      <c r="C101" s="797"/>
      <c r="D101" s="789"/>
      <c r="E101" s="790"/>
      <c r="F101" s="791"/>
      <c r="G101" s="792"/>
      <c r="H101" s="793"/>
      <c r="I101" s="792"/>
      <c r="J101" s="793"/>
      <c r="K101" s="792"/>
      <c r="L101" s="793"/>
      <c r="M101" s="792"/>
      <c r="N101" s="793"/>
      <c r="O101" s="792"/>
      <c r="P101" s="629"/>
      <c r="Q101" s="799"/>
      <c r="R101" s="798" t="s">
        <v>228</v>
      </c>
      <c r="S101" s="537">
        <f t="shared" si="26"/>
        <v>0</v>
      </c>
      <c r="T101" s="537">
        <f t="shared" si="26"/>
        <v>0</v>
      </c>
      <c r="U101" s="538">
        <v>0</v>
      </c>
      <c r="V101" s="538">
        <v>0</v>
      </c>
      <c r="W101" s="537">
        <v>0</v>
      </c>
      <c r="X101" s="537">
        <v>0</v>
      </c>
      <c r="Y101" s="538">
        <v>0</v>
      </c>
      <c r="Z101" s="538">
        <v>0</v>
      </c>
      <c r="AA101" s="537">
        <v>0</v>
      </c>
      <c r="AB101" s="537">
        <v>0</v>
      </c>
      <c r="AC101" s="539"/>
      <c r="AD101" s="540"/>
    </row>
    <row r="102" spans="1:30" s="9" customFormat="1" ht="12.75">
      <c r="A102" s="814"/>
      <c r="B102" s="549"/>
      <c r="C102" s="797"/>
      <c r="D102" s="789"/>
      <c r="E102" s="790"/>
      <c r="F102" s="791"/>
      <c r="G102" s="792"/>
      <c r="H102" s="793"/>
      <c r="I102" s="792"/>
      <c r="J102" s="793"/>
      <c r="K102" s="792"/>
      <c r="L102" s="793"/>
      <c r="M102" s="792"/>
      <c r="N102" s="793"/>
      <c r="O102" s="792"/>
      <c r="P102" s="628"/>
      <c r="Q102" s="552"/>
      <c r="R102" s="798" t="s">
        <v>36</v>
      </c>
      <c r="S102" s="537">
        <f t="shared" si="26"/>
        <v>0</v>
      </c>
      <c r="T102" s="537">
        <f t="shared" si="26"/>
        <v>0</v>
      </c>
      <c r="U102" s="538">
        <v>0</v>
      </c>
      <c r="V102" s="538">
        <v>0</v>
      </c>
      <c r="W102" s="537">
        <v>0</v>
      </c>
      <c r="X102" s="537">
        <v>0</v>
      </c>
      <c r="Y102" s="538">
        <v>0</v>
      </c>
      <c r="Z102" s="538">
        <v>0</v>
      </c>
      <c r="AA102" s="537">
        <v>0</v>
      </c>
      <c r="AB102" s="537">
        <v>0</v>
      </c>
      <c r="AC102" s="539"/>
      <c r="AD102" s="540"/>
    </row>
    <row r="103" spans="1:30" s="9" customFormat="1" ht="12.75">
      <c r="A103" s="814"/>
      <c r="B103" s="549"/>
      <c r="C103" s="797"/>
      <c r="D103" s="789"/>
      <c r="E103" s="790"/>
      <c r="F103" s="791"/>
      <c r="G103" s="792"/>
      <c r="H103" s="793"/>
      <c r="I103" s="792"/>
      <c r="J103" s="793"/>
      <c r="K103" s="792"/>
      <c r="L103" s="793"/>
      <c r="M103" s="792"/>
      <c r="N103" s="793"/>
      <c r="O103" s="792"/>
      <c r="P103" s="629"/>
      <c r="Q103" s="552"/>
      <c r="R103" s="798" t="s">
        <v>207</v>
      </c>
      <c r="S103" s="537">
        <f t="shared" si="26"/>
        <v>0</v>
      </c>
      <c r="T103" s="537">
        <f t="shared" si="26"/>
        <v>0</v>
      </c>
      <c r="U103" s="538">
        <v>0</v>
      </c>
      <c r="V103" s="538">
        <v>0</v>
      </c>
      <c r="W103" s="537">
        <v>0</v>
      </c>
      <c r="X103" s="537">
        <v>0</v>
      </c>
      <c r="Y103" s="538">
        <v>0</v>
      </c>
      <c r="Z103" s="538">
        <v>0</v>
      </c>
      <c r="AA103" s="537">
        <v>0</v>
      </c>
      <c r="AB103" s="537">
        <v>0</v>
      </c>
      <c r="AC103" s="539"/>
      <c r="AD103" s="540"/>
    </row>
    <row r="104" spans="1:30" s="9" customFormat="1" ht="12.75">
      <c r="A104" s="814"/>
      <c r="B104" s="549"/>
      <c r="C104" s="797"/>
      <c r="D104" s="789"/>
      <c r="E104" s="790"/>
      <c r="F104" s="791"/>
      <c r="G104" s="792"/>
      <c r="H104" s="793"/>
      <c r="I104" s="792"/>
      <c r="J104" s="793"/>
      <c r="K104" s="792"/>
      <c r="L104" s="793"/>
      <c r="M104" s="792"/>
      <c r="N104" s="793"/>
      <c r="O104" s="792"/>
      <c r="P104" s="629"/>
      <c r="Q104" s="799"/>
      <c r="R104" s="798" t="s">
        <v>214</v>
      </c>
      <c r="S104" s="537">
        <f t="shared" si="26"/>
        <v>0</v>
      </c>
      <c r="T104" s="537">
        <f t="shared" si="26"/>
        <v>0</v>
      </c>
      <c r="U104" s="538">
        <v>0</v>
      </c>
      <c r="V104" s="538">
        <v>0</v>
      </c>
      <c r="W104" s="538">
        <v>0</v>
      </c>
      <c r="X104" s="537">
        <v>0</v>
      </c>
      <c r="Y104" s="538">
        <v>0</v>
      </c>
      <c r="Z104" s="538">
        <v>0</v>
      </c>
      <c r="AA104" s="538">
        <v>0</v>
      </c>
      <c r="AB104" s="537">
        <v>0</v>
      </c>
      <c r="AC104" s="539"/>
      <c r="AD104" s="540"/>
    </row>
    <row r="105" spans="1:30" s="9" customFormat="1" ht="12.75">
      <c r="A105" s="814"/>
      <c r="B105" s="549"/>
      <c r="C105" s="797"/>
      <c r="D105" s="789"/>
      <c r="E105" s="790"/>
      <c r="F105" s="791"/>
      <c r="G105" s="792"/>
      <c r="H105" s="793"/>
      <c r="I105" s="792"/>
      <c r="J105" s="793"/>
      <c r="K105" s="792"/>
      <c r="L105" s="793"/>
      <c r="M105" s="792"/>
      <c r="N105" s="793"/>
      <c r="O105" s="792"/>
      <c r="P105" s="629"/>
      <c r="Q105" s="799"/>
      <c r="R105" s="798" t="s">
        <v>215</v>
      </c>
      <c r="S105" s="537">
        <f t="shared" si="26"/>
        <v>0</v>
      </c>
      <c r="T105" s="537">
        <f t="shared" si="26"/>
        <v>0</v>
      </c>
      <c r="U105" s="538">
        <v>0</v>
      </c>
      <c r="V105" s="538">
        <v>0</v>
      </c>
      <c r="W105" s="538">
        <v>0</v>
      </c>
      <c r="X105" s="537">
        <v>0</v>
      </c>
      <c r="Y105" s="538">
        <v>0</v>
      </c>
      <c r="Z105" s="538">
        <v>0</v>
      </c>
      <c r="AA105" s="538">
        <v>0</v>
      </c>
      <c r="AB105" s="537">
        <v>0</v>
      </c>
      <c r="AC105" s="539"/>
      <c r="AD105" s="540"/>
    </row>
    <row r="106" spans="1:30" s="9" customFormat="1" ht="12.75">
      <c r="A106" s="814"/>
      <c r="B106" s="549"/>
      <c r="C106" s="797"/>
      <c r="D106" s="789">
        <v>96</v>
      </c>
      <c r="E106" s="790"/>
      <c r="F106" s="791"/>
      <c r="G106" s="792"/>
      <c r="H106" s="793">
        <v>1</v>
      </c>
      <c r="I106" s="792"/>
      <c r="J106" s="793"/>
      <c r="K106" s="792"/>
      <c r="L106" s="793"/>
      <c r="M106" s="792"/>
      <c r="N106" s="793"/>
      <c r="O106" s="792"/>
      <c r="P106" s="629"/>
      <c r="Q106" s="552" t="s">
        <v>31</v>
      </c>
      <c r="R106" s="798" t="s">
        <v>216</v>
      </c>
      <c r="S106" s="537">
        <f t="shared" si="26"/>
        <v>1128.4</v>
      </c>
      <c r="T106" s="537">
        <f t="shared" si="26"/>
        <v>0</v>
      </c>
      <c r="U106" s="538">
        <f>282.1+846.3</f>
        <v>1128.4</v>
      </c>
      <c r="V106" s="538">
        <v>0</v>
      </c>
      <c r="W106" s="538">
        <v>0</v>
      </c>
      <c r="X106" s="537">
        <v>0</v>
      </c>
      <c r="Y106" s="538">
        <v>0</v>
      </c>
      <c r="Z106" s="538">
        <v>0</v>
      </c>
      <c r="AA106" s="538">
        <v>0</v>
      </c>
      <c r="AB106" s="537">
        <v>0</v>
      </c>
      <c r="AC106" s="539"/>
      <c r="AD106" s="540"/>
    </row>
    <row r="107" spans="1:30" s="9" customFormat="1" ht="12.75">
      <c r="A107" s="814"/>
      <c r="B107" s="549"/>
      <c r="C107" s="797"/>
      <c r="D107" s="789"/>
      <c r="E107" s="790"/>
      <c r="F107" s="791"/>
      <c r="G107" s="792"/>
      <c r="H107" s="793"/>
      <c r="I107" s="792"/>
      <c r="J107" s="793"/>
      <c r="K107" s="792"/>
      <c r="L107" s="793"/>
      <c r="M107" s="792"/>
      <c r="N107" s="793"/>
      <c r="O107" s="792"/>
      <c r="P107" s="629"/>
      <c r="Q107" s="799"/>
      <c r="R107" s="798" t="s">
        <v>217</v>
      </c>
      <c r="S107" s="537">
        <f t="shared" si="26"/>
        <v>0</v>
      </c>
      <c r="T107" s="537">
        <f t="shared" si="26"/>
        <v>0</v>
      </c>
      <c r="U107" s="538">
        <v>0</v>
      </c>
      <c r="V107" s="538">
        <v>0</v>
      </c>
      <c r="W107" s="538">
        <v>0</v>
      </c>
      <c r="X107" s="537">
        <v>0</v>
      </c>
      <c r="Y107" s="538">
        <v>0</v>
      </c>
      <c r="Z107" s="538">
        <v>0</v>
      </c>
      <c r="AA107" s="538">
        <v>0</v>
      </c>
      <c r="AB107" s="537">
        <v>0</v>
      </c>
      <c r="AC107" s="539"/>
      <c r="AD107" s="540"/>
    </row>
    <row r="108" spans="1:30" s="9" customFormat="1" ht="13.5" thickBot="1">
      <c r="A108" s="814"/>
      <c r="B108" s="549"/>
      <c r="C108" s="801"/>
      <c r="D108" s="802"/>
      <c r="E108" s="845"/>
      <c r="F108" s="841"/>
      <c r="G108" s="846"/>
      <c r="H108" s="847"/>
      <c r="I108" s="846"/>
      <c r="J108" s="847"/>
      <c r="K108" s="846"/>
      <c r="L108" s="847"/>
      <c r="M108" s="846"/>
      <c r="N108" s="847"/>
      <c r="O108" s="846"/>
      <c r="P108" s="694"/>
      <c r="Q108" s="848"/>
      <c r="R108" s="849" t="s">
        <v>218</v>
      </c>
      <c r="S108" s="546">
        <f t="shared" si="26"/>
        <v>0</v>
      </c>
      <c r="T108" s="546">
        <f t="shared" si="26"/>
        <v>0</v>
      </c>
      <c r="U108" s="547">
        <v>0</v>
      </c>
      <c r="V108" s="547">
        <v>0</v>
      </c>
      <c r="W108" s="547">
        <v>0</v>
      </c>
      <c r="X108" s="546">
        <v>0</v>
      </c>
      <c r="Y108" s="547">
        <v>0</v>
      </c>
      <c r="Z108" s="547">
        <v>0</v>
      </c>
      <c r="AA108" s="547">
        <v>0</v>
      </c>
      <c r="AB108" s="546">
        <v>0</v>
      </c>
      <c r="AC108" s="539"/>
      <c r="AD108" s="540"/>
    </row>
    <row r="109" spans="1:30" s="9" customFormat="1" ht="12.75">
      <c r="A109" s="810" t="s">
        <v>232</v>
      </c>
      <c r="B109" s="548" t="s">
        <v>333</v>
      </c>
      <c r="C109" s="822" t="s">
        <v>41</v>
      </c>
      <c r="D109" s="850"/>
      <c r="E109" s="783"/>
      <c r="F109" s="784"/>
      <c r="G109" s="785"/>
      <c r="H109" s="786"/>
      <c r="I109" s="785"/>
      <c r="J109" s="786"/>
      <c r="K109" s="785"/>
      <c r="L109" s="786"/>
      <c r="M109" s="785"/>
      <c r="N109" s="786"/>
      <c r="O109" s="785"/>
      <c r="P109" s="620"/>
      <c r="Q109" s="619"/>
      <c r="R109" s="599" t="s">
        <v>227</v>
      </c>
      <c r="S109" s="534">
        <f>SUM(S110:S120)</f>
        <v>12193.2</v>
      </c>
      <c r="T109" s="534">
        <f aca="true" t="shared" si="27" ref="T109:AB109">SUM(T110:T120)</f>
        <v>0</v>
      </c>
      <c r="U109" s="534">
        <f t="shared" si="27"/>
        <v>12193.2</v>
      </c>
      <c r="V109" s="534">
        <f t="shared" si="27"/>
        <v>0</v>
      </c>
      <c r="W109" s="534">
        <f t="shared" si="27"/>
        <v>0</v>
      </c>
      <c r="X109" s="534">
        <f t="shared" si="27"/>
        <v>0</v>
      </c>
      <c r="Y109" s="534">
        <f t="shared" si="27"/>
        <v>0</v>
      </c>
      <c r="Z109" s="534">
        <f t="shared" si="27"/>
        <v>0</v>
      </c>
      <c r="AA109" s="534">
        <f t="shared" si="27"/>
        <v>0</v>
      </c>
      <c r="AB109" s="534">
        <f t="shared" si="27"/>
        <v>0</v>
      </c>
      <c r="AC109" s="535" t="s">
        <v>28</v>
      </c>
      <c r="AD109" s="536"/>
    </row>
    <row r="110" spans="1:30" s="9" customFormat="1" ht="12.75">
      <c r="A110" s="814"/>
      <c r="B110" s="549"/>
      <c r="C110" s="827"/>
      <c r="D110" s="831"/>
      <c r="E110" s="790"/>
      <c r="F110" s="791"/>
      <c r="G110" s="792"/>
      <c r="H110" s="793"/>
      <c r="I110" s="792"/>
      <c r="J110" s="793"/>
      <c r="K110" s="792"/>
      <c r="L110" s="793"/>
      <c r="M110" s="792"/>
      <c r="N110" s="793"/>
      <c r="O110" s="792"/>
      <c r="P110" s="629"/>
      <c r="Q110" s="628"/>
      <c r="R110" s="798" t="s">
        <v>30</v>
      </c>
      <c r="S110" s="537">
        <f aca="true" t="shared" si="28" ref="S110:T120">U110+W110+Y110+AA110</f>
        <v>0</v>
      </c>
      <c r="T110" s="537">
        <f t="shared" si="28"/>
        <v>0</v>
      </c>
      <c r="U110" s="538">
        <v>0</v>
      </c>
      <c r="V110" s="538">
        <v>0</v>
      </c>
      <c r="W110" s="537">
        <v>0</v>
      </c>
      <c r="X110" s="537">
        <v>0</v>
      </c>
      <c r="Y110" s="538">
        <v>0</v>
      </c>
      <c r="Z110" s="538">
        <v>0</v>
      </c>
      <c r="AA110" s="537">
        <v>0</v>
      </c>
      <c r="AB110" s="537">
        <v>0</v>
      </c>
      <c r="AC110" s="539"/>
      <c r="AD110" s="540"/>
    </row>
    <row r="111" spans="1:30" s="9" customFormat="1" ht="12.75">
      <c r="A111" s="814"/>
      <c r="B111" s="549"/>
      <c r="C111" s="827"/>
      <c r="D111" s="831"/>
      <c r="E111" s="790"/>
      <c r="F111" s="791"/>
      <c r="G111" s="792"/>
      <c r="H111" s="793"/>
      <c r="I111" s="792"/>
      <c r="J111" s="793"/>
      <c r="K111" s="792"/>
      <c r="L111" s="793"/>
      <c r="M111" s="792"/>
      <c r="N111" s="793"/>
      <c r="O111" s="792"/>
      <c r="P111" s="629"/>
      <c r="Q111" s="799"/>
      <c r="R111" s="798" t="s">
        <v>33</v>
      </c>
      <c r="S111" s="537">
        <f t="shared" si="28"/>
        <v>0</v>
      </c>
      <c r="T111" s="537">
        <f t="shared" si="28"/>
        <v>0</v>
      </c>
      <c r="U111" s="538">
        <v>0</v>
      </c>
      <c r="V111" s="538">
        <v>0</v>
      </c>
      <c r="W111" s="537">
        <v>0</v>
      </c>
      <c r="X111" s="537">
        <v>0</v>
      </c>
      <c r="Y111" s="538">
        <v>0</v>
      </c>
      <c r="Z111" s="538">
        <v>0</v>
      </c>
      <c r="AA111" s="537">
        <v>0</v>
      </c>
      <c r="AB111" s="537">
        <v>0</v>
      </c>
      <c r="AC111" s="539"/>
      <c r="AD111" s="540"/>
    </row>
    <row r="112" spans="1:30" s="9" customFormat="1" ht="12.75">
      <c r="A112" s="814"/>
      <c r="B112" s="549"/>
      <c r="C112" s="827"/>
      <c r="D112" s="831"/>
      <c r="E112" s="790"/>
      <c r="F112" s="791"/>
      <c r="G112" s="792"/>
      <c r="H112" s="793"/>
      <c r="I112" s="792"/>
      <c r="J112" s="793"/>
      <c r="K112" s="792"/>
      <c r="L112" s="793"/>
      <c r="M112" s="792"/>
      <c r="N112" s="793"/>
      <c r="O112" s="792"/>
      <c r="P112" s="629"/>
      <c r="Q112" s="795"/>
      <c r="R112" s="798" t="s">
        <v>34</v>
      </c>
      <c r="S112" s="537">
        <f t="shared" si="28"/>
        <v>0</v>
      </c>
      <c r="T112" s="537">
        <f t="shared" si="28"/>
        <v>0</v>
      </c>
      <c r="U112" s="538">
        <v>0</v>
      </c>
      <c r="V112" s="538">
        <v>0</v>
      </c>
      <c r="W112" s="537">
        <v>0</v>
      </c>
      <c r="X112" s="537">
        <v>0</v>
      </c>
      <c r="Y112" s="538">
        <v>0</v>
      </c>
      <c r="Z112" s="538">
        <v>0</v>
      </c>
      <c r="AA112" s="537">
        <v>0</v>
      </c>
      <c r="AB112" s="537">
        <v>0</v>
      </c>
      <c r="AC112" s="539"/>
      <c r="AD112" s="540"/>
    </row>
    <row r="113" spans="1:30" s="9" customFormat="1" ht="12.75">
      <c r="A113" s="814"/>
      <c r="B113" s="549"/>
      <c r="C113" s="827"/>
      <c r="D113" s="831"/>
      <c r="E113" s="790"/>
      <c r="F113" s="791"/>
      <c r="G113" s="792"/>
      <c r="H113" s="793"/>
      <c r="I113" s="792"/>
      <c r="J113" s="793"/>
      <c r="K113" s="792"/>
      <c r="L113" s="793"/>
      <c r="M113" s="792"/>
      <c r="N113" s="793"/>
      <c r="O113" s="792"/>
      <c r="P113" s="629"/>
      <c r="Q113" s="799"/>
      <c r="R113" s="798" t="s">
        <v>228</v>
      </c>
      <c r="S113" s="537">
        <f t="shared" si="28"/>
        <v>0</v>
      </c>
      <c r="T113" s="537">
        <f t="shared" si="28"/>
        <v>0</v>
      </c>
      <c r="U113" s="538">
        <v>0</v>
      </c>
      <c r="V113" s="538">
        <v>0</v>
      </c>
      <c r="W113" s="537">
        <v>0</v>
      </c>
      <c r="X113" s="537">
        <v>0</v>
      </c>
      <c r="Y113" s="538">
        <v>0</v>
      </c>
      <c r="Z113" s="538">
        <v>0</v>
      </c>
      <c r="AA113" s="537">
        <v>0</v>
      </c>
      <c r="AB113" s="537">
        <v>0</v>
      </c>
      <c r="AC113" s="539"/>
      <c r="AD113" s="540"/>
    </row>
    <row r="114" spans="1:30" s="9" customFormat="1" ht="12.75">
      <c r="A114" s="814"/>
      <c r="B114" s="549"/>
      <c r="C114" s="827"/>
      <c r="D114" s="831"/>
      <c r="E114" s="790"/>
      <c r="F114" s="791"/>
      <c r="G114" s="792"/>
      <c r="H114" s="793"/>
      <c r="I114" s="792"/>
      <c r="J114" s="793"/>
      <c r="K114" s="792"/>
      <c r="L114" s="793"/>
      <c r="M114" s="792"/>
      <c r="N114" s="793"/>
      <c r="O114" s="792"/>
      <c r="P114" s="629"/>
      <c r="Q114" s="851"/>
      <c r="R114" s="798" t="s">
        <v>36</v>
      </c>
      <c r="S114" s="537">
        <f t="shared" si="28"/>
        <v>0</v>
      </c>
      <c r="T114" s="537">
        <f t="shared" si="28"/>
        <v>0</v>
      </c>
      <c r="U114" s="538">
        <v>0</v>
      </c>
      <c r="V114" s="538">
        <v>0</v>
      </c>
      <c r="W114" s="537">
        <v>0</v>
      </c>
      <c r="X114" s="537">
        <v>0</v>
      </c>
      <c r="Y114" s="538">
        <v>0</v>
      </c>
      <c r="Z114" s="538">
        <v>0</v>
      </c>
      <c r="AA114" s="537">
        <v>0</v>
      </c>
      <c r="AB114" s="537">
        <v>0</v>
      </c>
      <c r="AC114" s="539"/>
      <c r="AD114" s="540"/>
    </row>
    <row r="115" spans="1:30" s="9" customFormat="1" ht="12.75">
      <c r="A115" s="814"/>
      <c r="B115" s="549"/>
      <c r="C115" s="827"/>
      <c r="D115" s="831"/>
      <c r="E115" s="790"/>
      <c r="F115" s="791"/>
      <c r="G115" s="792"/>
      <c r="H115" s="793"/>
      <c r="I115" s="792"/>
      <c r="J115" s="793"/>
      <c r="K115" s="792"/>
      <c r="L115" s="793"/>
      <c r="M115" s="792"/>
      <c r="N115" s="793"/>
      <c r="O115" s="792"/>
      <c r="P115" s="629"/>
      <c r="Q115" s="851"/>
      <c r="R115" s="798" t="s">
        <v>207</v>
      </c>
      <c r="S115" s="537">
        <f t="shared" si="28"/>
        <v>0</v>
      </c>
      <c r="T115" s="537">
        <f t="shared" si="28"/>
        <v>0</v>
      </c>
      <c r="U115" s="538">
        <v>0</v>
      </c>
      <c r="V115" s="538">
        <v>0</v>
      </c>
      <c r="W115" s="537">
        <v>0</v>
      </c>
      <c r="X115" s="537">
        <v>0</v>
      </c>
      <c r="Y115" s="538">
        <v>0</v>
      </c>
      <c r="Z115" s="538">
        <v>0</v>
      </c>
      <c r="AA115" s="537">
        <v>0</v>
      </c>
      <c r="AB115" s="537">
        <v>0</v>
      </c>
      <c r="AC115" s="539"/>
      <c r="AD115" s="540"/>
    </row>
    <row r="116" spans="1:30" s="9" customFormat="1" ht="12.75">
      <c r="A116" s="814"/>
      <c r="B116" s="549"/>
      <c r="C116" s="827"/>
      <c r="D116" s="831"/>
      <c r="E116" s="790"/>
      <c r="F116" s="791"/>
      <c r="G116" s="792"/>
      <c r="H116" s="793"/>
      <c r="I116" s="792"/>
      <c r="J116" s="793"/>
      <c r="K116" s="792"/>
      <c r="L116" s="793"/>
      <c r="M116" s="792"/>
      <c r="N116" s="793"/>
      <c r="O116" s="792"/>
      <c r="P116" s="629"/>
      <c r="Q116" s="799"/>
      <c r="R116" s="798" t="s">
        <v>214</v>
      </c>
      <c r="S116" s="537">
        <f t="shared" si="28"/>
        <v>0</v>
      </c>
      <c r="T116" s="537">
        <f t="shared" si="28"/>
        <v>0</v>
      </c>
      <c r="U116" s="538">
        <v>0</v>
      </c>
      <c r="V116" s="538">
        <v>0</v>
      </c>
      <c r="W116" s="538">
        <v>0</v>
      </c>
      <c r="X116" s="537">
        <v>0</v>
      </c>
      <c r="Y116" s="538">
        <v>0</v>
      </c>
      <c r="Z116" s="538">
        <v>0</v>
      </c>
      <c r="AA116" s="538">
        <v>0</v>
      </c>
      <c r="AB116" s="537">
        <v>0</v>
      </c>
      <c r="AC116" s="539"/>
      <c r="AD116" s="540"/>
    </row>
    <row r="117" spans="1:30" s="9" customFormat="1" ht="12.75">
      <c r="A117" s="814"/>
      <c r="B117" s="549"/>
      <c r="C117" s="827"/>
      <c r="D117" s="831"/>
      <c r="E117" s="790"/>
      <c r="F117" s="791"/>
      <c r="G117" s="792"/>
      <c r="H117" s="793"/>
      <c r="I117" s="792"/>
      <c r="J117" s="793"/>
      <c r="K117" s="792"/>
      <c r="L117" s="793"/>
      <c r="M117" s="792"/>
      <c r="N117" s="793"/>
      <c r="O117" s="792"/>
      <c r="P117" s="629"/>
      <c r="Q117" s="799"/>
      <c r="R117" s="798" t="s">
        <v>215</v>
      </c>
      <c r="S117" s="537">
        <f t="shared" si="28"/>
        <v>0</v>
      </c>
      <c r="T117" s="537">
        <f t="shared" si="28"/>
        <v>0</v>
      </c>
      <c r="U117" s="538">
        <v>0</v>
      </c>
      <c r="V117" s="538">
        <v>0</v>
      </c>
      <c r="W117" s="538">
        <v>0</v>
      </c>
      <c r="X117" s="537">
        <v>0</v>
      </c>
      <c r="Y117" s="538">
        <v>0</v>
      </c>
      <c r="Z117" s="538">
        <v>0</v>
      </c>
      <c r="AA117" s="538">
        <v>0</v>
      </c>
      <c r="AB117" s="537">
        <v>0</v>
      </c>
      <c r="AC117" s="539"/>
      <c r="AD117" s="540"/>
    </row>
    <row r="118" spans="1:30" s="9" customFormat="1" ht="12.75">
      <c r="A118" s="814"/>
      <c r="B118" s="549"/>
      <c r="C118" s="827"/>
      <c r="D118" s="831"/>
      <c r="E118" s="790"/>
      <c r="F118" s="791"/>
      <c r="G118" s="792"/>
      <c r="H118" s="793"/>
      <c r="I118" s="792"/>
      <c r="J118" s="793"/>
      <c r="K118" s="792"/>
      <c r="L118" s="793"/>
      <c r="M118" s="792"/>
      <c r="N118" s="793"/>
      <c r="O118" s="792"/>
      <c r="P118" s="629"/>
      <c r="Q118" s="851"/>
      <c r="R118" s="798" t="s">
        <v>216</v>
      </c>
      <c r="S118" s="537">
        <f>U118+W118+Y118+AA118</f>
        <v>0</v>
      </c>
      <c r="T118" s="537">
        <f>V118+X118+Z118+AB118</f>
        <v>0</v>
      </c>
      <c r="U118" s="538">
        <v>0</v>
      </c>
      <c r="V118" s="538">
        <v>0</v>
      </c>
      <c r="W118" s="537">
        <v>0</v>
      </c>
      <c r="X118" s="537">
        <v>0</v>
      </c>
      <c r="Y118" s="538">
        <v>0</v>
      </c>
      <c r="Z118" s="538">
        <v>0</v>
      </c>
      <c r="AA118" s="537">
        <v>0</v>
      </c>
      <c r="AB118" s="537">
        <v>0</v>
      </c>
      <c r="AC118" s="539"/>
      <c r="AD118" s="540"/>
    </row>
    <row r="119" spans="1:30" s="9" customFormat="1" ht="38.25">
      <c r="A119" s="814"/>
      <c r="B119" s="549"/>
      <c r="C119" s="827"/>
      <c r="D119" s="831"/>
      <c r="E119" s="790"/>
      <c r="F119" s="791"/>
      <c r="G119" s="792"/>
      <c r="H119" s="793"/>
      <c r="I119" s="792"/>
      <c r="J119" s="793"/>
      <c r="K119" s="792"/>
      <c r="L119" s="793"/>
      <c r="M119" s="792"/>
      <c r="N119" s="793"/>
      <c r="O119" s="792"/>
      <c r="P119" s="629"/>
      <c r="Q119" s="851" t="s">
        <v>291</v>
      </c>
      <c r="R119" s="798" t="s">
        <v>217</v>
      </c>
      <c r="S119" s="537">
        <f>U119+W119+Y119+AA119</f>
        <v>4267.6</v>
      </c>
      <c r="T119" s="537">
        <f>V119+X119+Z119+AB119</f>
        <v>0</v>
      </c>
      <c r="U119" s="538">
        <v>4267.6</v>
      </c>
      <c r="V119" s="538">
        <v>0</v>
      </c>
      <c r="W119" s="537">
        <v>0</v>
      </c>
      <c r="X119" s="537">
        <v>0</v>
      </c>
      <c r="Y119" s="538">
        <v>0</v>
      </c>
      <c r="Z119" s="538">
        <v>0</v>
      </c>
      <c r="AA119" s="537">
        <v>0</v>
      </c>
      <c r="AB119" s="537">
        <v>0</v>
      </c>
      <c r="AC119" s="539"/>
      <c r="AD119" s="540"/>
    </row>
    <row r="120" spans="1:30" s="9" customFormat="1" ht="39" thickBot="1">
      <c r="A120" s="819"/>
      <c r="B120" s="550"/>
      <c r="C120" s="833"/>
      <c r="D120" s="852"/>
      <c r="E120" s="803"/>
      <c r="F120" s="804"/>
      <c r="G120" s="805"/>
      <c r="H120" s="806"/>
      <c r="I120" s="805"/>
      <c r="J120" s="806">
        <v>1</v>
      </c>
      <c r="K120" s="805"/>
      <c r="L120" s="806">
        <v>1</v>
      </c>
      <c r="M120" s="805"/>
      <c r="N120" s="806">
        <v>1</v>
      </c>
      <c r="O120" s="805"/>
      <c r="P120" s="637"/>
      <c r="Q120" s="853" t="s">
        <v>291</v>
      </c>
      <c r="R120" s="809" t="s">
        <v>218</v>
      </c>
      <c r="S120" s="541">
        <f t="shared" si="28"/>
        <v>7925.6</v>
      </c>
      <c r="T120" s="541">
        <f t="shared" si="28"/>
        <v>0</v>
      </c>
      <c r="U120" s="542">
        <f>7925.6</f>
        <v>7925.6</v>
      </c>
      <c r="V120" s="542">
        <v>0</v>
      </c>
      <c r="W120" s="542">
        <v>0</v>
      </c>
      <c r="X120" s="541">
        <v>0</v>
      </c>
      <c r="Y120" s="542">
        <v>0</v>
      </c>
      <c r="Z120" s="542">
        <v>0</v>
      </c>
      <c r="AA120" s="542">
        <v>0</v>
      </c>
      <c r="AB120" s="541">
        <v>0</v>
      </c>
      <c r="AC120" s="543"/>
      <c r="AD120" s="544"/>
    </row>
    <row r="121" spans="1:30" s="9" customFormat="1" ht="12.75">
      <c r="A121" s="814" t="s">
        <v>233</v>
      </c>
      <c r="B121" s="549" t="s">
        <v>334</v>
      </c>
      <c r="C121" s="827">
        <v>5155.29</v>
      </c>
      <c r="D121" s="830"/>
      <c r="E121" s="832"/>
      <c r="F121" s="784"/>
      <c r="G121" s="785"/>
      <c r="H121" s="786"/>
      <c r="I121" s="785"/>
      <c r="J121" s="786"/>
      <c r="K121" s="785"/>
      <c r="L121" s="786"/>
      <c r="M121" s="785"/>
      <c r="N121" s="786"/>
      <c r="O121" s="785"/>
      <c r="P121" s="620"/>
      <c r="Q121" s="619"/>
      <c r="R121" s="599" t="s">
        <v>227</v>
      </c>
      <c r="S121" s="534">
        <f>SUM(S122:S132)</f>
        <v>50686.299999999996</v>
      </c>
      <c r="T121" s="534">
        <f aca="true" t="shared" si="29" ref="T121:AB121">SUM(T122:T132)</f>
        <v>542.2</v>
      </c>
      <c r="U121" s="534">
        <f t="shared" si="29"/>
        <v>50686.299999999996</v>
      </c>
      <c r="V121" s="534">
        <f t="shared" si="29"/>
        <v>542.2</v>
      </c>
      <c r="W121" s="534">
        <f t="shared" si="29"/>
        <v>0</v>
      </c>
      <c r="X121" s="534">
        <f t="shared" si="29"/>
        <v>0</v>
      </c>
      <c r="Y121" s="534">
        <f t="shared" si="29"/>
        <v>0</v>
      </c>
      <c r="Z121" s="534">
        <f t="shared" si="29"/>
        <v>0</v>
      </c>
      <c r="AA121" s="534">
        <f t="shared" si="29"/>
        <v>0</v>
      </c>
      <c r="AB121" s="534">
        <f t="shared" si="29"/>
        <v>0</v>
      </c>
      <c r="AC121" s="535" t="s">
        <v>28</v>
      </c>
      <c r="AD121" s="536"/>
    </row>
    <row r="122" spans="1:30" s="9" customFormat="1" ht="12.75">
      <c r="A122" s="814"/>
      <c r="B122" s="549"/>
      <c r="C122" s="827"/>
      <c r="D122" s="831"/>
      <c r="E122" s="790"/>
      <c r="F122" s="791"/>
      <c r="G122" s="792"/>
      <c r="H122" s="793"/>
      <c r="I122" s="792"/>
      <c r="J122" s="793"/>
      <c r="K122" s="792"/>
      <c r="L122" s="793"/>
      <c r="M122" s="792"/>
      <c r="N122" s="793"/>
      <c r="O122" s="792"/>
      <c r="P122" s="629"/>
      <c r="Q122" s="628"/>
      <c r="R122" s="798" t="s">
        <v>30</v>
      </c>
      <c r="S122" s="537">
        <f aca="true" t="shared" si="30" ref="S122:T132">U122+W122+Y122+AA122</f>
        <v>0</v>
      </c>
      <c r="T122" s="537">
        <f t="shared" si="30"/>
        <v>0</v>
      </c>
      <c r="U122" s="538">
        <v>0</v>
      </c>
      <c r="V122" s="538">
        <v>0</v>
      </c>
      <c r="W122" s="537">
        <v>0</v>
      </c>
      <c r="X122" s="537">
        <v>0</v>
      </c>
      <c r="Y122" s="538">
        <v>0</v>
      </c>
      <c r="Z122" s="538">
        <v>0</v>
      </c>
      <c r="AA122" s="537">
        <v>0</v>
      </c>
      <c r="AB122" s="537">
        <v>0</v>
      </c>
      <c r="AC122" s="539"/>
      <c r="AD122" s="540"/>
    </row>
    <row r="123" spans="1:30" s="9" customFormat="1" ht="12.75">
      <c r="A123" s="814"/>
      <c r="B123" s="549"/>
      <c r="C123" s="827"/>
      <c r="D123" s="831"/>
      <c r="E123" s="790"/>
      <c r="F123" s="791"/>
      <c r="G123" s="792"/>
      <c r="H123" s="793"/>
      <c r="I123" s="792"/>
      <c r="J123" s="793"/>
      <c r="K123" s="792"/>
      <c r="L123" s="793"/>
      <c r="M123" s="792"/>
      <c r="N123" s="793"/>
      <c r="O123" s="792"/>
      <c r="P123" s="629"/>
      <c r="Q123" s="799"/>
      <c r="R123" s="798" t="s">
        <v>33</v>
      </c>
      <c r="S123" s="537">
        <f t="shared" si="30"/>
        <v>0</v>
      </c>
      <c r="T123" s="537">
        <f t="shared" si="30"/>
        <v>0</v>
      </c>
      <c r="U123" s="538">
        <v>0</v>
      </c>
      <c r="V123" s="538">
        <v>0</v>
      </c>
      <c r="W123" s="537">
        <v>0</v>
      </c>
      <c r="X123" s="537">
        <v>0</v>
      </c>
      <c r="Y123" s="538">
        <v>0</v>
      </c>
      <c r="Z123" s="538">
        <v>0</v>
      </c>
      <c r="AA123" s="537">
        <v>0</v>
      </c>
      <c r="AB123" s="537">
        <v>0</v>
      </c>
      <c r="AC123" s="539"/>
      <c r="AD123" s="540"/>
    </row>
    <row r="124" spans="1:30" s="9" customFormat="1" ht="12.75">
      <c r="A124" s="814"/>
      <c r="B124" s="549"/>
      <c r="C124" s="827"/>
      <c r="D124" s="831"/>
      <c r="E124" s="790"/>
      <c r="F124" s="791"/>
      <c r="G124" s="792"/>
      <c r="H124" s="793"/>
      <c r="I124" s="792"/>
      <c r="J124" s="793"/>
      <c r="K124" s="792"/>
      <c r="L124" s="793"/>
      <c r="M124" s="792"/>
      <c r="N124" s="793"/>
      <c r="O124" s="792"/>
      <c r="P124" s="629"/>
      <c r="Q124" s="854"/>
      <c r="R124" s="798" t="s">
        <v>34</v>
      </c>
      <c r="S124" s="537">
        <f t="shared" si="30"/>
        <v>0</v>
      </c>
      <c r="T124" s="537">
        <f t="shared" si="30"/>
        <v>0</v>
      </c>
      <c r="U124" s="538">
        <v>0</v>
      </c>
      <c r="V124" s="538">
        <v>0</v>
      </c>
      <c r="W124" s="537">
        <v>0</v>
      </c>
      <c r="X124" s="537">
        <v>0</v>
      </c>
      <c r="Y124" s="538">
        <v>0</v>
      </c>
      <c r="Z124" s="538">
        <v>0</v>
      </c>
      <c r="AA124" s="537">
        <v>0</v>
      </c>
      <c r="AB124" s="537">
        <v>0</v>
      </c>
      <c r="AC124" s="539"/>
      <c r="AD124" s="540"/>
    </row>
    <row r="125" spans="1:30" s="9" customFormat="1" ht="12.75">
      <c r="A125" s="814"/>
      <c r="B125" s="549"/>
      <c r="C125" s="827"/>
      <c r="D125" s="831"/>
      <c r="E125" s="790"/>
      <c r="F125" s="791"/>
      <c r="G125" s="792"/>
      <c r="H125" s="793"/>
      <c r="I125" s="792"/>
      <c r="J125" s="793"/>
      <c r="K125" s="792"/>
      <c r="L125" s="793"/>
      <c r="M125" s="792"/>
      <c r="N125" s="793"/>
      <c r="O125" s="792"/>
      <c r="P125" s="629"/>
      <c r="Q125" s="854"/>
      <c r="R125" s="798" t="s">
        <v>228</v>
      </c>
      <c r="S125" s="537">
        <f t="shared" si="30"/>
        <v>0</v>
      </c>
      <c r="T125" s="537">
        <f t="shared" si="30"/>
        <v>0</v>
      </c>
      <c r="U125" s="538">
        <v>0</v>
      </c>
      <c r="V125" s="538">
        <v>0</v>
      </c>
      <c r="W125" s="537">
        <v>0</v>
      </c>
      <c r="X125" s="537">
        <v>0</v>
      </c>
      <c r="Y125" s="538">
        <v>0</v>
      </c>
      <c r="Z125" s="538">
        <v>0</v>
      </c>
      <c r="AA125" s="537">
        <v>0</v>
      </c>
      <c r="AB125" s="537">
        <v>0</v>
      </c>
      <c r="AC125" s="539"/>
      <c r="AD125" s="540"/>
    </row>
    <row r="126" spans="1:30" s="9" customFormat="1" ht="12" customHeight="1">
      <c r="A126" s="814"/>
      <c r="B126" s="549"/>
      <c r="C126" s="827"/>
      <c r="D126" s="831"/>
      <c r="E126" s="790"/>
      <c r="F126" s="791">
        <v>1</v>
      </c>
      <c r="G126" s="792">
        <v>1</v>
      </c>
      <c r="H126" s="793"/>
      <c r="I126" s="792"/>
      <c r="J126" s="793"/>
      <c r="K126" s="792"/>
      <c r="L126" s="793"/>
      <c r="M126" s="792"/>
      <c r="N126" s="793"/>
      <c r="O126" s="792"/>
      <c r="P126" s="799" t="s">
        <v>194</v>
      </c>
      <c r="Q126" s="854" t="s">
        <v>183</v>
      </c>
      <c r="R126" s="798" t="s">
        <v>36</v>
      </c>
      <c r="S126" s="537">
        <f t="shared" si="30"/>
        <v>542.2</v>
      </c>
      <c r="T126" s="537">
        <f t="shared" si="30"/>
        <v>542.2</v>
      </c>
      <c r="U126" s="538">
        <v>542.2</v>
      </c>
      <c r="V126" s="538">
        <v>542.2</v>
      </c>
      <c r="W126" s="537">
        <v>0</v>
      </c>
      <c r="X126" s="537">
        <v>0</v>
      </c>
      <c r="Y126" s="538">
        <v>0</v>
      </c>
      <c r="Z126" s="538">
        <v>0</v>
      </c>
      <c r="AA126" s="537">
        <v>0</v>
      </c>
      <c r="AB126" s="537">
        <v>0</v>
      </c>
      <c r="AC126" s="539"/>
      <c r="AD126" s="540"/>
    </row>
    <row r="127" spans="1:30" s="9" customFormat="1" ht="12.75">
      <c r="A127" s="814"/>
      <c r="B127" s="549"/>
      <c r="C127" s="827"/>
      <c r="D127" s="831"/>
      <c r="E127" s="790"/>
      <c r="F127" s="791"/>
      <c r="G127" s="792"/>
      <c r="H127" s="793"/>
      <c r="I127" s="792"/>
      <c r="J127" s="793"/>
      <c r="K127" s="792"/>
      <c r="L127" s="793"/>
      <c r="M127" s="792"/>
      <c r="N127" s="793"/>
      <c r="O127" s="792"/>
      <c r="P127" s="629"/>
      <c r="Q127" s="799"/>
      <c r="R127" s="798" t="s">
        <v>207</v>
      </c>
      <c r="S127" s="537">
        <f t="shared" si="30"/>
        <v>0</v>
      </c>
      <c r="T127" s="537">
        <f t="shared" si="30"/>
        <v>0</v>
      </c>
      <c r="U127" s="538">
        <v>0</v>
      </c>
      <c r="V127" s="538">
        <v>0</v>
      </c>
      <c r="W127" s="537">
        <v>0</v>
      </c>
      <c r="X127" s="537">
        <v>0</v>
      </c>
      <c r="Y127" s="538">
        <v>0</v>
      </c>
      <c r="Z127" s="538">
        <v>0</v>
      </c>
      <c r="AA127" s="537">
        <v>0</v>
      </c>
      <c r="AB127" s="537">
        <v>0</v>
      </c>
      <c r="AC127" s="539"/>
      <c r="AD127" s="540"/>
    </row>
    <row r="128" spans="1:30" s="9" customFormat="1" ht="12.75">
      <c r="A128" s="814"/>
      <c r="B128" s="549"/>
      <c r="C128" s="827"/>
      <c r="D128" s="831"/>
      <c r="E128" s="790"/>
      <c r="F128" s="791"/>
      <c r="G128" s="792"/>
      <c r="H128" s="793"/>
      <c r="I128" s="792"/>
      <c r="J128" s="793"/>
      <c r="K128" s="792"/>
      <c r="L128" s="793"/>
      <c r="M128" s="792"/>
      <c r="N128" s="793"/>
      <c r="O128" s="792"/>
      <c r="P128" s="629"/>
      <c r="Q128" s="817"/>
      <c r="R128" s="798" t="s">
        <v>214</v>
      </c>
      <c r="S128" s="537">
        <f t="shared" si="30"/>
        <v>0</v>
      </c>
      <c r="T128" s="537">
        <f t="shared" si="30"/>
        <v>0</v>
      </c>
      <c r="U128" s="538">
        <v>0</v>
      </c>
      <c r="V128" s="538">
        <v>0</v>
      </c>
      <c r="W128" s="538">
        <v>0</v>
      </c>
      <c r="X128" s="537">
        <v>0</v>
      </c>
      <c r="Y128" s="538">
        <v>0</v>
      </c>
      <c r="Z128" s="538">
        <v>0</v>
      </c>
      <c r="AA128" s="538">
        <v>0</v>
      </c>
      <c r="AB128" s="537">
        <v>0</v>
      </c>
      <c r="AC128" s="539"/>
      <c r="AD128" s="540"/>
    </row>
    <row r="129" spans="1:30" s="9" customFormat="1" ht="12.75">
      <c r="A129" s="814"/>
      <c r="B129" s="549"/>
      <c r="C129" s="827"/>
      <c r="D129" s="831"/>
      <c r="E129" s="790"/>
      <c r="F129" s="791"/>
      <c r="G129" s="792"/>
      <c r="H129" s="793"/>
      <c r="I129" s="792"/>
      <c r="J129" s="793"/>
      <c r="K129" s="792"/>
      <c r="L129" s="793"/>
      <c r="M129" s="792"/>
      <c r="N129" s="793"/>
      <c r="O129" s="792"/>
      <c r="P129" s="629"/>
      <c r="Q129" s="854"/>
      <c r="R129" s="798" t="s">
        <v>215</v>
      </c>
      <c r="S129" s="537">
        <f t="shared" si="30"/>
        <v>0</v>
      </c>
      <c r="T129" s="537">
        <f t="shared" si="30"/>
        <v>0</v>
      </c>
      <c r="U129" s="538">
        <v>0</v>
      </c>
      <c r="V129" s="538">
        <v>0</v>
      </c>
      <c r="W129" s="538">
        <v>0</v>
      </c>
      <c r="X129" s="537">
        <v>0</v>
      </c>
      <c r="Y129" s="538">
        <v>0</v>
      </c>
      <c r="Z129" s="538">
        <v>0</v>
      </c>
      <c r="AA129" s="538">
        <v>0</v>
      </c>
      <c r="AB129" s="537">
        <v>0</v>
      </c>
      <c r="AC129" s="539"/>
      <c r="AD129" s="540"/>
    </row>
    <row r="130" spans="1:30" s="9" customFormat="1" ht="12.75">
      <c r="A130" s="814"/>
      <c r="B130" s="549"/>
      <c r="C130" s="827"/>
      <c r="D130" s="831"/>
      <c r="E130" s="790"/>
      <c r="F130" s="791"/>
      <c r="G130" s="792"/>
      <c r="H130" s="793"/>
      <c r="I130" s="792"/>
      <c r="J130" s="793"/>
      <c r="K130" s="792"/>
      <c r="L130" s="793"/>
      <c r="M130" s="792"/>
      <c r="N130" s="793"/>
      <c r="O130" s="792"/>
      <c r="P130" s="629"/>
      <c r="Q130" s="799"/>
      <c r="R130" s="798" t="s">
        <v>216</v>
      </c>
      <c r="S130" s="537">
        <f t="shared" si="30"/>
        <v>0</v>
      </c>
      <c r="T130" s="537">
        <f t="shared" si="30"/>
        <v>0</v>
      </c>
      <c r="U130" s="538">
        <v>0</v>
      </c>
      <c r="V130" s="538">
        <v>0</v>
      </c>
      <c r="W130" s="538">
        <v>0</v>
      </c>
      <c r="X130" s="537">
        <v>0</v>
      </c>
      <c r="Y130" s="538">
        <v>0</v>
      </c>
      <c r="Z130" s="538">
        <v>0</v>
      </c>
      <c r="AA130" s="538">
        <v>0</v>
      </c>
      <c r="AB130" s="537">
        <v>0</v>
      </c>
      <c r="AC130" s="539"/>
      <c r="AD130" s="540"/>
    </row>
    <row r="131" spans="1:30" s="9" customFormat="1" ht="12.75">
      <c r="A131" s="814"/>
      <c r="B131" s="549"/>
      <c r="C131" s="827"/>
      <c r="D131" s="831">
        <v>5155.3</v>
      </c>
      <c r="E131" s="832"/>
      <c r="F131" s="824"/>
      <c r="G131" s="792"/>
      <c r="H131" s="793">
        <v>1</v>
      </c>
      <c r="I131" s="792"/>
      <c r="J131" s="793"/>
      <c r="K131" s="792"/>
      <c r="L131" s="793"/>
      <c r="M131" s="792"/>
      <c r="N131" s="793"/>
      <c r="O131" s="792"/>
      <c r="P131" s="629"/>
      <c r="Q131" s="817" t="s">
        <v>31</v>
      </c>
      <c r="R131" s="798" t="s">
        <v>217</v>
      </c>
      <c r="S131" s="537">
        <f t="shared" si="30"/>
        <v>50144.1</v>
      </c>
      <c r="T131" s="537">
        <f t="shared" si="30"/>
        <v>0</v>
      </c>
      <c r="U131" s="538">
        <v>50144.1</v>
      </c>
      <c r="V131" s="538">
        <v>0</v>
      </c>
      <c r="W131" s="538">
        <v>0</v>
      </c>
      <c r="X131" s="537">
        <v>0</v>
      </c>
      <c r="Y131" s="538">
        <v>0</v>
      </c>
      <c r="Z131" s="538">
        <v>0</v>
      </c>
      <c r="AA131" s="538">
        <v>0</v>
      </c>
      <c r="AB131" s="537">
        <v>0</v>
      </c>
      <c r="AC131" s="539"/>
      <c r="AD131" s="540"/>
    </row>
    <row r="132" spans="1:30" s="9" customFormat="1" ht="13.5" thickBot="1">
      <c r="A132" s="819"/>
      <c r="B132" s="550"/>
      <c r="C132" s="833"/>
      <c r="D132" s="852"/>
      <c r="E132" s="803"/>
      <c r="F132" s="804"/>
      <c r="G132" s="805"/>
      <c r="H132" s="806"/>
      <c r="I132" s="805"/>
      <c r="J132" s="806"/>
      <c r="K132" s="805"/>
      <c r="L132" s="806"/>
      <c r="M132" s="805"/>
      <c r="N132" s="806"/>
      <c r="O132" s="805"/>
      <c r="P132" s="637"/>
      <c r="Q132" s="808"/>
      <c r="R132" s="809" t="s">
        <v>218</v>
      </c>
      <c r="S132" s="541">
        <f t="shared" si="30"/>
        <v>0</v>
      </c>
      <c r="T132" s="541">
        <f t="shared" si="30"/>
        <v>0</v>
      </c>
      <c r="U132" s="542">
        <v>0</v>
      </c>
      <c r="V132" s="542">
        <v>0</v>
      </c>
      <c r="W132" s="542">
        <v>0</v>
      </c>
      <c r="X132" s="541">
        <v>0</v>
      </c>
      <c r="Y132" s="542">
        <v>0</v>
      </c>
      <c r="Z132" s="542">
        <v>0</v>
      </c>
      <c r="AA132" s="542">
        <v>0</v>
      </c>
      <c r="AB132" s="541">
        <v>0</v>
      </c>
      <c r="AC132" s="543"/>
      <c r="AD132" s="544"/>
    </row>
    <row r="133" spans="1:30" s="9" customFormat="1" ht="12.75">
      <c r="A133" s="814" t="s">
        <v>234</v>
      </c>
      <c r="B133" s="549" t="s">
        <v>335</v>
      </c>
      <c r="C133" s="827">
        <v>2731</v>
      </c>
      <c r="D133" s="830"/>
      <c r="E133" s="832"/>
      <c r="F133" s="784"/>
      <c r="G133" s="785"/>
      <c r="H133" s="786"/>
      <c r="I133" s="785"/>
      <c r="J133" s="786"/>
      <c r="K133" s="785"/>
      <c r="L133" s="786"/>
      <c r="M133" s="785"/>
      <c r="N133" s="786"/>
      <c r="O133" s="785"/>
      <c r="P133" s="620"/>
      <c r="Q133" s="619"/>
      <c r="R133" s="599" t="s">
        <v>227</v>
      </c>
      <c r="S133" s="534">
        <f>SUM(S134:S144)</f>
        <v>29431.699999999997</v>
      </c>
      <c r="T133" s="534">
        <f aca="true" t="shared" si="31" ref="T133:AB133">SUM(T134:T144)</f>
        <v>0</v>
      </c>
      <c r="U133" s="534">
        <f>SUM(U134:U144)</f>
        <v>29431.699999999997</v>
      </c>
      <c r="V133" s="534">
        <f t="shared" si="31"/>
        <v>0</v>
      </c>
      <c r="W133" s="534">
        <f t="shared" si="31"/>
        <v>0</v>
      </c>
      <c r="X133" s="534">
        <f t="shared" si="31"/>
        <v>0</v>
      </c>
      <c r="Y133" s="534">
        <f t="shared" si="31"/>
        <v>0</v>
      </c>
      <c r="Z133" s="534">
        <f t="shared" si="31"/>
        <v>0</v>
      </c>
      <c r="AA133" s="534">
        <f t="shared" si="31"/>
        <v>0</v>
      </c>
      <c r="AB133" s="534">
        <f t="shared" si="31"/>
        <v>0</v>
      </c>
      <c r="AC133" s="535" t="s">
        <v>28</v>
      </c>
      <c r="AD133" s="536"/>
    </row>
    <row r="134" spans="1:30" s="9" customFormat="1" ht="12.75">
      <c r="A134" s="814"/>
      <c r="B134" s="549"/>
      <c r="C134" s="827"/>
      <c r="D134" s="831"/>
      <c r="E134" s="790"/>
      <c r="F134" s="791"/>
      <c r="G134" s="792"/>
      <c r="H134" s="793"/>
      <c r="I134" s="792"/>
      <c r="J134" s="793"/>
      <c r="K134" s="792"/>
      <c r="L134" s="793"/>
      <c r="M134" s="792"/>
      <c r="N134" s="793"/>
      <c r="O134" s="792"/>
      <c r="P134" s="629"/>
      <c r="Q134" s="628"/>
      <c r="R134" s="798" t="s">
        <v>30</v>
      </c>
      <c r="S134" s="537">
        <f aca="true" t="shared" si="32" ref="S134:T144">U134+W134+Y134+AA134</f>
        <v>0</v>
      </c>
      <c r="T134" s="537">
        <f t="shared" si="32"/>
        <v>0</v>
      </c>
      <c r="U134" s="538">
        <v>0</v>
      </c>
      <c r="V134" s="538">
        <v>0</v>
      </c>
      <c r="W134" s="537">
        <v>0</v>
      </c>
      <c r="X134" s="537">
        <v>0</v>
      </c>
      <c r="Y134" s="537">
        <v>0</v>
      </c>
      <c r="Z134" s="537">
        <v>0</v>
      </c>
      <c r="AA134" s="537">
        <v>0</v>
      </c>
      <c r="AB134" s="537">
        <v>0</v>
      </c>
      <c r="AC134" s="539"/>
      <c r="AD134" s="540"/>
    </row>
    <row r="135" spans="1:30" s="9" customFormat="1" ht="12.75">
      <c r="A135" s="814"/>
      <c r="B135" s="549"/>
      <c r="C135" s="827"/>
      <c r="D135" s="831"/>
      <c r="E135" s="790"/>
      <c r="F135" s="791"/>
      <c r="G135" s="792"/>
      <c r="H135" s="793"/>
      <c r="I135" s="792"/>
      <c r="J135" s="793"/>
      <c r="K135" s="792"/>
      <c r="L135" s="793"/>
      <c r="M135" s="792"/>
      <c r="N135" s="793"/>
      <c r="O135" s="792"/>
      <c r="P135" s="629"/>
      <c r="Q135" s="799"/>
      <c r="R135" s="798" t="s">
        <v>33</v>
      </c>
      <c r="S135" s="537">
        <f t="shared" si="32"/>
        <v>0</v>
      </c>
      <c r="T135" s="537">
        <f t="shared" si="32"/>
        <v>0</v>
      </c>
      <c r="U135" s="538">
        <v>0</v>
      </c>
      <c r="V135" s="538">
        <v>0</v>
      </c>
      <c r="W135" s="537">
        <v>0</v>
      </c>
      <c r="X135" s="537">
        <v>0</v>
      </c>
      <c r="Y135" s="537">
        <v>0</v>
      </c>
      <c r="Z135" s="537">
        <v>0</v>
      </c>
      <c r="AA135" s="537">
        <v>0</v>
      </c>
      <c r="AB135" s="537">
        <v>0</v>
      </c>
      <c r="AC135" s="539"/>
      <c r="AD135" s="540"/>
    </row>
    <row r="136" spans="1:30" s="9" customFormat="1" ht="12.75">
      <c r="A136" s="814"/>
      <c r="B136" s="549"/>
      <c r="C136" s="827"/>
      <c r="D136" s="831"/>
      <c r="E136" s="790"/>
      <c r="F136" s="791"/>
      <c r="G136" s="792"/>
      <c r="H136" s="793"/>
      <c r="I136" s="792"/>
      <c r="J136" s="793"/>
      <c r="K136" s="792"/>
      <c r="L136" s="793"/>
      <c r="M136" s="792"/>
      <c r="N136" s="793"/>
      <c r="O136" s="792"/>
      <c r="P136" s="629"/>
      <c r="Q136" s="795"/>
      <c r="R136" s="798" t="s">
        <v>34</v>
      </c>
      <c r="S136" s="537">
        <f t="shared" si="32"/>
        <v>0</v>
      </c>
      <c r="T136" s="537">
        <f t="shared" si="32"/>
        <v>0</v>
      </c>
      <c r="U136" s="538">
        <v>0</v>
      </c>
      <c r="V136" s="538">
        <v>0</v>
      </c>
      <c r="W136" s="537">
        <v>0</v>
      </c>
      <c r="X136" s="537">
        <v>0</v>
      </c>
      <c r="Y136" s="537">
        <v>0</v>
      </c>
      <c r="Z136" s="537">
        <v>0</v>
      </c>
      <c r="AA136" s="537">
        <v>0</v>
      </c>
      <c r="AB136" s="537">
        <v>0</v>
      </c>
      <c r="AC136" s="539"/>
      <c r="AD136" s="540"/>
    </row>
    <row r="137" spans="1:30" s="9" customFormat="1" ht="12.75">
      <c r="A137" s="814"/>
      <c r="B137" s="549"/>
      <c r="C137" s="827"/>
      <c r="D137" s="831"/>
      <c r="E137" s="790"/>
      <c r="F137" s="791"/>
      <c r="G137" s="792"/>
      <c r="H137" s="793"/>
      <c r="I137" s="792"/>
      <c r="J137" s="793"/>
      <c r="K137" s="792"/>
      <c r="L137" s="793"/>
      <c r="M137" s="792"/>
      <c r="N137" s="793"/>
      <c r="O137" s="792"/>
      <c r="P137" s="629"/>
      <c r="Q137" s="855"/>
      <c r="R137" s="798" t="s">
        <v>228</v>
      </c>
      <c r="S137" s="537">
        <f t="shared" si="32"/>
        <v>0</v>
      </c>
      <c r="T137" s="537">
        <f t="shared" si="32"/>
        <v>0</v>
      </c>
      <c r="U137" s="538">
        <v>0</v>
      </c>
      <c r="V137" s="538">
        <v>0</v>
      </c>
      <c r="W137" s="537">
        <v>0</v>
      </c>
      <c r="X137" s="537">
        <v>0</v>
      </c>
      <c r="Y137" s="537">
        <v>0</v>
      </c>
      <c r="Z137" s="537">
        <v>0</v>
      </c>
      <c r="AA137" s="537">
        <v>0</v>
      </c>
      <c r="AB137" s="537">
        <v>0</v>
      </c>
      <c r="AC137" s="539"/>
      <c r="AD137" s="540"/>
    </row>
    <row r="138" spans="1:30" s="9" customFormat="1" ht="12.75">
      <c r="A138" s="814"/>
      <c r="B138" s="549"/>
      <c r="C138" s="827"/>
      <c r="D138" s="831"/>
      <c r="E138" s="790"/>
      <c r="F138" s="791"/>
      <c r="G138" s="792"/>
      <c r="H138" s="793"/>
      <c r="I138" s="792"/>
      <c r="J138" s="793"/>
      <c r="K138" s="792"/>
      <c r="L138" s="793"/>
      <c r="M138" s="792"/>
      <c r="N138" s="793"/>
      <c r="O138" s="792"/>
      <c r="P138" s="628"/>
      <c r="Q138" s="552"/>
      <c r="R138" s="798" t="s">
        <v>36</v>
      </c>
      <c r="S138" s="537">
        <f t="shared" si="32"/>
        <v>0</v>
      </c>
      <c r="T138" s="537">
        <f t="shared" si="32"/>
        <v>0</v>
      </c>
      <c r="U138" s="538">
        <v>0</v>
      </c>
      <c r="V138" s="538">
        <v>0</v>
      </c>
      <c r="W138" s="537">
        <v>0</v>
      </c>
      <c r="X138" s="537">
        <v>0</v>
      </c>
      <c r="Y138" s="537">
        <v>0</v>
      </c>
      <c r="Z138" s="537">
        <v>0</v>
      </c>
      <c r="AA138" s="537">
        <v>0</v>
      </c>
      <c r="AB138" s="537">
        <v>0</v>
      </c>
      <c r="AC138" s="539"/>
      <c r="AD138" s="540"/>
    </row>
    <row r="139" spans="1:30" s="9" customFormat="1" ht="12.75">
      <c r="A139" s="814"/>
      <c r="B139" s="549"/>
      <c r="C139" s="827"/>
      <c r="D139" s="831"/>
      <c r="E139" s="790"/>
      <c r="F139" s="791"/>
      <c r="G139" s="792"/>
      <c r="H139" s="793"/>
      <c r="I139" s="792"/>
      <c r="J139" s="793"/>
      <c r="K139" s="792"/>
      <c r="L139" s="793"/>
      <c r="M139" s="792"/>
      <c r="N139" s="793"/>
      <c r="O139" s="792"/>
      <c r="P139" s="628"/>
      <c r="Q139" s="552"/>
      <c r="R139" s="798" t="s">
        <v>207</v>
      </c>
      <c r="S139" s="537">
        <f t="shared" si="32"/>
        <v>0</v>
      </c>
      <c r="T139" s="537">
        <f t="shared" si="32"/>
        <v>0</v>
      </c>
      <c r="U139" s="538">
        <v>0</v>
      </c>
      <c r="V139" s="538">
        <v>0</v>
      </c>
      <c r="W139" s="537">
        <v>0</v>
      </c>
      <c r="X139" s="537">
        <v>0</v>
      </c>
      <c r="Y139" s="537">
        <v>0</v>
      </c>
      <c r="Z139" s="537">
        <v>0</v>
      </c>
      <c r="AA139" s="537">
        <v>0</v>
      </c>
      <c r="AB139" s="537">
        <v>0</v>
      </c>
      <c r="AC139" s="539"/>
      <c r="AD139" s="540"/>
    </row>
    <row r="140" spans="1:30" s="9" customFormat="1" ht="12.75">
      <c r="A140" s="814"/>
      <c r="B140" s="549"/>
      <c r="C140" s="827"/>
      <c r="D140" s="831"/>
      <c r="E140" s="790"/>
      <c r="F140" s="791"/>
      <c r="G140" s="792"/>
      <c r="H140" s="793"/>
      <c r="I140" s="792"/>
      <c r="J140" s="793"/>
      <c r="K140" s="792"/>
      <c r="L140" s="793"/>
      <c r="M140" s="792"/>
      <c r="N140" s="793"/>
      <c r="O140" s="792"/>
      <c r="P140" s="629"/>
      <c r="Q140" s="552"/>
      <c r="R140" s="798" t="s">
        <v>214</v>
      </c>
      <c r="S140" s="537">
        <f t="shared" si="32"/>
        <v>0</v>
      </c>
      <c r="T140" s="537">
        <f t="shared" si="32"/>
        <v>0</v>
      </c>
      <c r="U140" s="538">
        <v>0</v>
      </c>
      <c r="V140" s="538">
        <v>0</v>
      </c>
      <c r="W140" s="538">
        <v>0</v>
      </c>
      <c r="X140" s="537">
        <v>0</v>
      </c>
      <c r="Y140" s="538">
        <v>0</v>
      </c>
      <c r="Z140" s="538">
        <v>0</v>
      </c>
      <c r="AA140" s="538">
        <v>0</v>
      </c>
      <c r="AB140" s="537">
        <v>0</v>
      </c>
      <c r="AC140" s="539"/>
      <c r="AD140" s="540"/>
    </row>
    <row r="141" spans="1:30" s="9" customFormat="1" ht="12.75">
      <c r="A141" s="814"/>
      <c r="B141" s="549"/>
      <c r="C141" s="827"/>
      <c r="D141" s="831">
        <v>2731</v>
      </c>
      <c r="E141" s="832"/>
      <c r="F141" s="824"/>
      <c r="G141" s="792"/>
      <c r="H141" s="793">
        <v>1</v>
      </c>
      <c r="I141" s="792"/>
      <c r="J141" s="793"/>
      <c r="K141" s="792"/>
      <c r="L141" s="793"/>
      <c r="M141" s="792"/>
      <c r="N141" s="793"/>
      <c r="O141" s="792"/>
      <c r="P141" s="629"/>
      <c r="Q141" s="552" t="s">
        <v>31</v>
      </c>
      <c r="R141" s="798" t="s">
        <v>215</v>
      </c>
      <c r="S141" s="537">
        <f t="shared" si="32"/>
        <v>29431.699999999997</v>
      </c>
      <c r="T141" s="537">
        <f t="shared" si="32"/>
        <v>0</v>
      </c>
      <c r="U141" s="538">
        <f>7357.9+22073.8</f>
        <v>29431.699999999997</v>
      </c>
      <c r="V141" s="538">
        <v>0</v>
      </c>
      <c r="W141" s="538">
        <v>0</v>
      </c>
      <c r="X141" s="537">
        <v>0</v>
      </c>
      <c r="Y141" s="538">
        <v>0</v>
      </c>
      <c r="Z141" s="538">
        <v>0</v>
      </c>
      <c r="AA141" s="538">
        <v>0</v>
      </c>
      <c r="AB141" s="537">
        <v>0</v>
      </c>
      <c r="AC141" s="539"/>
      <c r="AD141" s="540"/>
    </row>
    <row r="142" spans="1:30" s="9" customFormat="1" ht="12.75">
      <c r="A142" s="814"/>
      <c r="B142" s="549"/>
      <c r="C142" s="827"/>
      <c r="D142" s="831"/>
      <c r="E142" s="790"/>
      <c r="F142" s="791"/>
      <c r="G142" s="792"/>
      <c r="H142" s="793"/>
      <c r="I142" s="792"/>
      <c r="J142" s="793"/>
      <c r="K142" s="792"/>
      <c r="L142" s="793"/>
      <c r="M142" s="792"/>
      <c r="N142" s="793"/>
      <c r="O142" s="792"/>
      <c r="P142" s="629"/>
      <c r="Q142" s="799"/>
      <c r="R142" s="798" t="s">
        <v>216</v>
      </c>
      <c r="S142" s="537">
        <f t="shared" si="32"/>
        <v>0</v>
      </c>
      <c r="T142" s="537">
        <f t="shared" si="32"/>
        <v>0</v>
      </c>
      <c r="U142" s="538">
        <v>0</v>
      </c>
      <c r="V142" s="538">
        <v>0</v>
      </c>
      <c r="W142" s="538">
        <v>0</v>
      </c>
      <c r="X142" s="537">
        <v>0</v>
      </c>
      <c r="Y142" s="538">
        <v>0</v>
      </c>
      <c r="Z142" s="538">
        <v>0</v>
      </c>
      <c r="AA142" s="538">
        <v>0</v>
      </c>
      <c r="AB142" s="537">
        <v>0</v>
      </c>
      <c r="AC142" s="539"/>
      <c r="AD142" s="540"/>
    </row>
    <row r="143" spans="1:30" s="9" customFormat="1" ht="12.75">
      <c r="A143" s="814"/>
      <c r="B143" s="549"/>
      <c r="C143" s="827"/>
      <c r="D143" s="831"/>
      <c r="E143" s="790"/>
      <c r="F143" s="791"/>
      <c r="G143" s="792"/>
      <c r="H143" s="793"/>
      <c r="I143" s="792"/>
      <c r="J143" s="793"/>
      <c r="K143" s="792"/>
      <c r="L143" s="793"/>
      <c r="M143" s="792"/>
      <c r="N143" s="793"/>
      <c r="O143" s="792"/>
      <c r="P143" s="629"/>
      <c r="Q143" s="799"/>
      <c r="R143" s="798" t="s">
        <v>217</v>
      </c>
      <c r="S143" s="537">
        <f t="shared" si="32"/>
        <v>0</v>
      </c>
      <c r="T143" s="537">
        <f t="shared" si="32"/>
        <v>0</v>
      </c>
      <c r="U143" s="538">
        <v>0</v>
      </c>
      <c r="V143" s="538">
        <v>0</v>
      </c>
      <c r="W143" s="538">
        <v>0</v>
      </c>
      <c r="X143" s="537">
        <v>0</v>
      </c>
      <c r="Y143" s="538">
        <v>0</v>
      </c>
      <c r="Z143" s="538">
        <v>0</v>
      </c>
      <c r="AA143" s="538">
        <v>0</v>
      </c>
      <c r="AB143" s="537">
        <v>0</v>
      </c>
      <c r="AC143" s="539"/>
      <c r="AD143" s="540"/>
    </row>
    <row r="144" spans="1:30" s="9" customFormat="1" ht="13.5" thickBot="1">
      <c r="A144" s="819"/>
      <c r="B144" s="550"/>
      <c r="C144" s="833"/>
      <c r="D144" s="852"/>
      <c r="E144" s="803"/>
      <c r="F144" s="804"/>
      <c r="G144" s="805"/>
      <c r="H144" s="806"/>
      <c r="I144" s="805"/>
      <c r="J144" s="806"/>
      <c r="K144" s="805"/>
      <c r="L144" s="806"/>
      <c r="M144" s="805"/>
      <c r="N144" s="806"/>
      <c r="O144" s="805"/>
      <c r="P144" s="637"/>
      <c r="Q144" s="808"/>
      <c r="R144" s="809" t="s">
        <v>218</v>
      </c>
      <c r="S144" s="541">
        <f t="shared" si="32"/>
        <v>0</v>
      </c>
      <c r="T144" s="541">
        <f t="shared" si="32"/>
        <v>0</v>
      </c>
      <c r="U144" s="542">
        <v>0</v>
      </c>
      <c r="V144" s="542">
        <v>0</v>
      </c>
      <c r="W144" s="542">
        <v>0</v>
      </c>
      <c r="X144" s="541">
        <v>0</v>
      </c>
      <c r="Y144" s="542">
        <v>0</v>
      </c>
      <c r="Z144" s="542">
        <v>0</v>
      </c>
      <c r="AA144" s="542">
        <v>0</v>
      </c>
      <c r="AB144" s="541">
        <v>0</v>
      </c>
      <c r="AC144" s="543"/>
      <c r="AD144" s="544"/>
    </row>
    <row r="145" spans="1:30" s="9" customFormat="1" ht="12.75">
      <c r="A145" s="814" t="s">
        <v>235</v>
      </c>
      <c r="B145" s="549" t="s">
        <v>329</v>
      </c>
      <c r="C145" s="827">
        <v>9500</v>
      </c>
      <c r="D145" s="830"/>
      <c r="E145" s="832"/>
      <c r="F145" s="784"/>
      <c r="G145" s="785"/>
      <c r="H145" s="786"/>
      <c r="I145" s="785"/>
      <c r="J145" s="786"/>
      <c r="K145" s="785"/>
      <c r="L145" s="786"/>
      <c r="M145" s="785"/>
      <c r="N145" s="786"/>
      <c r="O145" s="785"/>
      <c r="P145" s="620"/>
      <c r="Q145" s="619"/>
      <c r="R145" s="599" t="s">
        <v>227</v>
      </c>
      <c r="S145" s="534">
        <f>SUM(S146:S156)</f>
        <v>102286.8</v>
      </c>
      <c r="T145" s="534">
        <f aca="true" t="shared" si="33" ref="T145:AB145">SUM(T146:T156)</f>
        <v>3391.8</v>
      </c>
      <c r="U145" s="534">
        <f>SUM(U146:U156)</f>
        <v>102286.8</v>
      </c>
      <c r="V145" s="534">
        <f t="shared" si="33"/>
        <v>3391.8</v>
      </c>
      <c r="W145" s="534">
        <f t="shared" si="33"/>
        <v>0</v>
      </c>
      <c r="X145" s="534">
        <f t="shared" si="33"/>
        <v>0</v>
      </c>
      <c r="Y145" s="534">
        <f t="shared" si="33"/>
        <v>0</v>
      </c>
      <c r="Z145" s="534">
        <f t="shared" si="33"/>
        <v>0</v>
      </c>
      <c r="AA145" s="534">
        <f t="shared" si="33"/>
        <v>0</v>
      </c>
      <c r="AB145" s="534">
        <f t="shared" si="33"/>
        <v>0</v>
      </c>
      <c r="AC145" s="535" t="s">
        <v>28</v>
      </c>
      <c r="AD145" s="536"/>
    </row>
    <row r="146" spans="1:30" s="9" customFormat="1" ht="12.75">
      <c r="A146" s="814"/>
      <c r="B146" s="549"/>
      <c r="C146" s="827"/>
      <c r="D146" s="831"/>
      <c r="E146" s="790"/>
      <c r="F146" s="791"/>
      <c r="G146" s="792"/>
      <c r="H146" s="793"/>
      <c r="I146" s="792"/>
      <c r="J146" s="793"/>
      <c r="K146" s="792"/>
      <c r="L146" s="793"/>
      <c r="M146" s="792"/>
      <c r="N146" s="793"/>
      <c r="O146" s="792"/>
      <c r="P146" s="629"/>
      <c r="Q146" s="628"/>
      <c r="R146" s="798" t="s">
        <v>30</v>
      </c>
      <c r="S146" s="537">
        <f aca="true" t="shared" si="34" ref="S146:T156">U146+W146+Y146+AA146</f>
        <v>0</v>
      </c>
      <c r="T146" s="537">
        <f t="shared" si="34"/>
        <v>0</v>
      </c>
      <c r="U146" s="538">
        <v>0</v>
      </c>
      <c r="V146" s="538">
        <v>0</v>
      </c>
      <c r="W146" s="537">
        <v>0</v>
      </c>
      <c r="X146" s="537">
        <v>0</v>
      </c>
      <c r="Y146" s="537">
        <v>0</v>
      </c>
      <c r="Z146" s="537">
        <v>0</v>
      </c>
      <c r="AA146" s="537">
        <v>0</v>
      </c>
      <c r="AB146" s="537">
        <v>0</v>
      </c>
      <c r="AC146" s="539"/>
      <c r="AD146" s="540"/>
    </row>
    <row r="147" spans="1:30" s="9" customFormat="1" ht="12.75">
      <c r="A147" s="814"/>
      <c r="B147" s="549"/>
      <c r="C147" s="827"/>
      <c r="D147" s="831"/>
      <c r="E147" s="790"/>
      <c r="F147" s="791"/>
      <c r="G147" s="792"/>
      <c r="H147" s="793"/>
      <c r="I147" s="792"/>
      <c r="J147" s="793"/>
      <c r="K147" s="792"/>
      <c r="L147" s="793"/>
      <c r="M147" s="792"/>
      <c r="N147" s="793"/>
      <c r="O147" s="792"/>
      <c r="P147" s="629"/>
      <c r="Q147" s="799"/>
      <c r="R147" s="798" t="s">
        <v>33</v>
      </c>
      <c r="S147" s="537">
        <f t="shared" si="34"/>
        <v>0</v>
      </c>
      <c r="T147" s="537">
        <f t="shared" si="34"/>
        <v>0</v>
      </c>
      <c r="U147" s="538">
        <v>0</v>
      </c>
      <c r="V147" s="538">
        <v>0</v>
      </c>
      <c r="W147" s="537">
        <v>0</v>
      </c>
      <c r="X147" s="537">
        <v>0</v>
      </c>
      <c r="Y147" s="537">
        <v>0</v>
      </c>
      <c r="Z147" s="537">
        <v>0</v>
      </c>
      <c r="AA147" s="537">
        <v>0</v>
      </c>
      <c r="AB147" s="537">
        <v>0</v>
      </c>
      <c r="AC147" s="539"/>
      <c r="AD147" s="540"/>
    </row>
    <row r="148" spans="1:30" s="9" customFormat="1" ht="12.75">
      <c r="A148" s="814"/>
      <c r="B148" s="549"/>
      <c r="C148" s="827"/>
      <c r="D148" s="831"/>
      <c r="E148" s="790"/>
      <c r="F148" s="791"/>
      <c r="G148" s="792"/>
      <c r="H148" s="793"/>
      <c r="I148" s="792"/>
      <c r="J148" s="793"/>
      <c r="K148" s="792"/>
      <c r="L148" s="793"/>
      <c r="M148" s="792"/>
      <c r="N148" s="793"/>
      <c r="O148" s="792"/>
      <c r="P148" s="629"/>
      <c r="Q148" s="795"/>
      <c r="R148" s="798" t="s">
        <v>34</v>
      </c>
      <c r="S148" s="537">
        <f t="shared" si="34"/>
        <v>0</v>
      </c>
      <c r="T148" s="537">
        <f t="shared" si="34"/>
        <v>0</v>
      </c>
      <c r="U148" s="538">
        <v>0</v>
      </c>
      <c r="V148" s="538">
        <v>0</v>
      </c>
      <c r="W148" s="537">
        <v>0</v>
      </c>
      <c r="X148" s="537">
        <v>0</v>
      </c>
      <c r="Y148" s="537">
        <v>0</v>
      </c>
      <c r="Z148" s="537">
        <v>0</v>
      </c>
      <c r="AA148" s="537">
        <v>0</v>
      </c>
      <c r="AB148" s="537">
        <v>0</v>
      </c>
      <c r="AC148" s="539"/>
      <c r="AD148" s="540"/>
    </row>
    <row r="149" spans="1:30" s="9" customFormat="1" ht="12.75">
      <c r="A149" s="814"/>
      <c r="B149" s="549"/>
      <c r="C149" s="827"/>
      <c r="D149" s="831"/>
      <c r="E149" s="790"/>
      <c r="F149" s="791"/>
      <c r="G149" s="792"/>
      <c r="H149" s="793"/>
      <c r="I149" s="792"/>
      <c r="J149" s="793"/>
      <c r="K149" s="792"/>
      <c r="L149" s="793"/>
      <c r="M149" s="792"/>
      <c r="N149" s="793"/>
      <c r="O149" s="792"/>
      <c r="P149" s="629"/>
      <c r="Q149" s="795"/>
      <c r="R149" s="798" t="s">
        <v>228</v>
      </c>
      <c r="S149" s="537">
        <f t="shared" si="34"/>
        <v>0</v>
      </c>
      <c r="T149" s="537">
        <f t="shared" si="34"/>
        <v>0</v>
      </c>
      <c r="U149" s="538">
        <v>0</v>
      </c>
      <c r="V149" s="538">
        <v>0</v>
      </c>
      <c r="W149" s="537">
        <v>0</v>
      </c>
      <c r="X149" s="537">
        <v>0</v>
      </c>
      <c r="Y149" s="537">
        <v>0</v>
      </c>
      <c r="Z149" s="537">
        <v>0</v>
      </c>
      <c r="AA149" s="537">
        <v>0</v>
      </c>
      <c r="AB149" s="537">
        <v>0</v>
      </c>
      <c r="AC149" s="539"/>
      <c r="AD149" s="540"/>
    </row>
    <row r="150" spans="1:30" s="9" customFormat="1" ht="12.75">
      <c r="A150" s="814"/>
      <c r="B150" s="549"/>
      <c r="C150" s="827"/>
      <c r="D150" s="831"/>
      <c r="E150" s="790"/>
      <c r="F150" s="791"/>
      <c r="G150" s="792"/>
      <c r="H150" s="793"/>
      <c r="I150" s="792"/>
      <c r="J150" s="793"/>
      <c r="K150" s="792"/>
      <c r="L150" s="793"/>
      <c r="M150" s="792"/>
      <c r="N150" s="793"/>
      <c r="O150" s="792"/>
      <c r="P150" s="629"/>
      <c r="Q150" s="795"/>
      <c r="R150" s="798" t="s">
        <v>36</v>
      </c>
      <c r="S150" s="537">
        <f t="shared" si="34"/>
        <v>0</v>
      </c>
      <c r="T150" s="537">
        <f t="shared" si="34"/>
        <v>0</v>
      </c>
      <c r="U150" s="538">
        <v>0</v>
      </c>
      <c r="V150" s="538">
        <v>0</v>
      </c>
      <c r="W150" s="537">
        <v>0</v>
      </c>
      <c r="X150" s="537">
        <v>0</v>
      </c>
      <c r="Y150" s="537">
        <v>0</v>
      </c>
      <c r="Z150" s="537">
        <v>0</v>
      </c>
      <c r="AA150" s="537">
        <v>0</v>
      </c>
      <c r="AB150" s="537">
        <v>0</v>
      </c>
      <c r="AC150" s="539"/>
      <c r="AD150" s="540"/>
    </row>
    <row r="151" spans="1:30" s="9" customFormat="1" ht="12.75">
      <c r="A151" s="814"/>
      <c r="B151" s="549"/>
      <c r="C151" s="827"/>
      <c r="D151" s="831"/>
      <c r="E151" s="790"/>
      <c r="F151" s="791"/>
      <c r="G151" s="792"/>
      <c r="H151" s="793"/>
      <c r="I151" s="792"/>
      <c r="J151" s="793"/>
      <c r="K151" s="792"/>
      <c r="L151" s="793"/>
      <c r="M151" s="792"/>
      <c r="N151" s="793"/>
      <c r="O151" s="792"/>
      <c r="P151" s="629"/>
      <c r="Q151" s="836"/>
      <c r="R151" s="798" t="s">
        <v>207</v>
      </c>
      <c r="S151" s="537">
        <f>U151+W151+Y151+AA151</f>
        <v>0</v>
      </c>
      <c r="T151" s="537">
        <f t="shared" si="34"/>
        <v>0</v>
      </c>
      <c r="U151" s="538">
        <v>0</v>
      </c>
      <c r="V151" s="538">
        <v>0</v>
      </c>
      <c r="W151" s="537">
        <v>0</v>
      </c>
      <c r="X151" s="537">
        <v>0</v>
      </c>
      <c r="Y151" s="537">
        <v>0</v>
      </c>
      <c r="Z151" s="537">
        <v>0</v>
      </c>
      <c r="AA151" s="537">
        <v>0</v>
      </c>
      <c r="AB151" s="537">
        <v>0</v>
      </c>
      <c r="AC151" s="539"/>
      <c r="AD151" s="540"/>
    </row>
    <row r="152" spans="1:30" s="9" customFormat="1" ht="12.75">
      <c r="A152" s="814"/>
      <c r="B152" s="549"/>
      <c r="C152" s="827"/>
      <c r="D152" s="831"/>
      <c r="E152" s="790"/>
      <c r="F152" s="791">
        <v>1</v>
      </c>
      <c r="G152" s="792">
        <v>1</v>
      </c>
      <c r="H152" s="793"/>
      <c r="I152" s="792"/>
      <c r="J152" s="793"/>
      <c r="K152" s="792"/>
      <c r="L152" s="793"/>
      <c r="M152" s="792"/>
      <c r="N152" s="793"/>
      <c r="O152" s="792"/>
      <c r="P152" s="856" t="s">
        <v>194</v>
      </c>
      <c r="Q152" s="795" t="s">
        <v>32</v>
      </c>
      <c r="R152" s="798" t="s">
        <v>214</v>
      </c>
      <c r="S152" s="537">
        <f>U152+W152+Y152+AA152</f>
        <v>3391.8</v>
      </c>
      <c r="T152" s="537">
        <f t="shared" si="34"/>
        <v>3391.8</v>
      </c>
      <c r="U152" s="538">
        <v>3391.8</v>
      </c>
      <c r="V152" s="538">
        <v>3391.8</v>
      </c>
      <c r="W152" s="538">
        <v>0</v>
      </c>
      <c r="X152" s="537">
        <v>0</v>
      </c>
      <c r="Y152" s="538">
        <v>0</v>
      </c>
      <c r="Z152" s="538">
        <v>0</v>
      </c>
      <c r="AA152" s="538">
        <v>0</v>
      </c>
      <c r="AB152" s="537">
        <v>0</v>
      </c>
      <c r="AC152" s="539"/>
      <c r="AD152" s="540"/>
    </row>
    <row r="153" spans="1:30" s="9" customFormat="1" ht="12.75">
      <c r="A153" s="814"/>
      <c r="B153" s="549"/>
      <c r="C153" s="827"/>
      <c r="D153" s="831">
        <v>9500</v>
      </c>
      <c r="E153" s="832"/>
      <c r="F153" s="824"/>
      <c r="G153" s="792"/>
      <c r="H153" s="793">
        <v>1</v>
      </c>
      <c r="I153" s="792"/>
      <c r="J153" s="793"/>
      <c r="K153" s="792"/>
      <c r="L153" s="793"/>
      <c r="M153" s="792"/>
      <c r="N153" s="793"/>
      <c r="O153" s="792"/>
      <c r="P153" s="629"/>
      <c r="Q153" s="552" t="s">
        <v>31</v>
      </c>
      <c r="R153" s="798" t="s">
        <v>215</v>
      </c>
      <c r="S153" s="537">
        <f t="shared" si="34"/>
        <v>98895</v>
      </c>
      <c r="T153" s="537">
        <f t="shared" si="34"/>
        <v>0</v>
      </c>
      <c r="U153" s="538">
        <f>24723.8+74171.2</f>
        <v>98895</v>
      </c>
      <c r="V153" s="538">
        <v>0</v>
      </c>
      <c r="W153" s="538">
        <v>0</v>
      </c>
      <c r="X153" s="537">
        <v>0</v>
      </c>
      <c r="Y153" s="538">
        <v>0</v>
      </c>
      <c r="Z153" s="538">
        <v>0</v>
      </c>
      <c r="AA153" s="538">
        <v>0</v>
      </c>
      <c r="AB153" s="537">
        <v>0</v>
      </c>
      <c r="AC153" s="539"/>
      <c r="AD153" s="540"/>
    </row>
    <row r="154" spans="1:30" s="9" customFormat="1" ht="12.75">
      <c r="A154" s="814"/>
      <c r="B154" s="549"/>
      <c r="C154" s="827"/>
      <c r="D154" s="831"/>
      <c r="E154" s="790"/>
      <c r="F154" s="791"/>
      <c r="G154" s="792"/>
      <c r="H154" s="793"/>
      <c r="I154" s="792"/>
      <c r="J154" s="793"/>
      <c r="K154" s="792"/>
      <c r="L154" s="793"/>
      <c r="M154" s="792"/>
      <c r="N154" s="793"/>
      <c r="O154" s="792"/>
      <c r="P154" s="629"/>
      <c r="Q154" s="799"/>
      <c r="R154" s="798" t="s">
        <v>216</v>
      </c>
      <c r="S154" s="537">
        <f t="shared" si="34"/>
        <v>0</v>
      </c>
      <c r="T154" s="537">
        <f t="shared" si="34"/>
        <v>0</v>
      </c>
      <c r="U154" s="538">
        <v>0</v>
      </c>
      <c r="V154" s="538">
        <v>0</v>
      </c>
      <c r="W154" s="538">
        <v>0</v>
      </c>
      <c r="X154" s="537">
        <v>0</v>
      </c>
      <c r="Y154" s="538">
        <v>0</v>
      </c>
      <c r="Z154" s="538">
        <v>0</v>
      </c>
      <c r="AA154" s="538">
        <v>0</v>
      </c>
      <c r="AB154" s="537">
        <v>0</v>
      </c>
      <c r="AC154" s="539"/>
      <c r="AD154" s="540"/>
    </row>
    <row r="155" spans="1:30" s="9" customFormat="1" ht="12.75">
      <c r="A155" s="814"/>
      <c r="B155" s="549"/>
      <c r="C155" s="827"/>
      <c r="D155" s="831"/>
      <c r="E155" s="790"/>
      <c r="F155" s="791"/>
      <c r="G155" s="792"/>
      <c r="H155" s="793"/>
      <c r="I155" s="792"/>
      <c r="J155" s="793"/>
      <c r="K155" s="792"/>
      <c r="L155" s="793"/>
      <c r="M155" s="792"/>
      <c r="N155" s="793"/>
      <c r="O155" s="792"/>
      <c r="P155" s="629"/>
      <c r="Q155" s="799"/>
      <c r="R155" s="798" t="s">
        <v>217</v>
      </c>
      <c r="S155" s="537">
        <f t="shared" si="34"/>
        <v>0</v>
      </c>
      <c r="T155" s="537">
        <f t="shared" si="34"/>
        <v>0</v>
      </c>
      <c r="U155" s="538">
        <v>0</v>
      </c>
      <c r="V155" s="538">
        <v>0</v>
      </c>
      <c r="W155" s="538">
        <v>0</v>
      </c>
      <c r="X155" s="537">
        <v>0</v>
      </c>
      <c r="Y155" s="538">
        <v>0</v>
      </c>
      <c r="Z155" s="538">
        <v>0</v>
      </c>
      <c r="AA155" s="538">
        <v>0</v>
      </c>
      <c r="AB155" s="537">
        <v>0</v>
      </c>
      <c r="AC155" s="539"/>
      <c r="AD155" s="540"/>
    </row>
    <row r="156" spans="1:30" s="9" customFormat="1" ht="13.5" thickBot="1">
      <c r="A156" s="819"/>
      <c r="B156" s="550"/>
      <c r="C156" s="833"/>
      <c r="D156" s="852"/>
      <c r="E156" s="803"/>
      <c r="F156" s="804"/>
      <c r="G156" s="805"/>
      <c r="H156" s="806"/>
      <c r="I156" s="805"/>
      <c r="J156" s="806"/>
      <c r="K156" s="805"/>
      <c r="L156" s="806"/>
      <c r="M156" s="805"/>
      <c r="N156" s="806"/>
      <c r="O156" s="805"/>
      <c r="P156" s="637"/>
      <c r="Q156" s="808"/>
      <c r="R156" s="809" t="s">
        <v>218</v>
      </c>
      <c r="S156" s="541">
        <f t="shared" si="34"/>
        <v>0</v>
      </c>
      <c r="T156" s="541">
        <f t="shared" si="34"/>
        <v>0</v>
      </c>
      <c r="U156" s="542">
        <v>0</v>
      </c>
      <c r="V156" s="542">
        <v>0</v>
      </c>
      <c r="W156" s="542">
        <v>0</v>
      </c>
      <c r="X156" s="541">
        <v>0</v>
      </c>
      <c r="Y156" s="542">
        <v>0</v>
      </c>
      <c r="Z156" s="542">
        <v>0</v>
      </c>
      <c r="AA156" s="542">
        <v>0</v>
      </c>
      <c r="AB156" s="541">
        <v>0</v>
      </c>
      <c r="AC156" s="543"/>
      <c r="AD156" s="544"/>
    </row>
    <row r="157" spans="1:30" s="9" customFormat="1" ht="12.75">
      <c r="A157" s="814" t="s">
        <v>236</v>
      </c>
      <c r="B157" s="549" t="s">
        <v>337</v>
      </c>
      <c r="C157" s="827">
        <v>1287</v>
      </c>
      <c r="D157" s="843"/>
      <c r="E157" s="832"/>
      <c r="F157" s="784"/>
      <c r="G157" s="785"/>
      <c r="H157" s="786"/>
      <c r="I157" s="785"/>
      <c r="J157" s="786"/>
      <c r="K157" s="785"/>
      <c r="L157" s="786"/>
      <c r="M157" s="785"/>
      <c r="N157" s="786"/>
      <c r="O157" s="785"/>
      <c r="P157" s="619"/>
      <c r="Q157" s="619"/>
      <c r="R157" s="599" t="s">
        <v>227</v>
      </c>
      <c r="S157" s="534">
        <f>SUM(S158:S168)</f>
        <v>12731.6</v>
      </c>
      <c r="T157" s="534">
        <f aca="true" t="shared" si="35" ref="T157:AB157">SUM(T158:T168)</f>
        <v>12731.6</v>
      </c>
      <c r="U157" s="534">
        <f t="shared" si="35"/>
        <v>12731.6</v>
      </c>
      <c r="V157" s="534">
        <f t="shared" si="35"/>
        <v>12731.6</v>
      </c>
      <c r="W157" s="534">
        <f t="shared" si="35"/>
        <v>0</v>
      </c>
      <c r="X157" s="534">
        <f t="shared" si="35"/>
        <v>0</v>
      </c>
      <c r="Y157" s="534">
        <f t="shared" si="35"/>
        <v>0</v>
      </c>
      <c r="Z157" s="534">
        <f t="shared" si="35"/>
        <v>0</v>
      </c>
      <c r="AA157" s="534">
        <f t="shared" si="35"/>
        <v>0</v>
      </c>
      <c r="AB157" s="534">
        <f t="shared" si="35"/>
        <v>0</v>
      </c>
      <c r="AC157" s="535" t="s">
        <v>28</v>
      </c>
      <c r="AD157" s="536"/>
    </row>
    <row r="158" spans="1:30" s="9" customFormat="1" ht="12.75">
      <c r="A158" s="814"/>
      <c r="B158" s="549"/>
      <c r="C158" s="827"/>
      <c r="D158" s="789"/>
      <c r="E158" s="790"/>
      <c r="F158" s="791"/>
      <c r="G158" s="792"/>
      <c r="H158" s="793"/>
      <c r="I158" s="792"/>
      <c r="J158" s="793"/>
      <c r="K158" s="792"/>
      <c r="L158" s="793"/>
      <c r="M158" s="792"/>
      <c r="N158" s="793"/>
      <c r="O158" s="792"/>
      <c r="P158" s="799"/>
      <c r="Q158" s="628"/>
      <c r="R158" s="798" t="s">
        <v>30</v>
      </c>
      <c r="S158" s="537">
        <f aca="true" t="shared" si="36" ref="S158:T168">U158+W158+Y158+AA158</f>
        <v>0</v>
      </c>
      <c r="T158" s="537">
        <f t="shared" si="36"/>
        <v>0</v>
      </c>
      <c r="U158" s="538">
        <v>0</v>
      </c>
      <c r="V158" s="538">
        <v>0</v>
      </c>
      <c r="W158" s="537">
        <v>0</v>
      </c>
      <c r="X158" s="537">
        <v>0</v>
      </c>
      <c r="Y158" s="537">
        <v>0</v>
      </c>
      <c r="Z158" s="537">
        <v>0</v>
      </c>
      <c r="AA158" s="537">
        <v>0</v>
      </c>
      <c r="AB158" s="537">
        <v>0</v>
      </c>
      <c r="AC158" s="539"/>
      <c r="AD158" s="540"/>
    </row>
    <row r="159" spans="1:30" s="9" customFormat="1" ht="12.75">
      <c r="A159" s="814"/>
      <c r="B159" s="549"/>
      <c r="C159" s="827"/>
      <c r="D159" s="789"/>
      <c r="E159" s="790"/>
      <c r="F159" s="791"/>
      <c r="G159" s="792"/>
      <c r="H159" s="793"/>
      <c r="I159" s="792"/>
      <c r="J159" s="793"/>
      <c r="K159" s="792"/>
      <c r="L159" s="793"/>
      <c r="M159" s="792"/>
      <c r="N159" s="793"/>
      <c r="O159" s="792"/>
      <c r="P159" s="799"/>
      <c r="Q159" s="799"/>
      <c r="R159" s="798" t="s">
        <v>33</v>
      </c>
      <c r="S159" s="537">
        <f t="shared" si="36"/>
        <v>0</v>
      </c>
      <c r="T159" s="537">
        <f t="shared" si="36"/>
        <v>0</v>
      </c>
      <c r="U159" s="538">
        <v>0</v>
      </c>
      <c r="V159" s="538">
        <v>0</v>
      </c>
      <c r="W159" s="537">
        <v>0</v>
      </c>
      <c r="X159" s="537">
        <v>0</v>
      </c>
      <c r="Y159" s="537">
        <v>0</v>
      </c>
      <c r="Z159" s="537">
        <v>0</v>
      </c>
      <c r="AA159" s="537">
        <v>0</v>
      </c>
      <c r="AB159" s="537">
        <v>0</v>
      </c>
      <c r="AC159" s="539"/>
      <c r="AD159" s="540"/>
    </row>
    <row r="160" spans="1:30" s="9" customFormat="1" ht="12.75">
      <c r="A160" s="814"/>
      <c r="B160" s="549"/>
      <c r="C160" s="827"/>
      <c r="D160" s="789">
        <v>1287</v>
      </c>
      <c r="E160" s="790"/>
      <c r="F160" s="791"/>
      <c r="G160" s="792"/>
      <c r="H160" s="793">
        <v>1</v>
      </c>
      <c r="I160" s="792">
        <v>1</v>
      </c>
      <c r="J160" s="793"/>
      <c r="K160" s="792"/>
      <c r="L160" s="793"/>
      <c r="M160" s="792"/>
      <c r="N160" s="793"/>
      <c r="O160" s="792"/>
      <c r="P160" s="856" t="s">
        <v>194</v>
      </c>
      <c r="Q160" s="795" t="s">
        <v>31</v>
      </c>
      <c r="R160" s="798" t="s">
        <v>34</v>
      </c>
      <c r="S160" s="537">
        <f t="shared" si="36"/>
        <v>12731.6</v>
      </c>
      <c r="T160" s="537">
        <f t="shared" si="36"/>
        <v>12731.6</v>
      </c>
      <c r="U160" s="538">
        <v>12731.6</v>
      </c>
      <c r="V160" s="538">
        <v>12731.6</v>
      </c>
      <c r="W160" s="537">
        <v>0</v>
      </c>
      <c r="X160" s="537">
        <v>0</v>
      </c>
      <c r="Y160" s="537">
        <v>0</v>
      </c>
      <c r="Z160" s="537">
        <v>0</v>
      </c>
      <c r="AA160" s="537">
        <v>0</v>
      </c>
      <c r="AB160" s="537">
        <v>0</v>
      </c>
      <c r="AC160" s="539"/>
      <c r="AD160" s="540"/>
    </row>
    <row r="161" spans="1:30" s="9" customFormat="1" ht="12.75">
      <c r="A161" s="814"/>
      <c r="B161" s="549"/>
      <c r="C161" s="827"/>
      <c r="D161" s="789"/>
      <c r="E161" s="790"/>
      <c r="F161" s="791"/>
      <c r="G161" s="792"/>
      <c r="H161" s="793"/>
      <c r="I161" s="792"/>
      <c r="J161" s="793"/>
      <c r="K161" s="792"/>
      <c r="L161" s="793"/>
      <c r="M161" s="792"/>
      <c r="N161" s="793"/>
      <c r="O161" s="792"/>
      <c r="P161" s="799"/>
      <c r="Q161" s="795"/>
      <c r="R161" s="798" t="s">
        <v>228</v>
      </c>
      <c r="S161" s="537">
        <f t="shared" si="36"/>
        <v>0</v>
      </c>
      <c r="T161" s="537">
        <f t="shared" si="36"/>
        <v>0</v>
      </c>
      <c r="U161" s="538">
        <v>0</v>
      </c>
      <c r="V161" s="538">
        <v>0</v>
      </c>
      <c r="W161" s="537">
        <v>0</v>
      </c>
      <c r="X161" s="537">
        <v>0</v>
      </c>
      <c r="Y161" s="537">
        <v>0</v>
      </c>
      <c r="Z161" s="537">
        <v>0</v>
      </c>
      <c r="AA161" s="537">
        <v>0</v>
      </c>
      <c r="AB161" s="537">
        <v>0</v>
      </c>
      <c r="AC161" s="539"/>
      <c r="AD161" s="540"/>
    </row>
    <row r="162" spans="1:30" s="9" customFormat="1" ht="12.75">
      <c r="A162" s="814"/>
      <c r="B162" s="549"/>
      <c r="C162" s="827"/>
      <c r="D162" s="789"/>
      <c r="E162" s="790"/>
      <c r="F162" s="791"/>
      <c r="G162" s="792"/>
      <c r="H162" s="793"/>
      <c r="I162" s="792"/>
      <c r="J162" s="793"/>
      <c r="K162" s="792"/>
      <c r="L162" s="793"/>
      <c r="M162" s="792"/>
      <c r="N162" s="793"/>
      <c r="O162" s="792"/>
      <c r="P162" s="799"/>
      <c r="Q162" s="799"/>
      <c r="R162" s="798" t="s">
        <v>36</v>
      </c>
      <c r="S162" s="537">
        <f t="shared" si="36"/>
        <v>0</v>
      </c>
      <c r="T162" s="537">
        <f t="shared" si="36"/>
        <v>0</v>
      </c>
      <c r="U162" s="538">
        <v>0</v>
      </c>
      <c r="V162" s="538">
        <v>0</v>
      </c>
      <c r="W162" s="537">
        <v>0</v>
      </c>
      <c r="X162" s="537">
        <v>0</v>
      </c>
      <c r="Y162" s="537">
        <v>0</v>
      </c>
      <c r="Z162" s="537">
        <v>0</v>
      </c>
      <c r="AA162" s="537">
        <v>0</v>
      </c>
      <c r="AB162" s="537">
        <v>0</v>
      </c>
      <c r="AC162" s="539"/>
      <c r="AD162" s="540"/>
    </row>
    <row r="163" spans="1:30" s="9" customFormat="1" ht="12.75">
      <c r="A163" s="814"/>
      <c r="B163" s="549"/>
      <c r="C163" s="827"/>
      <c r="D163" s="789"/>
      <c r="E163" s="790"/>
      <c r="F163" s="791"/>
      <c r="G163" s="792"/>
      <c r="H163" s="793"/>
      <c r="I163" s="792"/>
      <c r="J163" s="793"/>
      <c r="K163" s="792"/>
      <c r="L163" s="793"/>
      <c r="M163" s="792"/>
      <c r="N163" s="793"/>
      <c r="O163" s="792"/>
      <c r="P163" s="799"/>
      <c r="Q163" s="799"/>
      <c r="R163" s="798" t="s">
        <v>207</v>
      </c>
      <c r="S163" s="537">
        <f t="shared" si="36"/>
        <v>0</v>
      </c>
      <c r="T163" s="537">
        <f t="shared" si="36"/>
        <v>0</v>
      </c>
      <c r="U163" s="538">
        <v>0</v>
      </c>
      <c r="V163" s="538">
        <v>0</v>
      </c>
      <c r="W163" s="537">
        <v>0</v>
      </c>
      <c r="X163" s="537">
        <v>0</v>
      </c>
      <c r="Y163" s="537">
        <v>0</v>
      </c>
      <c r="Z163" s="537">
        <v>0</v>
      </c>
      <c r="AA163" s="537">
        <v>0</v>
      </c>
      <c r="AB163" s="537">
        <v>0</v>
      </c>
      <c r="AC163" s="539"/>
      <c r="AD163" s="540"/>
    </row>
    <row r="164" spans="1:30" s="9" customFormat="1" ht="12.75">
      <c r="A164" s="814"/>
      <c r="B164" s="549"/>
      <c r="C164" s="827"/>
      <c r="D164" s="789"/>
      <c r="E164" s="790"/>
      <c r="F164" s="791"/>
      <c r="G164" s="792"/>
      <c r="H164" s="793"/>
      <c r="I164" s="792"/>
      <c r="J164" s="793"/>
      <c r="K164" s="792"/>
      <c r="L164" s="793"/>
      <c r="M164" s="792"/>
      <c r="N164" s="793"/>
      <c r="O164" s="792"/>
      <c r="P164" s="629"/>
      <c r="Q164" s="799"/>
      <c r="R164" s="798" t="s">
        <v>214</v>
      </c>
      <c r="S164" s="537">
        <f t="shared" si="36"/>
        <v>0</v>
      </c>
      <c r="T164" s="537">
        <f t="shared" si="36"/>
        <v>0</v>
      </c>
      <c r="U164" s="538">
        <v>0</v>
      </c>
      <c r="V164" s="538">
        <v>0</v>
      </c>
      <c r="W164" s="538">
        <v>0</v>
      </c>
      <c r="X164" s="537">
        <v>0</v>
      </c>
      <c r="Y164" s="538">
        <v>0</v>
      </c>
      <c r="Z164" s="538">
        <v>0</v>
      </c>
      <c r="AA164" s="538">
        <v>0</v>
      </c>
      <c r="AB164" s="537">
        <v>0</v>
      </c>
      <c r="AC164" s="539"/>
      <c r="AD164" s="540"/>
    </row>
    <row r="165" spans="1:30" s="9" customFormat="1" ht="12.75">
      <c r="A165" s="814"/>
      <c r="B165" s="549"/>
      <c r="C165" s="827"/>
      <c r="D165" s="789"/>
      <c r="E165" s="790"/>
      <c r="F165" s="791"/>
      <c r="G165" s="792"/>
      <c r="H165" s="793"/>
      <c r="I165" s="792"/>
      <c r="J165" s="793"/>
      <c r="K165" s="792"/>
      <c r="L165" s="793"/>
      <c r="M165" s="792"/>
      <c r="N165" s="793"/>
      <c r="O165" s="792"/>
      <c r="P165" s="629"/>
      <c r="Q165" s="799"/>
      <c r="R165" s="798" t="s">
        <v>215</v>
      </c>
      <c r="S165" s="537">
        <f t="shared" si="36"/>
        <v>0</v>
      </c>
      <c r="T165" s="537">
        <f t="shared" si="36"/>
        <v>0</v>
      </c>
      <c r="U165" s="538">
        <v>0</v>
      </c>
      <c r="V165" s="538">
        <v>0</v>
      </c>
      <c r="W165" s="538">
        <v>0</v>
      </c>
      <c r="X165" s="537">
        <v>0</v>
      </c>
      <c r="Y165" s="538">
        <v>0</v>
      </c>
      <c r="Z165" s="538">
        <v>0</v>
      </c>
      <c r="AA165" s="538">
        <v>0</v>
      </c>
      <c r="AB165" s="537">
        <v>0</v>
      </c>
      <c r="AC165" s="539"/>
      <c r="AD165" s="540"/>
    </row>
    <row r="166" spans="1:30" s="9" customFormat="1" ht="12.75">
      <c r="A166" s="814"/>
      <c r="B166" s="549"/>
      <c r="C166" s="827"/>
      <c r="D166" s="789"/>
      <c r="E166" s="790"/>
      <c r="F166" s="791"/>
      <c r="G166" s="792"/>
      <c r="H166" s="793"/>
      <c r="I166" s="792"/>
      <c r="J166" s="793"/>
      <c r="K166" s="792"/>
      <c r="L166" s="793"/>
      <c r="M166" s="792"/>
      <c r="N166" s="793"/>
      <c r="O166" s="792"/>
      <c r="P166" s="629"/>
      <c r="Q166" s="799"/>
      <c r="R166" s="798" t="s">
        <v>216</v>
      </c>
      <c r="S166" s="537">
        <f t="shared" si="36"/>
        <v>0</v>
      </c>
      <c r="T166" s="537">
        <f t="shared" si="36"/>
        <v>0</v>
      </c>
      <c r="U166" s="538">
        <v>0</v>
      </c>
      <c r="V166" s="538">
        <v>0</v>
      </c>
      <c r="W166" s="538">
        <v>0</v>
      </c>
      <c r="X166" s="537">
        <v>0</v>
      </c>
      <c r="Y166" s="538">
        <v>0</v>
      </c>
      <c r="Z166" s="538">
        <v>0</v>
      </c>
      <c r="AA166" s="538">
        <v>0</v>
      </c>
      <c r="AB166" s="537">
        <v>0</v>
      </c>
      <c r="AC166" s="539"/>
      <c r="AD166" s="540"/>
    </row>
    <row r="167" spans="1:30" s="9" customFormat="1" ht="12.75">
      <c r="A167" s="814"/>
      <c r="B167" s="549"/>
      <c r="C167" s="827"/>
      <c r="D167" s="789"/>
      <c r="E167" s="790"/>
      <c r="F167" s="791"/>
      <c r="G167" s="792"/>
      <c r="H167" s="793"/>
      <c r="I167" s="792"/>
      <c r="J167" s="793"/>
      <c r="K167" s="792"/>
      <c r="L167" s="793"/>
      <c r="M167" s="792"/>
      <c r="N167" s="793"/>
      <c r="O167" s="792"/>
      <c r="P167" s="629"/>
      <c r="Q167" s="799"/>
      <c r="R167" s="798" t="s">
        <v>217</v>
      </c>
      <c r="S167" s="537">
        <f t="shared" si="36"/>
        <v>0</v>
      </c>
      <c r="T167" s="537">
        <f t="shared" si="36"/>
        <v>0</v>
      </c>
      <c r="U167" s="538">
        <v>0</v>
      </c>
      <c r="V167" s="538">
        <v>0</v>
      </c>
      <c r="W167" s="538">
        <v>0</v>
      </c>
      <c r="X167" s="537">
        <v>0</v>
      </c>
      <c r="Y167" s="538">
        <v>0</v>
      </c>
      <c r="Z167" s="538">
        <v>0</v>
      </c>
      <c r="AA167" s="538">
        <v>0</v>
      </c>
      <c r="AB167" s="537">
        <v>0</v>
      </c>
      <c r="AC167" s="539"/>
      <c r="AD167" s="540"/>
    </row>
    <row r="168" spans="1:30" s="9" customFormat="1" ht="13.5" thickBot="1">
      <c r="A168" s="819"/>
      <c r="B168" s="550"/>
      <c r="C168" s="833"/>
      <c r="D168" s="857"/>
      <c r="E168" s="803"/>
      <c r="F168" s="804"/>
      <c r="G168" s="805"/>
      <c r="H168" s="806"/>
      <c r="I168" s="805"/>
      <c r="J168" s="806"/>
      <c r="K168" s="805"/>
      <c r="L168" s="806"/>
      <c r="M168" s="805"/>
      <c r="N168" s="806"/>
      <c r="O168" s="805"/>
      <c r="P168" s="637"/>
      <c r="Q168" s="808"/>
      <c r="R168" s="809" t="s">
        <v>218</v>
      </c>
      <c r="S168" s="541">
        <f t="shared" si="36"/>
        <v>0</v>
      </c>
      <c r="T168" s="541">
        <f t="shared" si="36"/>
        <v>0</v>
      </c>
      <c r="U168" s="542">
        <v>0</v>
      </c>
      <c r="V168" s="542">
        <v>0</v>
      </c>
      <c r="W168" s="542">
        <v>0</v>
      </c>
      <c r="X168" s="541">
        <v>0</v>
      </c>
      <c r="Y168" s="542">
        <v>0</v>
      </c>
      <c r="Z168" s="542">
        <v>0</v>
      </c>
      <c r="AA168" s="542">
        <v>0</v>
      </c>
      <c r="AB168" s="541">
        <v>0</v>
      </c>
      <c r="AC168" s="543"/>
      <c r="AD168" s="544"/>
    </row>
    <row r="169" spans="1:30" s="9" customFormat="1" ht="12.75" customHeight="1">
      <c r="A169" s="814" t="s">
        <v>237</v>
      </c>
      <c r="B169" s="549" t="s">
        <v>336</v>
      </c>
      <c r="C169" s="858" t="s">
        <v>302</v>
      </c>
      <c r="D169" s="859"/>
      <c r="E169" s="860"/>
      <c r="F169" s="861"/>
      <c r="G169" s="862"/>
      <c r="H169" s="863"/>
      <c r="I169" s="862"/>
      <c r="J169" s="863"/>
      <c r="K169" s="862"/>
      <c r="L169" s="863"/>
      <c r="M169" s="862"/>
      <c r="N169" s="863"/>
      <c r="O169" s="862"/>
      <c r="P169" s="620"/>
      <c r="Q169" s="619"/>
      <c r="R169" s="599" t="s">
        <v>227</v>
      </c>
      <c r="S169" s="534">
        <f>SUM(S170:S180)</f>
        <v>21582.6</v>
      </c>
      <c r="T169" s="534">
        <f aca="true" t="shared" si="37" ref="T169:AB169">SUM(T170:T180)</f>
        <v>0</v>
      </c>
      <c r="U169" s="534">
        <f t="shared" si="37"/>
        <v>21582.6</v>
      </c>
      <c r="V169" s="534">
        <f t="shared" si="37"/>
        <v>0</v>
      </c>
      <c r="W169" s="534">
        <f t="shared" si="37"/>
        <v>0</v>
      </c>
      <c r="X169" s="534">
        <f t="shared" si="37"/>
        <v>0</v>
      </c>
      <c r="Y169" s="534">
        <f t="shared" si="37"/>
        <v>0</v>
      </c>
      <c r="Z169" s="534">
        <f t="shared" si="37"/>
        <v>0</v>
      </c>
      <c r="AA169" s="534">
        <f t="shared" si="37"/>
        <v>0</v>
      </c>
      <c r="AB169" s="534">
        <f t="shared" si="37"/>
        <v>0</v>
      </c>
      <c r="AC169" s="535" t="s">
        <v>28</v>
      </c>
      <c r="AD169" s="536"/>
    </row>
    <row r="170" spans="1:30" s="9" customFormat="1" ht="12.75">
      <c r="A170" s="814"/>
      <c r="B170" s="549"/>
      <c r="C170" s="858"/>
      <c r="D170" s="864"/>
      <c r="E170" s="790"/>
      <c r="F170" s="791"/>
      <c r="G170" s="792"/>
      <c r="H170" s="793"/>
      <c r="I170" s="792"/>
      <c r="J170" s="793"/>
      <c r="K170" s="792"/>
      <c r="L170" s="793"/>
      <c r="M170" s="792"/>
      <c r="N170" s="793"/>
      <c r="O170" s="792"/>
      <c r="P170" s="629"/>
      <c r="Q170" s="628"/>
      <c r="R170" s="798" t="s">
        <v>30</v>
      </c>
      <c r="S170" s="537">
        <f aca="true" t="shared" si="38" ref="S170:T180">U170+W170+Y170+AA170</f>
        <v>0</v>
      </c>
      <c r="T170" s="537">
        <f t="shared" si="38"/>
        <v>0</v>
      </c>
      <c r="U170" s="538">
        <v>0</v>
      </c>
      <c r="V170" s="538">
        <v>0</v>
      </c>
      <c r="W170" s="537">
        <v>0</v>
      </c>
      <c r="X170" s="537">
        <v>0</v>
      </c>
      <c r="Y170" s="537">
        <v>0</v>
      </c>
      <c r="Z170" s="537">
        <v>0</v>
      </c>
      <c r="AA170" s="537">
        <v>0</v>
      </c>
      <c r="AB170" s="537">
        <v>0</v>
      </c>
      <c r="AC170" s="539"/>
      <c r="AD170" s="540"/>
    </row>
    <row r="171" spans="1:30" s="9" customFormat="1" ht="12.75">
      <c r="A171" s="814"/>
      <c r="B171" s="549"/>
      <c r="C171" s="858"/>
      <c r="D171" s="864"/>
      <c r="E171" s="790"/>
      <c r="F171" s="791"/>
      <c r="G171" s="792"/>
      <c r="H171" s="793"/>
      <c r="I171" s="792"/>
      <c r="J171" s="793"/>
      <c r="K171" s="792"/>
      <c r="L171" s="793"/>
      <c r="M171" s="792"/>
      <c r="N171" s="793"/>
      <c r="O171" s="792"/>
      <c r="P171" s="629"/>
      <c r="Q171" s="799"/>
      <c r="R171" s="798" t="s">
        <v>33</v>
      </c>
      <c r="S171" s="537">
        <f t="shared" si="38"/>
        <v>0</v>
      </c>
      <c r="T171" s="537">
        <f t="shared" si="38"/>
        <v>0</v>
      </c>
      <c r="U171" s="538">
        <v>0</v>
      </c>
      <c r="V171" s="538">
        <v>0</v>
      </c>
      <c r="W171" s="537">
        <v>0</v>
      </c>
      <c r="X171" s="537">
        <v>0</v>
      </c>
      <c r="Y171" s="537">
        <v>0</v>
      </c>
      <c r="Z171" s="537">
        <v>0</v>
      </c>
      <c r="AA171" s="537">
        <v>0</v>
      </c>
      <c r="AB171" s="537">
        <v>0</v>
      </c>
      <c r="AC171" s="539"/>
      <c r="AD171" s="540"/>
    </row>
    <row r="172" spans="1:30" s="9" customFormat="1" ht="12.75">
      <c r="A172" s="814"/>
      <c r="B172" s="549"/>
      <c r="C172" s="858"/>
      <c r="D172" s="864"/>
      <c r="E172" s="790"/>
      <c r="F172" s="791"/>
      <c r="G172" s="792"/>
      <c r="H172" s="793"/>
      <c r="I172" s="792"/>
      <c r="J172" s="793"/>
      <c r="K172" s="792"/>
      <c r="L172" s="793"/>
      <c r="M172" s="792"/>
      <c r="N172" s="793"/>
      <c r="O172" s="792"/>
      <c r="P172" s="629"/>
      <c r="Q172" s="795"/>
      <c r="R172" s="798" t="s">
        <v>34</v>
      </c>
      <c r="S172" s="537">
        <f t="shared" si="38"/>
        <v>0</v>
      </c>
      <c r="T172" s="537">
        <f t="shared" si="38"/>
        <v>0</v>
      </c>
      <c r="U172" s="538">
        <v>0</v>
      </c>
      <c r="V172" s="538">
        <v>0</v>
      </c>
      <c r="W172" s="537">
        <v>0</v>
      </c>
      <c r="X172" s="537">
        <v>0</v>
      </c>
      <c r="Y172" s="537">
        <v>0</v>
      </c>
      <c r="Z172" s="537">
        <v>0</v>
      </c>
      <c r="AA172" s="537">
        <v>0</v>
      </c>
      <c r="AB172" s="537">
        <v>0</v>
      </c>
      <c r="AC172" s="539"/>
      <c r="AD172" s="540"/>
    </row>
    <row r="173" spans="1:30" s="9" customFormat="1" ht="12.75">
      <c r="A173" s="814"/>
      <c r="B173" s="549"/>
      <c r="C173" s="858"/>
      <c r="D173" s="864"/>
      <c r="E173" s="790"/>
      <c r="F173" s="791"/>
      <c r="G173" s="792"/>
      <c r="H173" s="793"/>
      <c r="I173" s="792"/>
      <c r="J173" s="793"/>
      <c r="K173" s="792"/>
      <c r="L173" s="793"/>
      <c r="M173" s="792"/>
      <c r="N173" s="793"/>
      <c r="O173" s="792"/>
      <c r="P173" s="629"/>
      <c r="Q173" s="799"/>
      <c r="R173" s="798" t="s">
        <v>228</v>
      </c>
      <c r="S173" s="537">
        <f t="shared" si="38"/>
        <v>0</v>
      </c>
      <c r="T173" s="537">
        <f t="shared" si="38"/>
        <v>0</v>
      </c>
      <c r="U173" s="538">
        <v>0</v>
      </c>
      <c r="V173" s="538">
        <v>0</v>
      </c>
      <c r="W173" s="537">
        <v>0</v>
      </c>
      <c r="X173" s="537">
        <v>0</v>
      </c>
      <c r="Y173" s="537">
        <v>0</v>
      </c>
      <c r="Z173" s="537">
        <v>0</v>
      </c>
      <c r="AA173" s="537">
        <v>0</v>
      </c>
      <c r="AB173" s="537">
        <v>0</v>
      </c>
      <c r="AC173" s="539"/>
      <c r="AD173" s="540"/>
    </row>
    <row r="174" spans="1:30" s="9" customFormat="1" ht="12.75">
      <c r="A174" s="814"/>
      <c r="B174" s="549"/>
      <c r="C174" s="858"/>
      <c r="D174" s="864"/>
      <c r="E174" s="790"/>
      <c r="F174" s="791"/>
      <c r="G174" s="792"/>
      <c r="H174" s="793"/>
      <c r="I174" s="792"/>
      <c r="J174" s="793"/>
      <c r="K174" s="792"/>
      <c r="L174" s="793"/>
      <c r="M174" s="792"/>
      <c r="N174" s="793"/>
      <c r="O174" s="792"/>
      <c r="P174" s="628"/>
      <c r="Q174" s="795"/>
      <c r="R174" s="798" t="s">
        <v>36</v>
      </c>
      <c r="S174" s="537">
        <f t="shared" si="38"/>
        <v>0</v>
      </c>
      <c r="T174" s="537">
        <f t="shared" si="38"/>
        <v>0</v>
      </c>
      <c r="U174" s="538">
        <v>0</v>
      </c>
      <c r="V174" s="538">
        <v>0</v>
      </c>
      <c r="W174" s="537">
        <v>0</v>
      </c>
      <c r="X174" s="537">
        <v>0</v>
      </c>
      <c r="Y174" s="537">
        <v>0</v>
      </c>
      <c r="Z174" s="537">
        <v>0</v>
      </c>
      <c r="AA174" s="537">
        <v>0</v>
      </c>
      <c r="AB174" s="537">
        <v>0</v>
      </c>
      <c r="AC174" s="539"/>
      <c r="AD174" s="540"/>
    </row>
    <row r="175" spans="1:30" s="9" customFormat="1" ht="12.75">
      <c r="A175" s="814"/>
      <c r="B175" s="549"/>
      <c r="C175" s="858"/>
      <c r="D175" s="864"/>
      <c r="E175" s="790"/>
      <c r="F175" s="791"/>
      <c r="G175" s="792"/>
      <c r="H175" s="793"/>
      <c r="I175" s="792"/>
      <c r="J175" s="793"/>
      <c r="K175" s="792"/>
      <c r="L175" s="793"/>
      <c r="M175" s="792"/>
      <c r="N175" s="793"/>
      <c r="O175" s="792"/>
      <c r="P175" s="628"/>
      <c r="Q175" s="795"/>
      <c r="R175" s="798" t="s">
        <v>207</v>
      </c>
      <c r="S175" s="537">
        <f t="shared" si="38"/>
        <v>0</v>
      </c>
      <c r="T175" s="537">
        <f t="shared" si="38"/>
        <v>0</v>
      </c>
      <c r="U175" s="538">
        <v>0</v>
      </c>
      <c r="V175" s="538">
        <v>0</v>
      </c>
      <c r="W175" s="537">
        <v>0</v>
      </c>
      <c r="X175" s="537">
        <v>0</v>
      </c>
      <c r="Y175" s="537">
        <v>0</v>
      </c>
      <c r="Z175" s="537">
        <v>0</v>
      </c>
      <c r="AA175" s="537">
        <v>0</v>
      </c>
      <c r="AB175" s="537">
        <v>0</v>
      </c>
      <c r="AC175" s="539"/>
      <c r="AD175" s="540"/>
    </row>
    <row r="176" spans="1:30" s="9" customFormat="1" ht="12.75">
      <c r="A176" s="814"/>
      <c r="B176" s="549"/>
      <c r="C176" s="858"/>
      <c r="D176" s="864"/>
      <c r="E176" s="790"/>
      <c r="F176" s="791"/>
      <c r="G176" s="792"/>
      <c r="H176" s="793"/>
      <c r="I176" s="792"/>
      <c r="J176" s="793"/>
      <c r="K176" s="792"/>
      <c r="L176" s="793"/>
      <c r="M176" s="792"/>
      <c r="N176" s="793"/>
      <c r="O176" s="792"/>
      <c r="P176" s="629"/>
      <c r="Q176" s="795"/>
      <c r="R176" s="798" t="s">
        <v>214</v>
      </c>
      <c r="S176" s="537">
        <f t="shared" si="38"/>
        <v>0</v>
      </c>
      <c r="T176" s="537">
        <f t="shared" si="38"/>
        <v>0</v>
      </c>
      <c r="U176" s="538">
        <v>0</v>
      </c>
      <c r="V176" s="538">
        <v>0</v>
      </c>
      <c r="W176" s="538">
        <v>0</v>
      </c>
      <c r="X176" s="537">
        <v>0</v>
      </c>
      <c r="Y176" s="538">
        <v>0</v>
      </c>
      <c r="Z176" s="538">
        <v>0</v>
      </c>
      <c r="AA176" s="538">
        <v>0</v>
      </c>
      <c r="AB176" s="537">
        <v>0</v>
      </c>
      <c r="AC176" s="539"/>
      <c r="AD176" s="540"/>
    </row>
    <row r="177" spans="1:30" s="9" customFormat="1" ht="12.75">
      <c r="A177" s="814"/>
      <c r="B177" s="549"/>
      <c r="C177" s="858"/>
      <c r="D177" s="864"/>
      <c r="E177" s="790"/>
      <c r="F177" s="791"/>
      <c r="G177" s="792"/>
      <c r="H177" s="793"/>
      <c r="I177" s="792"/>
      <c r="J177" s="793"/>
      <c r="K177" s="792"/>
      <c r="L177" s="793"/>
      <c r="M177" s="792"/>
      <c r="N177" s="793"/>
      <c r="O177" s="792"/>
      <c r="P177" s="629"/>
      <c r="Q177" s="799"/>
      <c r="R177" s="798" t="s">
        <v>215</v>
      </c>
      <c r="S177" s="537">
        <f t="shared" si="38"/>
        <v>0</v>
      </c>
      <c r="T177" s="537">
        <f t="shared" si="38"/>
        <v>0</v>
      </c>
      <c r="U177" s="538">
        <v>0</v>
      </c>
      <c r="V177" s="538">
        <v>0</v>
      </c>
      <c r="W177" s="538">
        <v>0</v>
      </c>
      <c r="X177" s="537">
        <v>0</v>
      </c>
      <c r="Y177" s="538">
        <v>0</v>
      </c>
      <c r="Z177" s="538">
        <v>0</v>
      </c>
      <c r="AA177" s="538">
        <v>0</v>
      </c>
      <c r="AB177" s="537">
        <v>0</v>
      </c>
      <c r="AC177" s="539"/>
      <c r="AD177" s="540"/>
    </row>
    <row r="178" spans="1:30" s="9" customFormat="1" ht="12.75">
      <c r="A178" s="814"/>
      <c r="B178" s="549"/>
      <c r="C178" s="858"/>
      <c r="D178" s="864">
        <f>522.2+1094.7</f>
        <v>1616.9</v>
      </c>
      <c r="E178" s="790"/>
      <c r="F178" s="791"/>
      <c r="G178" s="792"/>
      <c r="H178" s="793">
        <v>1</v>
      </c>
      <c r="I178" s="792"/>
      <c r="J178" s="793"/>
      <c r="K178" s="792"/>
      <c r="L178" s="793"/>
      <c r="M178" s="792"/>
      <c r="N178" s="793"/>
      <c r="O178" s="792"/>
      <c r="P178" s="629"/>
      <c r="Q178" s="795" t="s">
        <v>31</v>
      </c>
      <c r="R178" s="798" t="s">
        <v>216</v>
      </c>
      <c r="S178" s="537">
        <f t="shared" si="38"/>
        <v>21582.6</v>
      </c>
      <c r="T178" s="537">
        <f t="shared" si="38"/>
        <v>0</v>
      </c>
      <c r="U178" s="538">
        <f>2497.7+2898+7493.1+8693.8</f>
        <v>21582.6</v>
      </c>
      <c r="V178" s="538">
        <v>0</v>
      </c>
      <c r="W178" s="538">
        <v>0</v>
      </c>
      <c r="X178" s="537">
        <v>0</v>
      </c>
      <c r="Y178" s="538">
        <v>0</v>
      </c>
      <c r="Z178" s="538">
        <v>0</v>
      </c>
      <c r="AA178" s="538">
        <v>0</v>
      </c>
      <c r="AB178" s="537">
        <v>0</v>
      </c>
      <c r="AC178" s="539"/>
      <c r="AD178" s="540"/>
    </row>
    <row r="179" spans="1:30" s="9" customFormat="1" ht="12.75">
      <c r="A179" s="814"/>
      <c r="B179" s="549"/>
      <c r="C179" s="858"/>
      <c r="D179" s="864"/>
      <c r="E179" s="790"/>
      <c r="F179" s="791"/>
      <c r="G179" s="792"/>
      <c r="H179" s="793"/>
      <c r="I179" s="792"/>
      <c r="J179" s="793"/>
      <c r="K179" s="792"/>
      <c r="L179" s="793"/>
      <c r="M179" s="792"/>
      <c r="N179" s="793"/>
      <c r="O179" s="792"/>
      <c r="P179" s="629"/>
      <c r="Q179" s="799"/>
      <c r="R179" s="798" t="s">
        <v>217</v>
      </c>
      <c r="S179" s="537">
        <f t="shared" si="38"/>
        <v>0</v>
      </c>
      <c r="T179" s="537">
        <f t="shared" si="38"/>
        <v>0</v>
      </c>
      <c r="U179" s="538">
        <v>0</v>
      </c>
      <c r="V179" s="538">
        <v>0</v>
      </c>
      <c r="W179" s="538">
        <v>0</v>
      </c>
      <c r="X179" s="537">
        <v>0</v>
      </c>
      <c r="Y179" s="538">
        <v>0</v>
      </c>
      <c r="Z179" s="538">
        <v>0</v>
      </c>
      <c r="AA179" s="538">
        <v>0</v>
      </c>
      <c r="AB179" s="537">
        <v>0</v>
      </c>
      <c r="AC179" s="539"/>
      <c r="AD179" s="540"/>
    </row>
    <row r="180" spans="1:30" s="9" customFormat="1" ht="13.5" thickBot="1">
      <c r="A180" s="819"/>
      <c r="B180" s="550"/>
      <c r="C180" s="865"/>
      <c r="D180" s="866"/>
      <c r="E180" s="803"/>
      <c r="F180" s="804"/>
      <c r="G180" s="805"/>
      <c r="H180" s="806"/>
      <c r="I180" s="805"/>
      <c r="J180" s="806"/>
      <c r="K180" s="805"/>
      <c r="L180" s="806"/>
      <c r="M180" s="805"/>
      <c r="N180" s="806"/>
      <c r="O180" s="805"/>
      <c r="P180" s="637"/>
      <c r="Q180" s="808"/>
      <c r="R180" s="809" t="s">
        <v>218</v>
      </c>
      <c r="S180" s="541">
        <f t="shared" si="38"/>
        <v>0</v>
      </c>
      <c r="T180" s="541">
        <f t="shared" si="38"/>
        <v>0</v>
      </c>
      <c r="U180" s="542">
        <v>0</v>
      </c>
      <c r="V180" s="542">
        <v>0</v>
      </c>
      <c r="W180" s="542">
        <v>0</v>
      </c>
      <c r="X180" s="541">
        <v>0</v>
      </c>
      <c r="Y180" s="542">
        <v>0</v>
      </c>
      <c r="Z180" s="542">
        <v>0</v>
      </c>
      <c r="AA180" s="542">
        <v>0</v>
      </c>
      <c r="AB180" s="541">
        <v>0</v>
      </c>
      <c r="AC180" s="543"/>
      <c r="AD180" s="544"/>
    </row>
    <row r="181" spans="1:30" s="9" customFormat="1" ht="12.75" customHeight="1">
      <c r="A181" s="810" t="s">
        <v>238</v>
      </c>
      <c r="B181" s="548" t="s">
        <v>338</v>
      </c>
      <c r="C181" s="867" t="s">
        <v>400</v>
      </c>
      <c r="D181" s="868"/>
      <c r="E181" s="869"/>
      <c r="F181" s="861"/>
      <c r="G181" s="862"/>
      <c r="H181" s="863"/>
      <c r="I181" s="862"/>
      <c r="J181" s="863"/>
      <c r="K181" s="862"/>
      <c r="L181" s="863"/>
      <c r="M181" s="862"/>
      <c r="N181" s="863"/>
      <c r="O181" s="862"/>
      <c r="P181" s="620"/>
      <c r="Q181" s="619"/>
      <c r="R181" s="599" t="s">
        <v>227</v>
      </c>
      <c r="S181" s="534">
        <f>SUM(S182:S192)</f>
        <v>10570.4</v>
      </c>
      <c r="T181" s="534">
        <f aca="true" t="shared" si="39" ref="T181:AB181">SUM(T182:T192)</f>
        <v>303.3</v>
      </c>
      <c r="U181" s="534">
        <f t="shared" si="39"/>
        <v>10570.4</v>
      </c>
      <c r="V181" s="534">
        <f t="shared" si="39"/>
        <v>303.3</v>
      </c>
      <c r="W181" s="534">
        <f t="shared" si="39"/>
        <v>0</v>
      </c>
      <c r="X181" s="534">
        <f t="shared" si="39"/>
        <v>0</v>
      </c>
      <c r="Y181" s="534">
        <f t="shared" si="39"/>
        <v>0</v>
      </c>
      <c r="Z181" s="534">
        <f t="shared" si="39"/>
        <v>0</v>
      </c>
      <c r="AA181" s="534">
        <f t="shared" si="39"/>
        <v>0</v>
      </c>
      <c r="AB181" s="534">
        <f t="shared" si="39"/>
        <v>0</v>
      </c>
      <c r="AC181" s="535" t="s">
        <v>28</v>
      </c>
      <c r="AD181" s="536"/>
    </row>
    <row r="182" spans="1:30" s="9" customFormat="1" ht="12.75">
      <c r="A182" s="814"/>
      <c r="B182" s="549"/>
      <c r="C182" s="858"/>
      <c r="D182" s="864"/>
      <c r="E182" s="790"/>
      <c r="F182" s="791"/>
      <c r="G182" s="792"/>
      <c r="H182" s="793"/>
      <c r="I182" s="792"/>
      <c r="J182" s="793"/>
      <c r="K182" s="792"/>
      <c r="L182" s="793"/>
      <c r="M182" s="792"/>
      <c r="N182" s="793"/>
      <c r="O182" s="792"/>
      <c r="P182" s="629"/>
      <c r="Q182" s="628"/>
      <c r="R182" s="798" t="s">
        <v>30</v>
      </c>
      <c r="S182" s="537">
        <f aca="true" t="shared" si="40" ref="S182:T192">U182+W182+Y182+AA182</f>
        <v>0</v>
      </c>
      <c r="T182" s="537">
        <f t="shared" si="40"/>
        <v>0</v>
      </c>
      <c r="U182" s="538">
        <v>0</v>
      </c>
      <c r="V182" s="538">
        <v>0</v>
      </c>
      <c r="W182" s="537">
        <v>0</v>
      </c>
      <c r="X182" s="537">
        <v>0</v>
      </c>
      <c r="Y182" s="537">
        <v>0</v>
      </c>
      <c r="Z182" s="537">
        <v>0</v>
      </c>
      <c r="AA182" s="537">
        <v>0</v>
      </c>
      <c r="AB182" s="537">
        <v>0</v>
      </c>
      <c r="AC182" s="539"/>
      <c r="AD182" s="540"/>
    </row>
    <row r="183" spans="1:30" s="9" customFormat="1" ht="12.75">
      <c r="A183" s="814"/>
      <c r="B183" s="549"/>
      <c r="C183" s="858"/>
      <c r="D183" s="864"/>
      <c r="E183" s="790"/>
      <c r="F183" s="791"/>
      <c r="G183" s="792"/>
      <c r="H183" s="793"/>
      <c r="I183" s="792"/>
      <c r="J183" s="793"/>
      <c r="K183" s="792"/>
      <c r="L183" s="793"/>
      <c r="M183" s="792"/>
      <c r="N183" s="793"/>
      <c r="O183" s="792"/>
      <c r="P183" s="629"/>
      <c r="Q183" s="799"/>
      <c r="R183" s="798" t="s">
        <v>33</v>
      </c>
      <c r="S183" s="537">
        <f t="shared" si="40"/>
        <v>0</v>
      </c>
      <c r="T183" s="537">
        <f t="shared" si="40"/>
        <v>0</v>
      </c>
      <c r="U183" s="538">
        <v>0</v>
      </c>
      <c r="V183" s="538">
        <v>0</v>
      </c>
      <c r="W183" s="537">
        <v>0</v>
      </c>
      <c r="X183" s="537">
        <v>0</v>
      </c>
      <c r="Y183" s="537">
        <v>0</v>
      </c>
      <c r="Z183" s="537">
        <v>0</v>
      </c>
      <c r="AA183" s="537">
        <v>0</v>
      </c>
      <c r="AB183" s="537">
        <v>0</v>
      </c>
      <c r="AC183" s="539"/>
      <c r="AD183" s="540"/>
    </row>
    <row r="184" spans="1:30" s="9" customFormat="1" ht="12.75">
      <c r="A184" s="814"/>
      <c r="B184" s="549"/>
      <c r="C184" s="858"/>
      <c r="D184" s="864"/>
      <c r="E184" s="790"/>
      <c r="F184" s="791"/>
      <c r="G184" s="792"/>
      <c r="H184" s="793"/>
      <c r="I184" s="792"/>
      <c r="J184" s="793"/>
      <c r="K184" s="792"/>
      <c r="L184" s="793"/>
      <c r="M184" s="792"/>
      <c r="N184" s="793"/>
      <c r="O184" s="792"/>
      <c r="P184" s="629"/>
      <c r="Q184" s="795"/>
      <c r="R184" s="798" t="s">
        <v>34</v>
      </c>
      <c r="S184" s="537">
        <f t="shared" si="40"/>
        <v>0</v>
      </c>
      <c r="T184" s="537">
        <f t="shared" si="40"/>
        <v>0</v>
      </c>
      <c r="U184" s="538">
        <v>0</v>
      </c>
      <c r="V184" s="538">
        <v>0</v>
      </c>
      <c r="W184" s="537">
        <v>0</v>
      </c>
      <c r="X184" s="537">
        <v>0</v>
      </c>
      <c r="Y184" s="537">
        <v>0</v>
      </c>
      <c r="Z184" s="537">
        <v>0</v>
      </c>
      <c r="AA184" s="537">
        <v>0</v>
      </c>
      <c r="AB184" s="537">
        <v>0</v>
      </c>
      <c r="AC184" s="539"/>
      <c r="AD184" s="540"/>
    </row>
    <row r="185" spans="1:30" s="9" customFormat="1" ht="12.75">
      <c r="A185" s="814"/>
      <c r="B185" s="549"/>
      <c r="C185" s="858"/>
      <c r="D185" s="864"/>
      <c r="E185" s="790"/>
      <c r="F185" s="791"/>
      <c r="G185" s="792"/>
      <c r="H185" s="793"/>
      <c r="I185" s="792"/>
      <c r="J185" s="793"/>
      <c r="K185" s="792"/>
      <c r="L185" s="793"/>
      <c r="M185" s="792"/>
      <c r="N185" s="793"/>
      <c r="O185" s="792"/>
      <c r="P185" s="629"/>
      <c r="Q185" s="795"/>
      <c r="R185" s="798" t="s">
        <v>228</v>
      </c>
      <c r="S185" s="537">
        <f t="shared" si="40"/>
        <v>0</v>
      </c>
      <c r="T185" s="537">
        <f t="shared" si="40"/>
        <v>0</v>
      </c>
      <c r="U185" s="538">
        <v>0</v>
      </c>
      <c r="V185" s="538">
        <v>0</v>
      </c>
      <c r="W185" s="537">
        <v>0</v>
      </c>
      <c r="X185" s="537">
        <v>0</v>
      </c>
      <c r="Y185" s="537">
        <v>0</v>
      </c>
      <c r="Z185" s="537">
        <v>0</v>
      </c>
      <c r="AA185" s="537">
        <v>0</v>
      </c>
      <c r="AB185" s="537">
        <v>0</v>
      </c>
      <c r="AC185" s="539"/>
      <c r="AD185" s="540"/>
    </row>
    <row r="186" spans="1:30" s="9" customFormat="1" ht="12.75">
      <c r="A186" s="814"/>
      <c r="B186" s="549"/>
      <c r="C186" s="858"/>
      <c r="D186" s="864"/>
      <c r="E186" s="790"/>
      <c r="F186" s="791">
        <v>1</v>
      </c>
      <c r="G186" s="792">
        <v>1</v>
      </c>
      <c r="H186" s="793"/>
      <c r="I186" s="792"/>
      <c r="J186" s="793"/>
      <c r="K186" s="792"/>
      <c r="L186" s="793"/>
      <c r="M186" s="792"/>
      <c r="N186" s="793"/>
      <c r="O186" s="792"/>
      <c r="P186" s="799" t="s">
        <v>194</v>
      </c>
      <c r="Q186" s="795" t="s">
        <v>183</v>
      </c>
      <c r="R186" s="798" t="s">
        <v>36</v>
      </c>
      <c r="S186" s="537">
        <f t="shared" si="40"/>
        <v>303.3</v>
      </c>
      <c r="T186" s="537">
        <f t="shared" si="40"/>
        <v>303.3</v>
      </c>
      <c r="U186" s="538">
        <v>303.3</v>
      </c>
      <c r="V186" s="538">
        <v>303.3</v>
      </c>
      <c r="W186" s="537">
        <v>0</v>
      </c>
      <c r="X186" s="537">
        <v>0</v>
      </c>
      <c r="Y186" s="537">
        <v>0</v>
      </c>
      <c r="Z186" s="537">
        <v>0</v>
      </c>
      <c r="AA186" s="537">
        <v>0</v>
      </c>
      <c r="AB186" s="537">
        <v>0</v>
      </c>
      <c r="AC186" s="539"/>
      <c r="AD186" s="540"/>
    </row>
    <row r="187" spans="1:30" s="9" customFormat="1" ht="12.75">
      <c r="A187" s="814"/>
      <c r="B187" s="549"/>
      <c r="C187" s="858"/>
      <c r="D187" s="864"/>
      <c r="E187" s="790"/>
      <c r="F187" s="791"/>
      <c r="G187" s="792"/>
      <c r="H187" s="793"/>
      <c r="I187" s="792"/>
      <c r="J187" s="793"/>
      <c r="K187" s="792"/>
      <c r="L187" s="793"/>
      <c r="M187" s="792"/>
      <c r="N187" s="793"/>
      <c r="O187" s="792"/>
      <c r="P187" s="629"/>
      <c r="Q187" s="799"/>
      <c r="R187" s="798" t="s">
        <v>207</v>
      </c>
      <c r="S187" s="537">
        <f t="shared" si="40"/>
        <v>0</v>
      </c>
      <c r="T187" s="537">
        <f t="shared" si="40"/>
        <v>0</v>
      </c>
      <c r="U187" s="538">
        <v>0</v>
      </c>
      <c r="V187" s="538">
        <v>0</v>
      </c>
      <c r="W187" s="537">
        <v>0</v>
      </c>
      <c r="X187" s="537">
        <v>0</v>
      </c>
      <c r="Y187" s="537">
        <v>0</v>
      </c>
      <c r="Z187" s="537">
        <v>0</v>
      </c>
      <c r="AA187" s="537">
        <v>0</v>
      </c>
      <c r="AB187" s="537">
        <v>0</v>
      </c>
      <c r="AC187" s="539"/>
      <c r="AD187" s="540"/>
    </row>
    <row r="188" spans="1:30" s="9" customFormat="1" ht="12.75">
      <c r="A188" s="814"/>
      <c r="B188" s="549"/>
      <c r="C188" s="858"/>
      <c r="D188" s="864"/>
      <c r="E188" s="790"/>
      <c r="F188" s="791"/>
      <c r="G188" s="792"/>
      <c r="H188" s="793"/>
      <c r="I188" s="792"/>
      <c r="J188" s="793"/>
      <c r="K188" s="792"/>
      <c r="L188" s="793"/>
      <c r="M188" s="792"/>
      <c r="N188" s="793"/>
      <c r="O188" s="792"/>
      <c r="P188" s="629"/>
      <c r="Q188" s="795"/>
      <c r="R188" s="798" t="s">
        <v>214</v>
      </c>
      <c r="S188" s="537">
        <f t="shared" si="40"/>
        <v>0</v>
      </c>
      <c r="T188" s="537">
        <f t="shared" si="40"/>
        <v>0</v>
      </c>
      <c r="U188" s="538">
        <v>0</v>
      </c>
      <c r="V188" s="538">
        <v>0</v>
      </c>
      <c r="W188" s="538">
        <v>0</v>
      </c>
      <c r="X188" s="537">
        <v>0</v>
      </c>
      <c r="Y188" s="538">
        <v>0</v>
      </c>
      <c r="Z188" s="538">
        <v>0</v>
      </c>
      <c r="AA188" s="538">
        <v>0</v>
      </c>
      <c r="AB188" s="537">
        <v>0</v>
      </c>
      <c r="AC188" s="539"/>
      <c r="AD188" s="540"/>
    </row>
    <row r="189" spans="1:30" s="9" customFormat="1" ht="12.75">
      <c r="A189" s="814"/>
      <c r="B189" s="549"/>
      <c r="C189" s="858"/>
      <c r="D189" s="864"/>
      <c r="E189" s="790"/>
      <c r="F189" s="791"/>
      <c r="G189" s="792"/>
      <c r="H189" s="793"/>
      <c r="I189" s="792"/>
      <c r="J189" s="793"/>
      <c r="K189" s="792"/>
      <c r="L189" s="793"/>
      <c r="M189" s="792"/>
      <c r="N189" s="793"/>
      <c r="O189" s="792"/>
      <c r="P189" s="629"/>
      <c r="Q189" s="795"/>
      <c r="R189" s="798" t="s">
        <v>215</v>
      </c>
      <c r="S189" s="537">
        <f t="shared" si="40"/>
        <v>0</v>
      </c>
      <c r="T189" s="537">
        <f t="shared" si="40"/>
        <v>0</v>
      </c>
      <c r="U189" s="538">
        <v>0</v>
      </c>
      <c r="V189" s="538">
        <v>0</v>
      </c>
      <c r="W189" s="538">
        <v>0</v>
      </c>
      <c r="X189" s="537">
        <v>0</v>
      </c>
      <c r="Y189" s="538">
        <v>0</v>
      </c>
      <c r="Z189" s="538">
        <v>0</v>
      </c>
      <c r="AA189" s="538">
        <v>0</v>
      </c>
      <c r="AB189" s="537">
        <v>0</v>
      </c>
      <c r="AC189" s="539"/>
      <c r="AD189" s="540"/>
    </row>
    <row r="190" spans="1:30" s="9" customFormat="1" ht="12.75">
      <c r="A190" s="814"/>
      <c r="B190" s="549"/>
      <c r="C190" s="858"/>
      <c r="D190" s="864">
        <f>230.62+213.58+253.62</f>
        <v>697.82</v>
      </c>
      <c r="E190" s="790"/>
      <c r="F190" s="791"/>
      <c r="G190" s="792"/>
      <c r="H190" s="793">
        <v>1</v>
      </c>
      <c r="I190" s="792"/>
      <c r="J190" s="793"/>
      <c r="K190" s="792"/>
      <c r="L190" s="793"/>
      <c r="M190" s="792"/>
      <c r="N190" s="793"/>
      <c r="O190" s="792"/>
      <c r="P190" s="629"/>
      <c r="Q190" s="795" t="s">
        <v>31</v>
      </c>
      <c r="R190" s="798" t="s">
        <v>216</v>
      </c>
      <c r="S190" s="537">
        <f t="shared" si="40"/>
        <v>10267.1</v>
      </c>
      <c r="T190" s="537">
        <f t="shared" si="40"/>
        <v>0</v>
      </c>
      <c r="U190" s="538">
        <f>796.8+777.2+992.8+2978.2+2331.7+2390.4</f>
        <v>10267.1</v>
      </c>
      <c r="V190" s="538">
        <v>0</v>
      </c>
      <c r="W190" s="538">
        <v>0</v>
      </c>
      <c r="X190" s="537">
        <v>0</v>
      </c>
      <c r="Y190" s="538">
        <v>0</v>
      </c>
      <c r="Z190" s="538">
        <v>0</v>
      </c>
      <c r="AA190" s="538">
        <v>0</v>
      </c>
      <c r="AB190" s="537">
        <v>0</v>
      </c>
      <c r="AC190" s="539"/>
      <c r="AD190" s="540"/>
    </row>
    <row r="191" spans="1:30" s="9" customFormat="1" ht="12.75">
      <c r="A191" s="814"/>
      <c r="B191" s="549"/>
      <c r="C191" s="858"/>
      <c r="D191" s="864"/>
      <c r="E191" s="790"/>
      <c r="F191" s="791"/>
      <c r="G191" s="792"/>
      <c r="H191" s="793"/>
      <c r="I191" s="792"/>
      <c r="J191" s="793"/>
      <c r="K191" s="792"/>
      <c r="L191" s="793"/>
      <c r="M191" s="792"/>
      <c r="N191" s="793"/>
      <c r="O191" s="792"/>
      <c r="P191" s="629"/>
      <c r="Q191" s="799"/>
      <c r="R191" s="798" t="s">
        <v>217</v>
      </c>
      <c r="S191" s="537">
        <f t="shared" si="40"/>
        <v>0</v>
      </c>
      <c r="T191" s="537">
        <f t="shared" si="40"/>
        <v>0</v>
      </c>
      <c r="U191" s="538">
        <v>0</v>
      </c>
      <c r="V191" s="538">
        <v>0</v>
      </c>
      <c r="W191" s="538">
        <v>0</v>
      </c>
      <c r="X191" s="537">
        <v>0</v>
      </c>
      <c r="Y191" s="538">
        <v>0</v>
      </c>
      <c r="Z191" s="538">
        <v>0</v>
      </c>
      <c r="AA191" s="538">
        <v>0</v>
      </c>
      <c r="AB191" s="537">
        <v>0</v>
      </c>
      <c r="AC191" s="539"/>
      <c r="AD191" s="540"/>
    </row>
    <row r="192" spans="1:30" s="9" customFormat="1" ht="13.5" thickBot="1">
      <c r="A192" s="819"/>
      <c r="B192" s="550"/>
      <c r="C192" s="865"/>
      <c r="D192" s="866"/>
      <c r="E192" s="803"/>
      <c r="F192" s="804"/>
      <c r="G192" s="805"/>
      <c r="H192" s="806"/>
      <c r="I192" s="805"/>
      <c r="J192" s="806"/>
      <c r="K192" s="805"/>
      <c r="L192" s="806"/>
      <c r="M192" s="805"/>
      <c r="N192" s="806"/>
      <c r="O192" s="805"/>
      <c r="P192" s="637"/>
      <c r="Q192" s="808"/>
      <c r="R192" s="809" t="s">
        <v>218</v>
      </c>
      <c r="S192" s="541">
        <f t="shared" si="40"/>
        <v>0</v>
      </c>
      <c r="T192" s="541">
        <f t="shared" si="40"/>
        <v>0</v>
      </c>
      <c r="U192" s="542">
        <v>0</v>
      </c>
      <c r="V192" s="542">
        <v>0</v>
      </c>
      <c r="W192" s="542">
        <v>0</v>
      </c>
      <c r="X192" s="541">
        <v>0</v>
      </c>
      <c r="Y192" s="542">
        <v>0</v>
      </c>
      <c r="Z192" s="542">
        <v>0</v>
      </c>
      <c r="AA192" s="542">
        <v>0</v>
      </c>
      <c r="AB192" s="541">
        <v>0</v>
      </c>
      <c r="AC192" s="543"/>
      <c r="AD192" s="544"/>
    </row>
    <row r="193" spans="1:30" s="9" customFormat="1" ht="12.75" customHeight="1">
      <c r="A193" s="810" t="s">
        <v>239</v>
      </c>
      <c r="B193" s="548" t="s">
        <v>325</v>
      </c>
      <c r="C193" s="822" t="s">
        <v>225</v>
      </c>
      <c r="D193" s="870"/>
      <c r="E193" s="783"/>
      <c r="F193" s="784"/>
      <c r="G193" s="785"/>
      <c r="H193" s="786"/>
      <c r="I193" s="785"/>
      <c r="J193" s="786"/>
      <c r="K193" s="785"/>
      <c r="L193" s="786"/>
      <c r="M193" s="785"/>
      <c r="N193" s="786"/>
      <c r="O193" s="785"/>
      <c r="P193" s="619"/>
      <c r="Q193" s="619"/>
      <c r="R193" s="599" t="s">
        <v>227</v>
      </c>
      <c r="S193" s="534">
        <f>SUM(S194:S204)</f>
        <v>22803.1</v>
      </c>
      <c r="T193" s="534">
        <f aca="true" t="shared" si="41" ref="T193:AB193">SUM(T194:T204)</f>
        <v>22803.1</v>
      </c>
      <c r="U193" s="534">
        <f t="shared" si="41"/>
        <v>22803.1</v>
      </c>
      <c r="V193" s="534">
        <f t="shared" si="41"/>
        <v>22803.1</v>
      </c>
      <c r="W193" s="534">
        <f t="shared" si="41"/>
        <v>0</v>
      </c>
      <c r="X193" s="534">
        <f t="shared" si="41"/>
        <v>0</v>
      </c>
      <c r="Y193" s="534">
        <f t="shared" si="41"/>
        <v>0</v>
      </c>
      <c r="Z193" s="534">
        <f t="shared" si="41"/>
        <v>0</v>
      </c>
      <c r="AA193" s="534">
        <f t="shared" si="41"/>
        <v>0</v>
      </c>
      <c r="AB193" s="534">
        <f t="shared" si="41"/>
        <v>0</v>
      </c>
      <c r="AC193" s="535" t="s">
        <v>28</v>
      </c>
      <c r="AD193" s="536"/>
    </row>
    <row r="194" spans="1:30" s="9" customFormat="1" ht="12.75">
      <c r="A194" s="814"/>
      <c r="B194" s="549"/>
      <c r="C194" s="827"/>
      <c r="D194" s="864"/>
      <c r="E194" s="790"/>
      <c r="F194" s="791"/>
      <c r="G194" s="792"/>
      <c r="H194" s="793"/>
      <c r="I194" s="792"/>
      <c r="J194" s="793"/>
      <c r="K194" s="792"/>
      <c r="L194" s="793"/>
      <c r="M194" s="792"/>
      <c r="N194" s="793"/>
      <c r="O194" s="792"/>
      <c r="P194" s="799"/>
      <c r="Q194" s="628"/>
      <c r="R194" s="798" t="s">
        <v>30</v>
      </c>
      <c r="S194" s="537">
        <f aca="true" t="shared" si="42" ref="S194:T204">U194+W194+Y194+AA194</f>
        <v>0</v>
      </c>
      <c r="T194" s="537">
        <f t="shared" si="42"/>
        <v>0</v>
      </c>
      <c r="U194" s="538">
        <v>0</v>
      </c>
      <c r="V194" s="538">
        <v>0</v>
      </c>
      <c r="W194" s="537">
        <v>0</v>
      </c>
      <c r="X194" s="537">
        <v>0</v>
      </c>
      <c r="Y194" s="537">
        <v>0</v>
      </c>
      <c r="Z194" s="537">
        <v>0</v>
      </c>
      <c r="AA194" s="537">
        <v>0</v>
      </c>
      <c r="AB194" s="537">
        <v>0</v>
      </c>
      <c r="AC194" s="539"/>
      <c r="AD194" s="540"/>
    </row>
    <row r="195" spans="1:30" s="9" customFormat="1" ht="12.75">
      <c r="A195" s="814"/>
      <c r="B195" s="549"/>
      <c r="C195" s="827"/>
      <c r="D195" s="864"/>
      <c r="E195" s="790"/>
      <c r="F195" s="791"/>
      <c r="G195" s="792"/>
      <c r="H195" s="793"/>
      <c r="I195" s="792"/>
      <c r="J195" s="793"/>
      <c r="K195" s="792"/>
      <c r="L195" s="793"/>
      <c r="M195" s="792"/>
      <c r="N195" s="793"/>
      <c r="O195" s="792"/>
      <c r="P195" s="799"/>
      <c r="Q195" s="799"/>
      <c r="R195" s="798" t="s">
        <v>33</v>
      </c>
      <c r="S195" s="537">
        <f t="shared" si="42"/>
        <v>0</v>
      </c>
      <c r="T195" s="537">
        <f t="shared" si="42"/>
        <v>0</v>
      </c>
      <c r="U195" s="538">
        <v>0</v>
      </c>
      <c r="V195" s="538">
        <v>0</v>
      </c>
      <c r="W195" s="537">
        <v>0</v>
      </c>
      <c r="X195" s="537">
        <v>0</v>
      </c>
      <c r="Y195" s="537">
        <v>0</v>
      </c>
      <c r="Z195" s="537">
        <v>0</v>
      </c>
      <c r="AA195" s="537">
        <v>0</v>
      </c>
      <c r="AB195" s="537">
        <v>0</v>
      </c>
      <c r="AC195" s="539"/>
      <c r="AD195" s="540"/>
    </row>
    <row r="196" spans="1:30" s="9" customFormat="1" ht="12.75">
      <c r="A196" s="814"/>
      <c r="B196" s="549"/>
      <c r="C196" s="827"/>
      <c r="D196" s="864"/>
      <c r="E196" s="790"/>
      <c r="F196" s="791"/>
      <c r="G196" s="792"/>
      <c r="H196" s="793"/>
      <c r="I196" s="792"/>
      <c r="J196" s="793"/>
      <c r="K196" s="792"/>
      <c r="L196" s="793"/>
      <c r="M196" s="792"/>
      <c r="N196" s="793"/>
      <c r="O196" s="792"/>
      <c r="P196" s="799" t="s">
        <v>194</v>
      </c>
      <c r="Q196" s="795" t="s">
        <v>32</v>
      </c>
      <c r="R196" s="798" t="s">
        <v>34</v>
      </c>
      <c r="S196" s="537">
        <f t="shared" si="42"/>
        <v>730</v>
      </c>
      <c r="T196" s="537">
        <f t="shared" si="42"/>
        <v>730</v>
      </c>
      <c r="U196" s="538">
        <f>1000-270</f>
        <v>730</v>
      </c>
      <c r="V196" s="538">
        <f>1000-270</f>
        <v>730</v>
      </c>
      <c r="W196" s="537">
        <v>0</v>
      </c>
      <c r="X196" s="537">
        <v>0</v>
      </c>
      <c r="Y196" s="537">
        <v>0</v>
      </c>
      <c r="Z196" s="537">
        <v>0</v>
      </c>
      <c r="AA196" s="537">
        <v>0</v>
      </c>
      <c r="AB196" s="537">
        <v>0</v>
      </c>
      <c r="AC196" s="539"/>
      <c r="AD196" s="540"/>
    </row>
    <row r="197" spans="1:30" s="9" customFormat="1" ht="12.75">
      <c r="A197" s="814"/>
      <c r="B197" s="549"/>
      <c r="C197" s="827"/>
      <c r="D197" s="864"/>
      <c r="E197" s="790"/>
      <c r="F197" s="791"/>
      <c r="G197" s="792"/>
      <c r="H197" s="793"/>
      <c r="I197" s="792"/>
      <c r="J197" s="793"/>
      <c r="K197" s="792"/>
      <c r="L197" s="793"/>
      <c r="M197" s="792"/>
      <c r="N197" s="793"/>
      <c r="O197" s="792"/>
      <c r="P197" s="799" t="s">
        <v>194</v>
      </c>
      <c r="Q197" s="817" t="s">
        <v>31</v>
      </c>
      <c r="R197" s="798" t="s">
        <v>228</v>
      </c>
      <c r="S197" s="537">
        <f t="shared" si="42"/>
        <v>0</v>
      </c>
      <c r="T197" s="537">
        <f>V197+X197+Z197+AB197</f>
        <v>0</v>
      </c>
      <c r="U197" s="538">
        <v>0</v>
      </c>
      <c r="V197" s="538">
        <v>0</v>
      </c>
      <c r="W197" s="537">
        <v>0</v>
      </c>
      <c r="X197" s="537">
        <v>0</v>
      </c>
      <c r="Y197" s="537">
        <v>0</v>
      </c>
      <c r="Z197" s="537">
        <v>0</v>
      </c>
      <c r="AA197" s="537">
        <v>0</v>
      </c>
      <c r="AB197" s="537">
        <v>0</v>
      </c>
      <c r="AC197" s="539"/>
      <c r="AD197" s="540"/>
    </row>
    <row r="198" spans="1:30" s="9" customFormat="1" ht="12.75">
      <c r="A198" s="814"/>
      <c r="B198" s="549"/>
      <c r="C198" s="827"/>
      <c r="D198" s="864"/>
      <c r="E198" s="790"/>
      <c r="F198" s="791"/>
      <c r="G198" s="792"/>
      <c r="H198" s="793"/>
      <c r="I198" s="792"/>
      <c r="J198" s="793"/>
      <c r="K198" s="792"/>
      <c r="L198" s="793"/>
      <c r="M198" s="792"/>
      <c r="N198" s="793"/>
      <c r="O198" s="792"/>
      <c r="P198" s="799" t="s">
        <v>194</v>
      </c>
      <c r="Q198" s="552" t="s">
        <v>31</v>
      </c>
      <c r="R198" s="798" t="s">
        <v>36</v>
      </c>
      <c r="S198" s="537">
        <f t="shared" si="42"/>
        <v>0</v>
      </c>
      <c r="T198" s="537">
        <f t="shared" si="42"/>
        <v>0</v>
      </c>
      <c r="U198" s="538">
        <f>9769.3-7891.2-1148.1-730</f>
        <v>0</v>
      </c>
      <c r="V198" s="538">
        <f>9769.3-7891.2-1148.1-730</f>
        <v>0</v>
      </c>
      <c r="W198" s="537">
        <v>0</v>
      </c>
      <c r="X198" s="537">
        <v>0</v>
      </c>
      <c r="Y198" s="537">
        <v>0</v>
      </c>
      <c r="Z198" s="537">
        <v>0</v>
      </c>
      <c r="AA198" s="537">
        <v>0</v>
      </c>
      <c r="AB198" s="537">
        <v>0</v>
      </c>
      <c r="AC198" s="539"/>
      <c r="AD198" s="540"/>
    </row>
    <row r="199" spans="1:30" s="9" customFormat="1" ht="12.75">
      <c r="A199" s="814"/>
      <c r="B199" s="549"/>
      <c r="C199" s="827"/>
      <c r="D199" s="864"/>
      <c r="E199" s="790"/>
      <c r="F199" s="791"/>
      <c r="G199" s="792"/>
      <c r="H199" s="793"/>
      <c r="I199" s="792"/>
      <c r="J199" s="793"/>
      <c r="K199" s="792"/>
      <c r="L199" s="793"/>
      <c r="M199" s="792"/>
      <c r="N199" s="793"/>
      <c r="O199" s="792"/>
      <c r="P199" s="799" t="s">
        <v>194</v>
      </c>
      <c r="Q199" s="552" t="s">
        <v>31</v>
      </c>
      <c r="R199" s="798" t="s">
        <v>207</v>
      </c>
      <c r="S199" s="537">
        <f t="shared" si="42"/>
        <v>13710.7</v>
      </c>
      <c r="T199" s="537">
        <f t="shared" si="42"/>
        <v>13710.7</v>
      </c>
      <c r="U199" s="538">
        <f>12980.7+730</f>
        <v>13710.7</v>
      </c>
      <c r="V199" s="538">
        <f>12980.7+730</f>
        <v>13710.7</v>
      </c>
      <c r="W199" s="537">
        <v>0</v>
      </c>
      <c r="X199" s="537">
        <v>0</v>
      </c>
      <c r="Y199" s="537">
        <v>0</v>
      </c>
      <c r="Z199" s="537">
        <v>0</v>
      </c>
      <c r="AA199" s="537">
        <v>0</v>
      </c>
      <c r="AB199" s="537">
        <v>0</v>
      </c>
      <c r="AC199" s="539"/>
      <c r="AD199" s="540"/>
    </row>
    <row r="200" spans="1:30" s="9" customFormat="1" ht="12.75">
      <c r="A200" s="814"/>
      <c r="B200" s="549"/>
      <c r="C200" s="827"/>
      <c r="D200" s="864">
        <v>1000</v>
      </c>
      <c r="E200" s="790">
        <v>1000</v>
      </c>
      <c r="F200" s="791"/>
      <c r="G200" s="792"/>
      <c r="H200" s="793">
        <v>1</v>
      </c>
      <c r="I200" s="792">
        <v>1</v>
      </c>
      <c r="J200" s="793"/>
      <c r="K200" s="792"/>
      <c r="L200" s="793"/>
      <c r="M200" s="792"/>
      <c r="N200" s="793"/>
      <c r="O200" s="792"/>
      <c r="P200" s="799" t="s">
        <v>194</v>
      </c>
      <c r="Q200" s="552" t="s">
        <v>31</v>
      </c>
      <c r="R200" s="798" t="s">
        <v>214</v>
      </c>
      <c r="S200" s="537">
        <f t="shared" si="42"/>
        <v>8362.4</v>
      </c>
      <c r="T200" s="537">
        <f t="shared" si="42"/>
        <v>8362.4</v>
      </c>
      <c r="U200" s="538">
        <v>8362.4</v>
      </c>
      <c r="V200" s="538">
        <v>8362.4</v>
      </c>
      <c r="W200" s="538">
        <v>0</v>
      </c>
      <c r="X200" s="537">
        <v>0</v>
      </c>
      <c r="Y200" s="538">
        <v>0</v>
      </c>
      <c r="Z200" s="538">
        <v>0</v>
      </c>
      <c r="AA200" s="538">
        <v>0</v>
      </c>
      <c r="AB200" s="537">
        <v>0</v>
      </c>
      <c r="AC200" s="539"/>
      <c r="AD200" s="540"/>
    </row>
    <row r="201" spans="1:30" s="9" customFormat="1" ht="12.75">
      <c r="A201" s="814"/>
      <c r="B201" s="549"/>
      <c r="C201" s="827"/>
      <c r="D201" s="864"/>
      <c r="E201" s="790"/>
      <c r="F201" s="791"/>
      <c r="G201" s="792"/>
      <c r="H201" s="793"/>
      <c r="I201" s="792"/>
      <c r="J201" s="793"/>
      <c r="K201" s="792"/>
      <c r="L201" s="793"/>
      <c r="M201" s="792"/>
      <c r="N201" s="793"/>
      <c r="O201" s="792"/>
      <c r="P201" s="629"/>
      <c r="Q201" s="799"/>
      <c r="R201" s="798" t="s">
        <v>215</v>
      </c>
      <c r="S201" s="537">
        <f t="shared" si="42"/>
        <v>0</v>
      </c>
      <c r="T201" s="537">
        <f t="shared" si="42"/>
        <v>0</v>
      </c>
      <c r="U201" s="538">
        <v>0</v>
      </c>
      <c r="V201" s="538"/>
      <c r="W201" s="538">
        <v>0</v>
      </c>
      <c r="X201" s="537">
        <v>0</v>
      </c>
      <c r="Y201" s="538">
        <v>0</v>
      </c>
      <c r="Z201" s="538">
        <v>0</v>
      </c>
      <c r="AA201" s="538">
        <v>0</v>
      </c>
      <c r="AB201" s="537">
        <v>0</v>
      </c>
      <c r="AC201" s="539"/>
      <c r="AD201" s="540"/>
    </row>
    <row r="202" spans="1:30" s="9" customFormat="1" ht="12.75">
      <c r="A202" s="814"/>
      <c r="B202" s="549"/>
      <c r="C202" s="827"/>
      <c r="D202" s="864"/>
      <c r="E202" s="790"/>
      <c r="F202" s="791"/>
      <c r="G202" s="792"/>
      <c r="H202" s="793"/>
      <c r="I202" s="792"/>
      <c r="J202" s="793"/>
      <c r="K202" s="792"/>
      <c r="L202" s="793"/>
      <c r="M202" s="792"/>
      <c r="N202" s="793"/>
      <c r="O202" s="792"/>
      <c r="P202" s="629"/>
      <c r="Q202" s="799"/>
      <c r="R202" s="798" t="s">
        <v>216</v>
      </c>
      <c r="S202" s="537">
        <f t="shared" si="42"/>
        <v>0</v>
      </c>
      <c r="T202" s="537">
        <f t="shared" si="42"/>
        <v>0</v>
      </c>
      <c r="U202" s="538">
        <v>0</v>
      </c>
      <c r="V202" s="538">
        <v>0</v>
      </c>
      <c r="W202" s="538">
        <v>0</v>
      </c>
      <c r="X202" s="537">
        <v>0</v>
      </c>
      <c r="Y202" s="538">
        <v>0</v>
      </c>
      <c r="Z202" s="538">
        <v>0</v>
      </c>
      <c r="AA202" s="538">
        <v>0</v>
      </c>
      <c r="AB202" s="537">
        <v>0</v>
      </c>
      <c r="AC202" s="539"/>
      <c r="AD202" s="540"/>
    </row>
    <row r="203" spans="1:30" s="9" customFormat="1" ht="12.75">
      <c r="A203" s="814"/>
      <c r="B203" s="549"/>
      <c r="C203" s="827"/>
      <c r="D203" s="864"/>
      <c r="E203" s="790"/>
      <c r="F203" s="791"/>
      <c r="G203" s="792"/>
      <c r="H203" s="793"/>
      <c r="I203" s="792"/>
      <c r="J203" s="793"/>
      <c r="K203" s="792"/>
      <c r="L203" s="793"/>
      <c r="M203" s="792"/>
      <c r="N203" s="793"/>
      <c r="O203" s="792"/>
      <c r="P203" s="629"/>
      <c r="Q203" s="799"/>
      <c r="R203" s="798" t="s">
        <v>217</v>
      </c>
      <c r="S203" s="537">
        <f t="shared" si="42"/>
        <v>0</v>
      </c>
      <c r="T203" s="537">
        <f t="shared" si="42"/>
        <v>0</v>
      </c>
      <c r="U203" s="538">
        <v>0</v>
      </c>
      <c r="V203" s="538">
        <v>0</v>
      </c>
      <c r="W203" s="538">
        <v>0</v>
      </c>
      <c r="X203" s="537">
        <v>0</v>
      </c>
      <c r="Y203" s="538">
        <v>0</v>
      </c>
      <c r="Z203" s="538">
        <v>0</v>
      </c>
      <c r="AA203" s="538">
        <v>0</v>
      </c>
      <c r="AB203" s="537">
        <v>0</v>
      </c>
      <c r="AC203" s="539"/>
      <c r="AD203" s="540"/>
    </row>
    <row r="204" spans="1:30" s="9" customFormat="1" ht="13.5" thickBot="1">
      <c r="A204" s="819"/>
      <c r="B204" s="550"/>
      <c r="C204" s="833"/>
      <c r="D204" s="866"/>
      <c r="E204" s="803"/>
      <c r="F204" s="804"/>
      <c r="G204" s="805"/>
      <c r="H204" s="806"/>
      <c r="I204" s="805"/>
      <c r="J204" s="806"/>
      <c r="K204" s="805"/>
      <c r="L204" s="806"/>
      <c r="M204" s="805"/>
      <c r="N204" s="806"/>
      <c r="O204" s="805"/>
      <c r="P204" s="637"/>
      <c r="Q204" s="808"/>
      <c r="R204" s="809" t="s">
        <v>218</v>
      </c>
      <c r="S204" s="541">
        <f t="shared" si="42"/>
        <v>0</v>
      </c>
      <c r="T204" s="541">
        <f t="shared" si="42"/>
        <v>0</v>
      </c>
      <c r="U204" s="542">
        <v>0</v>
      </c>
      <c r="V204" s="542">
        <v>0</v>
      </c>
      <c r="W204" s="542">
        <v>0</v>
      </c>
      <c r="X204" s="541">
        <v>0</v>
      </c>
      <c r="Y204" s="542">
        <v>0</v>
      </c>
      <c r="Z204" s="542">
        <v>0</v>
      </c>
      <c r="AA204" s="542">
        <v>0</v>
      </c>
      <c r="AB204" s="541">
        <v>0</v>
      </c>
      <c r="AC204" s="543"/>
      <c r="AD204" s="544"/>
    </row>
    <row r="205" spans="1:30" s="9" customFormat="1" ht="12.75" customHeight="1">
      <c r="A205" s="810" t="s">
        <v>240</v>
      </c>
      <c r="B205" s="548" t="s">
        <v>339</v>
      </c>
      <c r="C205" s="822">
        <v>3000</v>
      </c>
      <c r="D205" s="870"/>
      <c r="E205" s="783"/>
      <c r="F205" s="784"/>
      <c r="G205" s="785"/>
      <c r="H205" s="786"/>
      <c r="I205" s="785"/>
      <c r="J205" s="786"/>
      <c r="K205" s="785"/>
      <c r="L205" s="786"/>
      <c r="M205" s="785"/>
      <c r="N205" s="786"/>
      <c r="O205" s="785"/>
      <c r="P205" s="620"/>
      <c r="Q205" s="619"/>
      <c r="R205" s="599" t="s">
        <v>227</v>
      </c>
      <c r="S205" s="534">
        <f>SUM(S206:S216)</f>
        <v>5738.7</v>
      </c>
      <c r="T205" s="534">
        <f aca="true" t="shared" si="43" ref="T205:AB205">SUM(T206:T216)</f>
        <v>0</v>
      </c>
      <c r="U205" s="534">
        <f t="shared" si="43"/>
        <v>5738.7</v>
      </c>
      <c r="V205" s="534">
        <f t="shared" si="43"/>
        <v>0</v>
      </c>
      <c r="W205" s="534">
        <f t="shared" si="43"/>
        <v>0</v>
      </c>
      <c r="X205" s="534">
        <f t="shared" si="43"/>
        <v>0</v>
      </c>
      <c r="Y205" s="534">
        <f t="shared" si="43"/>
        <v>0</v>
      </c>
      <c r="Z205" s="534">
        <f t="shared" si="43"/>
        <v>0</v>
      </c>
      <c r="AA205" s="534">
        <f t="shared" si="43"/>
        <v>0</v>
      </c>
      <c r="AB205" s="534">
        <f t="shared" si="43"/>
        <v>0</v>
      </c>
      <c r="AC205" s="535" t="s">
        <v>28</v>
      </c>
      <c r="AD205" s="536"/>
    </row>
    <row r="206" spans="1:30" s="9" customFormat="1" ht="12.75">
      <c r="A206" s="814"/>
      <c r="B206" s="549"/>
      <c r="C206" s="827"/>
      <c r="D206" s="864"/>
      <c r="E206" s="790"/>
      <c r="F206" s="791"/>
      <c r="G206" s="792"/>
      <c r="H206" s="793"/>
      <c r="I206" s="792"/>
      <c r="J206" s="793"/>
      <c r="K206" s="792"/>
      <c r="L206" s="793"/>
      <c r="M206" s="792"/>
      <c r="N206" s="793"/>
      <c r="O206" s="792"/>
      <c r="P206" s="629"/>
      <c r="Q206" s="628"/>
      <c r="R206" s="798" t="s">
        <v>30</v>
      </c>
      <c r="S206" s="537">
        <f aca="true" t="shared" si="44" ref="S206:T216">U206+W206+Y206+AA206</f>
        <v>0</v>
      </c>
      <c r="T206" s="537">
        <f t="shared" si="44"/>
        <v>0</v>
      </c>
      <c r="U206" s="538">
        <v>0</v>
      </c>
      <c r="V206" s="538">
        <v>0</v>
      </c>
      <c r="W206" s="537">
        <v>0</v>
      </c>
      <c r="X206" s="537">
        <v>0</v>
      </c>
      <c r="Y206" s="537">
        <v>0</v>
      </c>
      <c r="Z206" s="537">
        <v>0</v>
      </c>
      <c r="AA206" s="537">
        <v>0</v>
      </c>
      <c r="AB206" s="537">
        <v>0</v>
      </c>
      <c r="AC206" s="539"/>
      <c r="AD206" s="540"/>
    </row>
    <row r="207" spans="1:30" s="9" customFormat="1" ht="12.75">
      <c r="A207" s="814"/>
      <c r="B207" s="549"/>
      <c r="C207" s="827"/>
      <c r="D207" s="864"/>
      <c r="E207" s="790"/>
      <c r="F207" s="791"/>
      <c r="G207" s="792"/>
      <c r="H207" s="793"/>
      <c r="I207" s="792"/>
      <c r="J207" s="793"/>
      <c r="K207" s="792"/>
      <c r="L207" s="793"/>
      <c r="M207" s="792"/>
      <c r="N207" s="793"/>
      <c r="O207" s="792"/>
      <c r="P207" s="629"/>
      <c r="Q207" s="799"/>
      <c r="R207" s="798" t="s">
        <v>33</v>
      </c>
      <c r="S207" s="537">
        <f t="shared" si="44"/>
        <v>0</v>
      </c>
      <c r="T207" s="537">
        <f t="shared" si="44"/>
        <v>0</v>
      </c>
      <c r="U207" s="538">
        <v>0</v>
      </c>
      <c r="V207" s="538">
        <v>0</v>
      </c>
      <c r="W207" s="537">
        <v>0</v>
      </c>
      <c r="X207" s="537">
        <v>0</v>
      </c>
      <c r="Y207" s="537">
        <v>0</v>
      </c>
      <c r="Z207" s="537">
        <v>0</v>
      </c>
      <c r="AA207" s="537">
        <v>0</v>
      </c>
      <c r="AB207" s="537">
        <v>0</v>
      </c>
      <c r="AC207" s="539"/>
      <c r="AD207" s="540"/>
    </row>
    <row r="208" spans="1:30" s="9" customFormat="1" ht="12.75">
      <c r="A208" s="814"/>
      <c r="B208" s="549"/>
      <c r="C208" s="827"/>
      <c r="D208" s="864"/>
      <c r="E208" s="790"/>
      <c r="F208" s="791"/>
      <c r="G208" s="792"/>
      <c r="H208" s="793"/>
      <c r="I208" s="792"/>
      <c r="J208" s="793"/>
      <c r="K208" s="792"/>
      <c r="L208" s="793"/>
      <c r="M208" s="792"/>
      <c r="N208" s="793"/>
      <c r="O208" s="792"/>
      <c r="P208" s="629"/>
      <c r="Q208" s="795"/>
      <c r="R208" s="798" t="s">
        <v>34</v>
      </c>
      <c r="S208" s="537">
        <f t="shared" si="44"/>
        <v>0</v>
      </c>
      <c r="T208" s="537">
        <f t="shared" si="44"/>
        <v>0</v>
      </c>
      <c r="U208" s="538">
        <v>0</v>
      </c>
      <c r="V208" s="538">
        <v>0</v>
      </c>
      <c r="W208" s="537">
        <v>0</v>
      </c>
      <c r="X208" s="537">
        <v>0</v>
      </c>
      <c r="Y208" s="537">
        <v>0</v>
      </c>
      <c r="Z208" s="537">
        <v>0</v>
      </c>
      <c r="AA208" s="537">
        <v>0</v>
      </c>
      <c r="AB208" s="537">
        <v>0</v>
      </c>
      <c r="AC208" s="539"/>
      <c r="AD208" s="540"/>
    </row>
    <row r="209" spans="1:30" s="9" customFormat="1" ht="12.75">
      <c r="A209" s="814"/>
      <c r="B209" s="549"/>
      <c r="C209" s="827"/>
      <c r="D209" s="864"/>
      <c r="E209" s="790"/>
      <c r="F209" s="791"/>
      <c r="G209" s="792"/>
      <c r="H209" s="793"/>
      <c r="I209" s="792"/>
      <c r="J209" s="793"/>
      <c r="K209" s="792"/>
      <c r="L209" s="793"/>
      <c r="M209" s="792"/>
      <c r="N209" s="793"/>
      <c r="O209" s="792"/>
      <c r="P209" s="629"/>
      <c r="Q209" s="795"/>
      <c r="R209" s="798" t="s">
        <v>228</v>
      </c>
      <c r="S209" s="537">
        <f t="shared" si="44"/>
        <v>0</v>
      </c>
      <c r="T209" s="537">
        <f t="shared" si="44"/>
        <v>0</v>
      </c>
      <c r="U209" s="538">
        <v>0</v>
      </c>
      <c r="V209" s="538">
        <v>0</v>
      </c>
      <c r="W209" s="537">
        <v>0</v>
      </c>
      <c r="X209" s="537">
        <v>0</v>
      </c>
      <c r="Y209" s="537">
        <v>0</v>
      </c>
      <c r="Z209" s="537">
        <v>0</v>
      </c>
      <c r="AA209" s="537">
        <v>0</v>
      </c>
      <c r="AB209" s="537">
        <v>0</v>
      </c>
      <c r="AC209" s="539"/>
      <c r="AD209" s="540"/>
    </row>
    <row r="210" spans="1:30" s="9" customFormat="1" ht="12.75">
      <c r="A210" s="814"/>
      <c r="B210" s="549"/>
      <c r="C210" s="827"/>
      <c r="D210" s="864"/>
      <c r="E210" s="790"/>
      <c r="F210" s="791"/>
      <c r="G210" s="792"/>
      <c r="H210" s="793"/>
      <c r="I210" s="792"/>
      <c r="J210" s="793"/>
      <c r="K210" s="792"/>
      <c r="L210" s="793"/>
      <c r="M210" s="792"/>
      <c r="N210" s="793"/>
      <c r="O210" s="792"/>
      <c r="P210" s="629"/>
      <c r="Q210" s="799"/>
      <c r="R210" s="798" t="s">
        <v>36</v>
      </c>
      <c r="S210" s="537">
        <f t="shared" si="44"/>
        <v>0</v>
      </c>
      <c r="T210" s="537">
        <f t="shared" si="44"/>
        <v>0</v>
      </c>
      <c r="U210" s="538">
        <v>0</v>
      </c>
      <c r="V210" s="538">
        <v>0</v>
      </c>
      <c r="W210" s="537">
        <v>0</v>
      </c>
      <c r="X210" s="537">
        <v>0</v>
      </c>
      <c r="Y210" s="537">
        <v>0</v>
      </c>
      <c r="Z210" s="537">
        <v>0</v>
      </c>
      <c r="AA210" s="537">
        <v>0</v>
      </c>
      <c r="AB210" s="537">
        <v>0</v>
      </c>
      <c r="AC210" s="539"/>
      <c r="AD210" s="540"/>
    </row>
    <row r="211" spans="1:30" s="9" customFormat="1" ht="12.75">
      <c r="A211" s="814"/>
      <c r="B211" s="549"/>
      <c r="C211" s="827"/>
      <c r="D211" s="864"/>
      <c r="E211" s="790"/>
      <c r="F211" s="791"/>
      <c r="G211" s="792"/>
      <c r="H211" s="793"/>
      <c r="I211" s="792"/>
      <c r="J211" s="793"/>
      <c r="K211" s="792"/>
      <c r="L211" s="793"/>
      <c r="M211" s="792"/>
      <c r="N211" s="793"/>
      <c r="O211" s="792"/>
      <c r="P211" s="629"/>
      <c r="Q211" s="799"/>
      <c r="R211" s="798" t="s">
        <v>207</v>
      </c>
      <c r="S211" s="537">
        <f t="shared" si="44"/>
        <v>0</v>
      </c>
      <c r="T211" s="537">
        <f t="shared" si="44"/>
        <v>0</v>
      </c>
      <c r="U211" s="538">
        <v>0</v>
      </c>
      <c r="V211" s="538">
        <v>0</v>
      </c>
      <c r="W211" s="537">
        <v>0</v>
      </c>
      <c r="X211" s="537">
        <v>0</v>
      </c>
      <c r="Y211" s="537">
        <v>0</v>
      </c>
      <c r="Z211" s="537">
        <v>0</v>
      </c>
      <c r="AA211" s="537">
        <v>0</v>
      </c>
      <c r="AB211" s="537">
        <v>0</v>
      </c>
      <c r="AC211" s="539"/>
      <c r="AD211" s="540"/>
    </row>
    <row r="212" spans="1:30" s="9" customFormat="1" ht="12.75">
      <c r="A212" s="814"/>
      <c r="B212" s="549"/>
      <c r="C212" s="827"/>
      <c r="D212" s="864"/>
      <c r="E212" s="790"/>
      <c r="F212" s="791"/>
      <c r="G212" s="792"/>
      <c r="H212" s="793"/>
      <c r="I212" s="792"/>
      <c r="J212" s="793"/>
      <c r="K212" s="792"/>
      <c r="L212" s="793"/>
      <c r="M212" s="792"/>
      <c r="N212" s="793"/>
      <c r="O212" s="792"/>
      <c r="P212" s="629"/>
      <c r="Q212" s="795"/>
      <c r="R212" s="798" t="s">
        <v>214</v>
      </c>
      <c r="S212" s="537">
        <f t="shared" si="44"/>
        <v>0</v>
      </c>
      <c r="T212" s="537">
        <f t="shared" si="44"/>
        <v>0</v>
      </c>
      <c r="U212" s="538">
        <v>0</v>
      </c>
      <c r="V212" s="538">
        <v>0</v>
      </c>
      <c r="W212" s="538">
        <v>0</v>
      </c>
      <c r="X212" s="537">
        <v>0</v>
      </c>
      <c r="Y212" s="538">
        <v>0</v>
      </c>
      <c r="Z212" s="538">
        <v>0</v>
      </c>
      <c r="AA212" s="538">
        <v>0</v>
      </c>
      <c r="AB212" s="537">
        <v>0</v>
      </c>
      <c r="AC212" s="539"/>
      <c r="AD212" s="540"/>
    </row>
    <row r="213" spans="1:30" s="9" customFormat="1" ht="12.75">
      <c r="A213" s="814"/>
      <c r="B213" s="549"/>
      <c r="C213" s="827"/>
      <c r="D213" s="864"/>
      <c r="E213" s="790"/>
      <c r="F213" s="791"/>
      <c r="G213" s="792"/>
      <c r="H213" s="793"/>
      <c r="I213" s="792"/>
      <c r="J213" s="793"/>
      <c r="K213" s="792"/>
      <c r="L213" s="793"/>
      <c r="M213" s="792"/>
      <c r="N213" s="793"/>
      <c r="O213" s="792"/>
      <c r="P213" s="629"/>
      <c r="Q213" s="836"/>
      <c r="R213" s="798" t="s">
        <v>215</v>
      </c>
      <c r="S213" s="537">
        <f t="shared" si="44"/>
        <v>0</v>
      </c>
      <c r="T213" s="537">
        <f t="shared" si="44"/>
        <v>0</v>
      </c>
      <c r="U213" s="538">
        <v>0</v>
      </c>
      <c r="V213" s="538">
        <v>0</v>
      </c>
      <c r="W213" s="538">
        <v>0</v>
      </c>
      <c r="X213" s="537">
        <v>0</v>
      </c>
      <c r="Y213" s="538">
        <v>0</v>
      </c>
      <c r="Z213" s="538">
        <v>0</v>
      </c>
      <c r="AA213" s="538">
        <v>0</v>
      </c>
      <c r="AB213" s="537">
        <v>0</v>
      </c>
      <c r="AC213" s="539"/>
      <c r="AD213" s="540"/>
    </row>
    <row r="214" spans="1:30" s="9" customFormat="1" ht="12.75">
      <c r="A214" s="814"/>
      <c r="B214" s="549"/>
      <c r="C214" s="827"/>
      <c r="D214" s="864"/>
      <c r="E214" s="790"/>
      <c r="F214" s="791"/>
      <c r="G214" s="792"/>
      <c r="H214" s="793"/>
      <c r="I214" s="792"/>
      <c r="J214" s="793"/>
      <c r="K214" s="792"/>
      <c r="L214" s="793"/>
      <c r="M214" s="792"/>
      <c r="N214" s="793"/>
      <c r="O214" s="792"/>
      <c r="P214" s="629"/>
      <c r="Q214" s="817"/>
      <c r="R214" s="798" t="s">
        <v>216</v>
      </c>
      <c r="S214" s="537">
        <f t="shared" si="44"/>
        <v>0</v>
      </c>
      <c r="T214" s="537">
        <f t="shared" si="44"/>
        <v>0</v>
      </c>
      <c r="U214" s="538">
        <v>0</v>
      </c>
      <c r="V214" s="538">
        <v>0</v>
      </c>
      <c r="W214" s="538">
        <v>0</v>
      </c>
      <c r="X214" s="537">
        <v>0</v>
      </c>
      <c r="Y214" s="538">
        <v>0</v>
      </c>
      <c r="Z214" s="538">
        <v>0</v>
      </c>
      <c r="AA214" s="538">
        <v>0</v>
      </c>
      <c r="AB214" s="537">
        <v>0</v>
      </c>
      <c r="AC214" s="539"/>
      <c r="AD214" s="540"/>
    </row>
    <row r="215" spans="1:30" s="9" customFormat="1" ht="12.75">
      <c r="A215" s="814"/>
      <c r="B215" s="549"/>
      <c r="C215" s="827"/>
      <c r="D215" s="864">
        <v>3000</v>
      </c>
      <c r="E215" s="790"/>
      <c r="F215" s="791"/>
      <c r="G215" s="792"/>
      <c r="H215" s="793">
        <v>1</v>
      </c>
      <c r="I215" s="792"/>
      <c r="J215" s="793"/>
      <c r="K215" s="792"/>
      <c r="L215" s="793"/>
      <c r="M215" s="792"/>
      <c r="N215" s="793"/>
      <c r="O215" s="792"/>
      <c r="P215" s="629"/>
      <c r="Q215" s="817" t="s">
        <v>31</v>
      </c>
      <c r="R215" s="798" t="s">
        <v>217</v>
      </c>
      <c r="S215" s="537">
        <f t="shared" si="44"/>
        <v>5738.7</v>
      </c>
      <c r="T215" s="537">
        <f t="shared" si="44"/>
        <v>0</v>
      </c>
      <c r="U215" s="538">
        <v>5738.7</v>
      </c>
      <c r="V215" s="538">
        <v>0</v>
      </c>
      <c r="W215" s="538">
        <v>0</v>
      </c>
      <c r="X215" s="537">
        <v>0</v>
      </c>
      <c r="Y215" s="538">
        <v>0</v>
      </c>
      <c r="Z215" s="538">
        <v>0</v>
      </c>
      <c r="AA215" s="538">
        <v>0</v>
      </c>
      <c r="AB215" s="537">
        <v>0</v>
      </c>
      <c r="AC215" s="539"/>
      <c r="AD215" s="540"/>
    </row>
    <row r="216" spans="1:30" s="9" customFormat="1" ht="13.5" thickBot="1">
      <c r="A216" s="819"/>
      <c r="B216" s="550"/>
      <c r="C216" s="833"/>
      <c r="D216" s="820"/>
      <c r="E216" s="803"/>
      <c r="F216" s="804"/>
      <c r="G216" s="805"/>
      <c r="H216" s="806"/>
      <c r="I216" s="805"/>
      <c r="J216" s="806"/>
      <c r="K216" s="805"/>
      <c r="L216" s="806"/>
      <c r="M216" s="805"/>
      <c r="N216" s="806"/>
      <c r="O216" s="805"/>
      <c r="P216" s="637"/>
      <c r="Q216" s="808"/>
      <c r="R216" s="809" t="s">
        <v>218</v>
      </c>
      <c r="S216" s="541">
        <f t="shared" si="44"/>
        <v>0</v>
      </c>
      <c r="T216" s="541">
        <f t="shared" si="44"/>
        <v>0</v>
      </c>
      <c r="U216" s="542">
        <v>0</v>
      </c>
      <c r="V216" s="542">
        <v>0</v>
      </c>
      <c r="W216" s="542">
        <v>0</v>
      </c>
      <c r="X216" s="541">
        <v>0</v>
      </c>
      <c r="Y216" s="542">
        <v>0</v>
      </c>
      <c r="Z216" s="542">
        <v>0</v>
      </c>
      <c r="AA216" s="542">
        <v>0</v>
      </c>
      <c r="AB216" s="541">
        <v>0</v>
      </c>
      <c r="AC216" s="543"/>
      <c r="AD216" s="544"/>
    </row>
    <row r="217" spans="1:30" s="9" customFormat="1" ht="12.75" customHeight="1">
      <c r="A217" s="810" t="s">
        <v>241</v>
      </c>
      <c r="B217" s="548" t="s">
        <v>340</v>
      </c>
      <c r="C217" s="822">
        <v>5000</v>
      </c>
      <c r="D217" s="782"/>
      <c r="E217" s="783"/>
      <c r="F217" s="784"/>
      <c r="G217" s="785"/>
      <c r="H217" s="786"/>
      <c r="I217" s="785"/>
      <c r="J217" s="786"/>
      <c r="K217" s="785"/>
      <c r="L217" s="786"/>
      <c r="M217" s="785"/>
      <c r="N217" s="786"/>
      <c r="O217" s="785"/>
      <c r="P217" s="844"/>
      <c r="Q217" s="713"/>
      <c r="R217" s="577" t="s">
        <v>227</v>
      </c>
      <c r="S217" s="545">
        <f>SUM(S218:S228)</f>
        <v>45000</v>
      </c>
      <c r="T217" s="545">
        <f aca="true" t="shared" si="45" ref="T217:AB217">SUM(T218:T228)</f>
        <v>0</v>
      </c>
      <c r="U217" s="545">
        <f t="shared" si="45"/>
        <v>45000</v>
      </c>
      <c r="V217" s="545">
        <f t="shared" si="45"/>
        <v>0</v>
      </c>
      <c r="W217" s="545">
        <f t="shared" si="45"/>
        <v>0</v>
      </c>
      <c r="X217" s="545">
        <f t="shared" si="45"/>
        <v>0</v>
      </c>
      <c r="Y217" s="545">
        <f t="shared" si="45"/>
        <v>0</v>
      </c>
      <c r="Z217" s="545">
        <f t="shared" si="45"/>
        <v>0</v>
      </c>
      <c r="AA217" s="545">
        <f t="shared" si="45"/>
        <v>0</v>
      </c>
      <c r="AB217" s="545">
        <f t="shared" si="45"/>
        <v>0</v>
      </c>
      <c r="AC217" s="539" t="s">
        <v>28</v>
      </c>
      <c r="AD217" s="540"/>
    </row>
    <row r="218" spans="1:30" s="9" customFormat="1" ht="12.75">
      <c r="A218" s="814"/>
      <c r="B218" s="549"/>
      <c r="C218" s="827"/>
      <c r="D218" s="789"/>
      <c r="E218" s="790"/>
      <c r="F218" s="791"/>
      <c r="G218" s="792"/>
      <c r="H218" s="793"/>
      <c r="I218" s="792"/>
      <c r="J218" s="793"/>
      <c r="K218" s="792"/>
      <c r="L218" s="793"/>
      <c r="M218" s="792"/>
      <c r="N218" s="793"/>
      <c r="O218" s="792"/>
      <c r="P218" s="629"/>
      <c r="Q218" s="628"/>
      <c r="R218" s="798" t="s">
        <v>30</v>
      </c>
      <c r="S218" s="537">
        <f aca="true" t="shared" si="46" ref="S218:T228">U218+W218+Y218+AA218</f>
        <v>0</v>
      </c>
      <c r="T218" s="537">
        <f t="shared" si="46"/>
        <v>0</v>
      </c>
      <c r="U218" s="538">
        <v>0</v>
      </c>
      <c r="V218" s="538">
        <v>0</v>
      </c>
      <c r="W218" s="537">
        <v>0</v>
      </c>
      <c r="X218" s="537">
        <v>0</v>
      </c>
      <c r="Y218" s="537">
        <v>0</v>
      </c>
      <c r="Z218" s="537">
        <v>0</v>
      </c>
      <c r="AA218" s="537">
        <v>0</v>
      </c>
      <c r="AB218" s="537">
        <v>0</v>
      </c>
      <c r="AC218" s="539"/>
      <c r="AD218" s="540"/>
    </row>
    <row r="219" spans="1:30" s="9" customFormat="1" ht="12.75">
      <c r="A219" s="814"/>
      <c r="B219" s="549"/>
      <c r="C219" s="827"/>
      <c r="D219" s="789"/>
      <c r="E219" s="790"/>
      <c r="F219" s="791"/>
      <c r="G219" s="792"/>
      <c r="H219" s="793"/>
      <c r="I219" s="792"/>
      <c r="J219" s="793"/>
      <c r="K219" s="792"/>
      <c r="L219" s="793"/>
      <c r="M219" s="792"/>
      <c r="N219" s="793"/>
      <c r="O219" s="792"/>
      <c r="P219" s="629"/>
      <c r="Q219" s="799"/>
      <c r="R219" s="798" t="s">
        <v>33</v>
      </c>
      <c r="S219" s="537">
        <f t="shared" si="46"/>
        <v>0</v>
      </c>
      <c r="T219" s="537">
        <f t="shared" si="46"/>
        <v>0</v>
      </c>
      <c r="U219" s="538">
        <v>0</v>
      </c>
      <c r="V219" s="538">
        <v>0</v>
      </c>
      <c r="W219" s="537">
        <v>0</v>
      </c>
      <c r="X219" s="537">
        <v>0</v>
      </c>
      <c r="Y219" s="537">
        <v>0</v>
      </c>
      <c r="Z219" s="537">
        <v>0</v>
      </c>
      <c r="AA219" s="537">
        <v>0</v>
      </c>
      <c r="AB219" s="537">
        <v>0</v>
      </c>
      <c r="AC219" s="539"/>
      <c r="AD219" s="540"/>
    </row>
    <row r="220" spans="1:30" s="9" customFormat="1" ht="12.75">
      <c r="A220" s="814"/>
      <c r="B220" s="549"/>
      <c r="C220" s="827"/>
      <c r="D220" s="789"/>
      <c r="E220" s="790"/>
      <c r="F220" s="791"/>
      <c r="G220" s="792"/>
      <c r="H220" s="793"/>
      <c r="I220" s="792"/>
      <c r="J220" s="793"/>
      <c r="K220" s="792"/>
      <c r="L220" s="793"/>
      <c r="M220" s="792"/>
      <c r="N220" s="793"/>
      <c r="O220" s="792"/>
      <c r="P220" s="629"/>
      <c r="Q220" s="795"/>
      <c r="R220" s="798" t="s">
        <v>34</v>
      </c>
      <c r="S220" s="537">
        <f>U220+W220+Y220+AA220</f>
        <v>0</v>
      </c>
      <c r="T220" s="537">
        <f t="shared" si="46"/>
        <v>0</v>
      </c>
      <c r="U220" s="538">
        <v>0</v>
      </c>
      <c r="V220" s="538">
        <v>0</v>
      </c>
      <c r="W220" s="537">
        <v>0</v>
      </c>
      <c r="X220" s="537">
        <v>0</v>
      </c>
      <c r="Y220" s="537">
        <v>0</v>
      </c>
      <c r="Z220" s="537">
        <v>0</v>
      </c>
      <c r="AA220" s="537">
        <v>0</v>
      </c>
      <c r="AB220" s="537">
        <v>0</v>
      </c>
      <c r="AC220" s="539"/>
      <c r="AD220" s="540"/>
    </row>
    <row r="221" spans="1:30" s="9" customFormat="1" ht="12.75">
      <c r="A221" s="814"/>
      <c r="B221" s="549"/>
      <c r="C221" s="827"/>
      <c r="D221" s="789"/>
      <c r="E221" s="790"/>
      <c r="F221" s="791"/>
      <c r="G221" s="792"/>
      <c r="H221" s="793"/>
      <c r="I221" s="792"/>
      <c r="J221" s="793"/>
      <c r="K221" s="792"/>
      <c r="L221" s="793"/>
      <c r="M221" s="792"/>
      <c r="N221" s="793"/>
      <c r="O221" s="792"/>
      <c r="P221" s="629"/>
      <c r="Q221" s="871"/>
      <c r="R221" s="798" t="s">
        <v>228</v>
      </c>
      <c r="S221" s="537">
        <f>U221+W221+Y221+AA221</f>
        <v>0</v>
      </c>
      <c r="T221" s="537">
        <f t="shared" si="46"/>
        <v>0</v>
      </c>
      <c r="U221" s="538">
        <v>0</v>
      </c>
      <c r="V221" s="538">
        <v>0</v>
      </c>
      <c r="W221" s="537">
        <v>0</v>
      </c>
      <c r="X221" s="537">
        <v>0</v>
      </c>
      <c r="Y221" s="537">
        <v>0</v>
      </c>
      <c r="Z221" s="537">
        <v>0</v>
      </c>
      <c r="AA221" s="537">
        <v>0</v>
      </c>
      <c r="AB221" s="537">
        <v>0</v>
      </c>
      <c r="AC221" s="539"/>
      <c r="AD221" s="540"/>
    </row>
    <row r="222" spans="1:30" s="9" customFormat="1" ht="12.75">
      <c r="A222" s="814"/>
      <c r="B222" s="549"/>
      <c r="C222" s="827"/>
      <c r="D222" s="789"/>
      <c r="E222" s="790"/>
      <c r="F222" s="791"/>
      <c r="G222" s="792"/>
      <c r="H222" s="793"/>
      <c r="I222" s="792"/>
      <c r="J222" s="793"/>
      <c r="K222" s="792"/>
      <c r="L222" s="793"/>
      <c r="M222" s="792"/>
      <c r="N222" s="793"/>
      <c r="O222" s="792"/>
      <c r="P222" s="629"/>
      <c r="Q222" s="871"/>
      <c r="R222" s="798" t="s">
        <v>36</v>
      </c>
      <c r="S222" s="537">
        <f>U222+W222+Y222+AA222</f>
        <v>0</v>
      </c>
      <c r="T222" s="537">
        <f t="shared" si="46"/>
        <v>0</v>
      </c>
      <c r="U222" s="538">
        <v>0</v>
      </c>
      <c r="V222" s="538">
        <v>0</v>
      </c>
      <c r="W222" s="537">
        <v>0</v>
      </c>
      <c r="X222" s="537">
        <v>0</v>
      </c>
      <c r="Y222" s="537">
        <v>0</v>
      </c>
      <c r="Z222" s="537">
        <v>0</v>
      </c>
      <c r="AA222" s="537">
        <v>0</v>
      </c>
      <c r="AB222" s="537">
        <v>0</v>
      </c>
      <c r="AC222" s="539"/>
      <c r="AD222" s="540"/>
    </row>
    <row r="223" spans="1:30" s="9" customFormat="1" ht="12.75">
      <c r="A223" s="814"/>
      <c r="B223" s="549"/>
      <c r="C223" s="827"/>
      <c r="D223" s="789"/>
      <c r="E223" s="790"/>
      <c r="F223" s="791"/>
      <c r="G223" s="792"/>
      <c r="H223" s="793"/>
      <c r="I223" s="792"/>
      <c r="J223" s="793"/>
      <c r="K223" s="792"/>
      <c r="L223" s="793"/>
      <c r="M223" s="792"/>
      <c r="N223" s="793"/>
      <c r="O223" s="792"/>
      <c r="P223" s="629"/>
      <c r="Q223" s="799"/>
      <c r="R223" s="798" t="s">
        <v>207</v>
      </c>
      <c r="S223" s="537">
        <f t="shared" si="46"/>
        <v>0</v>
      </c>
      <c r="T223" s="537">
        <f t="shared" si="46"/>
        <v>0</v>
      </c>
      <c r="U223" s="538">
        <v>0</v>
      </c>
      <c r="V223" s="538">
        <v>0</v>
      </c>
      <c r="W223" s="537">
        <v>0</v>
      </c>
      <c r="X223" s="537">
        <v>0</v>
      </c>
      <c r="Y223" s="537">
        <v>0</v>
      </c>
      <c r="Z223" s="537">
        <v>0</v>
      </c>
      <c r="AA223" s="537">
        <v>0</v>
      </c>
      <c r="AB223" s="537">
        <v>0</v>
      </c>
      <c r="AC223" s="539"/>
      <c r="AD223" s="540"/>
    </row>
    <row r="224" spans="1:30" s="9" customFormat="1" ht="12.75">
      <c r="A224" s="814"/>
      <c r="B224" s="549"/>
      <c r="C224" s="827"/>
      <c r="D224" s="789"/>
      <c r="E224" s="790"/>
      <c r="F224" s="791"/>
      <c r="G224" s="792"/>
      <c r="H224" s="793"/>
      <c r="I224" s="792"/>
      <c r="J224" s="793"/>
      <c r="K224" s="792"/>
      <c r="L224" s="793"/>
      <c r="M224" s="792"/>
      <c r="N224" s="793"/>
      <c r="O224" s="792"/>
      <c r="P224" s="629"/>
      <c r="Q224" s="795"/>
      <c r="R224" s="798" t="s">
        <v>214</v>
      </c>
      <c r="S224" s="537">
        <f t="shared" si="46"/>
        <v>0</v>
      </c>
      <c r="T224" s="537">
        <f t="shared" si="46"/>
        <v>0</v>
      </c>
      <c r="U224" s="538">
        <v>0</v>
      </c>
      <c r="V224" s="538">
        <v>0</v>
      </c>
      <c r="W224" s="538">
        <v>0</v>
      </c>
      <c r="X224" s="537">
        <v>0</v>
      </c>
      <c r="Y224" s="538">
        <v>0</v>
      </c>
      <c r="Z224" s="538">
        <v>0</v>
      </c>
      <c r="AA224" s="538">
        <v>0</v>
      </c>
      <c r="AB224" s="537">
        <v>0</v>
      </c>
      <c r="AC224" s="539"/>
      <c r="AD224" s="540"/>
    </row>
    <row r="225" spans="1:30" s="9" customFormat="1" ht="12.75">
      <c r="A225" s="814"/>
      <c r="B225" s="549"/>
      <c r="C225" s="827"/>
      <c r="D225" s="789"/>
      <c r="E225" s="790"/>
      <c r="F225" s="791"/>
      <c r="G225" s="792"/>
      <c r="H225" s="793"/>
      <c r="I225" s="792"/>
      <c r="J225" s="793"/>
      <c r="K225" s="792"/>
      <c r="L225" s="793"/>
      <c r="M225" s="792"/>
      <c r="N225" s="793"/>
      <c r="O225" s="792"/>
      <c r="P225" s="629"/>
      <c r="Q225" s="795"/>
      <c r="R225" s="798" t="s">
        <v>215</v>
      </c>
      <c r="S225" s="537">
        <f>U225+W225+Y225+AA225</f>
        <v>0</v>
      </c>
      <c r="T225" s="537">
        <f t="shared" si="46"/>
        <v>0</v>
      </c>
      <c r="U225" s="538">
        <v>0</v>
      </c>
      <c r="V225" s="538">
        <v>0</v>
      </c>
      <c r="W225" s="538">
        <v>0</v>
      </c>
      <c r="X225" s="537">
        <v>0</v>
      </c>
      <c r="Y225" s="538">
        <v>0</v>
      </c>
      <c r="Z225" s="538">
        <v>0</v>
      </c>
      <c r="AA225" s="538">
        <v>0</v>
      </c>
      <c r="AB225" s="537">
        <v>0</v>
      </c>
      <c r="AC225" s="539"/>
      <c r="AD225" s="540"/>
    </row>
    <row r="226" spans="1:30" s="9" customFormat="1" ht="12.75">
      <c r="A226" s="814"/>
      <c r="B226" s="549"/>
      <c r="C226" s="827"/>
      <c r="D226" s="789"/>
      <c r="E226" s="790"/>
      <c r="F226" s="791"/>
      <c r="G226" s="792"/>
      <c r="H226" s="793"/>
      <c r="I226" s="792"/>
      <c r="J226" s="793"/>
      <c r="K226" s="792"/>
      <c r="L226" s="793"/>
      <c r="M226" s="792"/>
      <c r="N226" s="793"/>
      <c r="O226" s="792"/>
      <c r="P226" s="629"/>
      <c r="Q226" s="795"/>
      <c r="R226" s="798" t="s">
        <v>216</v>
      </c>
      <c r="S226" s="537">
        <f>U226+W226+Y226+AA226</f>
        <v>0</v>
      </c>
      <c r="T226" s="537">
        <f t="shared" si="46"/>
        <v>0</v>
      </c>
      <c r="U226" s="538">
        <v>0</v>
      </c>
      <c r="V226" s="538">
        <v>0</v>
      </c>
      <c r="W226" s="538">
        <v>0</v>
      </c>
      <c r="X226" s="537">
        <v>0</v>
      </c>
      <c r="Y226" s="538">
        <v>0</v>
      </c>
      <c r="Z226" s="538">
        <v>0</v>
      </c>
      <c r="AA226" s="538">
        <v>0</v>
      </c>
      <c r="AB226" s="537">
        <v>0</v>
      </c>
      <c r="AC226" s="539"/>
      <c r="AD226" s="540"/>
    </row>
    <row r="227" spans="1:30" s="9" customFormat="1" ht="12.75">
      <c r="A227" s="814"/>
      <c r="B227" s="549"/>
      <c r="C227" s="827"/>
      <c r="D227" s="789"/>
      <c r="E227" s="790"/>
      <c r="F227" s="791">
        <v>1</v>
      </c>
      <c r="G227" s="792"/>
      <c r="H227" s="793"/>
      <c r="I227" s="792"/>
      <c r="J227" s="793"/>
      <c r="K227" s="792"/>
      <c r="L227" s="793"/>
      <c r="M227" s="792"/>
      <c r="N227" s="793"/>
      <c r="O227" s="792"/>
      <c r="P227" s="629"/>
      <c r="Q227" s="795" t="s">
        <v>32</v>
      </c>
      <c r="R227" s="798" t="s">
        <v>217</v>
      </c>
      <c r="S227" s="537">
        <f t="shared" si="46"/>
        <v>5000</v>
      </c>
      <c r="T227" s="537">
        <f t="shared" si="46"/>
        <v>0</v>
      </c>
      <c r="U227" s="538">
        <v>5000</v>
      </c>
      <c r="V227" s="538">
        <v>0</v>
      </c>
      <c r="W227" s="538">
        <v>0</v>
      </c>
      <c r="X227" s="537">
        <v>0</v>
      </c>
      <c r="Y227" s="538">
        <v>0</v>
      </c>
      <c r="Z227" s="538">
        <v>0</v>
      </c>
      <c r="AA227" s="538">
        <v>0</v>
      </c>
      <c r="AB227" s="537">
        <v>0</v>
      </c>
      <c r="AC227" s="539"/>
      <c r="AD227" s="540"/>
    </row>
    <row r="228" spans="1:30" s="9" customFormat="1" ht="13.5" thickBot="1">
      <c r="A228" s="819"/>
      <c r="B228" s="550"/>
      <c r="C228" s="833"/>
      <c r="D228" s="857">
        <v>5000</v>
      </c>
      <c r="E228" s="803"/>
      <c r="F228" s="804"/>
      <c r="G228" s="805"/>
      <c r="H228" s="806">
        <v>1</v>
      </c>
      <c r="I228" s="805"/>
      <c r="J228" s="806"/>
      <c r="K228" s="805"/>
      <c r="L228" s="806"/>
      <c r="M228" s="805"/>
      <c r="N228" s="806"/>
      <c r="O228" s="805"/>
      <c r="P228" s="637"/>
      <c r="Q228" s="855" t="s">
        <v>31</v>
      </c>
      <c r="R228" s="809" t="s">
        <v>218</v>
      </c>
      <c r="S228" s="541">
        <f t="shared" si="46"/>
        <v>40000</v>
      </c>
      <c r="T228" s="541">
        <f t="shared" si="46"/>
        <v>0</v>
      </c>
      <c r="U228" s="538">
        <v>40000</v>
      </c>
      <c r="V228" s="542">
        <v>0</v>
      </c>
      <c r="W228" s="542">
        <v>0</v>
      </c>
      <c r="X228" s="541">
        <v>0</v>
      </c>
      <c r="Y228" s="542">
        <v>0</v>
      </c>
      <c r="Z228" s="542">
        <v>0</v>
      </c>
      <c r="AA228" s="542">
        <v>0</v>
      </c>
      <c r="AB228" s="541">
        <v>0</v>
      </c>
      <c r="AC228" s="543"/>
      <c r="AD228" s="544"/>
    </row>
    <row r="229" spans="1:30" s="9" customFormat="1" ht="12.75" customHeight="1">
      <c r="A229" s="814" t="s">
        <v>242</v>
      </c>
      <c r="B229" s="549" t="s">
        <v>276</v>
      </c>
      <c r="C229" s="822">
        <v>13000</v>
      </c>
      <c r="D229" s="843"/>
      <c r="E229" s="832"/>
      <c r="F229" s="824"/>
      <c r="G229" s="825"/>
      <c r="H229" s="826"/>
      <c r="I229" s="825"/>
      <c r="J229" s="826"/>
      <c r="K229" s="825"/>
      <c r="L229" s="826"/>
      <c r="M229" s="825"/>
      <c r="N229" s="826"/>
      <c r="O229" s="825"/>
      <c r="P229" s="620"/>
      <c r="Q229" s="619"/>
      <c r="R229" s="599" t="s">
        <v>227</v>
      </c>
      <c r="S229" s="534">
        <f>SUM(S230:S240)</f>
        <v>59969</v>
      </c>
      <c r="T229" s="534">
        <f aca="true" t="shared" si="47" ref="T229:AB229">SUM(T230:T240)</f>
        <v>0</v>
      </c>
      <c r="U229" s="534">
        <f t="shared" si="47"/>
        <v>59969</v>
      </c>
      <c r="V229" s="534">
        <f t="shared" si="47"/>
        <v>0</v>
      </c>
      <c r="W229" s="534">
        <f t="shared" si="47"/>
        <v>0</v>
      </c>
      <c r="X229" s="534">
        <f t="shared" si="47"/>
        <v>0</v>
      </c>
      <c r="Y229" s="534">
        <f t="shared" si="47"/>
        <v>0</v>
      </c>
      <c r="Z229" s="534">
        <f t="shared" si="47"/>
        <v>0</v>
      </c>
      <c r="AA229" s="534">
        <f t="shared" si="47"/>
        <v>0</v>
      </c>
      <c r="AB229" s="534">
        <f t="shared" si="47"/>
        <v>0</v>
      </c>
      <c r="AC229" s="535" t="s">
        <v>138</v>
      </c>
      <c r="AD229" s="536"/>
    </row>
    <row r="230" spans="1:30" s="9" customFormat="1" ht="12.75">
      <c r="A230" s="814"/>
      <c r="B230" s="549"/>
      <c r="C230" s="827"/>
      <c r="D230" s="789"/>
      <c r="E230" s="790"/>
      <c r="F230" s="791"/>
      <c r="G230" s="792"/>
      <c r="H230" s="793"/>
      <c r="I230" s="792"/>
      <c r="J230" s="793"/>
      <c r="K230" s="792"/>
      <c r="L230" s="793"/>
      <c r="M230" s="792"/>
      <c r="N230" s="793"/>
      <c r="O230" s="792"/>
      <c r="P230" s="629"/>
      <c r="Q230" s="628"/>
      <c r="R230" s="798" t="s">
        <v>30</v>
      </c>
      <c r="S230" s="537">
        <f aca="true" t="shared" si="48" ref="S230:T240">U230+W230+Y230+AA230</f>
        <v>0</v>
      </c>
      <c r="T230" s="537">
        <f t="shared" si="48"/>
        <v>0</v>
      </c>
      <c r="U230" s="538">
        <v>0</v>
      </c>
      <c r="V230" s="538">
        <v>0</v>
      </c>
      <c r="W230" s="537">
        <v>0</v>
      </c>
      <c r="X230" s="537">
        <v>0</v>
      </c>
      <c r="Y230" s="538">
        <v>0</v>
      </c>
      <c r="Z230" s="538">
        <v>0</v>
      </c>
      <c r="AA230" s="537">
        <v>0</v>
      </c>
      <c r="AB230" s="537">
        <v>0</v>
      </c>
      <c r="AC230" s="539"/>
      <c r="AD230" s="540"/>
    </row>
    <row r="231" spans="1:30" s="9" customFormat="1" ht="12.75">
      <c r="A231" s="814"/>
      <c r="B231" s="549"/>
      <c r="C231" s="827"/>
      <c r="D231" s="789"/>
      <c r="E231" s="790"/>
      <c r="F231" s="791"/>
      <c r="G231" s="792"/>
      <c r="H231" s="793"/>
      <c r="I231" s="792"/>
      <c r="J231" s="793"/>
      <c r="K231" s="792"/>
      <c r="L231" s="793"/>
      <c r="M231" s="792"/>
      <c r="N231" s="793"/>
      <c r="O231" s="792"/>
      <c r="P231" s="629"/>
      <c r="Q231" s="799"/>
      <c r="R231" s="798" t="s">
        <v>33</v>
      </c>
      <c r="S231" s="537">
        <f t="shared" si="48"/>
        <v>0</v>
      </c>
      <c r="T231" s="537">
        <f t="shared" si="48"/>
        <v>0</v>
      </c>
      <c r="U231" s="538">
        <v>0</v>
      </c>
      <c r="V231" s="538">
        <v>0</v>
      </c>
      <c r="W231" s="537">
        <v>0</v>
      </c>
      <c r="X231" s="537">
        <v>0</v>
      </c>
      <c r="Y231" s="538">
        <v>0</v>
      </c>
      <c r="Z231" s="538">
        <v>0</v>
      </c>
      <c r="AA231" s="537">
        <v>0</v>
      </c>
      <c r="AB231" s="537">
        <v>0</v>
      </c>
      <c r="AC231" s="539"/>
      <c r="AD231" s="540"/>
    </row>
    <row r="232" spans="1:30" s="9" customFormat="1" ht="12.75">
      <c r="A232" s="814"/>
      <c r="B232" s="549"/>
      <c r="C232" s="827"/>
      <c r="D232" s="789"/>
      <c r="E232" s="790"/>
      <c r="F232" s="791"/>
      <c r="G232" s="792"/>
      <c r="H232" s="793"/>
      <c r="I232" s="792"/>
      <c r="J232" s="793"/>
      <c r="K232" s="792"/>
      <c r="L232" s="793"/>
      <c r="M232" s="792"/>
      <c r="N232" s="793"/>
      <c r="O232" s="792"/>
      <c r="P232" s="629"/>
      <c r="Q232" s="795"/>
      <c r="R232" s="798" t="s">
        <v>34</v>
      </c>
      <c r="S232" s="537">
        <f t="shared" si="48"/>
        <v>0</v>
      </c>
      <c r="T232" s="537">
        <f t="shared" si="48"/>
        <v>0</v>
      </c>
      <c r="U232" s="538">
        <v>0</v>
      </c>
      <c r="V232" s="538">
        <v>0</v>
      </c>
      <c r="W232" s="537">
        <v>0</v>
      </c>
      <c r="X232" s="537">
        <v>0</v>
      </c>
      <c r="Y232" s="538">
        <v>0</v>
      </c>
      <c r="Z232" s="538">
        <v>0</v>
      </c>
      <c r="AA232" s="537">
        <v>0</v>
      </c>
      <c r="AB232" s="537">
        <v>0</v>
      </c>
      <c r="AC232" s="539"/>
      <c r="AD232" s="540"/>
    </row>
    <row r="233" spans="1:30" s="9" customFormat="1" ht="12.75">
      <c r="A233" s="814"/>
      <c r="B233" s="549"/>
      <c r="C233" s="827"/>
      <c r="D233" s="789"/>
      <c r="E233" s="790"/>
      <c r="F233" s="791"/>
      <c r="G233" s="792"/>
      <c r="H233" s="793"/>
      <c r="I233" s="792"/>
      <c r="J233" s="793"/>
      <c r="K233" s="792"/>
      <c r="L233" s="793"/>
      <c r="M233" s="792"/>
      <c r="N233" s="793"/>
      <c r="O233" s="792"/>
      <c r="P233" s="629"/>
      <c r="Q233" s="795"/>
      <c r="R233" s="798" t="s">
        <v>228</v>
      </c>
      <c r="S233" s="537">
        <f t="shared" si="48"/>
        <v>0</v>
      </c>
      <c r="T233" s="537">
        <f t="shared" si="48"/>
        <v>0</v>
      </c>
      <c r="U233" s="538">
        <v>0</v>
      </c>
      <c r="V233" s="538">
        <v>0</v>
      </c>
      <c r="W233" s="537">
        <v>0</v>
      </c>
      <c r="X233" s="537">
        <v>0</v>
      </c>
      <c r="Y233" s="538">
        <v>0</v>
      </c>
      <c r="Z233" s="538">
        <v>0</v>
      </c>
      <c r="AA233" s="537">
        <v>0</v>
      </c>
      <c r="AB233" s="537">
        <v>0</v>
      </c>
      <c r="AC233" s="539"/>
      <c r="AD233" s="540"/>
    </row>
    <row r="234" spans="1:30" s="9" customFormat="1" ht="12.75">
      <c r="A234" s="814"/>
      <c r="B234" s="549"/>
      <c r="C234" s="827"/>
      <c r="D234" s="789"/>
      <c r="E234" s="790"/>
      <c r="F234" s="791"/>
      <c r="G234" s="792"/>
      <c r="H234" s="793"/>
      <c r="I234" s="792"/>
      <c r="J234" s="793"/>
      <c r="K234" s="792"/>
      <c r="L234" s="793"/>
      <c r="M234" s="792"/>
      <c r="N234" s="793"/>
      <c r="O234" s="792"/>
      <c r="P234" s="629"/>
      <c r="Q234" s="817"/>
      <c r="R234" s="798" t="s">
        <v>36</v>
      </c>
      <c r="S234" s="537">
        <f t="shared" si="48"/>
        <v>0</v>
      </c>
      <c r="T234" s="537">
        <f t="shared" si="48"/>
        <v>0</v>
      </c>
      <c r="U234" s="538">
        <v>0</v>
      </c>
      <c r="V234" s="538">
        <v>0</v>
      </c>
      <c r="W234" s="537">
        <v>0</v>
      </c>
      <c r="X234" s="537">
        <v>0</v>
      </c>
      <c r="Y234" s="538">
        <v>0</v>
      </c>
      <c r="Z234" s="538">
        <v>0</v>
      </c>
      <c r="AA234" s="537">
        <v>0</v>
      </c>
      <c r="AB234" s="537">
        <v>0</v>
      </c>
      <c r="AC234" s="539"/>
      <c r="AD234" s="540"/>
    </row>
    <row r="235" spans="1:30" s="9" customFormat="1" ht="12.75">
      <c r="A235" s="814"/>
      <c r="B235" s="549"/>
      <c r="C235" s="827"/>
      <c r="D235" s="789"/>
      <c r="E235" s="790"/>
      <c r="F235" s="791"/>
      <c r="G235" s="792"/>
      <c r="H235" s="793"/>
      <c r="I235" s="792"/>
      <c r="J235" s="793"/>
      <c r="K235" s="792"/>
      <c r="L235" s="793"/>
      <c r="M235" s="792"/>
      <c r="N235" s="793"/>
      <c r="O235" s="792"/>
      <c r="P235" s="628"/>
      <c r="Q235" s="817"/>
      <c r="R235" s="798" t="s">
        <v>207</v>
      </c>
      <c r="S235" s="537">
        <f t="shared" si="48"/>
        <v>0</v>
      </c>
      <c r="T235" s="537">
        <f t="shared" si="48"/>
        <v>0</v>
      </c>
      <c r="U235" s="538">
        <v>0</v>
      </c>
      <c r="V235" s="538">
        <v>0</v>
      </c>
      <c r="W235" s="537">
        <v>0</v>
      </c>
      <c r="X235" s="537">
        <v>0</v>
      </c>
      <c r="Y235" s="537">
        <v>0</v>
      </c>
      <c r="Z235" s="537">
        <v>0</v>
      </c>
      <c r="AA235" s="537">
        <v>0</v>
      </c>
      <c r="AB235" s="537">
        <v>0</v>
      </c>
      <c r="AC235" s="539"/>
      <c r="AD235" s="540"/>
    </row>
    <row r="236" spans="1:30" s="9" customFormat="1" ht="12.75">
      <c r="A236" s="814"/>
      <c r="B236" s="549"/>
      <c r="C236" s="827"/>
      <c r="D236" s="789"/>
      <c r="E236" s="790"/>
      <c r="F236" s="791"/>
      <c r="G236" s="792"/>
      <c r="H236" s="793"/>
      <c r="I236" s="792"/>
      <c r="J236" s="793"/>
      <c r="K236" s="792"/>
      <c r="L236" s="793"/>
      <c r="M236" s="792"/>
      <c r="N236" s="793"/>
      <c r="O236" s="792"/>
      <c r="P236" s="628"/>
      <c r="Q236" s="817"/>
      <c r="R236" s="798" t="s">
        <v>214</v>
      </c>
      <c r="S236" s="537">
        <f t="shared" si="48"/>
        <v>0</v>
      </c>
      <c r="T236" s="537">
        <f t="shared" si="48"/>
        <v>0</v>
      </c>
      <c r="U236" s="538">
        <v>0</v>
      </c>
      <c r="V236" s="538">
        <v>0</v>
      </c>
      <c r="W236" s="538">
        <v>0</v>
      </c>
      <c r="X236" s="537">
        <v>0</v>
      </c>
      <c r="Y236" s="538">
        <v>0</v>
      </c>
      <c r="Z236" s="538">
        <v>0</v>
      </c>
      <c r="AA236" s="538">
        <v>0</v>
      </c>
      <c r="AB236" s="537">
        <v>0</v>
      </c>
      <c r="AC236" s="539"/>
      <c r="AD236" s="540"/>
    </row>
    <row r="237" spans="1:30" s="9" customFormat="1" ht="12.75">
      <c r="A237" s="814"/>
      <c r="B237" s="549"/>
      <c r="C237" s="827"/>
      <c r="D237" s="789"/>
      <c r="E237" s="790"/>
      <c r="F237" s="791"/>
      <c r="G237" s="792"/>
      <c r="H237" s="793"/>
      <c r="I237" s="792"/>
      <c r="J237" s="793"/>
      <c r="K237" s="792"/>
      <c r="L237" s="793"/>
      <c r="M237" s="792"/>
      <c r="N237" s="793"/>
      <c r="O237" s="792"/>
      <c r="P237" s="629"/>
      <c r="Q237" s="799"/>
      <c r="R237" s="798" t="s">
        <v>215</v>
      </c>
      <c r="S237" s="537">
        <f t="shared" si="48"/>
        <v>0</v>
      </c>
      <c r="T237" s="537">
        <f t="shared" si="48"/>
        <v>0</v>
      </c>
      <c r="U237" s="538">
        <v>0</v>
      </c>
      <c r="V237" s="538">
        <v>0</v>
      </c>
      <c r="W237" s="538">
        <v>0</v>
      </c>
      <c r="X237" s="537">
        <v>0</v>
      </c>
      <c r="Y237" s="538">
        <v>0</v>
      </c>
      <c r="Z237" s="538">
        <v>0</v>
      </c>
      <c r="AA237" s="538">
        <v>0</v>
      </c>
      <c r="AB237" s="537">
        <v>0</v>
      </c>
      <c r="AC237" s="539"/>
      <c r="AD237" s="540"/>
    </row>
    <row r="238" spans="1:30" s="9" customFormat="1" ht="12.75">
      <c r="A238" s="814"/>
      <c r="B238" s="549"/>
      <c r="C238" s="827"/>
      <c r="D238" s="789"/>
      <c r="E238" s="790"/>
      <c r="F238" s="791"/>
      <c r="G238" s="792"/>
      <c r="H238" s="793"/>
      <c r="I238" s="792"/>
      <c r="J238" s="793"/>
      <c r="K238" s="792"/>
      <c r="L238" s="793"/>
      <c r="M238" s="792"/>
      <c r="N238" s="793"/>
      <c r="O238" s="792"/>
      <c r="P238" s="629"/>
      <c r="Q238" s="817"/>
      <c r="R238" s="798" t="s">
        <v>216</v>
      </c>
      <c r="S238" s="537">
        <f t="shared" si="48"/>
        <v>0</v>
      </c>
      <c r="T238" s="537">
        <f t="shared" si="48"/>
        <v>0</v>
      </c>
      <c r="U238" s="538">
        <v>0</v>
      </c>
      <c r="V238" s="538">
        <v>0</v>
      </c>
      <c r="W238" s="538">
        <v>0</v>
      </c>
      <c r="X238" s="537">
        <v>0</v>
      </c>
      <c r="Y238" s="538">
        <v>0</v>
      </c>
      <c r="Z238" s="538">
        <v>0</v>
      </c>
      <c r="AA238" s="538">
        <v>0</v>
      </c>
      <c r="AB238" s="537">
        <v>0</v>
      </c>
      <c r="AC238" s="539"/>
      <c r="AD238" s="540"/>
    </row>
    <row r="239" spans="1:30" s="9" customFormat="1" ht="12.75">
      <c r="A239" s="814"/>
      <c r="B239" s="549"/>
      <c r="C239" s="827"/>
      <c r="D239" s="789"/>
      <c r="E239" s="790"/>
      <c r="F239" s="791"/>
      <c r="G239" s="792"/>
      <c r="H239" s="793"/>
      <c r="I239" s="792"/>
      <c r="J239" s="793">
        <v>1</v>
      </c>
      <c r="K239" s="792"/>
      <c r="L239" s="793">
        <v>1</v>
      </c>
      <c r="M239" s="792"/>
      <c r="N239" s="793">
        <v>1</v>
      </c>
      <c r="O239" s="792"/>
      <c r="P239" s="629"/>
      <c r="Q239" s="817" t="s">
        <v>285</v>
      </c>
      <c r="R239" s="798" t="s">
        <v>217</v>
      </c>
      <c r="S239" s="537">
        <f t="shared" si="48"/>
        <v>59969</v>
      </c>
      <c r="T239" s="537">
        <f t="shared" si="48"/>
        <v>0</v>
      </c>
      <c r="U239" s="538">
        <v>59969</v>
      </c>
      <c r="V239" s="538">
        <v>0</v>
      </c>
      <c r="W239" s="538">
        <v>0</v>
      </c>
      <c r="X239" s="537">
        <v>0</v>
      </c>
      <c r="Y239" s="538">
        <v>0</v>
      </c>
      <c r="Z239" s="538">
        <v>0</v>
      </c>
      <c r="AA239" s="538">
        <v>0</v>
      </c>
      <c r="AB239" s="537">
        <v>0</v>
      </c>
      <c r="AC239" s="539"/>
      <c r="AD239" s="540"/>
    </row>
    <row r="240" spans="1:30" s="9" customFormat="1" ht="13.5" thickBot="1">
      <c r="A240" s="819"/>
      <c r="B240" s="550"/>
      <c r="C240" s="833"/>
      <c r="D240" s="857"/>
      <c r="E240" s="803"/>
      <c r="F240" s="804"/>
      <c r="G240" s="805"/>
      <c r="H240" s="806"/>
      <c r="I240" s="805"/>
      <c r="J240" s="806"/>
      <c r="K240" s="805"/>
      <c r="L240" s="806"/>
      <c r="M240" s="805"/>
      <c r="N240" s="806"/>
      <c r="O240" s="805"/>
      <c r="P240" s="637"/>
      <c r="Q240" s="808"/>
      <c r="R240" s="809" t="s">
        <v>218</v>
      </c>
      <c r="S240" s="541">
        <f t="shared" si="48"/>
        <v>0</v>
      </c>
      <c r="T240" s="541">
        <f t="shared" si="48"/>
        <v>0</v>
      </c>
      <c r="U240" s="542">
        <v>0</v>
      </c>
      <c r="V240" s="542">
        <v>0</v>
      </c>
      <c r="W240" s="542">
        <v>0</v>
      </c>
      <c r="X240" s="541">
        <v>0</v>
      </c>
      <c r="Y240" s="542">
        <v>0</v>
      </c>
      <c r="Z240" s="542">
        <v>0</v>
      </c>
      <c r="AA240" s="542">
        <v>0</v>
      </c>
      <c r="AB240" s="541">
        <v>0</v>
      </c>
      <c r="AC240" s="543"/>
      <c r="AD240" s="544"/>
    </row>
    <row r="241" spans="1:30" s="9" customFormat="1" ht="12.75" customHeight="1">
      <c r="A241" s="814" t="s">
        <v>243</v>
      </c>
      <c r="B241" s="549" t="s">
        <v>229</v>
      </c>
      <c r="C241" s="822">
        <v>27500</v>
      </c>
      <c r="D241" s="843"/>
      <c r="E241" s="832"/>
      <c r="F241" s="824"/>
      <c r="G241" s="825"/>
      <c r="H241" s="826"/>
      <c r="I241" s="825"/>
      <c r="J241" s="826"/>
      <c r="K241" s="825"/>
      <c r="L241" s="826"/>
      <c r="M241" s="825"/>
      <c r="N241" s="826"/>
      <c r="O241" s="825"/>
      <c r="P241" s="620"/>
      <c r="Q241" s="619"/>
      <c r="R241" s="599" t="s">
        <v>227</v>
      </c>
      <c r="S241" s="534">
        <f>SUM(S242:S252)</f>
        <v>19221.3</v>
      </c>
      <c r="T241" s="534">
        <f aca="true" t="shared" si="49" ref="T241:AB241">SUM(T242:T252)</f>
        <v>0</v>
      </c>
      <c r="U241" s="534">
        <f t="shared" si="49"/>
        <v>1</v>
      </c>
      <c r="V241" s="534">
        <f t="shared" si="49"/>
        <v>0</v>
      </c>
      <c r="W241" s="534">
        <f t="shared" si="49"/>
        <v>0</v>
      </c>
      <c r="X241" s="534">
        <f t="shared" si="49"/>
        <v>0</v>
      </c>
      <c r="Y241" s="534">
        <f t="shared" si="49"/>
        <v>19220.3</v>
      </c>
      <c r="Z241" s="534">
        <f t="shared" si="49"/>
        <v>0</v>
      </c>
      <c r="AA241" s="534">
        <f t="shared" si="49"/>
        <v>0</v>
      </c>
      <c r="AB241" s="534">
        <f t="shared" si="49"/>
        <v>0</v>
      </c>
      <c r="AC241" s="535" t="s">
        <v>28</v>
      </c>
      <c r="AD241" s="536"/>
    </row>
    <row r="242" spans="1:30" s="9" customFormat="1" ht="12.75">
      <c r="A242" s="814"/>
      <c r="B242" s="549"/>
      <c r="C242" s="827"/>
      <c r="D242" s="789"/>
      <c r="E242" s="790"/>
      <c r="F242" s="791"/>
      <c r="G242" s="792"/>
      <c r="H242" s="793"/>
      <c r="I242" s="792"/>
      <c r="J242" s="793"/>
      <c r="K242" s="792"/>
      <c r="L242" s="793"/>
      <c r="M242" s="792"/>
      <c r="N242" s="793"/>
      <c r="O242" s="792"/>
      <c r="P242" s="629"/>
      <c r="Q242" s="628"/>
      <c r="R242" s="798" t="s">
        <v>30</v>
      </c>
      <c r="S242" s="537">
        <f aca="true" t="shared" si="50" ref="S242:T252">U242+W242+Y242+AA242</f>
        <v>0</v>
      </c>
      <c r="T242" s="537">
        <f t="shared" si="50"/>
        <v>0</v>
      </c>
      <c r="U242" s="538">
        <v>0</v>
      </c>
      <c r="V242" s="538">
        <v>0</v>
      </c>
      <c r="W242" s="537">
        <v>0</v>
      </c>
      <c r="X242" s="537">
        <v>0</v>
      </c>
      <c r="Y242" s="537">
        <v>0</v>
      </c>
      <c r="Z242" s="537">
        <v>0</v>
      </c>
      <c r="AA242" s="537">
        <v>0</v>
      </c>
      <c r="AB242" s="537">
        <v>0</v>
      </c>
      <c r="AC242" s="539"/>
      <c r="AD242" s="540"/>
    </row>
    <row r="243" spans="1:30" s="9" customFormat="1" ht="12.75">
      <c r="A243" s="814"/>
      <c r="B243" s="549"/>
      <c r="C243" s="827"/>
      <c r="D243" s="789"/>
      <c r="E243" s="790"/>
      <c r="F243" s="791"/>
      <c r="G243" s="792"/>
      <c r="H243" s="793"/>
      <c r="I243" s="792"/>
      <c r="J243" s="793"/>
      <c r="K243" s="792"/>
      <c r="L243" s="793"/>
      <c r="M243" s="792"/>
      <c r="N243" s="793"/>
      <c r="O243" s="792"/>
      <c r="P243" s="629"/>
      <c r="Q243" s="799"/>
      <c r="R243" s="798" t="s">
        <v>33</v>
      </c>
      <c r="S243" s="537">
        <f t="shared" si="50"/>
        <v>0</v>
      </c>
      <c r="T243" s="537">
        <f t="shared" si="50"/>
        <v>0</v>
      </c>
      <c r="U243" s="538">
        <v>0</v>
      </c>
      <c r="V243" s="538">
        <v>0</v>
      </c>
      <c r="W243" s="537">
        <v>0</v>
      </c>
      <c r="X243" s="537">
        <v>0</v>
      </c>
      <c r="Y243" s="537">
        <v>0</v>
      </c>
      <c r="Z243" s="537">
        <v>0</v>
      </c>
      <c r="AA243" s="537">
        <v>0</v>
      </c>
      <c r="AB243" s="537">
        <v>0</v>
      </c>
      <c r="AC243" s="539"/>
      <c r="AD243" s="540"/>
    </row>
    <row r="244" spans="1:30" s="9" customFormat="1" ht="12.75">
      <c r="A244" s="814"/>
      <c r="B244" s="549"/>
      <c r="C244" s="827"/>
      <c r="D244" s="789"/>
      <c r="E244" s="790"/>
      <c r="F244" s="791"/>
      <c r="G244" s="792"/>
      <c r="H244" s="793"/>
      <c r="I244" s="792"/>
      <c r="J244" s="793"/>
      <c r="K244" s="792"/>
      <c r="L244" s="793"/>
      <c r="M244" s="792"/>
      <c r="N244" s="793"/>
      <c r="O244" s="792"/>
      <c r="P244" s="629"/>
      <c r="Q244" s="795"/>
      <c r="R244" s="798" t="s">
        <v>34</v>
      </c>
      <c r="S244" s="537">
        <f t="shared" si="50"/>
        <v>0</v>
      </c>
      <c r="T244" s="537">
        <f t="shared" si="50"/>
        <v>0</v>
      </c>
      <c r="U244" s="538">
        <v>0</v>
      </c>
      <c r="V244" s="538">
        <v>0</v>
      </c>
      <c r="W244" s="537">
        <v>0</v>
      </c>
      <c r="X244" s="537">
        <v>0</v>
      </c>
      <c r="Y244" s="537">
        <v>0</v>
      </c>
      <c r="Z244" s="537">
        <v>0</v>
      </c>
      <c r="AA244" s="537">
        <v>0</v>
      </c>
      <c r="AB244" s="537">
        <v>0</v>
      </c>
      <c r="AC244" s="539"/>
      <c r="AD244" s="540"/>
    </row>
    <row r="245" spans="1:30" s="9" customFormat="1" ht="12.75">
      <c r="A245" s="814"/>
      <c r="B245" s="549"/>
      <c r="C245" s="827"/>
      <c r="D245" s="789"/>
      <c r="E245" s="790"/>
      <c r="F245" s="791"/>
      <c r="G245" s="792"/>
      <c r="H245" s="793"/>
      <c r="I245" s="792"/>
      <c r="J245" s="793"/>
      <c r="K245" s="792"/>
      <c r="L245" s="793"/>
      <c r="M245" s="792"/>
      <c r="N245" s="793"/>
      <c r="O245" s="792"/>
      <c r="P245" s="629"/>
      <c r="Q245" s="795"/>
      <c r="R245" s="798" t="s">
        <v>228</v>
      </c>
      <c r="S245" s="537">
        <f aca="true" t="shared" si="51" ref="S245:S250">U245+W245+Y245+AA245</f>
        <v>0</v>
      </c>
      <c r="T245" s="537">
        <f t="shared" si="50"/>
        <v>0</v>
      </c>
      <c r="U245" s="538">
        <v>0</v>
      </c>
      <c r="V245" s="538">
        <v>0</v>
      </c>
      <c r="W245" s="537">
        <v>0</v>
      </c>
      <c r="X245" s="537">
        <v>0</v>
      </c>
      <c r="Y245" s="537">
        <v>0</v>
      </c>
      <c r="Z245" s="537">
        <v>0</v>
      </c>
      <c r="AA245" s="537">
        <v>0</v>
      </c>
      <c r="AB245" s="537">
        <v>0</v>
      </c>
      <c r="AC245" s="539"/>
      <c r="AD245" s="540"/>
    </row>
    <row r="246" spans="1:30" s="9" customFormat="1" ht="12.75">
      <c r="A246" s="814"/>
      <c r="B246" s="549"/>
      <c r="C246" s="827"/>
      <c r="D246" s="789"/>
      <c r="E246" s="790"/>
      <c r="F246" s="791"/>
      <c r="G246" s="792"/>
      <c r="H246" s="793"/>
      <c r="I246" s="792"/>
      <c r="J246" s="793"/>
      <c r="K246" s="792"/>
      <c r="L246" s="793"/>
      <c r="M246" s="792"/>
      <c r="N246" s="793"/>
      <c r="O246" s="792"/>
      <c r="P246" s="629"/>
      <c r="Q246" s="817"/>
      <c r="R246" s="798" t="s">
        <v>36</v>
      </c>
      <c r="S246" s="537">
        <f t="shared" si="51"/>
        <v>0</v>
      </c>
      <c r="T246" s="537">
        <f t="shared" si="50"/>
        <v>0</v>
      </c>
      <c r="U246" s="538">
        <v>0</v>
      </c>
      <c r="V246" s="538">
        <v>0</v>
      </c>
      <c r="W246" s="537">
        <v>0</v>
      </c>
      <c r="X246" s="537">
        <v>0</v>
      </c>
      <c r="Y246" s="537">
        <v>0</v>
      </c>
      <c r="Z246" s="537">
        <v>0</v>
      </c>
      <c r="AA246" s="537">
        <v>0</v>
      </c>
      <c r="AB246" s="537">
        <v>0</v>
      </c>
      <c r="AC246" s="539"/>
      <c r="AD246" s="540"/>
    </row>
    <row r="247" spans="1:30" s="9" customFormat="1" ht="12.75">
      <c r="A247" s="814"/>
      <c r="B247" s="549"/>
      <c r="C247" s="827"/>
      <c r="D247" s="789"/>
      <c r="E247" s="790"/>
      <c r="F247" s="791"/>
      <c r="G247" s="792"/>
      <c r="H247" s="793"/>
      <c r="I247" s="792"/>
      <c r="J247" s="793"/>
      <c r="K247" s="792"/>
      <c r="L247" s="793"/>
      <c r="M247" s="792"/>
      <c r="N247" s="793"/>
      <c r="O247" s="792"/>
      <c r="P247" s="629"/>
      <c r="Q247" s="817"/>
      <c r="R247" s="798" t="s">
        <v>207</v>
      </c>
      <c r="S247" s="537">
        <f t="shared" si="51"/>
        <v>0</v>
      </c>
      <c r="T247" s="537">
        <f t="shared" si="50"/>
        <v>0</v>
      </c>
      <c r="U247" s="538">
        <v>0</v>
      </c>
      <c r="V247" s="538">
        <v>0</v>
      </c>
      <c r="W247" s="537">
        <v>0</v>
      </c>
      <c r="X247" s="537">
        <v>0</v>
      </c>
      <c r="Y247" s="537">
        <v>0</v>
      </c>
      <c r="Z247" s="537">
        <v>0</v>
      </c>
      <c r="AA247" s="537">
        <v>0</v>
      </c>
      <c r="AB247" s="537">
        <v>0</v>
      </c>
      <c r="AC247" s="539"/>
      <c r="AD247" s="540"/>
    </row>
    <row r="248" spans="1:30" s="9" customFormat="1" ht="12.75">
      <c r="A248" s="814"/>
      <c r="B248" s="549"/>
      <c r="C248" s="827"/>
      <c r="D248" s="789"/>
      <c r="E248" s="790"/>
      <c r="F248" s="791"/>
      <c r="G248" s="792"/>
      <c r="H248" s="793"/>
      <c r="I248" s="792"/>
      <c r="J248" s="793"/>
      <c r="K248" s="792"/>
      <c r="L248" s="793"/>
      <c r="M248" s="792"/>
      <c r="N248" s="793"/>
      <c r="O248" s="792"/>
      <c r="P248" s="629"/>
      <c r="Q248" s="817"/>
      <c r="R248" s="798" t="s">
        <v>214</v>
      </c>
      <c r="S248" s="537">
        <f t="shared" si="51"/>
        <v>0</v>
      </c>
      <c r="T248" s="537">
        <f t="shared" si="50"/>
        <v>0</v>
      </c>
      <c r="U248" s="538">
        <v>0</v>
      </c>
      <c r="V248" s="538">
        <v>0</v>
      </c>
      <c r="W248" s="538">
        <v>0</v>
      </c>
      <c r="X248" s="537">
        <v>0</v>
      </c>
      <c r="Y248" s="538">
        <v>0</v>
      </c>
      <c r="Z248" s="538">
        <v>0</v>
      </c>
      <c r="AA248" s="538">
        <v>0</v>
      </c>
      <c r="AB248" s="537">
        <v>0</v>
      </c>
      <c r="AC248" s="539"/>
      <c r="AD248" s="540"/>
    </row>
    <row r="249" spans="1:30" s="9" customFormat="1" ht="12.75">
      <c r="A249" s="814"/>
      <c r="B249" s="549"/>
      <c r="C249" s="827"/>
      <c r="D249" s="789"/>
      <c r="E249" s="790"/>
      <c r="F249" s="791"/>
      <c r="G249" s="792"/>
      <c r="H249" s="793"/>
      <c r="I249" s="792"/>
      <c r="J249" s="793"/>
      <c r="K249" s="792"/>
      <c r="L249" s="793"/>
      <c r="M249" s="792"/>
      <c r="N249" s="793"/>
      <c r="O249" s="792"/>
      <c r="P249" s="629"/>
      <c r="Q249" s="817"/>
      <c r="R249" s="798" t="s">
        <v>215</v>
      </c>
      <c r="S249" s="537">
        <f t="shared" si="51"/>
        <v>0</v>
      </c>
      <c r="T249" s="537">
        <f t="shared" si="50"/>
        <v>0</v>
      </c>
      <c r="U249" s="538">
        <v>0</v>
      </c>
      <c r="V249" s="538">
        <v>0</v>
      </c>
      <c r="W249" s="538">
        <v>0</v>
      </c>
      <c r="X249" s="537">
        <v>0</v>
      </c>
      <c r="Y249" s="537">
        <v>0</v>
      </c>
      <c r="Z249" s="538">
        <v>0</v>
      </c>
      <c r="AA249" s="538">
        <v>0</v>
      </c>
      <c r="AB249" s="537">
        <v>0</v>
      </c>
      <c r="AC249" s="539"/>
      <c r="AD249" s="540"/>
    </row>
    <row r="250" spans="1:30" s="9" customFormat="1" ht="12.75">
      <c r="A250" s="814"/>
      <c r="B250" s="549"/>
      <c r="C250" s="827"/>
      <c r="D250" s="789"/>
      <c r="E250" s="790"/>
      <c r="F250" s="791"/>
      <c r="G250" s="792"/>
      <c r="H250" s="793"/>
      <c r="I250" s="792"/>
      <c r="J250" s="793"/>
      <c r="K250" s="792"/>
      <c r="L250" s="793"/>
      <c r="M250" s="792"/>
      <c r="N250" s="793"/>
      <c r="O250" s="792"/>
      <c r="P250" s="629"/>
      <c r="Q250" s="817"/>
      <c r="R250" s="798" t="s">
        <v>216</v>
      </c>
      <c r="S250" s="537">
        <f t="shared" si="51"/>
        <v>0</v>
      </c>
      <c r="T250" s="537">
        <f t="shared" si="50"/>
        <v>0</v>
      </c>
      <c r="U250" s="538">
        <v>0</v>
      </c>
      <c r="V250" s="538">
        <v>0</v>
      </c>
      <c r="W250" s="538">
        <v>0</v>
      </c>
      <c r="X250" s="537">
        <v>0</v>
      </c>
      <c r="Y250" s="537">
        <v>0</v>
      </c>
      <c r="Z250" s="538">
        <v>0</v>
      </c>
      <c r="AA250" s="538">
        <v>0</v>
      </c>
      <c r="AB250" s="537">
        <v>0</v>
      </c>
      <c r="AC250" s="539"/>
      <c r="AD250" s="540"/>
    </row>
    <row r="251" spans="1:30" s="9" customFormat="1" ht="12.75">
      <c r="A251" s="814"/>
      <c r="B251" s="549"/>
      <c r="C251" s="827"/>
      <c r="D251" s="789"/>
      <c r="E251" s="790"/>
      <c r="F251" s="791">
        <v>1</v>
      </c>
      <c r="G251" s="792"/>
      <c r="H251" s="793"/>
      <c r="I251" s="792"/>
      <c r="J251" s="793"/>
      <c r="K251" s="792"/>
      <c r="L251" s="793"/>
      <c r="M251" s="792"/>
      <c r="N251" s="793"/>
      <c r="O251" s="792"/>
      <c r="P251" s="629"/>
      <c r="Q251" s="817" t="s">
        <v>32</v>
      </c>
      <c r="R251" s="798" t="s">
        <v>217</v>
      </c>
      <c r="S251" s="537">
        <f t="shared" si="50"/>
        <v>19221.3</v>
      </c>
      <c r="T251" s="537">
        <f t="shared" si="50"/>
        <v>0</v>
      </c>
      <c r="U251" s="538">
        <v>1</v>
      </c>
      <c r="V251" s="538">
        <v>0</v>
      </c>
      <c r="W251" s="538">
        <v>0</v>
      </c>
      <c r="X251" s="537">
        <v>0</v>
      </c>
      <c r="Y251" s="537">
        <v>19220.3</v>
      </c>
      <c r="Z251" s="538">
        <v>0</v>
      </c>
      <c r="AA251" s="538">
        <v>0</v>
      </c>
      <c r="AB251" s="537">
        <v>0</v>
      </c>
      <c r="AC251" s="539"/>
      <c r="AD251" s="540"/>
    </row>
    <row r="252" spans="1:30" s="9" customFormat="1" ht="13.5" thickBot="1">
      <c r="A252" s="819"/>
      <c r="B252" s="550"/>
      <c r="C252" s="833"/>
      <c r="D252" s="857"/>
      <c r="E252" s="803"/>
      <c r="F252" s="804"/>
      <c r="G252" s="805"/>
      <c r="H252" s="806"/>
      <c r="I252" s="805"/>
      <c r="J252" s="806"/>
      <c r="K252" s="805"/>
      <c r="L252" s="806"/>
      <c r="M252" s="805"/>
      <c r="N252" s="806"/>
      <c r="O252" s="805"/>
      <c r="P252" s="637"/>
      <c r="Q252" s="808"/>
      <c r="R252" s="809" t="s">
        <v>218</v>
      </c>
      <c r="S252" s="541">
        <f t="shared" si="50"/>
        <v>0</v>
      </c>
      <c r="T252" s="541">
        <f t="shared" si="50"/>
        <v>0</v>
      </c>
      <c r="U252" s="542">
        <v>0</v>
      </c>
      <c r="V252" s="542">
        <v>0</v>
      </c>
      <c r="W252" s="542">
        <v>0</v>
      </c>
      <c r="X252" s="541">
        <v>0</v>
      </c>
      <c r="Y252" s="542">
        <v>0</v>
      </c>
      <c r="Z252" s="542">
        <v>0</v>
      </c>
      <c r="AA252" s="542">
        <v>0</v>
      </c>
      <c r="AB252" s="541">
        <v>0</v>
      </c>
      <c r="AC252" s="543"/>
      <c r="AD252" s="544"/>
    </row>
    <row r="253" spans="1:30" s="9" customFormat="1" ht="12.75" customHeight="1">
      <c r="A253" s="814" t="s">
        <v>405</v>
      </c>
      <c r="B253" s="549" t="s">
        <v>341</v>
      </c>
      <c r="C253" s="811">
        <v>2150</v>
      </c>
      <c r="D253" s="843"/>
      <c r="E253" s="832"/>
      <c r="F253" s="824"/>
      <c r="G253" s="825"/>
      <c r="H253" s="826"/>
      <c r="I253" s="825"/>
      <c r="J253" s="826"/>
      <c r="K253" s="825"/>
      <c r="L253" s="826"/>
      <c r="M253" s="825"/>
      <c r="N253" s="826"/>
      <c r="O253" s="825"/>
      <c r="P253" s="620"/>
      <c r="Q253" s="619"/>
      <c r="R253" s="599" t="s">
        <v>227</v>
      </c>
      <c r="S253" s="534">
        <f>SUM(S254:S264)</f>
        <v>18082</v>
      </c>
      <c r="T253" s="534">
        <f aca="true" t="shared" si="52" ref="T253:AB253">SUM(T254:T264)</f>
        <v>0</v>
      </c>
      <c r="U253" s="534">
        <f t="shared" si="52"/>
        <v>18082</v>
      </c>
      <c r="V253" s="534">
        <f t="shared" si="52"/>
        <v>0</v>
      </c>
      <c r="W253" s="534">
        <f t="shared" si="52"/>
        <v>0</v>
      </c>
      <c r="X253" s="534">
        <f t="shared" si="52"/>
        <v>0</v>
      </c>
      <c r="Y253" s="534">
        <f t="shared" si="52"/>
        <v>0</v>
      </c>
      <c r="Z253" s="534">
        <f t="shared" si="52"/>
        <v>0</v>
      </c>
      <c r="AA253" s="534">
        <f t="shared" si="52"/>
        <v>0</v>
      </c>
      <c r="AB253" s="534">
        <f t="shared" si="52"/>
        <v>0</v>
      </c>
      <c r="AC253" s="535" t="s">
        <v>28</v>
      </c>
      <c r="AD253" s="536"/>
    </row>
    <row r="254" spans="1:30" s="9" customFormat="1" ht="12.75">
      <c r="A254" s="814"/>
      <c r="B254" s="549"/>
      <c r="C254" s="797"/>
      <c r="D254" s="789"/>
      <c r="E254" s="790"/>
      <c r="F254" s="791"/>
      <c r="G254" s="792"/>
      <c r="H254" s="793"/>
      <c r="I254" s="792"/>
      <c r="J254" s="793"/>
      <c r="K254" s="792"/>
      <c r="L254" s="793"/>
      <c r="M254" s="792"/>
      <c r="N254" s="793"/>
      <c r="O254" s="792"/>
      <c r="P254" s="629"/>
      <c r="Q254" s="628"/>
      <c r="R254" s="798" t="s">
        <v>30</v>
      </c>
      <c r="S254" s="537">
        <f aca="true" t="shared" si="53" ref="S254:T264">U254+W254+Y254+AA254</f>
        <v>0</v>
      </c>
      <c r="T254" s="537">
        <f t="shared" si="53"/>
        <v>0</v>
      </c>
      <c r="U254" s="538">
        <v>0</v>
      </c>
      <c r="V254" s="538">
        <v>0</v>
      </c>
      <c r="W254" s="537">
        <v>0</v>
      </c>
      <c r="X254" s="537">
        <v>0</v>
      </c>
      <c r="Y254" s="537">
        <v>0</v>
      </c>
      <c r="Z254" s="537">
        <v>0</v>
      </c>
      <c r="AA254" s="537">
        <v>0</v>
      </c>
      <c r="AB254" s="537">
        <v>0</v>
      </c>
      <c r="AC254" s="539"/>
      <c r="AD254" s="540"/>
    </row>
    <row r="255" spans="1:30" s="9" customFormat="1" ht="12.75">
      <c r="A255" s="814"/>
      <c r="B255" s="549"/>
      <c r="C255" s="797"/>
      <c r="D255" s="789"/>
      <c r="E255" s="790"/>
      <c r="F255" s="791"/>
      <c r="G255" s="792"/>
      <c r="H255" s="793"/>
      <c r="I255" s="792"/>
      <c r="J255" s="793"/>
      <c r="K255" s="792"/>
      <c r="L255" s="793"/>
      <c r="M255" s="792"/>
      <c r="N255" s="793"/>
      <c r="O255" s="792"/>
      <c r="P255" s="629"/>
      <c r="Q255" s="799"/>
      <c r="R255" s="798" t="s">
        <v>33</v>
      </c>
      <c r="S255" s="537">
        <f t="shared" si="53"/>
        <v>0</v>
      </c>
      <c r="T255" s="537">
        <f t="shared" si="53"/>
        <v>0</v>
      </c>
      <c r="U255" s="538">
        <v>0</v>
      </c>
      <c r="V255" s="538">
        <v>0</v>
      </c>
      <c r="W255" s="537">
        <v>0</v>
      </c>
      <c r="X255" s="537">
        <v>0</v>
      </c>
      <c r="Y255" s="537">
        <v>0</v>
      </c>
      <c r="Z255" s="537">
        <v>0</v>
      </c>
      <c r="AA255" s="537">
        <v>0</v>
      </c>
      <c r="AB255" s="537">
        <v>0</v>
      </c>
      <c r="AC255" s="539"/>
      <c r="AD255" s="540"/>
    </row>
    <row r="256" spans="1:30" s="9" customFormat="1" ht="12.75">
      <c r="A256" s="814"/>
      <c r="B256" s="549"/>
      <c r="C256" s="797"/>
      <c r="D256" s="789"/>
      <c r="E256" s="790"/>
      <c r="F256" s="791"/>
      <c r="G256" s="792"/>
      <c r="H256" s="793"/>
      <c r="I256" s="792"/>
      <c r="J256" s="793"/>
      <c r="K256" s="792"/>
      <c r="L256" s="793"/>
      <c r="M256" s="792"/>
      <c r="N256" s="793"/>
      <c r="O256" s="792"/>
      <c r="P256" s="629"/>
      <c r="Q256" s="795"/>
      <c r="R256" s="798" t="s">
        <v>34</v>
      </c>
      <c r="S256" s="537">
        <f t="shared" si="53"/>
        <v>0</v>
      </c>
      <c r="T256" s="537">
        <f t="shared" si="53"/>
        <v>0</v>
      </c>
      <c r="U256" s="538">
        <v>0</v>
      </c>
      <c r="V256" s="538">
        <v>0</v>
      </c>
      <c r="W256" s="537">
        <v>0</v>
      </c>
      <c r="X256" s="537">
        <v>0</v>
      </c>
      <c r="Y256" s="537">
        <v>0</v>
      </c>
      <c r="Z256" s="537">
        <v>0</v>
      </c>
      <c r="AA256" s="537">
        <v>0</v>
      </c>
      <c r="AB256" s="537">
        <v>0</v>
      </c>
      <c r="AC256" s="539"/>
      <c r="AD256" s="540"/>
    </row>
    <row r="257" spans="1:30" s="9" customFormat="1" ht="12.75">
      <c r="A257" s="814"/>
      <c r="B257" s="549"/>
      <c r="C257" s="797"/>
      <c r="D257" s="789"/>
      <c r="E257" s="790"/>
      <c r="F257" s="791"/>
      <c r="G257" s="792"/>
      <c r="H257" s="793"/>
      <c r="I257" s="792"/>
      <c r="J257" s="793"/>
      <c r="K257" s="792"/>
      <c r="L257" s="793"/>
      <c r="M257" s="792"/>
      <c r="N257" s="793"/>
      <c r="O257" s="792"/>
      <c r="P257" s="629"/>
      <c r="Q257" s="817"/>
      <c r="R257" s="798" t="s">
        <v>228</v>
      </c>
      <c r="S257" s="537">
        <f t="shared" si="53"/>
        <v>0</v>
      </c>
      <c r="T257" s="537">
        <f t="shared" si="53"/>
        <v>0</v>
      </c>
      <c r="U257" s="538">
        <v>0</v>
      </c>
      <c r="V257" s="538">
        <v>0</v>
      </c>
      <c r="W257" s="537">
        <v>0</v>
      </c>
      <c r="X257" s="537">
        <v>0</v>
      </c>
      <c r="Y257" s="537">
        <v>0</v>
      </c>
      <c r="Z257" s="537">
        <v>0</v>
      </c>
      <c r="AA257" s="537">
        <v>0</v>
      </c>
      <c r="AB257" s="537">
        <v>0</v>
      </c>
      <c r="AC257" s="539"/>
      <c r="AD257" s="540"/>
    </row>
    <row r="258" spans="1:30" s="9" customFormat="1" ht="12.75">
      <c r="A258" s="814"/>
      <c r="B258" s="549"/>
      <c r="C258" s="797"/>
      <c r="D258" s="789"/>
      <c r="E258" s="790"/>
      <c r="F258" s="791"/>
      <c r="G258" s="792"/>
      <c r="H258" s="793"/>
      <c r="I258" s="792"/>
      <c r="J258" s="793"/>
      <c r="K258" s="792"/>
      <c r="L258" s="793"/>
      <c r="M258" s="792"/>
      <c r="N258" s="793"/>
      <c r="O258" s="792"/>
      <c r="P258" s="629"/>
      <c r="Q258" s="817"/>
      <c r="R258" s="798" t="s">
        <v>36</v>
      </c>
      <c r="S258" s="537">
        <f t="shared" si="53"/>
        <v>0</v>
      </c>
      <c r="T258" s="537">
        <f t="shared" si="53"/>
        <v>0</v>
      </c>
      <c r="U258" s="538">
        <v>0</v>
      </c>
      <c r="V258" s="538">
        <v>0</v>
      </c>
      <c r="W258" s="537">
        <v>0</v>
      </c>
      <c r="X258" s="537">
        <v>0</v>
      </c>
      <c r="Y258" s="537">
        <v>0</v>
      </c>
      <c r="Z258" s="537">
        <v>0</v>
      </c>
      <c r="AA258" s="537">
        <v>0</v>
      </c>
      <c r="AB258" s="537">
        <v>0</v>
      </c>
      <c r="AC258" s="539"/>
      <c r="AD258" s="540"/>
    </row>
    <row r="259" spans="1:30" s="9" customFormat="1" ht="12.75">
      <c r="A259" s="814"/>
      <c r="B259" s="549"/>
      <c r="C259" s="797"/>
      <c r="D259" s="789"/>
      <c r="E259" s="790"/>
      <c r="F259" s="791"/>
      <c r="G259" s="792"/>
      <c r="H259" s="793"/>
      <c r="I259" s="792"/>
      <c r="J259" s="793"/>
      <c r="K259" s="792"/>
      <c r="L259" s="793"/>
      <c r="M259" s="792"/>
      <c r="N259" s="793"/>
      <c r="O259" s="792"/>
      <c r="P259" s="629"/>
      <c r="Q259" s="799"/>
      <c r="R259" s="798" t="s">
        <v>207</v>
      </c>
      <c r="S259" s="537">
        <f t="shared" si="53"/>
        <v>0</v>
      </c>
      <c r="T259" s="537">
        <f t="shared" si="53"/>
        <v>0</v>
      </c>
      <c r="U259" s="538">
        <v>0</v>
      </c>
      <c r="V259" s="538">
        <v>0</v>
      </c>
      <c r="W259" s="537">
        <v>0</v>
      </c>
      <c r="X259" s="537">
        <v>0</v>
      </c>
      <c r="Y259" s="537">
        <v>0</v>
      </c>
      <c r="Z259" s="537">
        <v>0</v>
      </c>
      <c r="AA259" s="537">
        <v>0</v>
      </c>
      <c r="AB259" s="537">
        <v>0</v>
      </c>
      <c r="AC259" s="539"/>
      <c r="AD259" s="540"/>
    </row>
    <row r="260" spans="1:30" s="9" customFormat="1" ht="12.75">
      <c r="A260" s="814"/>
      <c r="B260" s="549"/>
      <c r="C260" s="797"/>
      <c r="D260" s="789"/>
      <c r="E260" s="790"/>
      <c r="F260" s="791"/>
      <c r="G260" s="792"/>
      <c r="H260" s="793"/>
      <c r="I260" s="792"/>
      <c r="J260" s="793"/>
      <c r="K260" s="792"/>
      <c r="L260" s="793"/>
      <c r="M260" s="792"/>
      <c r="N260" s="793"/>
      <c r="O260" s="792"/>
      <c r="P260" s="629"/>
      <c r="Q260" s="795"/>
      <c r="R260" s="798" t="s">
        <v>214</v>
      </c>
      <c r="S260" s="537">
        <f t="shared" si="53"/>
        <v>0</v>
      </c>
      <c r="T260" s="537">
        <f t="shared" si="53"/>
        <v>0</v>
      </c>
      <c r="U260" s="538">
        <v>0</v>
      </c>
      <c r="V260" s="538">
        <v>0</v>
      </c>
      <c r="W260" s="538">
        <v>0</v>
      </c>
      <c r="X260" s="537">
        <v>0</v>
      </c>
      <c r="Y260" s="538">
        <v>0</v>
      </c>
      <c r="Z260" s="538">
        <v>0</v>
      </c>
      <c r="AA260" s="538">
        <v>0</v>
      </c>
      <c r="AB260" s="537">
        <v>0</v>
      </c>
      <c r="AC260" s="539"/>
      <c r="AD260" s="540"/>
    </row>
    <row r="261" spans="1:30" s="9" customFormat="1" ht="12.75">
      <c r="A261" s="814"/>
      <c r="B261" s="549"/>
      <c r="C261" s="797"/>
      <c r="D261" s="789"/>
      <c r="E261" s="790"/>
      <c r="F261" s="791"/>
      <c r="G261" s="792"/>
      <c r="H261" s="793"/>
      <c r="I261" s="792"/>
      <c r="J261" s="793"/>
      <c r="K261" s="792"/>
      <c r="L261" s="793"/>
      <c r="M261" s="792"/>
      <c r="N261" s="793"/>
      <c r="O261" s="792"/>
      <c r="P261" s="629"/>
      <c r="Q261" s="795"/>
      <c r="R261" s="798" t="s">
        <v>215</v>
      </c>
      <c r="S261" s="537">
        <f t="shared" si="53"/>
        <v>0</v>
      </c>
      <c r="T261" s="537">
        <f t="shared" si="53"/>
        <v>0</v>
      </c>
      <c r="U261" s="538">
        <v>0</v>
      </c>
      <c r="V261" s="538">
        <v>0</v>
      </c>
      <c r="W261" s="538">
        <v>0</v>
      </c>
      <c r="X261" s="537">
        <v>0</v>
      </c>
      <c r="Y261" s="538">
        <v>0</v>
      </c>
      <c r="Z261" s="538">
        <v>0</v>
      </c>
      <c r="AA261" s="538">
        <v>0</v>
      </c>
      <c r="AB261" s="537">
        <v>0</v>
      </c>
      <c r="AC261" s="539"/>
      <c r="AD261" s="540"/>
    </row>
    <row r="262" spans="1:30" s="9" customFormat="1" ht="12.75">
      <c r="A262" s="814"/>
      <c r="B262" s="549"/>
      <c r="C262" s="797"/>
      <c r="D262" s="789"/>
      <c r="E262" s="790"/>
      <c r="F262" s="791"/>
      <c r="G262" s="792"/>
      <c r="H262" s="793"/>
      <c r="I262" s="792"/>
      <c r="J262" s="793"/>
      <c r="K262" s="792"/>
      <c r="L262" s="793"/>
      <c r="M262" s="792"/>
      <c r="N262" s="793"/>
      <c r="O262" s="792"/>
      <c r="P262" s="629"/>
      <c r="Q262" s="795"/>
      <c r="R262" s="798" t="s">
        <v>216</v>
      </c>
      <c r="S262" s="537">
        <f t="shared" si="53"/>
        <v>0</v>
      </c>
      <c r="T262" s="537">
        <f t="shared" si="53"/>
        <v>0</v>
      </c>
      <c r="U262" s="538">
        <v>0</v>
      </c>
      <c r="V262" s="538">
        <v>0</v>
      </c>
      <c r="W262" s="538">
        <v>0</v>
      </c>
      <c r="X262" s="537">
        <v>0</v>
      </c>
      <c r="Y262" s="538">
        <v>0</v>
      </c>
      <c r="Z262" s="538">
        <v>0</v>
      </c>
      <c r="AA262" s="538">
        <v>0</v>
      </c>
      <c r="AB262" s="537">
        <v>0</v>
      </c>
      <c r="AC262" s="539"/>
      <c r="AD262" s="540"/>
    </row>
    <row r="263" spans="1:30" s="9" customFormat="1" ht="12.75">
      <c r="A263" s="814"/>
      <c r="B263" s="549"/>
      <c r="C263" s="797"/>
      <c r="D263" s="789"/>
      <c r="E263" s="790"/>
      <c r="F263" s="791"/>
      <c r="G263" s="792"/>
      <c r="H263" s="793"/>
      <c r="I263" s="792"/>
      <c r="J263" s="793"/>
      <c r="K263" s="792"/>
      <c r="L263" s="793"/>
      <c r="M263" s="792"/>
      <c r="N263" s="793"/>
      <c r="O263" s="792"/>
      <c r="P263" s="629"/>
      <c r="Q263" s="795" t="s">
        <v>32</v>
      </c>
      <c r="R263" s="798" t="s">
        <v>217</v>
      </c>
      <c r="S263" s="537">
        <f t="shared" si="53"/>
        <v>2000</v>
      </c>
      <c r="T263" s="537">
        <f t="shared" si="53"/>
        <v>0</v>
      </c>
      <c r="U263" s="538">
        <v>2000</v>
      </c>
      <c r="V263" s="538">
        <v>0</v>
      </c>
      <c r="W263" s="538">
        <v>0</v>
      </c>
      <c r="X263" s="537">
        <v>0</v>
      </c>
      <c r="Y263" s="538">
        <v>0</v>
      </c>
      <c r="Z263" s="538">
        <v>0</v>
      </c>
      <c r="AA263" s="538">
        <v>0</v>
      </c>
      <c r="AB263" s="537">
        <v>0</v>
      </c>
      <c r="AC263" s="539"/>
      <c r="AD263" s="540"/>
    </row>
    <row r="264" spans="1:30" s="9" customFormat="1" ht="13.5" thickBot="1">
      <c r="A264" s="819"/>
      <c r="B264" s="550"/>
      <c r="C264" s="801"/>
      <c r="D264" s="857">
        <v>2150</v>
      </c>
      <c r="E264" s="803"/>
      <c r="F264" s="804"/>
      <c r="G264" s="805"/>
      <c r="H264" s="806">
        <v>1</v>
      </c>
      <c r="I264" s="805"/>
      <c r="J264" s="806"/>
      <c r="K264" s="805"/>
      <c r="L264" s="806"/>
      <c r="M264" s="805"/>
      <c r="N264" s="806"/>
      <c r="O264" s="805"/>
      <c r="P264" s="637"/>
      <c r="Q264" s="817" t="s">
        <v>31</v>
      </c>
      <c r="R264" s="809" t="s">
        <v>218</v>
      </c>
      <c r="S264" s="541">
        <f t="shared" si="53"/>
        <v>16082</v>
      </c>
      <c r="T264" s="541">
        <f t="shared" si="53"/>
        <v>0</v>
      </c>
      <c r="U264" s="538">
        <f>15050+1032</f>
        <v>16082</v>
      </c>
      <c r="V264" s="542">
        <v>0</v>
      </c>
      <c r="W264" s="542">
        <v>0</v>
      </c>
      <c r="X264" s="541">
        <v>0</v>
      </c>
      <c r="Y264" s="542">
        <v>0</v>
      </c>
      <c r="Z264" s="542">
        <v>0</v>
      </c>
      <c r="AA264" s="542">
        <v>0</v>
      </c>
      <c r="AB264" s="541">
        <v>0</v>
      </c>
      <c r="AC264" s="543"/>
      <c r="AD264" s="544"/>
    </row>
    <row r="265" spans="1:30" s="9" customFormat="1" ht="12.75" customHeight="1">
      <c r="A265" s="814" t="s">
        <v>244</v>
      </c>
      <c r="B265" s="549" t="s">
        <v>342</v>
      </c>
      <c r="C265" s="811">
        <v>650</v>
      </c>
      <c r="D265" s="843"/>
      <c r="E265" s="832"/>
      <c r="F265" s="824"/>
      <c r="G265" s="825"/>
      <c r="H265" s="826"/>
      <c r="I265" s="825"/>
      <c r="J265" s="826"/>
      <c r="K265" s="825"/>
      <c r="L265" s="826"/>
      <c r="M265" s="825"/>
      <c r="N265" s="826"/>
      <c r="O265" s="825"/>
      <c r="P265" s="620"/>
      <c r="Q265" s="619"/>
      <c r="R265" s="599" t="s">
        <v>227</v>
      </c>
      <c r="S265" s="534">
        <f>SUM(S266:S276)</f>
        <v>4875</v>
      </c>
      <c r="T265" s="534">
        <f aca="true" t="shared" si="54" ref="T265:AB265">SUM(T266:T276)</f>
        <v>0</v>
      </c>
      <c r="U265" s="534">
        <f t="shared" si="54"/>
        <v>4875</v>
      </c>
      <c r="V265" s="534">
        <f t="shared" si="54"/>
        <v>0</v>
      </c>
      <c r="W265" s="534">
        <f t="shared" si="54"/>
        <v>0</v>
      </c>
      <c r="X265" s="534">
        <f t="shared" si="54"/>
        <v>0</v>
      </c>
      <c r="Y265" s="534">
        <f t="shared" si="54"/>
        <v>0</v>
      </c>
      <c r="Z265" s="534">
        <f t="shared" si="54"/>
        <v>0</v>
      </c>
      <c r="AA265" s="534">
        <f t="shared" si="54"/>
        <v>0</v>
      </c>
      <c r="AB265" s="534">
        <f t="shared" si="54"/>
        <v>0</v>
      </c>
      <c r="AC265" s="535" t="s">
        <v>28</v>
      </c>
      <c r="AD265" s="536"/>
    </row>
    <row r="266" spans="1:30" s="9" customFormat="1" ht="12.75">
      <c r="A266" s="814"/>
      <c r="B266" s="549"/>
      <c r="C266" s="797"/>
      <c r="D266" s="789"/>
      <c r="E266" s="790"/>
      <c r="F266" s="791"/>
      <c r="G266" s="792"/>
      <c r="H266" s="793"/>
      <c r="I266" s="792"/>
      <c r="J266" s="793"/>
      <c r="K266" s="792"/>
      <c r="L266" s="793"/>
      <c r="M266" s="792"/>
      <c r="N266" s="793"/>
      <c r="O266" s="792"/>
      <c r="P266" s="629"/>
      <c r="Q266" s="628"/>
      <c r="R266" s="798" t="s">
        <v>30</v>
      </c>
      <c r="S266" s="537">
        <f aca="true" t="shared" si="55" ref="S266:T276">U266+W266+Y266+AA266</f>
        <v>0</v>
      </c>
      <c r="T266" s="537">
        <f t="shared" si="55"/>
        <v>0</v>
      </c>
      <c r="U266" s="538">
        <v>0</v>
      </c>
      <c r="V266" s="538">
        <v>0</v>
      </c>
      <c r="W266" s="537">
        <v>0</v>
      </c>
      <c r="X266" s="537">
        <v>0</v>
      </c>
      <c r="Y266" s="537">
        <v>0</v>
      </c>
      <c r="Z266" s="537">
        <v>0</v>
      </c>
      <c r="AA266" s="537">
        <v>0</v>
      </c>
      <c r="AB266" s="537">
        <v>0</v>
      </c>
      <c r="AC266" s="539"/>
      <c r="AD266" s="540"/>
    </row>
    <row r="267" spans="1:30" s="9" customFormat="1" ht="12.75">
      <c r="A267" s="814"/>
      <c r="B267" s="549"/>
      <c r="C267" s="797"/>
      <c r="D267" s="789"/>
      <c r="E267" s="790"/>
      <c r="F267" s="791"/>
      <c r="G267" s="792"/>
      <c r="H267" s="793"/>
      <c r="I267" s="792"/>
      <c r="J267" s="793"/>
      <c r="K267" s="792"/>
      <c r="L267" s="793"/>
      <c r="M267" s="792"/>
      <c r="N267" s="793"/>
      <c r="O267" s="792"/>
      <c r="P267" s="629"/>
      <c r="Q267" s="799"/>
      <c r="R267" s="798" t="s">
        <v>33</v>
      </c>
      <c r="S267" s="537">
        <f t="shared" si="55"/>
        <v>0</v>
      </c>
      <c r="T267" s="537">
        <f t="shared" si="55"/>
        <v>0</v>
      </c>
      <c r="U267" s="538">
        <v>0</v>
      </c>
      <c r="V267" s="538">
        <v>0</v>
      </c>
      <c r="W267" s="537">
        <v>0</v>
      </c>
      <c r="X267" s="537">
        <v>0</v>
      </c>
      <c r="Y267" s="537">
        <v>0</v>
      </c>
      <c r="Z267" s="537">
        <v>0</v>
      </c>
      <c r="AA267" s="537">
        <v>0</v>
      </c>
      <c r="AB267" s="537">
        <v>0</v>
      </c>
      <c r="AC267" s="539"/>
      <c r="AD267" s="540"/>
    </row>
    <row r="268" spans="1:30" s="9" customFormat="1" ht="12.75">
      <c r="A268" s="814"/>
      <c r="B268" s="549"/>
      <c r="C268" s="797"/>
      <c r="D268" s="789"/>
      <c r="E268" s="790"/>
      <c r="F268" s="791"/>
      <c r="G268" s="792"/>
      <c r="H268" s="793"/>
      <c r="I268" s="792"/>
      <c r="J268" s="793"/>
      <c r="K268" s="792"/>
      <c r="L268" s="793"/>
      <c r="M268" s="792"/>
      <c r="N268" s="793"/>
      <c r="O268" s="792"/>
      <c r="P268" s="629"/>
      <c r="Q268" s="795"/>
      <c r="R268" s="798" t="s">
        <v>34</v>
      </c>
      <c r="S268" s="537">
        <f t="shared" si="55"/>
        <v>0</v>
      </c>
      <c r="T268" s="537">
        <f t="shared" si="55"/>
        <v>0</v>
      </c>
      <c r="U268" s="538">
        <v>0</v>
      </c>
      <c r="V268" s="538">
        <v>0</v>
      </c>
      <c r="W268" s="537">
        <v>0</v>
      </c>
      <c r="X268" s="537">
        <v>0</v>
      </c>
      <c r="Y268" s="537">
        <v>0</v>
      </c>
      <c r="Z268" s="537">
        <v>0</v>
      </c>
      <c r="AA268" s="537">
        <v>0</v>
      </c>
      <c r="AB268" s="537">
        <v>0</v>
      </c>
      <c r="AC268" s="539"/>
      <c r="AD268" s="540"/>
    </row>
    <row r="269" spans="1:30" s="9" customFormat="1" ht="12.75">
      <c r="A269" s="814"/>
      <c r="B269" s="549"/>
      <c r="C269" s="797"/>
      <c r="D269" s="789"/>
      <c r="E269" s="790"/>
      <c r="F269" s="791"/>
      <c r="G269" s="792"/>
      <c r="H269" s="793"/>
      <c r="I269" s="792"/>
      <c r="J269" s="793"/>
      <c r="K269" s="792"/>
      <c r="L269" s="793"/>
      <c r="M269" s="792"/>
      <c r="N269" s="793"/>
      <c r="O269" s="792"/>
      <c r="P269" s="629"/>
      <c r="Q269" s="817"/>
      <c r="R269" s="798" t="s">
        <v>228</v>
      </c>
      <c r="S269" s="537">
        <f t="shared" si="55"/>
        <v>0</v>
      </c>
      <c r="T269" s="537">
        <f t="shared" si="55"/>
        <v>0</v>
      </c>
      <c r="U269" s="538">
        <v>0</v>
      </c>
      <c r="V269" s="538">
        <v>0</v>
      </c>
      <c r="W269" s="537">
        <v>0</v>
      </c>
      <c r="X269" s="537">
        <v>0</v>
      </c>
      <c r="Y269" s="537">
        <v>0</v>
      </c>
      <c r="Z269" s="537">
        <v>0</v>
      </c>
      <c r="AA269" s="537">
        <v>0</v>
      </c>
      <c r="AB269" s="537">
        <v>0</v>
      </c>
      <c r="AC269" s="539"/>
      <c r="AD269" s="540"/>
    </row>
    <row r="270" spans="1:30" s="9" customFormat="1" ht="12.75">
      <c r="A270" s="814"/>
      <c r="B270" s="549"/>
      <c r="C270" s="797"/>
      <c r="D270" s="789"/>
      <c r="E270" s="790"/>
      <c r="F270" s="791"/>
      <c r="G270" s="792"/>
      <c r="H270" s="793"/>
      <c r="I270" s="792"/>
      <c r="J270" s="793"/>
      <c r="K270" s="792"/>
      <c r="L270" s="793"/>
      <c r="M270" s="792"/>
      <c r="N270" s="793"/>
      <c r="O270" s="792"/>
      <c r="P270" s="629"/>
      <c r="Q270" s="817"/>
      <c r="R270" s="798" t="s">
        <v>36</v>
      </c>
      <c r="S270" s="537">
        <f t="shared" si="55"/>
        <v>0</v>
      </c>
      <c r="T270" s="537">
        <f t="shared" si="55"/>
        <v>0</v>
      </c>
      <c r="U270" s="538">
        <v>0</v>
      </c>
      <c r="V270" s="538">
        <v>0</v>
      </c>
      <c r="W270" s="537">
        <v>0</v>
      </c>
      <c r="X270" s="537">
        <v>0</v>
      </c>
      <c r="Y270" s="537">
        <v>0</v>
      </c>
      <c r="Z270" s="537">
        <v>0</v>
      </c>
      <c r="AA270" s="537">
        <v>0</v>
      </c>
      <c r="AB270" s="537">
        <v>0</v>
      </c>
      <c r="AC270" s="539"/>
      <c r="AD270" s="540"/>
    </row>
    <row r="271" spans="1:30" s="9" customFormat="1" ht="12.75">
      <c r="A271" s="814"/>
      <c r="B271" s="549"/>
      <c r="C271" s="797"/>
      <c r="D271" s="789"/>
      <c r="E271" s="790"/>
      <c r="F271" s="791"/>
      <c r="G271" s="792"/>
      <c r="H271" s="793"/>
      <c r="I271" s="792"/>
      <c r="J271" s="793"/>
      <c r="K271" s="792"/>
      <c r="L271" s="793"/>
      <c r="M271" s="792"/>
      <c r="N271" s="793"/>
      <c r="O271" s="792"/>
      <c r="P271" s="629"/>
      <c r="Q271" s="799"/>
      <c r="R271" s="798" t="s">
        <v>207</v>
      </c>
      <c r="S271" s="537">
        <f t="shared" si="55"/>
        <v>0</v>
      </c>
      <c r="T271" s="537">
        <f t="shared" si="55"/>
        <v>0</v>
      </c>
      <c r="U271" s="538">
        <v>0</v>
      </c>
      <c r="V271" s="538">
        <v>0</v>
      </c>
      <c r="W271" s="537">
        <v>0</v>
      </c>
      <c r="X271" s="537">
        <v>0</v>
      </c>
      <c r="Y271" s="537">
        <v>0</v>
      </c>
      <c r="Z271" s="537">
        <v>0</v>
      </c>
      <c r="AA271" s="537">
        <v>0</v>
      </c>
      <c r="AB271" s="537">
        <v>0</v>
      </c>
      <c r="AC271" s="539"/>
      <c r="AD271" s="540"/>
    </row>
    <row r="272" spans="1:30" s="9" customFormat="1" ht="12.75">
      <c r="A272" s="814"/>
      <c r="B272" s="549"/>
      <c r="C272" s="797"/>
      <c r="D272" s="789"/>
      <c r="E272" s="790"/>
      <c r="F272" s="791"/>
      <c r="G272" s="792"/>
      <c r="H272" s="793"/>
      <c r="I272" s="792"/>
      <c r="J272" s="793"/>
      <c r="K272" s="792"/>
      <c r="L272" s="793"/>
      <c r="M272" s="792"/>
      <c r="N272" s="793"/>
      <c r="O272" s="792"/>
      <c r="P272" s="629"/>
      <c r="Q272" s="795"/>
      <c r="R272" s="798" t="s">
        <v>214</v>
      </c>
      <c r="S272" s="537">
        <f t="shared" si="55"/>
        <v>0</v>
      </c>
      <c r="T272" s="537">
        <f t="shared" si="55"/>
        <v>0</v>
      </c>
      <c r="U272" s="538">
        <v>0</v>
      </c>
      <c r="V272" s="538">
        <v>0</v>
      </c>
      <c r="W272" s="538">
        <v>0</v>
      </c>
      <c r="X272" s="537">
        <v>0</v>
      </c>
      <c r="Y272" s="538">
        <v>0</v>
      </c>
      <c r="Z272" s="538">
        <v>0</v>
      </c>
      <c r="AA272" s="538">
        <v>0</v>
      </c>
      <c r="AB272" s="537">
        <v>0</v>
      </c>
      <c r="AC272" s="539"/>
      <c r="AD272" s="540"/>
    </row>
    <row r="273" spans="1:30" s="9" customFormat="1" ht="12.75">
      <c r="A273" s="814"/>
      <c r="B273" s="549"/>
      <c r="C273" s="797"/>
      <c r="D273" s="789"/>
      <c r="E273" s="790"/>
      <c r="F273" s="791"/>
      <c r="G273" s="792"/>
      <c r="H273" s="793"/>
      <c r="I273" s="792"/>
      <c r="J273" s="793"/>
      <c r="K273" s="792"/>
      <c r="L273" s="793"/>
      <c r="M273" s="792"/>
      <c r="N273" s="793"/>
      <c r="O273" s="792"/>
      <c r="P273" s="629"/>
      <c r="Q273" s="795"/>
      <c r="R273" s="798" t="s">
        <v>215</v>
      </c>
      <c r="S273" s="537">
        <f t="shared" si="55"/>
        <v>0</v>
      </c>
      <c r="T273" s="537">
        <f t="shared" si="55"/>
        <v>0</v>
      </c>
      <c r="U273" s="538">
        <v>0</v>
      </c>
      <c r="V273" s="538">
        <v>0</v>
      </c>
      <c r="W273" s="538">
        <v>0</v>
      </c>
      <c r="X273" s="537">
        <v>0</v>
      </c>
      <c r="Y273" s="538">
        <v>0</v>
      </c>
      <c r="Z273" s="538">
        <v>0</v>
      </c>
      <c r="AA273" s="538">
        <v>0</v>
      </c>
      <c r="AB273" s="537">
        <v>0</v>
      </c>
      <c r="AC273" s="539"/>
      <c r="AD273" s="540"/>
    </row>
    <row r="274" spans="1:30" s="9" customFormat="1" ht="12.75">
      <c r="A274" s="814"/>
      <c r="B274" s="549"/>
      <c r="C274" s="797"/>
      <c r="D274" s="789"/>
      <c r="E274" s="790"/>
      <c r="F274" s="791"/>
      <c r="G274" s="792"/>
      <c r="H274" s="793"/>
      <c r="I274" s="792"/>
      <c r="J274" s="793"/>
      <c r="K274" s="792"/>
      <c r="L274" s="793"/>
      <c r="M274" s="792"/>
      <c r="N274" s="793"/>
      <c r="O274" s="792"/>
      <c r="P274" s="629"/>
      <c r="Q274" s="795"/>
      <c r="R274" s="798" t="s">
        <v>216</v>
      </c>
      <c r="S274" s="537">
        <f t="shared" si="55"/>
        <v>0</v>
      </c>
      <c r="T274" s="537">
        <f t="shared" si="55"/>
        <v>0</v>
      </c>
      <c r="U274" s="538">
        <v>0</v>
      </c>
      <c r="V274" s="538">
        <v>0</v>
      </c>
      <c r="W274" s="538">
        <v>0</v>
      </c>
      <c r="X274" s="537">
        <v>0</v>
      </c>
      <c r="Y274" s="538">
        <v>0</v>
      </c>
      <c r="Z274" s="538">
        <v>0</v>
      </c>
      <c r="AA274" s="538">
        <v>0</v>
      </c>
      <c r="AB274" s="537">
        <v>0</v>
      </c>
      <c r="AC274" s="539"/>
      <c r="AD274" s="540"/>
    </row>
    <row r="275" spans="1:30" s="9" customFormat="1" ht="12.75">
      <c r="A275" s="814"/>
      <c r="B275" s="549"/>
      <c r="C275" s="797"/>
      <c r="D275" s="789"/>
      <c r="E275" s="790"/>
      <c r="F275" s="791">
        <v>1</v>
      </c>
      <c r="G275" s="792"/>
      <c r="H275" s="793"/>
      <c r="I275" s="792"/>
      <c r="J275" s="793"/>
      <c r="K275" s="792"/>
      <c r="L275" s="793"/>
      <c r="M275" s="792"/>
      <c r="N275" s="793"/>
      <c r="O275" s="792"/>
      <c r="P275" s="629"/>
      <c r="Q275" s="795" t="s">
        <v>32</v>
      </c>
      <c r="R275" s="798" t="s">
        <v>217</v>
      </c>
      <c r="S275" s="537">
        <f t="shared" si="55"/>
        <v>650</v>
      </c>
      <c r="T275" s="537">
        <f t="shared" si="55"/>
        <v>0</v>
      </c>
      <c r="U275" s="538">
        <v>650</v>
      </c>
      <c r="V275" s="538">
        <v>0</v>
      </c>
      <c r="W275" s="538">
        <v>0</v>
      </c>
      <c r="X275" s="537">
        <v>0</v>
      </c>
      <c r="Y275" s="538">
        <v>0</v>
      </c>
      <c r="Z275" s="538">
        <v>0</v>
      </c>
      <c r="AA275" s="538">
        <v>0</v>
      </c>
      <c r="AB275" s="537">
        <v>0</v>
      </c>
      <c r="AC275" s="539"/>
      <c r="AD275" s="540"/>
    </row>
    <row r="276" spans="1:30" s="9" customFormat="1" ht="13.5" thickBot="1">
      <c r="A276" s="819"/>
      <c r="B276" s="550"/>
      <c r="C276" s="801"/>
      <c r="D276" s="857">
        <v>650</v>
      </c>
      <c r="E276" s="803"/>
      <c r="F276" s="804"/>
      <c r="G276" s="805"/>
      <c r="H276" s="806">
        <v>1</v>
      </c>
      <c r="I276" s="805"/>
      <c r="J276" s="806"/>
      <c r="K276" s="805"/>
      <c r="L276" s="806"/>
      <c r="M276" s="805"/>
      <c r="N276" s="806"/>
      <c r="O276" s="805"/>
      <c r="P276" s="637"/>
      <c r="Q276" s="817" t="s">
        <v>31</v>
      </c>
      <c r="R276" s="809" t="s">
        <v>218</v>
      </c>
      <c r="S276" s="541">
        <f t="shared" si="55"/>
        <v>4225</v>
      </c>
      <c r="T276" s="541">
        <f t="shared" si="55"/>
        <v>0</v>
      </c>
      <c r="U276" s="538">
        <v>4225</v>
      </c>
      <c r="V276" s="542">
        <v>0</v>
      </c>
      <c r="W276" s="542">
        <v>0</v>
      </c>
      <c r="X276" s="541">
        <v>0</v>
      </c>
      <c r="Y276" s="542">
        <v>0</v>
      </c>
      <c r="Z276" s="542">
        <v>0</v>
      </c>
      <c r="AA276" s="542">
        <v>0</v>
      </c>
      <c r="AB276" s="541">
        <v>0</v>
      </c>
      <c r="AC276" s="543"/>
      <c r="AD276" s="544"/>
    </row>
    <row r="277" spans="1:30" s="9" customFormat="1" ht="12.75" customHeight="1">
      <c r="A277" s="814" t="s">
        <v>245</v>
      </c>
      <c r="B277" s="549" t="s">
        <v>0</v>
      </c>
      <c r="C277" s="811">
        <v>600</v>
      </c>
      <c r="D277" s="843"/>
      <c r="E277" s="832"/>
      <c r="F277" s="824"/>
      <c r="G277" s="825"/>
      <c r="H277" s="826"/>
      <c r="I277" s="825"/>
      <c r="J277" s="826"/>
      <c r="K277" s="825"/>
      <c r="L277" s="826"/>
      <c r="M277" s="825"/>
      <c r="N277" s="826"/>
      <c r="O277" s="825"/>
      <c r="P277" s="620"/>
      <c r="Q277" s="619"/>
      <c r="R277" s="599" t="s">
        <v>227</v>
      </c>
      <c r="S277" s="534">
        <f>SUM(S278:S288)</f>
        <v>15991.4</v>
      </c>
      <c r="T277" s="534">
        <f aca="true" t="shared" si="56" ref="T277:AB277">SUM(T278:T288)</f>
        <v>0</v>
      </c>
      <c r="U277" s="534">
        <f t="shared" si="56"/>
        <v>15991.4</v>
      </c>
      <c r="V277" s="534">
        <f t="shared" si="56"/>
        <v>0</v>
      </c>
      <c r="W277" s="534">
        <f t="shared" si="56"/>
        <v>0</v>
      </c>
      <c r="X277" s="534">
        <f t="shared" si="56"/>
        <v>0</v>
      </c>
      <c r="Y277" s="534">
        <f t="shared" si="56"/>
        <v>0</v>
      </c>
      <c r="Z277" s="534">
        <f t="shared" si="56"/>
        <v>0</v>
      </c>
      <c r="AA277" s="534">
        <f t="shared" si="56"/>
        <v>0</v>
      </c>
      <c r="AB277" s="534">
        <f t="shared" si="56"/>
        <v>0</v>
      </c>
      <c r="AC277" s="535" t="s">
        <v>28</v>
      </c>
      <c r="AD277" s="536"/>
    </row>
    <row r="278" spans="1:30" s="9" customFormat="1" ht="12.75">
      <c r="A278" s="814"/>
      <c r="B278" s="549"/>
      <c r="C278" s="797"/>
      <c r="D278" s="789"/>
      <c r="E278" s="790"/>
      <c r="F278" s="791"/>
      <c r="G278" s="792"/>
      <c r="H278" s="793"/>
      <c r="I278" s="792"/>
      <c r="J278" s="793"/>
      <c r="K278" s="792"/>
      <c r="L278" s="793"/>
      <c r="M278" s="792"/>
      <c r="N278" s="793"/>
      <c r="O278" s="792"/>
      <c r="P278" s="629"/>
      <c r="Q278" s="628"/>
      <c r="R278" s="798" t="s">
        <v>30</v>
      </c>
      <c r="S278" s="537">
        <f aca="true" t="shared" si="57" ref="S278:T288">U278+W278+Y278+AA278</f>
        <v>0</v>
      </c>
      <c r="T278" s="537">
        <f t="shared" si="57"/>
        <v>0</v>
      </c>
      <c r="U278" s="538">
        <v>0</v>
      </c>
      <c r="V278" s="538">
        <v>0</v>
      </c>
      <c r="W278" s="537">
        <v>0</v>
      </c>
      <c r="X278" s="537">
        <v>0</v>
      </c>
      <c r="Y278" s="537">
        <v>0</v>
      </c>
      <c r="Z278" s="537">
        <v>0</v>
      </c>
      <c r="AA278" s="537">
        <v>0</v>
      </c>
      <c r="AB278" s="537">
        <v>0</v>
      </c>
      <c r="AC278" s="539"/>
      <c r="AD278" s="540"/>
    </row>
    <row r="279" spans="1:30" s="9" customFormat="1" ht="12.75">
      <c r="A279" s="814"/>
      <c r="B279" s="549"/>
      <c r="C279" s="797"/>
      <c r="D279" s="789"/>
      <c r="E279" s="790"/>
      <c r="F279" s="791"/>
      <c r="G279" s="792"/>
      <c r="H279" s="793"/>
      <c r="I279" s="792"/>
      <c r="J279" s="793"/>
      <c r="K279" s="792"/>
      <c r="L279" s="793"/>
      <c r="M279" s="792"/>
      <c r="N279" s="793"/>
      <c r="O279" s="792"/>
      <c r="P279" s="629"/>
      <c r="Q279" s="799"/>
      <c r="R279" s="798" t="s">
        <v>33</v>
      </c>
      <c r="S279" s="537">
        <f t="shared" si="57"/>
        <v>0</v>
      </c>
      <c r="T279" s="537">
        <f t="shared" si="57"/>
        <v>0</v>
      </c>
      <c r="U279" s="538">
        <v>0</v>
      </c>
      <c r="V279" s="538">
        <v>0</v>
      </c>
      <c r="W279" s="537">
        <v>0</v>
      </c>
      <c r="X279" s="537">
        <v>0</v>
      </c>
      <c r="Y279" s="537">
        <v>0</v>
      </c>
      <c r="Z279" s="537">
        <v>0</v>
      </c>
      <c r="AA279" s="537">
        <v>0</v>
      </c>
      <c r="AB279" s="537">
        <v>0</v>
      </c>
      <c r="AC279" s="539"/>
      <c r="AD279" s="540"/>
    </row>
    <row r="280" spans="1:30" s="9" customFormat="1" ht="12.75">
      <c r="A280" s="814"/>
      <c r="B280" s="549"/>
      <c r="C280" s="797"/>
      <c r="D280" s="789"/>
      <c r="E280" s="790"/>
      <c r="F280" s="791"/>
      <c r="G280" s="792"/>
      <c r="H280" s="793"/>
      <c r="I280" s="792"/>
      <c r="J280" s="793"/>
      <c r="K280" s="792"/>
      <c r="L280" s="793"/>
      <c r="M280" s="792"/>
      <c r="N280" s="793"/>
      <c r="O280" s="792"/>
      <c r="P280" s="629"/>
      <c r="Q280" s="795"/>
      <c r="R280" s="798" t="s">
        <v>34</v>
      </c>
      <c r="S280" s="537">
        <f t="shared" si="57"/>
        <v>0</v>
      </c>
      <c r="T280" s="537">
        <f t="shared" si="57"/>
        <v>0</v>
      </c>
      <c r="U280" s="538">
        <v>0</v>
      </c>
      <c r="V280" s="538">
        <v>0</v>
      </c>
      <c r="W280" s="537">
        <v>0</v>
      </c>
      <c r="X280" s="537">
        <v>0</v>
      </c>
      <c r="Y280" s="537">
        <v>0</v>
      </c>
      <c r="Z280" s="537">
        <v>0</v>
      </c>
      <c r="AA280" s="537">
        <v>0</v>
      </c>
      <c r="AB280" s="537">
        <v>0</v>
      </c>
      <c r="AC280" s="539"/>
      <c r="AD280" s="540"/>
    </row>
    <row r="281" spans="1:30" s="9" customFormat="1" ht="12.75">
      <c r="A281" s="814"/>
      <c r="B281" s="549"/>
      <c r="C281" s="797"/>
      <c r="D281" s="789"/>
      <c r="E281" s="790"/>
      <c r="F281" s="791"/>
      <c r="G281" s="792"/>
      <c r="H281" s="793"/>
      <c r="I281" s="792"/>
      <c r="J281" s="793"/>
      <c r="K281" s="792"/>
      <c r="L281" s="793"/>
      <c r="M281" s="792"/>
      <c r="N281" s="793"/>
      <c r="O281" s="792"/>
      <c r="P281" s="629"/>
      <c r="Q281" s="799"/>
      <c r="R281" s="798" t="s">
        <v>228</v>
      </c>
      <c r="S281" s="537">
        <f t="shared" si="57"/>
        <v>0</v>
      </c>
      <c r="T281" s="537">
        <f t="shared" si="57"/>
        <v>0</v>
      </c>
      <c r="U281" s="538">
        <v>0</v>
      </c>
      <c r="V281" s="538">
        <v>0</v>
      </c>
      <c r="W281" s="537">
        <v>0</v>
      </c>
      <c r="X281" s="537">
        <v>0</v>
      </c>
      <c r="Y281" s="537">
        <v>0</v>
      </c>
      <c r="Z281" s="537">
        <v>0</v>
      </c>
      <c r="AA281" s="537">
        <v>0</v>
      </c>
      <c r="AB281" s="537">
        <v>0</v>
      </c>
      <c r="AC281" s="539"/>
      <c r="AD281" s="540"/>
    </row>
    <row r="282" spans="1:30" s="9" customFormat="1" ht="12.75">
      <c r="A282" s="814"/>
      <c r="B282" s="549"/>
      <c r="C282" s="797"/>
      <c r="D282" s="789"/>
      <c r="E282" s="790"/>
      <c r="F282" s="791"/>
      <c r="G282" s="792"/>
      <c r="H282" s="793"/>
      <c r="I282" s="792"/>
      <c r="J282" s="793"/>
      <c r="K282" s="792"/>
      <c r="L282" s="793"/>
      <c r="M282" s="792"/>
      <c r="N282" s="793"/>
      <c r="O282" s="792"/>
      <c r="P282" s="629"/>
      <c r="Q282" s="795"/>
      <c r="R282" s="798" t="s">
        <v>36</v>
      </c>
      <c r="S282" s="537">
        <f t="shared" si="57"/>
        <v>0</v>
      </c>
      <c r="T282" s="537">
        <f t="shared" si="57"/>
        <v>0</v>
      </c>
      <c r="U282" s="538">
        <v>0</v>
      </c>
      <c r="V282" s="538">
        <v>0</v>
      </c>
      <c r="W282" s="537">
        <v>0</v>
      </c>
      <c r="X282" s="537">
        <v>0</v>
      </c>
      <c r="Y282" s="537">
        <v>0</v>
      </c>
      <c r="Z282" s="537">
        <v>0</v>
      </c>
      <c r="AA282" s="537">
        <v>0</v>
      </c>
      <c r="AB282" s="537">
        <v>0</v>
      </c>
      <c r="AC282" s="539"/>
      <c r="AD282" s="540"/>
    </row>
    <row r="283" spans="1:30" s="9" customFormat="1" ht="12.75">
      <c r="A283" s="814"/>
      <c r="B283" s="549"/>
      <c r="C283" s="797"/>
      <c r="D283" s="789"/>
      <c r="E283" s="790"/>
      <c r="F283" s="791"/>
      <c r="G283" s="792"/>
      <c r="H283" s="793"/>
      <c r="I283" s="792"/>
      <c r="J283" s="793"/>
      <c r="K283" s="792"/>
      <c r="L283" s="793"/>
      <c r="M283" s="792"/>
      <c r="N283" s="793"/>
      <c r="O283" s="792"/>
      <c r="P283" s="629"/>
      <c r="Q283" s="795"/>
      <c r="R283" s="798" t="s">
        <v>207</v>
      </c>
      <c r="S283" s="537">
        <f t="shared" si="57"/>
        <v>0</v>
      </c>
      <c r="T283" s="537">
        <f t="shared" si="57"/>
        <v>0</v>
      </c>
      <c r="U283" s="538">
        <v>0</v>
      </c>
      <c r="V283" s="538">
        <v>0</v>
      </c>
      <c r="W283" s="537">
        <v>0</v>
      </c>
      <c r="X283" s="537">
        <v>0</v>
      </c>
      <c r="Y283" s="537">
        <v>0</v>
      </c>
      <c r="Z283" s="537">
        <v>0</v>
      </c>
      <c r="AA283" s="537">
        <v>0</v>
      </c>
      <c r="AB283" s="537">
        <v>0</v>
      </c>
      <c r="AC283" s="539"/>
      <c r="AD283" s="540"/>
    </row>
    <row r="284" spans="1:30" s="9" customFormat="1" ht="12.75">
      <c r="A284" s="814"/>
      <c r="B284" s="549"/>
      <c r="C284" s="797"/>
      <c r="D284" s="789"/>
      <c r="E284" s="790"/>
      <c r="F284" s="791"/>
      <c r="G284" s="792"/>
      <c r="H284" s="793"/>
      <c r="I284" s="792"/>
      <c r="J284" s="793"/>
      <c r="K284" s="792"/>
      <c r="L284" s="793"/>
      <c r="M284" s="792"/>
      <c r="N284" s="793"/>
      <c r="O284" s="792"/>
      <c r="P284" s="629"/>
      <c r="Q284" s="795"/>
      <c r="R284" s="798" t="s">
        <v>214</v>
      </c>
      <c r="S284" s="537">
        <f t="shared" si="57"/>
        <v>0</v>
      </c>
      <c r="T284" s="537">
        <f t="shared" si="57"/>
        <v>0</v>
      </c>
      <c r="U284" s="538">
        <v>0</v>
      </c>
      <c r="V284" s="538">
        <v>0</v>
      </c>
      <c r="W284" s="538">
        <v>0</v>
      </c>
      <c r="X284" s="537">
        <v>0</v>
      </c>
      <c r="Y284" s="538">
        <v>0</v>
      </c>
      <c r="Z284" s="538">
        <v>0</v>
      </c>
      <c r="AA284" s="538">
        <v>0</v>
      </c>
      <c r="AB284" s="537">
        <v>0</v>
      </c>
      <c r="AC284" s="539"/>
      <c r="AD284" s="540"/>
    </row>
    <row r="285" spans="1:30" s="9" customFormat="1" ht="12.75">
      <c r="A285" s="814"/>
      <c r="B285" s="549"/>
      <c r="C285" s="797"/>
      <c r="D285" s="789"/>
      <c r="E285" s="790"/>
      <c r="F285" s="791"/>
      <c r="G285" s="792"/>
      <c r="H285" s="793"/>
      <c r="I285" s="792"/>
      <c r="J285" s="793"/>
      <c r="K285" s="792"/>
      <c r="L285" s="793"/>
      <c r="M285" s="792"/>
      <c r="N285" s="793"/>
      <c r="O285" s="792"/>
      <c r="P285" s="629"/>
      <c r="Q285" s="795" t="s">
        <v>32</v>
      </c>
      <c r="R285" s="798" t="s">
        <v>215</v>
      </c>
      <c r="S285" s="537">
        <f t="shared" si="57"/>
        <v>734.9</v>
      </c>
      <c r="T285" s="537">
        <f t="shared" si="57"/>
        <v>0</v>
      </c>
      <c r="U285" s="538">
        <v>734.9</v>
      </c>
      <c r="V285" s="538">
        <v>0</v>
      </c>
      <c r="W285" s="538">
        <v>0</v>
      </c>
      <c r="X285" s="537">
        <v>0</v>
      </c>
      <c r="Y285" s="538">
        <v>0</v>
      </c>
      <c r="Z285" s="538">
        <v>0</v>
      </c>
      <c r="AA285" s="538">
        <v>0</v>
      </c>
      <c r="AB285" s="537">
        <v>0</v>
      </c>
      <c r="AC285" s="539"/>
      <c r="AD285" s="540"/>
    </row>
    <row r="286" spans="1:30" s="9" customFormat="1" ht="12.75">
      <c r="A286" s="814"/>
      <c r="B286" s="549"/>
      <c r="C286" s="797"/>
      <c r="D286" s="789">
        <v>600</v>
      </c>
      <c r="E286" s="790"/>
      <c r="F286" s="791"/>
      <c r="G286" s="792"/>
      <c r="H286" s="793">
        <v>1</v>
      </c>
      <c r="I286" s="792"/>
      <c r="J286" s="793"/>
      <c r="K286" s="792"/>
      <c r="L286" s="793"/>
      <c r="M286" s="792"/>
      <c r="N286" s="793"/>
      <c r="O286" s="792"/>
      <c r="P286" s="629"/>
      <c r="Q286" s="817" t="s">
        <v>31</v>
      </c>
      <c r="R286" s="798" t="s">
        <v>216</v>
      </c>
      <c r="S286" s="537">
        <f t="shared" si="57"/>
        <v>15256.5</v>
      </c>
      <c r="T286" s="537">
        <f t="shared" si="57"/>
        <v>0</v>
      </c>
      <c r="U286" s="538">
        <v>15256.5</v>
      </c>
      <c r="V286" s="538">
        <v>0</v>
      </c>
      <c r="W286" s="538">
        <v>0</v>
      </c>
      <c r="X286" s="537">
        <v>0</v>
      </c>
      <c r="Y286" s="538">
        <v>0</v>
      </c>
      <c r="Z286" s="538">
        <v>0</v>
      </c>
      <c r="AA286" s="538">
        <v>0</v>
      </c>
      <c r="AB286" s="537">
        <v>0</v>
      </c>
      <c r="AC286" s="539"/>
      <c r="AD286" s="540"/>
    </row>
    <row r="287" spans="1:30" s="9" customFormat="1" ht="12.75">
      <c r="A287" s="814"/>
      <c r="B287" s="549"/>
      <c r="C287" s="797"/>
      <c r="D287" s="789"/>
      <c r="E287" s="790"/>
      <c r="F287" s="791"/>
      <c r="G287" s="792"/>
      <c r="H287" s="793"/>
      <c r="I287" s="792"/>
      <c r="J287" s="793"/>
      <c r="K287" s="792"/>
      <c r="L287" s="793"/>
      <c r="M287" s="792"/>
      <c r="N287" s="793"/>
      <c r="O287" s="792"/>
      <c r="P287" s="629"/>
      <c r="Q287" s="799"/>
      <c r="R287" s="798" t="s">
        <v>217</v>
      </c>
      <c r="S287" s="537">
        <f t="shared" si="57"/>
        <v>0</v>
      </c>
      <c r="T287" s="537">
        <f t="shared" si="57"/>
        <v>0</v>
      </c>
      <c r="U287" s="538">
        <v>0</v>
      </c>
      <c r="V287" s="538">
        <v>0</v>
      </c>
      <c r="W287" s="538">
        <v>0</v>
      </c>
      <c r="X287" s="537">
        <v>0</v>
      </c>
      <c r="Y287" s="538">
        <v>0</v>
      </c>
      <c r="Z287" s="538">
        <v>0</v>
      </c>
      <c r="AA287" s="538">
        <v>0</v>
      </c>
      <c r="AB287" s="537">
        <v>0</v>
      </c>
      <c r="AC287" s="539"/>
      <c r="AD287" s="540"/>
    </row>
    <row r="288" spans="1:30" s="9" customFormat="1" ht="13.5" thickBot="1">
      <c r="A288" s="819"/>
      <c r="B288" s="550"/>
      <c r="C288" s="801"/>
      <c r="D288" s="857"/>
      <c r="E288" s="803"/>
      <c r="F288" s="804"/>
      <c r="G288" s="805"/>
      <c r="H288" s="806"/>
      <c r="I288" s="805"/>
      <c r="J288" s="806"/>
      <c r="K288" s="805"/>
      <c r="L288" s="806"/>
      <c r="M288" s="805"/>
      <c r="N288" s="806"/>
      <c r="O288" s="805"/>
      <c r="P288" s="637"/>
      <c r="Q288" s="808"/>
      <c r="R288" s="809" t="s">
        <v>218</v>
      </c>
      <c r="S288" s="541">
        <f t="shared" si="57"/>
        <v>0</v>
      </c>
      <c r="T288" s="541">
        <f t="shared" si="57"/>
        <v>0</v>
      </c>
      <c r="U288" s="542">
        <v>0</v>
      </c>
      <c r="V288" s="542">
        <v>0</v>
      </c>
      <c r="W288" s="542">
        <v>0</v>
      </c>
      <c r="X288" s="541">
        <v>0</v>
      </c>
      <c r="Y288" s="542">
        <v>0</v>
      </c>
      <c r="Z288" s="542">
        <v>0</v>
      </c>
      <c r="AA288" s="542">
        <v>0</v>
      </c>
      <c r="AB288" s="541">
        <v>0</v>
      </c>
      <c r="AC288" s="543"/>
      <c r="AD288" s="544"/>
    </row>
    <row r="289" spans="1:30" s="9" customFormat="1" ht="12.75" customHeight="1">
      <c r="A289" s="814" t="s">
        <v>246</v>
      </c>
      <c r="B289" s="549" t="s">
        <v>343</v>
      </c>
      <c r="C289" s="811">
        <v>500</v>
      </c>
      <c r="D289" s="843"/>
      <c r="E289" s="832"/>
      <c r="F289" s="824"/>
      <c r="G289" s="825"/>
      <c r="H289" s="826"/>
      <c r="I289" s="825"/>
      <c r="J289" s="826"/>
      <c r="K289" s="825"/>
      <c r="L289" s="826"/>
      <c r="M289" s="825"/>
      <c r="N289" s="826"/>
      <c r="O289" s="825"/>
      <c r="P289" s="620"/>
      <c r="Q289" s="619"/>
      <c r="R289" s="599" t="s">
        <v>227</v>
      </c>
      <c r="S289" s="534">
        <f aca="true" t="shared" si="58" ref="S289:AB289">SUM(S290:S300)</f>
        <v>37313.4</v>
      </c>
      <c r="T289" s="534">
        <f t="shared" si="58"/>
        <v>0</v>
      </c>
      <c r="U289" s="534">
        <f t="shared" si="58"/>
        <v>37313.4</v>
      </c>
      <c r="V289" s="534">
        <f t="shared" si="58"/>
        <v>0</v>
      </c>
      <c r="W289" s="534">
        <f t="shared" si="58"/>
        <v>0</v>
      </c>
      <c r="X289" s="534">
        <f t="shared" si="58"/>
        <v>0</v>
      </c>
      <c r="Y289" s="534">
        <f t="shared" si="58"/>
        <v>0</v>
      </c>
      <c r="Z289" s="534">
        <f t="shared" si="58"/>
        <v>0</v>
      </c>
      <c r="AA289" s="534">
        <f t="shared" si="58"/>
        <v>0</v>
      </c>
      <c r="AB289" s="534">
        <f t="shared" si="58"/>
        <v>0</v>
      </c>
      <c r="AC289" s="535" t="s">
        <v>28</v>
      </c>
      <c r="AD289" s="536"/>
    </row>
    <row r="290" spans="1:30" s="9" customFormat="1" ht="12.75">
      <c r="A290" s="814"/>
      <c r="B290" s="549"/>
      <c r="C290" s="797"/>
      <c r="D290" s="789"/>
      <c r="E290" s="790"/>
      <c r="F290" s="791"/>
      <c r="G290" s="792"/>
      <c r="H290" s="793"/>
      <c r="I290" s="792"/>
      <c r="J290" s="793"/>
      <c r="K290" s="792"/>
      <c r="L290" s="793"/>
      <c r="M290" s="792"/>
      <c r="N290" s="793"/>
      <c r="O290" s="792"/>
      <c r="P290" s="629"/>
      <c r="Q290" s="628"/>
      <c r="R290" s="798" t="s">
        <v>30</v>
      </c>
      <c r="S290" s="537">
        <f aca="true" t="shared" si="59" ref="S290:T300">U290+W290+Y290+AA290</f>
        <v>0</v>
      </c>
      <c r="T290" s="537">
        <f t="shared" si="59"/>
        <v>0</v>
      </c>
      <c r="U290" s="538">
        <v>0</v>
      </c>
      <c r="V290" s="538">
        <v>0</v>
      </c>
      <c r="W290" s="537">
        <v>0</v>
      </c>
      <c r="X290" s="537">
        <v>0</v>
      </c>
      <c r="Y290" s="537">
        <v>0</v>
      </c>
      <c r="Z290" s="537">
        <v>0</v>
      </c>
      <c r="AA290" s="537">
        <v>0</v>
      </c>
      <c r="AB290" s="537">
        <v>0</v>
      </c>
      <c r="AC290" s="539"/>
      <c r="AD290" s="540"/>
    </row>
    <row r="291" spans="1:30" s="9" customFormat="1" ht="12.75">
      <c r="A291" s="814"/>
      <c r="B291" s="549"/>
      <c r="C291" s="797"/>
      <c r="D291" s="789"/>
      <c r="E291" s="790"/>
      <c r="F291" s="791"/>
      <c r="G291" s="792"/>
      <c r="H291" s="793"/>
      <c r="I291" s="792"/>
      <c r="J291" s="793"/>
      <c r="K291" s="792"/>
      <c r="L291" s="793"/>
      <c r="M291" s="792"/>
      <c r="N291" s="793"/>
      <c r="O291" s="792"/>
      <c r="P291" s="629"/>
      <c r="Q291" s="799"/>
      <c r="R291" s="798" t="s">
        <v>33</v>
      </c>
      <c r="S291" s="537">
        <f t="shared" si="59"/>
        <v>0</v>
      </c>
      <c r="T291" s="537">
        <f t="shared" si="59"/>
        <v>0</v>
      </c>
      <c r="U291" s="538">
        <v>0</v>
      </c>
      <c r="V291" s="538">
        <v>0</v>
      </c>
      <c r="W291" s="537">
        <v>0</v>
      </c>
      <c r="X291" s="537">
        <v>0</v>
      </c>
      <c r="Y291" s="537">
        <v>0</v>
      </c>
      <c r="Z291" s="537">
        <v>0</v>
      </c>
      <c r="AA291" s="537">
        <v>0</v>
      </c>
      <c r="AB291" s="537">
        <v>0</v>
      </c>
      <c r="AC291" s="539"/>
      <c r="AD291" s="540"/>
    </row>
    <row r="292" spans="1:30" s="9" customFormat="1" ht="12.75">
      <c r="A292" s="814"/>
      <c r="B292" s="549"/>
      <c r="C292" s="797"/>
      <c r="D292" s="789"/>
      <c r="E292" s="790"/>
      <c r="F292" s="791"/>
      <c r="G292" s="792"/>
      <c r="H292" s="793"/>
      <c r="I292" s="792"/>
      <c r="J292" s="793"/>
      <c r="K292" s="792"/>
      <c r="L292" s="793"/>
      <c r="M292" s="792"/>
      <c r="N292" s="793"/>
      <c r="O292" s="792"/>
      <c r="P292" s="629"/>
      <c r="Q292" s="795"/>
      <c r="R292" s="798" t="s">
        <v>34</v>
      </c>
      <c r="S292" s="537">
        <f t="shared" si="59"/>
        <v>0</v>
      </c>
      <c r="T292" s="537">
        <f t="shared" si="59"/>
        <v>0</v>
      </c>
      <c r="U292" s="538">
        <v>0</v>
      </c>
      <c r="V292" s="538">
        <v>0</v>
      </c>
      <c r="W292" s="537">
        <v>0</v>
      </c>
      <c r="X292" s="537">
        <v>0</v>
      </c>
      <c r="Y292" s="537">
        <v>0</v>
      </c>
      <c r="Z292" s="537">
        <v>0</v>
      </c>
      <c r="AA292" s="537">
        <v>0</v>
      </c>
      <c r="AB292" s="537">
        <v>0</v>
      </c>
      <c r="AC292" s="539"/>
      <c r="AD292" s="540"/>
    </row>
    <row r="293" spans="1:30" s="9" customFormat="1" ht="12.75">
      <c r="A293" s="814"/>
      <c r="B293" s="549"/>
      <c r="C293" s="797"/>
      <c r="D293" s="789"/>
      <c r="E293" s="790"/>
      <c r="F293" s="791"/>
      <c r="G293" s="792"/>
      <c r="H293" s="793"/>
      <c r="I293" s="792"/>
      <c r="J293" s="793"/>
      <c r="K293" s="792"/>
      <c r="L293" s="793"/>
      <c r="M293" s="792"/>
      <c r="N293" s="793"/>
      <c r="O293" s="792"/>
      <c r="P293" s="629"/>
      <c r="Q293" s="799"/>
      <c r="R293" s="798" t="s">
        <v>228</v>
      </c>
      <c r="S293" s="537">
        <f t="shared" si="59"/>
        <v>0</v>
      </c>
      <c r="T293" s="537">
        <f t="shared" si="59"/>
        <v>0</v>
      </c>
      <c r="U293" s="538">
        <v>0</v>
      </c>
      <c r="V293" s="538">
        <v>0</v>
      </c>
      <c r="W293" s="537">
        <v>0</v>
      </c>
      <c r="X293" s="537">
        <v>0</v>
      </c>
      <c r="Y293" s="537">
        <v>0</v>
      </c>
      <c r="Z293" s="537">
        <v>0</v>
      </c>
      <c r="AA293" s="537">
        <v>0</v>
      </c>
      <c r="AB293" s="537">
        <v>0</v>
      </c>
      <c r="AC293" s="539"/>
      <c r="AD293" s="540"/>
    </row>
    <row r="294" spans="1:30" s="9" customFormat="1" ht="12.75">
      <c r="A294" s="814"/>
      <c r="B294" s="549"/>
      <c r="C294" s="797"/>
      <c r="D294" s="789"/>
      <c r="E294" s="790"/>
      <c r="F294" s="791"/>
      <c r="G294" s="792"/>
      <c r="H294" s="793"/>
      <c r="I294" s="792"/>
      <c r="J294" s="793"/>
      <c r="K294" s="792"/>
      <c r="L294" s="793"/>
      <c r="M294" s="792"/>
      <c r="N294" s="793"/>
      <c r="O294" s="792"/>
      <c r="P294" s="629"/>
      <c r="Q294" s="795"/>
      <c r="R294" s="798" t="s">
        <v>36</v>
      </c>
      <c r="S294" s="537">
        <f t="shared" si="59"/>
        <v>0</v>
      </c>
      <c r="T294" s="537">
        <f t="shared" si="59"/>
        <v>0</v>
      </c>
      <c r="U294" s="538">
        <v>0</v>
      </c>
      <c r="V294" s="538">
        <v>0</v>
      </c>
      <c r="W294" s="537">
        <v>0</v>
      </c>
      <c r="X294" s="537">
        <v>0</v>
      </c>
      <c r="Y294" s="537">
        <v>0</v>
      </c>
      <c r="Z294" s="537">
        <v>0</v>
      </c>
      <c r="AA294" s="537">
        <v>0</v>
      </c>
      <c r="AB294" s="537">
        <v>0</v>
      </c>
      <c r="AC294" s="539"/>
      <c r="AD294" s="540"/>
    </row>
    <row r="295" spans="1:30" s="9" customFormat="1" ht="12.75">
      <c r="A295" s="814"/>
      <c r="B295" s="549"/>
      <c r="C295" s="797"/>
      <c r="D295" s="789"/>
      <c r="E295" s="790"/>
      <c r="F295" s="791"/>
      <c r="G295" s="792"/>
      <c r="H295" s="793"/>
      <c r="I295" s="792"/>
      <c r="J295" s="793"/>
      <c r="K295" s="792"/>
      <c r="L295" s="793"/>
      <c r="M295" s="792"/>
      <c r="N295" s="793"/>
      <c r="O295" s="792"/>
      <c r="P295" s="629"/>
      <c r="Q295" s="795"/>
      <c r="R295" s="798" t="s">
        <v>207</v>
      </c>
      <c r="S295" s="537">
        <f t="shared" si="59"/>
        <v>0</v>
      </c>
      <c r="T295" s="537">
        <f t="shared" si="59"/>
        <v>0</v>
      </c>
      <c r="U295" s="538">
        <v>0</v>
      </c>
      <c r="V295" s="538">
        <v>0</v>
      </c>
      <c r="W295" s="537">
        <v>0</v>
      </c>
      <c r="X295" s="537">
        <v>0</v>
      </c>
      <c r="Y295" s="537">
        <v>0</v>
      </c>
      <c r="Z295" s="537">
        <v>0</v>
      </c>
      <c r="AA295" s="537">
        <v>0</v>
      </c>
      <c r="AB295" s="537">
        <v>0</v>
      </c>
      <c r="AC295" s="539"/>
      <c r="AD295" s="540"/>
    </row>
    <row r="296" spans="1:30" s="9" customFormat="1" ht="12.75">
      <c r="A296" s="814"/>
      <c r="B296" s="549"/>
      <c r="C296" s="797"/>
      <c r="D296" s="789"/>
      <c r="E296" s="790"/>
      <c r="F296" s="791"/>
      <c r="G296" s="792"/>
      <c r="H296" s="793"/>
      <c r="I296" s="792"/>
      <c r="J296" s="793"/>
      <c r="K296" s="792"/>
      <c r="L296" s="793"/>
      <c r="M296" s="792"/>
      <c r="N296" s="793"/>
      <c r="O296" s="792"/>
      <c r="P296" s="629"/>
      <c r="Q296" s="795"/>
      <c r="R296" s="798" t="s">
        <v>214</v>
      </c>
      <c r="S296" s="537">
        <f t="shared" si="59"/>
        <v>0</v>
      </c>
      <c r="T296" s="537">
        <f t="shared" si="59"/>
        <v>0</v>
      </c>
      <c r="U296" s="538">
        <v>0</v>
      </c>
      <c r="V296" s="538">
        <v>0</v>
      </c>
      <c r="W296" s="538">
        <v>0</v>
      </c>
      <c r="X296" s="537">
        <v>0</v>
      </c>
      <c r="Y296" s="538">
        <v>0</v>
      </c>
      <c r="Z296" s="538">
        <v>0</v>
      </c>
      <c r="AA296" s="538">
        <v>0</v>
      </c>
      <c r="AB296" s="537">
        <v>0</v>
      </c>
      <c r="AC296" s="539"/>
      <c r="AD296" s="540"/>
    </row>
    <row r="297" spans="1:30" s="9" customFormat="1" ht="12.75">
      <c r="A297" s="814"/>
      <c r="B297" s="549"/>
      <c r="C297" s="797"/>
      <c r="D297" s="789"/>
      <c r="E297" s="790"/>
      <c r="F297" s="791">
        <v>1</v>
      </c>
      <c r="G297" s="792"/>
      <c r="H297" s="793"/>
      <c r="I297" s="792"/>
      <c r="J297" s="793"/>
      <c r="K297" s="792"/>
      <c r="L297" s="793"/>
      <c r="M297" s="792"/>
      <c r="N297" s="793"/>
      <c r="O297" s="792"/>
      <c r="P297" s="629"/>
      <c r="Q297" s="795" t="s">
        <v>32</v>
      </c>
      <c r="R297" s="798" t="s">
        <v>215</v>
      </c>
      <c r="S297" s="537">
        <f t="shared" si="59"/>
        <v>1714.8</v>
      </c>
      <c r="T297" s="537">
        <f t="shared" si="59"/>
        <v>0</v>
      </c>
      <c r="U297" s="538">
        <v>1714.8</v>
      </c>
      <c r="V297" s="538">
        <v>0</v>
      </c>
      <c r="W297" s="538">
        <v>0</v>
      </c>
      <c r="X297" s="537">
        <v>0</v>
      </c>
      <c r="Y297" s="538">
        <v>0</v>
      </c>
      <c r="Z297" s="538">
        <v>0</v>
      </c>
      <c r="AA297" s="538">
        <v>0</v>
      </c>
      <c r="AB297" s="537">
        <v>0</v>
      </c>
      <c r="AC297" s="539"/>
      <c r="AD297" s="540"/>
    </row>
    <row r="298" spans="1:30" s="9" customFormat="1" ht="12.75">
      <c r="A298" s="814"/>
      <c r="B298" s="549"/>
      <c r="C298" s="797"/>
      <c r="D298" s="789">
        <v>500</v>
      </c>
      <c r="E298" s="790"/>
      <c r="F298" s="791"/>
      <c r="G298" s="792"/>
      <c r="H298" s="793">
        <v>1</v>
      </c>
      <c r="I298" s="792"/>
      <c r="J298" s="793"/>
      <c r="K298" s="792"/>
      <c r="L298" s="793"/>
      <c r="M298" s="792"/>
      <c r="N298" s="793"/>
      <c r="O298" s="792"/>
      <c r="P298" s="629"/>
      <c r="Q298" s="817" t="s">
        <v>31</v>
      </c>
      <c r="R298" s="798" t="s">
        <v>216</v>
      </c>
      <c r="S298" s="537">
        <f t="shared" si="59"/>
        <v>35598.6</v>
      </c>
      <c r="T298" s="537">
        <f t="shared" si="59"/>
        <v>0</v>
      </c>
      <c r="U298" s="538">
        <v>35598.6</v>
      </c>
      <c r="V298" s="538">
        <v>0</v>
      </c>
      <c r="W298" s="538">
        <v>0</v>
      </c>
      <c r="X298" s="537">
        <v>0</v>
      </c>
      <c r="Y298" s="538">
        <v>0</v>
      </c>
      <c r="Z298" s="538">
        <v>0</v>
      </c>
      <c r="AA298" s="538">
        <v>0</v>
      </c>
      <c r="AB298" s="537">
        <v>0</v>
      </c>
      <c r="AC298" s="539"/>
      <c r="AD298" s="540"/>
    </row>
    <row r="299" spans="1:30" s="9" customFormat="1" ht="12.75">
      <c r="A299" s="814"/>
      <c r="B299" s="549"/>
      <c r="C299" s="797"/>
      <c r="D299" s="789"/>
      <c r="E299" s="790"/>
      <c r="F299" s="791"/>
      <c r="G299" s="792"/>
      <c r="H299" s="793"/>
      <c r="I299" s="792"/>
      <c r="J299" s="793"/>
      <c r="K299" s="792"/>
      <c r="L299" s="793"/>
      <c r="M299" s="792"/>
      <c r="N299" s="793"/>
      <c r="O299" s="792"/>
      <c r="P299" s="629"/>
      <c r="Q299" s="799"/>
      <c r="R299" s="798" t="s">
        <v>217</v>
      </c>
      <c r="S299" s="537">
        <f t="shared" si="59"/>
        <v>0</v>
      </c>
      <c r="T299" s="537">
        <f t="shared" si="59"/>
        <v>0</v>
      </c>
      <c r="U299" s="538">
        <v>0</v>
      </c>
      <c r="V299" s="538">
        <v>0</v>
      </c>
      <c r="W299" s="538">
        <v>0</v>
      </c>
      <c r="X299" s="537">
        <v>0</v>
      </c>
      <c r="Y299" s="538">
        <v>0</v>
      </c>
      <c r="Z299" s="538">
        <v>0</v>
      </c>
      <c r="AA299" s="538">
        <v>0</v>
      </c>
      <c r="AB299" s="537">
        <v>0</v>
      </c>
      <c r="AC299" s="539"/>
      <c r="AD299" s="540"/>
    </row>
    <row r="300" spans="1:30" s="9" customFormat="1" ht="13.5" thickBot="1">
      <c r="A300" s="819"/>
      <c r="B300" s="550"/>
      <c r="C300" s="801"/>
      <c r="D300" s="857"/>
      <c r="E300" s="803"/>
      <c r="F300" s="804"/>
      <c r="G300" s="805"/>
      <c r="H300" s="806"/>
      <c r="I300" s="805"/>
      <c r="J300" s="806"/>
      <c r="K300" s="805"/>
      <c r="L300" s="806"/>
      <c r="M300" s="805"/>
      <c r="N300" s="806"/>
      <c r="O300" s="805"/>
      <c r="P300" s="637"/>
      <c r="Q300" s="808"/>
      <c r="R300" s="809" t="s">
        <v>218</v>
      </c>
      <c r="S300" s="541">
        <f t="shared" si="59"/>
        <v>0</v>
      </c>
      <c r="T300" s="541">
        <f t="shared" si="59"/>
        <v>0</v>
      </c>
      <c r="U300" s="542">
        <v>0</v>
      </c>
      <c r="V300" s="542">
        <v>0</v>
      </c>
      <c r="W300" s="542">
        <v>0</v>
      </c>
      <c r="X300" s="541">
        <v>0</v>
      </c>
      <c r="Y300" s="542">
        <v>0</v>
      </c>
      <c r="Z300" s="542">
        <v>0</v>
      </c>
      <c r="AA300" s="542">
        <v>0</v>
      </c>
      <c r="AB300" s="541">
        <v>0</v>
      </c>
      <c r="AC300" s="543"/>
      <c r="AD300" s="544"/>
    </row>
    <row r="301" spans="1:30" s="9" customFormat="1" ht="12.75" customHeight="1">
      <c r="A301" s="814" t="s">
        <v>247</v>
      </c>
      <c r="B301" s="549" t="s">
        <v>344</v>
      </c>
      <c r="C301" s="811">
        <v>3000</v>
      </c>
      <c r="D301" s="843"/>
      <c r="E301" s="832"/>
      <c r="F301" s="824"/>
      <c r="G301" s="825"/>
      <c r="H301" s="826"/>
      <c r="I301" s="825"/>
      <c r="J301" s="826"/>
      <c r="K301" s="825"/>
      <c r="L301" s="826"/>
      <c r="M301" s="825"/>
      <c r="N301" s="826"/>
      <c r="O301" s="825"/>
      <c r="P301" s="620"/>
      <c r="Q301" s="619"/>
      <c r="R301" s="599" t="s">
        <v>227</v>
      </c>
      <c r="S301" s="534">
        <f aca="true" t="shared" si="60" ref="S301:AB301">SUM(S302:S312)</f>
        <v>31203.899999999998</v>
      </c>
      <c r="T301" s="534">
        <f t="shared" si="60"/>
        <v>0</v>
      </c>
      <c r="U301" s="534">
        <f t="shared" si="60"/>
        <v>31203.899999999998</v>
      </c>
      <c r="V301" s="534">
        <f t="shared" si="60"/>
        <v>0</v>
      </c>
      <c r="W301" s="534">
        <f t="shared" si="60"/>
        <v>0</v>
      </c>
      <c r="X301" s="534">
        <f t="shared" si="60"/>
        <v>0</v>
      </c>
      <c r="Y301" s="534">
        <f t="shared" si="60"/>
        <v>0</v>
      </c>
      <c r="Z301" s="534">
        <f t="shared" si="60"/>
        <v>0</v>
      </c>
      <c r="AA301" s="534">
        <f t="shared" si="60"/>
        <v>0</v>
      </c>
      <c r="AB301" s="534">
        <f t="shared" si="60"/>
        <v>0</v>
      </c>
      <c r="AC301" s="535" t="s">
        <v>28</v>
      </c>
      <c r="AD301" s="536"/>
    </row>
    <row r="302" spans="1:30" s="9" customFormat="1" ht="12.75">
      <c r="A302" s="814"/>
      <c r="B302" s="549"/>
      <c r="C302" s="797"/>
      <c r="D302" s="789"/>
      <c r="E302" s="790"/>
      <c r="F302" s="791"/>
      <c r="G302" s="792"/>
      <c r="H302" s="793"/>
      <c r="I302" s="792"/>
      <c r="J302" s="793"/>
      <c r="K302" s="792"/>
      <c r="L302" s="793"/>
      <c r="M302" s="792"/>
      <c r="N302" s="793"/>
      <c r="O302" s="792"/>
      <c r="P302" s="629"/>
      <c r="Q302" s="628"/>
      <c r="R302" s="798" t="s">
        <v>30</v>
      </c>
      <c r="S302" s="537">
        <f aca="true" t="shared" si="61" ref="S302:T312">U302+W302+Y302+AA302</f>
        <v>0</v>
      </c>
      <c r="T302" s="537">
        <f t="shared" si="61"/>
        <v>0</v>
      </c>
      <c r="U302" s="538">
        <v>0</v>
      </c>
      <c r="V302" s="538">
        <v>0</v>
      </c>
      <c r="W302" s="537">
        <v>0</v>
      </c>
      <c r="X302" s="537">
        <v>0</v>
      </c>
      <c r="Y302" s="537">
        <v>0</v>
      </c>
      <c r="Z302" s="537">
        <v>0</v>
      </c>
      <c r="AA302" s="537">
        <v>0</v>
      </c>
      <c r="AB302" s="537">
        <v>0</v>
      </c>
      <c r="AC302" s="539"/>
      <c r="AD302" s="540"/>
    </row>
    <row r="303" spans="1:30" s="9" customFormat="1" ht="12.75">
      <c r="A303" s="814"/>
      <c r="B303" s="549"/>
      <c r="C303" s="797"/>
      <c r="D303" s="789"/>
      <c r="E303" s="790"/>
      <c r="F303" s="791"/>
      <c r="G303" s="792"/>
      <c r="H303" s="793"/>
      <c r="I303" s="792"/>
      <c r="J303" s="793"/>
      <c r="K303" s="792"/>
      <c r="L303" s="793"/>
      <c r="M303" s="792"/>
      <c r="N303" s="793"/>
      <c r="O303" s="792"/>
      <c r="P303" s="629"/>
      <c r="Q303" s="799"/>
      <c r="R303" s="798" t="s">
        <v>33</v>
      </c>
      <c r="S303" s="537">
        <f t="shared" si="61"/>
        <v>0</v>
      </c>
      <c r="T303" s="537">
        <f t="shared" si="61"/>
        <v>0</v>
      </c>
      <c r="U303" s="538">
        <v>0</v>
      </c>
      <c r="V303" s="538">
        <v>0</v>
      </c>
      <c r="W303" s="537">
        <v>0</v>
      </c>
      <c r="X303" s="537">
        <v>0</v>
      </c>
      <c r="Y303" s="537">
        <v>0</v>
      </c>
      <c r="Z303" s="537">
        <v>0</v>
      </c>
      <c r="AA303" s="537">
        <v>0</v>
      </c>
      <c r="AB303" s="537">
        <v>0</v>
      </c>
      <c r="AC303" s="539"/>
      <c r="AD303" s="540"/>
    </row>
    <row r="304" spans="1:30" s="9" customFormat="1" ht="12.75">
      <c r="A304" s="814"/>
      <c r="B304" s="549"/>
      <c r="C304" s="797"/>
      <c r="D304" s="789"/>
      <c r="E304" s="790"/>
      <c r="F304" s="791"/>
      <c r="G304" s="792"/>
      <c r="H304" s="793"/>
      <c r="I304" s="792"/>
      <c r="J304" s="793"/>
      <c r="K304" s="792"/>
      <c r="L304" s="793"/>
      <c r="M304" s="792"/>
      <c r="N304" s="793"/>
      <c r="O304" s="792"/>
      <c r="P304" s="629"/>
      <c r="Q304" s="854"/>
      <c r="R304" s="798" t="s">
        <v>34</v>
      </c>
      <c r="S304" s="537">
        <f t="shared" si="61"/>
        <v>0</v>
      </c>
      <c r="T304" s="537">
        <f t="shared" si="61"/>
        <v>0</v>
      </c>
      <c r="U304" s="538">
        <v>0</v>
      </c>
      <c r="V304" s="538">
        <v>0</v>
      </c>
      <c r="W304" s="537">
        <v>0</v>
      </c>
      <c r="X304" s="537">
        <v>0</v>
      </c>
      <c r="Y304" s="537">
        <v>0</v>
      </c>
      <c r="Z304" s="537">
        <v>0</v>
      </c>
      <c r="AA304" s="537">
        <v>0</v>
      </c>
      <c r="AB304" s="537">
        <v>0</v>
      </c>
      <c r="AC304" s="539"/>
      <c r="AD304" s="540"/>
    </row>
    <row r="305" spans="1:30" s="9" customFormat="1" ht="12.75">
      <c r="A305" s="814"/>
      <c r="B305" s="549"/>
      <c r="C305" s="797"/>
      <c r="D305" s="789"/>
      <c r="E305" s="790"/>
      <c r="F305" s="791"/>
      <c r="G305" s="792"/>
      <c r="H305" s="793"/>
      <c r="I305" s="792"/>
      <c r="J305" s="793"/>
      <c r="K305" s="792"/>
      <c r="L305" s="793"/>
      <c r="M305" s="792"/>
      <c r="N305" s="793"/>
      <c r="O305" s="792"/>
      <c r="P305" s="629"/>
      <c r="Q305" s="854"/>
      <c r="R305" s="798" t="s">
        <v>228</v>
      </c>
      <c r="S305" s="537">
        <f t="shared" si="61"/>
        <v>0</v>
      </c>
      <c r="T305" s="537">
        <f t="shared" si="61"/>
        <v>0</v>
      </c>
      <c r="U305" s="538">
        <v>0</v>
      </c>
      <c r="V305" s="538">
        <v>0</v>
      </c>
      <c r="W305" s="537">
        <v>0</v>
      </c>
      <c r="X305" s="537">
        <v>0</v>
      </c>
      <c r="Y305" s="537">
        <v>0</v>
      </c>
      <c r="Z305" s="537">
        <v>0</v>
      </c>
      <c r="AA305" s="537">
        <v>0</v>
      </c>
      <c r="AB305" s="537">
        <v>0</v>
      </c>
      <c r="AC305" s="539"/>
      <c r="AD305" s="540"/>
    </row>
    <row r="306" spans="1:30" s="9" customFormat="1" ht="12.75">
      <c r="A306" s="814"/>
      <c r="B306" s="549"/>
      <c r="C306" s="797"/>
      <c r="D306" s="789"/>
      <c r="E306" s="790"/>
      <c r="F306" s="791"/>
      <c r="G306" s="792"/>
      <c r="H306" s="793"/>
      <c r="I306" s="792"/>
      <c r="J306" s="793"/>
      <c r="K306" s="792"/>
      <c r="L306" s="793"/>
      <c r="M306" s="792"/>
      <c r="N306" s="793"/>
      <c r="O306" s="792"/>
      <c r="P306" s="629"/>
      <c r="Q306" s="855"/>
      <c r="R306" s="798" t="s">
        <v>36</v>
      </c>
      <c r="S306" s="537">
        <f t="shared" si="61"/>
        <v>0</v>
      </c>
      <c r="T306" s="537">
        <f t="shared" si="61"/>
        <v>0</v>
      </c>
      <c r="U306" s="538">
        <v>0</v>
      </c>
      <c r="V306" s="538">
        <v>0</v>
      </c>
      <c r="W306" s="537">
        <v>0</v>
      </c>
      <c r="X306" s="537">
        <v>0</v>
      </c>
      <c r="Y306" s="537">
        <v>0</v>
      </c>
      <c r="Z306" s="537">
        <v>0</v>
      </c>
      <c r="AA306" s="537">
        <v>0</v>
      </c>
      <c r="AB306" s="537">
        <v>0</v>
      </c>
      <c r="AC306" s="539"/>
      <c r="AD306" s="540"/>
    </row>
    <row r="307" spans="1:30" s="9" customFormat="1" ht="12.75">
      <c r="A307" s="814"/>
      <c r="B307" s="549"/>
      <c r="C307" s="797"/>
      <c r="D307" s="789"/>
      <c r="E307" s="790"/>
      <c r="F307" s="791"/>
      <c r="G307" s="792"/>
      <c r="H307" s="793"/>
      <c r="I307" s="792"/>
      <c r="J307" s="793"/>
      <c r="K307" s="792"/>
      <c r="L307" s="793"/>
      <c r="M307" s="792"/>
      <c r="N307" s="793"/>
      <c r="O307" s="792"/>
      <c r="P307" s="629"/>
      <c r="Q307" s="799"/>
      <c r="R307" s="798" t="s">
        <v>207</v>
      </c>
      <c r="S307" s="537">
        <f t="shared" si="61"/>
        <v>0</v>
      </c>
      <c r="T307" s="537">
        <f t="shared" si="61"/>
        <v>0</v>
      </c>
      <c r="U307" s="538">
        <v>0</v>
      </c>
      <c r="V307" s="538">
        <v>0</v>
      </c>
      <c r="W307" s="537">
        <v>0</v>
      </c>
      <c r="X307" s="537">
        <v>0</v>
      </c>
      <c r="Y307" s="537">
        <v>0</v>
      </c>
      <c r="Z307" s="537">
        <v>0</v>
      </c>
      <c r="AA307" s="537">
        <v>0</v>
      </c>
      <c r="AB307" s="537">
        <v>0</v>
      </c>
      <c r="AC307" s="539"/>
      <c r="AD307" s="540"/>
    </row>
    <row r="308" spans="1:30" s="9" customFormat="1" ht="12.75">
      <c r="A308" s="814"/>
      <c r="B308" s="549"/>
      <c r="C308" s="797"/>
      <c r="D308" s="789"/>
      <c r="E308" s="790"/>
      <c r="F308" s="791"/>
      <c r="G308" s="792"/>
      <c r="H308" s="793"/>
      <c r="I308" s="792"/>
      <c r="J308" s="793"/>
      <c r="K308" s="792"/>
      <c r="L308" s="793"/>
      <c r="M308" s="792"/>
      <c r="N308" s="793"/>
      <c r="O308" s="792"/>
      <c r="P308" s="629"/>
      <c r="Q308" s="799"/>
      <c r="R308" s="798" t="s">
        <v>214</v>
      </c>
      <c r="S308" s="537">
        <f t="shared" si="61"/>
        <v>0</v>
      </c>
      <c r="T308" s="537">
        <f t="shared" si="61"/>
        <v>0</v>
      </c>
      <c r="U308" s="538">
        <v>0</v>
      </c>
      <c r="V308" s="538">
        <v>0</v>
      </c>
      <c r="W308" s="538">
        <v>0</v>
      </c>
      <c r="X308" s="537">
        <v>0</v>
      </c>
      <c r="Y308" s="538">
        <v>0</v>
      </c>
      <c r="Z308" s="538">
        <v>0</v>
      </c>
      <c r="AA308" s="538">
        <v>0</v>
      </c>
      <c r="AB308" s="537">
        <v>0</v>
      </c>
      <c r="AC308" s="539"/>
      <c r="AD308" s="540"/>
    </row>
    <row r="309" spans="1:30" s="9" customFormat="1" ht="12.75">
      <c r="A309" s="814"/>
      <c r="B309" s="549"/>
      <c r="C309" s="797"/>
      <c r="D309" s="789"/>
      <c r="E309" s="790"/>
      <c r="F309" s="791"/>
      <c r="G309" s="792"/>
      <c r="H309" s="793"/>
      <c r="I309" s="792"/>
      <c r="J309" s="793"/>
      <c r="K309" s="792"/>
      <c r="L309" s="793"/>
      <c r="M309" s="792"/>
      <c r="N309" s="793"/>
      <c r="O309" s="792"/>
      <c r="P309" s="629"/>
      <c r="Q309" s="854"/>
      <c r="R309" s="798" t="s">
        <v>215</v>
      </c>
      <c r="S309" s="537">
        <f t="shared" si="61"/>
        <v>0</v>
      </c>
      <c r="T309" s="537">
        <f t="shared" si="61"/>
        <v>0</v>
      </c>
      <c r="U309" s="538">
        <v>0</v>
      </c>
      <c r="V309" s="538">
        <v>0</v>
      </c>
      <c r="W309" s="538">
        <v>0</v>
      </c>
      <c r="X309" s="537">
        <v>0</v>
      </c>
      <c r="Y309" s="538">
        <v>0</v>
      </c>
      <c r="Z309" s="538">
        <v>0</v>
      </c>
      <c r="AA309" s="538">
        <v>0</v>
      </c>
      <c r="AB309" s="537">
        <v>0</v>
      </c>
      <c r="AC309" s="539"/>
      <c r="AD309" s="540"/>
    </row>
    <row r="310" spans="1:30" s="9" customFormat="1" ht="12.75">
      <c r="A310" s="814"/>
      <c r="B310" s="549"/>
      <c r="C310" s="797"/>
      <c r="D310" s="789"/>
      <c r="E310" s="790"/>
      <c r="F310" s="791"/>
      <c r="G310" s="792"/>
      <c r="H310" s="793"/>
      <c r="I310" s="792"/>
      <c r="J310" s="793"/>
      <c r="K310" s="792"/>
      <c r="L310" s="793"/>
      <c r="M310" s="792"/>
      <c r="N310" s="793"/>
      <c r="O310" s="792"/>
      <c r="P310" s="629"/>
      <c r="Q310" s="854"/>
      <c r="R310" s="798" t="s">
        <v>216</v>
      </c>
      <c r="S310" s="537">
        <f t="shared" si="61"/>
        <v>0</v>
      </c>
      <c r="T310" s="537">
        <f t="shared" si="61"/>
        <v>0</v>
      </c>
      <c r="U310" s="538">
        <v>0</v>
      </c>
      <c r="V310" s="538">
        <v>0</v>
      </c>
      <c r="W310" s="538">
        <v>0</v>
      </c>
      <c r="X310" s="537">
        <v>0</v>
      </c>
      <c r="Y310" s="538">
        <v>0</v>
      </c>
      <c r="Z310" s="538">
        <v>0</v>
      </c>
      <c r="AA310" s="538">
        <v>0</v>
      </c>
      <c r="AB310" s="537">
        <v>0</v>
      </c>
      <c r="AC310" s="539"/>
      <c r="AD310" s="540"/>
    </row>
    <row r="311" spans="1:30" s="9" customFormat="1" ht="12.75">
      <c r="A311" s="814"/>
      <c r="B311" s="549"/>
      <c r="C311" s="872"/>
      <c r="D311" s="789"/>
      <c r="E311" s="790"/>
      <c r="F311" s="791"/>
      <c r="G311" s="792"/>
      <c r="H311" s="793"/>
      <c r="I311" s="792"/>
      <c r="J311" s="793"/>
      <c r="K311" s="792"/>
      <c r="L311" s="793"/>
      <c r="M311" s="792"/>
      <c r="N311" s="793"/>
      <c r="O311" s="792"/>
      <c r="P311" s="629"/>
      <c r="Q311" s="854" t="s">
        <v>31</v>
      </c>
      <c r="R311" s="798" t="s">
        <v>217</v>
      </c>
      <c r="S311" s="537">
        <f t="shared" si="61"/>
        <v>14406.8</v>
      </c>
      <c r="T311" s="537">
        <f t="shared" si="61"/>
        <v>0</v>
      </c>
      <c r="U311" s="538">
        <v>14406.8</v>
      </c>
      <c r="V311" s="538">
        <v>0</v>
      </c>
      <c r="W311" s="538">
        <v>0</v>
      </c>
      <c r="X311" s="537">
        <v>0</v>
      </c>
      <c r="Y311" s="538">
        <v>0</v>
      </c>
      <c r="Z311" s="538">
        <v>0</v>
      </c>
      <c r="AA311" s="538">
        <v>0</v>
      </c>
      <c r="AB311" s="537">
        <v>0</v>
      </c>
      <c r="AC311" s="539"/>
      <c r="AD311" s="540"/>
    </row>
    <row r="312" spans="1:30" s="9" customFormat="1" ht="13.5" thickBot="1">
      <c r="A312" s="819"/>
      <c r="B312" s="550"/>
      <c r="C312" s="873"/>
      <c r="D312" s="857">
        <v>3000</v>
      </c>
      <c r="E312" s="803"/>
      <c r="F312" s="804"/>
      <c r="G312" s="805"/>
      <c r="H312" s="806">
        <v>1</v>
      </c>
      <c r="I312" s="805"/>
      <c r="J312" s="806"/>
      <c r="K312" s="805"/>
      <c r="L312" s="806"/>
      <c r="M312" s="805"/>
      <c r="N312" s="806"/>
      <c r="O312" s="805"/>
      <c r="P312" s="637"/>
      <c r="Q312" s="855" t="s">
        <v>31</v>
      </c>
      <c r="R312" s="809" t="s">
        <v>218</v>
      </c>
      <c r="S312" s="541">
        <f t="shared" si="61"/>
        <v>16797.1</v>
      </c>
      <c r="T312" s="541">
        <f t="shared" si="61"/>
        <v>0</v>
      </c>
      <c r="U312" s="538">
        <v>16797.1</v>
      </c>
      <c r="V312" s="542">
        <v>0</v>
      </c>
      <c r="W312" s="542">
        <v>0</v>
      </c>
      <c r="X312" s="541">
        <v>0</v>
      </c>
      <c r="Y312" s="542">
        <v>0</v>
      </c>
      <c r="Z312" s="542">
        <v>0</v>
      </c>
      <c r="AA312" s="542">
        <v>0</v>
      </c>
      <c r="AB312" s="541">
        <v>0</v>
      </c>
      <c r="AC312" s="543"/>
      <c r="AD312" s="544"/>
    </row>
    <row r="313" spans="1:30" s="9" customFormat="1" ht="12.75">
      <c r="A313" s="814" t="s">
        <v>406</v>
      </c>
      <c r="B313" s="549" t="s">
        <v>345</v>
      </c>
      <c r="C313" s="874">
        <v>4184</v>
      </c>
      <c r="D313" s="843"/>
      <c r="E313" s="832"/>
      <c r="F313" s="824"/>
      <c r="G313" s="825"/>
      <c r="H313" s="826"/>
      <c r="I313" s="825"/>
      <c r="J313" s="826"/>
      <c r="K313" s="825"/>
      <c r="L313" s="826"/>
      <c r="M313" s="825"/>
      <c r="N313" s="826"/>
      <c r="O313" s="825"/>
      <c r="P313" s="620"/>
      <c r="Q313" s="619"/>
      <c r="R313" s="599" t="s">
        <v>227</v>
      </c>
      <c r="S313" s="534">
        <f aca="true" t="shared" si="62" ref="S313:AB313">SUM(S314:S324)</f>
        <v>4000</v>
      </c>
      <c r="T313" s="534">
        <f t="shared" si="62"/>
        <v>0</v>
      </c>
      <c r="U313" s="534">
        <f t="shared" si="62"/>
        <v>4000</v>
      </c>
      <c r="V313" s="534">
        <f t="shared" si="62"/>
        <v>0</v>
      </c>
      <c r="W313" s="534">
        <f t="shared" si="62"/>
        <v>0</v>
      </c>
      <c r="X313" s="534">
        <f t="shared" si="62"/>
        <v>0</v>
      </c>
      <c r="Y313" s="534">
        <f t="shared" si="62"/>
        <v>0</v>
      </c>
      <c r="Z313" s="534">
        <f t="shared" si="62"/>
        <v>0</v>
      </c>
      <c r="AA313" s="534">
        <f t="shared" si="62"/>
        <v>0</v>
      </c>
      <c r="AB313" s="534">
        <f t="shared" si="62"/>
        <v>0</v>
      </c>
      <c r="AC313" s="535" t="s">
        <v>28</v>
      </c>
      <c r="AD313" s="536"/>
    </row>
    <row r="314" spans="1:30" s="9" customFormat="1" ht="12.75">
      <c r="A314" s="814"/>
      <c r="B314" s="549"/>
      <c r="C314" s="875"/>
      <c r="D314" s="789"/>
      <c r="E314" s="790"/>
      <c r="F314" s="791"/>
      <c r="G314" s="792"/>
      <c r="H314" s="793"/>
      <c r="I314" s="792"/>
      <c r="J314" s="793"/>
      <c r="K314" s="792"/>
      <c r="L314" s="793"/>
      <c r="M314" s="792"/>
      <c r="N314" s="793"/>
      <c r="O314" s="792"/>
      <c r="P314" s="629"/>
      <c r="Q314" s="628"/>
      <c r="R314" s="798" t="s">
        <v>30</v>
      </c>
      <c r="S314" s="537">
        <f aca="true" t="shared" si="63" ref="S314:T324">U314+W314+Y314+AA314</f>
        <v>0</v>
      </c>
      <c r="T314" s="537">
        <f t="shared" si="63"/>
        <v>0</v>
      </c>
      <c r="U314" s="538">
        <v>0</v>
      </c>
      <c r="V314" s="538">
        <v>0</v>
      </c>
      <c r="W314" s="537">
        <v>0</v>
      </c>
      <c r="X314" s="537">
        <v>0</v>
      </c>
      <c r="Y314" s="537">
        <v>0</v>
      </c>
      <c r="Z314" s="537">
        <v>0</v>
      </c>
      <c r="AA314" s="537">
        <v>0</v>
      </c>
      <c r="AB314" s="537">
        <v>0</v>
      </c>
      <c r="AC314" s="539"/>
      <c r="AD314" s="540"/>
    </row>
    <row r="315" spans="1:30" s="9" customFormat="1" ht="12.75">
      <c r="A315" s="814"/>
      <c r="B315" s="549"/>
      <c r="C315" s="875"/>
      <c r="D315" s="789"/>
      <c r="E315" s="790"/>
      <c r="F315" s="791"/>
      <c r="G315" s="792"/>
      <c r="H315" s="793"/>
      <c r="I315" s="792"/>
      <c r="J315" s="793"/>
      <c r="K315" s="792"/>
      <c r="L315" s="793"/>
      <c r="M315" s="792"/>
      <c r="N315" s="793"/>
      <c r="O315" s="792"/>
      <c r="P315" s="629"/>
      <c r="Q315" s="799"/>
      <c r="R315" s="798" t="s">
        <v>33</v>
      </c>
      <c r="S315" s="537">
        <f t="shared" si="63"/>
        <v>0</v>
      </c>
      <c r="T315" s="537">
        <f t="shared" si="63"/>
        <v>0</v>
      </c>
      <c r="U315" s="538">
        <v>0</v>
      </c>
      <c r="V315" s="538">
        <v>0</v>
      </c>
      <c r="W315" s="537">
        <v>0</v>
      </c>
      <c r="X315" s="537">
        <v>0</v>
      </c>
      <c r="Y315" s="537">
        <v>0</v>
      </c>
      <c r="Z315" s="537">
        <v>0</v>
      </c>
      <c r="AA315" s="537">
        <v>0</v>
      </c>
      <c r="AB315" s="537">
        <v>0</v>
      </c>
      <c r="AC315" s="539"/>
      <c r="AD315" s="540"/>
    </row>
    <row r="316" spans="1:30" s="9" customFormat="1" ht="12.75">
      <c r="A316" s="814"/>
      <c r="B316" s="549"/>
      <c r="C316" s="875"/>
      <c r="D316" s="789"/>
      <c r="E316" s="790"/>
      <c r="F316" s="791"/>
      <c r="G316" s="792"/>
      <c r="H316" s="793"/>
      <c r="I316" s="792"/>
      <c r="J316" s="793"/>
      <c r="K316" s="792"/>
      <c r="L316" s="793"/>
      <c r="M316" s="792"/>
      <c r="N316" s="793"/>
      <c r="O316" s="792"/>
      <c r="P316" s="629"/>
      <c r="Q316" s="854"/>
      <c r="R316" s="798" t="s">
        <v>34</v>
      </c>
      <c r="S316" s="537">
        <f t="shared" si="63"/>
        <v>0</v>
      </c>
      <c r="T316" s="537">
        <f t="shared" si="63"/>
        <v>0</v>
      </c>
      <c r="U316" s="538">
        <v>0</v>
      </c>
      <c r="V316" s="538">
        <v>0</v>
      </c>
      <c r="W316" s="537">
        <v>0</v>
      </c>
      <c r="X316" s="537">
        <v>0</v>
      </c>
      <c r="Y316" s="537">
        <v>0</v>
      </c>
      <c r="Z316" s="537">
        <v>0</v>
      </c>
      <c r="AA316" s="537">
        <v>0</v>
      </c>
      <c r="AB316" s="537">
        <v>0</v>
      </c>
      <c r="AC316" s="539"/>
      <c r="AD316" s="540"/>
    </row>
    <row r="317" spans="1:30" s="9" customFormat="1" ht="12.75">
      <c r="A317" s="814"/>
      <c r="B317" s="549"/>
      <c r="C317" s="875"/>
      <c r="D317" s="789"/>
      <c r="E317" s="790"/>
      <c r="F317" s="791"/>
      <c r="G317" s="792"/>
      <c r="H317" s="793"/>
      <c r="I317" s="792"/>
      <c r="J317" s="793"/>
      <c r="K317" s="792"/>
      <c r="L317" s="793"/>
      <c r="M317" s="792"/>
      <c r="N317" s="793"/>
      <c r="O317" s="792"/>
      <c r="P317" s="629"/>
      <c r="Q317" s="854"/>
      <c r="R317" s="798" t="s">
        <v>228</v>
      </c>
      <c r="S317" s="537">
        <f t="shared" si="63"/>
        <v>0</v>
      </c>
      <c r="T317" s="537">
        <f t="shared" si="63"/>
        <v>0</v>
      </c>
      <c r="U317" s="538">
        <v>0</v>
      </c>
      <c r="V317" s="538">
        <v>0</v>
      </c>
      <c r="W317" s="537">
        <v>0</v>
      </c>
      <c r="X317" s="537">
        <v>0</v>
      </c>
      <c r="Y317" s="537">
        <v>0</v>
      </c>
      <c r="Z317" s="537">
        <v>0</v>
      </c>
      <c r="AA317" s="537">
        <v>0</v>
      </c>
      <c r="AB317" s="537">
        <v>0</v>
      </c>
      <c r="AC317" s="539"/>
      <c r="AD317" s="540"/>
    </row>
    <row r="318" spans="1:30" s="9" customFormat="1" ht="12.75">
      <c r="A318" s="814"/>
      <c r="B318" s="549"/>
      <c r="C318" s="875"/>
      <c r="D318" s="789"/>
      <c r="E318" s="790"/>
      <c r="F318" s="791"/>
      <c r="G318" s="792"/>
      <c r="H318" s="793"/>
      <c r="I318" s="792"/>
      <c r="J318" s="793"/>
      <c r="K318" s="792"/>
      <c r="L318" s="793"/>
      <c r="M318" s="792"/>
      <c r="N318" s="793"/>
      <c r="O318" s="792"/>
      <c r="P318" s="629"/>
      <c r="Q318" s="799"/>
      <c r="R318" s="798" t="s">
        <v>36</v>
      </c>
      <c r="S318" s="537">
        <f t="shared" si="63"/>
        <v>0</v>
      </c>
      <c r="T318" s="537">
        <f t="shared" si="63"/>
        <v>0</v>
      </c>
      <c r="U318" s="538">
        <v>0</v>
      </c>
      <c r="V318" s="538">
        <v>0</v>
      </c>
      <c r="W318" s="537">
        <v>0</v>
      </c>
      <c r="X318" s="537">
        <v>0</v>
      </c>
      <c r="Y318" s="537">
        <v>0</v>
      </c>
      <c r="Z318" s="537">
        <v>0</v>
      </c>
      <c r="AA318" s="537">
        <v>0</v>
      </c>
      <c r="AB318" s="537">
        <v>0</v>
      </c>
      <c r="AC318" s="539"/>
      <c r="AD318" s="540"/>
    </row>
    <row r="319" spans="1:30" s="9" customFormat="1" ht="12.75">
      <c r="A319" s="814"/>
      <c r="B319" s="549"/>
      <c r="C319" s="875"/>
      <c r="D319" s="789"/>
      <c r="E319" s="790"/>
      <c r="F319" s="791"/>
      <c r="G319" s="792"/>
      <c r="H319" s="793"/>
      <c r="I319" s="792"/>
      <c r="J319" s="793"/>
      <c r="K319" s="792"/>
      <c r="L319" s="793"/>
      <c r="M319" s="792"/>
      <c r="N319" s="793"/>
      <c r="O319" s="792"/>
      <c r="P319" s="629"/>
      <c r="Q319" s="799"/>
      <c r="R319" s="798" t="s">
        <v>207</v>
      </c>
      <c r="S319" s="537">
        <f t="shared" si="63"/>
        <v>0</v>
      </c>
      <c r="T319" s="537">
        <f t="shared" si="63"/>
        <v>0</v>
      </c>
      <c r="U319" s="538">
        <v>0</v>
      </c>
      <c r="V319" s="538">
        <v>0</v>
      </c>
      <c r="W319" s="537">
        <v>0</v>
      </c>
      <c r="X319" s="537">
        <v>0</v>
      </c>
      <c r="Y319" s="537">
        <v>0</v>
      </c>
      <c r="Z319" s="537">
        <v>0</v>
      </c>
      <c r="AA319" s="537">
        <v>0</v>
      </c>
      <c r="AB319" s="537">
        <v>0</v>
      </c>
      <c r="AC319" s="539"/>
      <c r="AD319" s="540"/>
    </row>
    <row r="320" spans="1:30" s="9" customFormat="1" ht="12.75">
      <c r="A320" s="814"/>
      <c r="B320" s="549"/>
      <c r="C320" s="875"/>
      <c r="D320" s="789"/>
      <c r="E320" s="790"/>
      <c r="F320" s="791"/>
      <c r="G320" s="792"/>
      <c r="H320" s="793"/>
      <c r="I320" s="792"/>
      <c r="J320" s="793"/>
      <c r="K320" s="792"/>
      <c r="L320" s="793"/>
      <c r="M320" s="792"/>
      <c r="N320" s="793"/>
      <c r="O320" s="792"/>
      <c r="P320" s="629"/>
      <c r="Q320" s="799"/>
      <c r="R320" s="798" t="s">
        <v>214</v>
      </c>
      <c r="S320" s="537">
        <f t="shared" si="63"/>
        <v>0</v>
      </c>
      <c r="T320" s="537">
        <f t="shared" si="63"/>
        <v>0</v>
      </c>
      <c r="U320" s="538">
        <v>0</v>
      </c>
      <c r="V320" s="538">
        <v>0</v>
      </c>
      <c r="W320" s="538">
        <v>0</v>
      </c>
      <c r="X320" s="537">
        <v>0</v>
      </c>
      <c r="Y320" s="538">
        <v>0</v>
      </c>
      <c r="Z320" s="538">
        <v>0</v>
      </c>
      <c r="AA320" s="538">
        <v>0</v>
      </c>
      <c r="AB320" s="537">
        <v>0</v>
      </c>
      <c r="AC320" s="539"/>
      <c r="AD320" s="540"/>
    </row>
    <row r="321" spans="1:30" s="9" customFormat="1" ht="12.75">
      <c r="A321" s="814"/>
      <c r="B321" s="549"/>
      <c r="C321" s="875"/>
      <c r="D321" s="789"/>
      <c r="E321" s="790"/>
      <c r="F321" s="791"/>
      <c r="G321" s="792"/>
      <c r="H321" s="793"/>
      <c r="I321" s="792"/>
      <c r="J321" s="793"/>
      <c r="K321" s="792"/>
      <c r="L321" s="793"/>
      <c r="M321" s="792"/>
      <c r="N321" s="793"/>
      <c r="O321" s="792"/>
      <c r="P321" s="629"/>
      <c r="Q321" s="854"/>
      <c r="R321" s="798" t="s">
        <v>215</v>
      </c>
      <c r="S321" s="537">
        <f t="shared" si="63"/>
        <v>0</v>
      </c>
      <c r="T321" s="537">
        <f t="shared" si="63"/>
        <v>0</v>
      </c>
      <c r="U321" s="538">
        <v>0</v>
      </c>
      <c r="V321" s="538">
        <v>0</v>
      </c>
      <c r="W321" s="538">
        <v>0</v>
      </c>
      <c r="X321" s="537">
        <v>0</v>
      </c>
      <c r="Y321" s="538">
        <v>0</v>
      </c>
      <c r="Z321" s="538">
        <v>0</v>
      </c>
      <c r="AA321" s="538">
        <v>0</v>
      </c>
      <c r="AB321" s="537">
        <v>0</v>
      </c>
      <c r="AC321" s="539"/>
      <c r="AD321" s="540"/>
    </row>
    <row r="322" spans="1:30" s="9" customFormat="1" ht="12.75">
      <c r="A322" s="814"/>
      <c r="B322" s="549"/>
      <c r="C322" s="875"/>
      <c r="D322" s="789"/>
      <c r="E322" s="790"/>
      <c r="F322" s="791"/>
      <c r="G322" s="792"/>
      <c r="H322" s="793"/>
      <c r="I322" s="792"/>
      <c r="J322" s="793"/>
      <c r="K322" s="792"/>
      <c r="L322" s="793"/>
      <c r="M322" s="792"/>
      <c r="N322" s="793"/>
      <c r="O322" s="792"/>
      <c r="P322" s="629"/>
      <c r="Q322" s="854"/>
      <c r="R322" s="798" t="s">
        <v>216</v>
      </c>
      <c r="S322" s="537">
        <f t="shared" si="63"/>
        <v>0</v>
      </c>
      <c r="T322" s="537">
        <f t="shared" si="63"/>
        <v>0</v>
      </c>
      <c r="U322" s="538">
        <v>0</v>
      </c>
      <c r="V322" s="538">
        <v>0</v>
      </c>
      <c r="W322" s="538">
        <v>0</v>
      </c>
      <c r="X322" s="537">
        <v>0</v>
      </c>
      <c r="Y322" s="538">
        <v>0</v>
      </c>
      <c r="Z322" s="538">
        <v>0</v>
      </c>
      <c r="AA322" s="538">
        <v>0</v>
      </c>
      <c r="AB322" s="537">
        <v>0</v>
      </c>
      <c r="AC322" s="539"/>
      <c r="AD322" s="540"/>
    </row>
    <row r="323" spans="1:30" s="9" customFormat="1" ht="12.75">
      <c r="A323" s="814"/>
      <c r="B323" s="549"/>
      <c r="C323" s="875"/>
      <c r="D323" s="789"/>
      <c r="E323" s="790"/>
      <c r="F323" s="791">
        <v>1</v>
      </c>
      <c r="G323" s="792"/>
      <c r="H323" s="793"/>
      <c r="I323" s="792"/>
      <c r="J323" s="793"/>
      <c r="K323" s="792"/>
      <c r="L323" s="793"/>
      <c r="M323" s="792"/>
      <c r="N323" s="793"/>
      <c r="O323" s="792"/>
      <c r="P323" s="629"/>
      <c r="Q323" s="854" t="s">
        <v>183</v>
      </c>
      <c r="R323" s="798" t="s">
        <v>217</v>
      </c>
      <c r="S323" s="537">
        <f t="shared" si="63"/>
        <v>4000</v>
      </c>
      <c r="T323" s="537">
        <f t="shared" si="63"/>
        <v>0</v>
      </c>
      <c r="U323" s="538">
        <v>4000</v>
      </c>
      <c r="V323" s="538">
        <v>0</v>
      </c>
      <c r="W323" s="538">
        <v>0</v>
      </c>
      <c r="X323" s="537">
        <v>0</v>
      </c>
      <c r="Y323" s="538">
        <v>0</v>
      </c>
      <c r="Z323" s="538">
        <v>0</v>
      </c>
      <c r="AA323" s="538">
        <v>0</v>
      </c>
      <c r="AB323" s="537">
        <v>0</v>
      </c>
      <c r="AC323" s="539"/>
      <c r="AD323" s="540"/>
    </row>
    <row r="324" spans="1:30" s="9" customFormat="1" ht="13.5" thickBot="1">
      <c r="A324" s="819"/>
      <c r="B324" s="550"/>
      <c r="C324" s="873"/>
      <c r="D324" s="857"/>
      <c r="E324" s="803"/>
      <c r="F324" s="804"/>
      <c r="G324" s="805"/>
      <c r="H324" s="806"/>
      <c r="I324" s="805"/>
      <c r="J324" s="806"/>
      <c r="K324" s="805"/>
      <c r="L324" s="806"/>
      <c r="M324" s="805"/>
      <c r="N324" s="806"/>
      <c r="O324" s="805"/>
      <c r="P324" s="637"/>
      <c r="Q324" s="808"/>
      <c r="R324" s="809" t="s">
        <v>218</v>
      </c>
      <c r="S324" s="541">
        <f t="shared" si="63"/>
        <v>0</v>
      </c>
      <c r="T324" s="541">
        <f t="shared" si="63"/>
        <v>0</v>
      </c>
      <c r="U324" s="542">
        <v>0</v>
      </c>
      <c r="V324" s="542">
        <v>0</v>
      </c>
      <c r="W324" s="542">
        <v>0</v>
      </c>
      <c r="X324" s="541">
        <v>0</v>
      </c>
      <c r="Y324" s="542">
        <v>0</v>
      </c>
      <c r="Z324" s="542">
        <v>0</v>
      </c>
      <c r="AA324" s="542">
        <v>0</v>
      </c>
      <c r="AB324" s="541">
        <v>0</v>
      </c>
      <c r="AC324" s="543"/>
      <c r="AD324" s="544"/>
    </row>
    <row r="325" spans="1:30" s="9" customFormat="1" ht="12.75" customHeight="1">
      <c r="A325" s="814" t="s">
        <v>248</v>
      </c>
      <c r="B325" s="549" t="s">
        <v>346</v>
      </c>
      <c r="C325" s="811">
        <v>12000</v>
      </c>
      <c r="D325" s="843"/>
      <c r="E325" s="832"/>
      <c r="F325" s="824"/>
      <c r="G325" s="825"/>
      <c r="H325" s="826"/>
      <c r="I325" s="825"/>
      <c r="J325" s="826"/>
      <c r="K325" s="825"/>
      <c r="L325" s="826"/>
      <c r="M325" s="825"/>
      <c r="N325" s="826"/>
      <c r="O325" s="825"/>
      <c r="P325" s="620"/>
      <c r="Q325" s="619"/>
      <c r="R325" s="599" t="s">
        <v>227</v>
      </c>
      <c r="S325" s="534">
        <f aca="true" t="shared" si="64" ref="S325:AB325">SUM(S326:S336)</f>
        <v>5760</v>
      </c>
      <c r="T325" s="534">
        <f t="shared" si="64"/>
        <v>0</v>
      </c>
      <c r="U325" s="534">
        <f t="shared" si="64"/>
        <v>5760</v>
      </c>
      <c r="V325" s="534">
        <f t="shared" si="64"/>
        <v>0</v>
      </c>
      <c r="W325" s="534">
        <f t="shared" si="64"/>
        <v>0</v>
      </c>
      <c r="X325" s="534">
        <f t="shared" si="64"/>
        <v>0</v>
      </c>
      <c r="Y325" s="534">
        <f t="shared" si="64"/>
        <v>0</v>
      </c>
      <c r="Z325" s="534">
        <f t="shared" si="64"/>
        <v>0</v>
      </c>
      <c r="AA325" s="534">
        <f t="shared" si="64"/>
        <v>0</v>
      </c>
      <c r="AB325" s="534">
        <f t="shared" si="64"/>
        <v>0</v>
      </c>
      <c r="AC325" s="535" t="s">
        <v>28</v>
      </c>
      <c r="AD325" s="536"/>
    </row>
    <row r="326" spans="1:30" s="9" customFormat="1" ht="12.75">
      <c r="A326" s="814"/>
      <c r="B326" s="549"/>
      <c r="C326" s="797"/>
      <c r="D326" s="789"/>
      <c r="E326" s="790"/>
      <c r="F326" s="791"/>
      <c r="G326" s="792"/>
      <c r="H326" s="793"/>
      <c r="I326" s="792"/>
      <c r="J326" s="793"/>
      <c r="K326" s="792"/>
      <c r="L326" s="793"/>
      <c r="M326" s="792"/>
      <c r="N326" s="793"/>
      <c r="O326" s="792"/>
      <c r="P326" s="629"/>
      <c r="Q326" s="628"/>
      <c r="R326" s="798" t="s">
        <v>30</v>
      </c>
      <c r="S326" s="537">
        <f aca="true" t="shared" si="65" ref="S326:T336">U326+W326+Y326+AA326</f>
        <v>0</v>
      </c>
      <c r="T326" s="537">
        <f t="shared" si="65"/>
        <v>0</v>
      </c>
      <c r="U326" s="538">
        <v>0</v>
      </c>
      <c r="V326" s="538">
        <v>0</v>
      </c>
      <c r="W326" s="537">
        <v>0</v>
      </c>
      <c r="X326" s="537">
        <v>0</v>
      </c>
      <c r="Y326" s="537">
        <v>0</v>
      </c>
      <c r="Z326" s="537">
        <v>0</v>
      </c>
      <c r="AA326" s="537">
        <v>0</v>
      </c>
      <c r="AB326" s="537">
        <v>0</v>
      </c>
      <c r="AC326" s="539"/>
      <c r="AD326" s="540"/>
    </row>
    <row r="327" spans="1:30" s="9" customFormat="1" ht="12.75">
      <c r="A327" s="814"/>
      <c r="B327" s="549"/>
      <c r="C327" s="797"/>
      <c r="D327" s="789"/>
      <c r="E327" s="790"/>
      <c r="F327" s="791"/>
      <c r="G327" s="792"/>
      <c r="H327" s="793"/>
      <c r="I327" s="792"/>
      <c r="J327" s="793"/>
      <c r="K327" s="792"/>
      <c r="L327" s="793"/>
      <c r="M327" s="792"/>
      <c r="N327" s="793"/>
      <c r="O327" s="792"/>
      <c r="P327" s="629"/>
      <c r="Q327" s="799"/>
      <c r="R327" s="798" t="s">
        <v>33</v>
      </c>
      <c r="S327" s="537">
        <f t="shared" si="65"/>
        <v>0</v>
      </c>
      <c r="T327" s="537">
        <f t="shared" si="65"/>
        <v>0</v>
      </c>
      <c r="U327" s="538">
        <v>0</v>
      </c>
      <c r="V327" s="538">
        <v>0</v>
      </c>
      <c r="W327" s="537">
        <v>0</v>
      </c>
      <c r="X327" s="537">
        <v>0</v>
      </c>
      <c r="Y327" s="537">
        <v>0</v>
      </c>
      <c r="Z327" s="537">
        <v>0</v>
      </c>
      <c r="AA327" s="537">
        <v>0</v>
      </c>
      <c r="AB327" s="537">
        <v>0</v>
      </c>
      <c r="AC327" s="539"/>
      <c r="AD327" s="540"/>
    </row>
    <row r="328" spans="1:30" s="9" customFormat="1" ht="12.75">
      <c r="A328" s="814"/>
      <c r="B328" s="549"/>
      <c r="C328" s="797"/>
      <c r="D328" s="789"/>
      <c r="E328" s="790"/>
      <c r="F328" s="791"/>
      <c r="G328" s="792"/>
      <c r="H328" s="793"/>
      <c r="I328" s="792"/>
      <c r="J328" s="793"/>
      <c r="K328" s="792"/>
      <c r="L328" s="793"/>
      <c r="M328" s="792"/>
      <c r="N328" s="793"/>
      <c r="O328" s="792"/>
      <c r="P328" s="629"/>
      <c r="Q328" s="854"/>
      <c r="R328" s="798" t="s">
        <v>34</v>
      </c>
      <c r="S328" s="537">
        <f t="shared" si="65"/>
        <v>0</v>
      </c>
      <c r="T328" s="537">
        <f t="shared" si="65"/>
        <v>0</v>
      </c>
      <c r="U328" s="538">
        <v>0</v>
      </c>
      <c r="V328" s="538">
        <v>0</v>
      </c>
      <c r="W328" s="537">
        <v>0</v>
      </c>
      <c r="X328" s="537">
        <v>0</v>
      </c>
      <c r="Y328" s="537">
        <v>0</v>
      </c>
      <c r="Z328" s="537">
        <v>0</v>
      </c>
      <c r="AA328" s="537">
        <v>0</v>
      </c>
      <c r="AB328" s="537">
        <v>0</v>
      </c>
      <c r="AC328" s="539"/>
      <c r="AD328" s="540"/>
    </row>
    <row r="329" spans="1:30" s="9" customFormat="1" ht="12.75">
      <c r="A329" s="814"/>
      <c r="B329" s="549"/>
      <c r="C329" s="797"/>
      <c r="D329" s="789"/>
      <c r="E329" s="790"/>
      <c r="F329" s="791"/>
      <c r="G329" s="792"/>
      <c r="H329" s="793"/>
      <c r="I329" s="792"/>
      <c r="J329" s="793"/>
      <c r="K329" s="792"/>
      <c r="L329" s="793"/>
      <c r="M329" s="792"/>
      <c r="N329" s="793"/>
      <c r="O329" s="792"/>
      <c r="P329" s="629"/>
      <c r="Q329" s="854"/>
      <c r="R329" s="798" t="s">
        <v>228</v>
      </c>
      <c r="S329" s="537">
        <f t="shared" si="65"/>
        <v>0</v>
      </c>
      <c r="T329" s="537">
        <f t="shared" si="65"/>
        <v>0</v>
      </c>
      <c r="U329" s="538">
        <v>0</v>
      </c>
      <c r="V329" s="538">
        <v>0</v>
      </c>
      <c r="W329" s="537">
        <v>0</v>
      </c>
      <c r="X329" s="537">
        <v>0</v>
      </c>
      <c r="Y329" s="537">
        <v>0</v>
      </c>
      <c r="Z329" s="537">
        <v>0</v>
      </c>
      <c r="AA329" s="537">
        <v>0</v>
      </c>
      <c r="AB329" s="537">
        <v>0</v>
      </c>
      <c r="AC329" s="539"/>
      <c r="AD329" s="540"/>
    </row>
    <row r="330" spans="1:30" s="9" customFormat="1" ht="12.75">
      <c r="A330" s="814"/>
      <c r="B330" s="549"/>
      <c r="C330" s="797"/>
      <c r="D330" s="789"/>
      <c r="E330" s="790"/>
      <c r="F330" s="791"/>
      <c r="G330" s="792"/>
      <c r="H330" s="793"/>
      <c r="I330" s="792"/>
      <c r="J330" s="793"/>
      <c r="K330" s="792"/>
      <c r="L330" s="793"/>
      <c r="M330" s="792"/>
      <c r="N330" s="793"/>
      <c r="O330" s="792"/>
      <c r="P330" s="629"/>
      <c r="Q330" s="854"/>
      <c r="R330" s="798" t="s">
        <v>36</v>
      </c>
      <c r="S330" s="537">
        <f t="shared" si="65"/>
        <v>0</v>
      </c>
      <c r="T330" s="537">
        <f t="shared" si="65"/>
        <v>0</v>
      </c>
      <c r="U330" s="538">
        <v>0</v>
      </c>
      <c r="V330" s="538">
        <v>0</v>
      </c>
      <c r="W330" s="537">
        <v>0</v>
      </c>
      <c r="X330" s="537">
        <v>0</v>
      </c>
      <c r="Y330" s="537">
        <v>0</v>
      </c>
      <c r="Z330" s="537">
        <v>0</v>
      </c>
      <c r="AA330" s="537">
        <v>0</v>
      </c>
      <c r="AB330" s="537">
        <v>0</v>
      </c>
      <c r="AC330" s="539"/>
      <c r="AD330" s="540"/>
    </row>
    <row r="331" spans="1:30" s="9" customFormat="1" ht="12.75">
      <c r="A331" s="814"/>
      <c r="B331" s="549"/>
      <c r="C331" s="797"/>
      <c r="D331" s="789"/>
      <c r="E331" s="790"/>
      <c r="F331" s="791"/>
      <c r="G331" s="792"/>
      <c r="H331" s="793"/>
      <c r="I331" s="792"/>
      <c r="J331" s="793"/>
      <c r="K331" s="792"/>
      <c r="L331" s="793"/>
      <c r="M331" s="792"/>
      <c r="N331" s="793"/>
      <c r="O331" s="792"/>
      <c r="P331" s="629"/>
      <c r="Q331" s="799"/>
      <c r="R331" s="798" t="s">
        <v>207</v>
      </c>
      <c r="S331" s="537">
        <f t="shared" si="65"/>
        <v>0</v>
      </c>
      <c r="T331" s="537">
        <f t="shared" si="65"/>
        <v>0</v>
      </c>
      <c r="U331" s="538">
        <v>0</v>
      </c>
      <c r="V331" s="538">
        <v>0</v>
      </c>
      <c r="W331" s="537">
        <v>0</v>
      </c>
      <c r="X331" s="537">
        <v>0</v>
      </c>
      <c r="Y331" s="537">
        <v>0</v>
      </c>
      <c r="Z331" s="537">
        <v>0</v>
      </c>
      <c r="AA331" s="537">
        <v>0</v>
      </c>
      <c r="AB331" s="537">
        <v>0</v>
      </c>
      <c r="AC331" s="539"/>
      <c r="AD331" s="540"/>
    </row>
    <row r="332" spans="1:30" s="9" customFormat="1" ht="12.75">
      <c r="A332" s="814"/>
      <c r="B332" s="549"/>
      <c r="C332" s="797"/>
      <c r="D332" s="789"/>
      <c r="E332" s="790"/>
      <c r="F332" s="791"/>
      <c r="G332" s="792"/>
      <c r="H332" s="793"/>
      <c r="I332" s="792"/>
      <c r="J332" s="793"/>
      <c r="K332" s="792"/>
      <c r="L332" s="793"/>
      <c r="M332" s="792"/>
      <c r="N332" s="793"/>
      <c r="O332" s="792"/>
      <c r="P332" s="629"/>
      <c r="Q332" s="836"/>
      <c r="R332" s="798" t="s">
        <v>214</v>
      </c>
      <c r="S332" s="537">
        <f t="shared" si="65"/>
        <v>0</v>
      </c>
      <c r="T332" s="537">
        <f t="shared" si="65"/>
        <v>0</v>
      </c>
      <c r="U332" s="538">
        <v>0</v>
      </c>
      <c r="V332" s="538">
        <v>0</v>
      </c>
      <c r="W332" s="538">
        <v>0</v>
      </c>
      <c r="X332" s="537">
        <v>0</v>
      </c>
      <c r="Y332" s="538">
        <v>0</v>
      </c>
      <c r="Z332" s="538">
        <v>0</v>
      </c>
      <c r="AA332" s="538">
        <v>0</v>
      </c>
      <c r="AB332" s="537">
        <v>0</v>
      </c>
      <c r="AC332" s="539"/>
      <c r="AD332" s="540"/>
    </row>
    <row r="333" spans="1:30" s="9" customFormat="1" ht="12.75">
      <c r="A333" s="814"/>
      <c r="B333" s="549"/>
      <c r="C333" s="797"/>
      <c r="D333" s="789"/>
      <c r="E333" s="790"/>
      <c r="F333" s="791"/>
      <c r="G333" s="792"/>
      <c r="H333" s="793"/>
      <c r="I333" s="792"/>
      <c r="J333" s="793"/>
      <c r="K333" s="792"/>
      <c r="L333" s="793"/>
      <c r="M333" s="792"/>
      <c r="N333" s="793"/>
      <c r="O333" s="792"/>
      <c r="P333" s="629"/>
      <c r="Q333" s="817"/>
      <c r="R333" s="798" t="s">
        <v>215</v>
      </c>
      <c r="S333" s="537">
        <f t="shared" si="65"/>
        <v>0</v>
      </c>
      <c r="T333" s="537">
        <f t="shared" si="65"/>
        <v>0</v>
      </c>
      <c r="U333" s="538">
        <v>0</v>
      </c>
      <c r="V333" s="538">
        <v>0</v>
      </c>
      <c r="W333" s="538">
        <v>0</v>
      </c>
      <c r="X333" s="537">
        <v>0</v>
      </c>
      <c r="Y333" s="538">
        <v>0</v>
      </c>
      <c r="Z333" s="538">
        <v>0</v>
      </c>
      <c r="AA333" s="538">
        <v>0</v>
      </c>
      <c r="AB333" s="537">
        <v>0</v>
      </c>
      <c r="AC333" s="539"/>
      <c r="AD333" s="540"/>
    </row>
    <row r="334" spans="1:30" s="9" customFormat="1" ht="12.75">
      <c r="A334" s="814"/>
      <c r="B334" s="549"/>
      <c r="C334" s="797"/>
      <c r="D334" s="789"/>
      <c r="E334" s="790"/>
      <c r="F334" s="791"/>
      <c r="G334" s="792"/>
      <c r="H334" s="793"/>
      <c r="I334" s="792"/>
      <c r="J334" s="793"/>
      <c r="K334" s="792"/>
      <c r="L334" s="793"/>
      <c r="M334" s="792"/>
      <c r="N334" s="793"/>
      <c r="O334" s="792"/>
      <c r="P334" s="629"/>
      <c r="Q334" s="817"/>
      <c r="R334" s="798" t="s">
        <v>216</v>
      </c>
      <c r="S334" s="537">
        <f>U334+W334+Y334+AA334</f>
        <v>0</v>
      </c>
      <c r="T334" s="537">
        <f>V334+X334+Z334+AB334</f>
        <v>0</v>
      </c>
      <c r="U334" s="538">
        <v>0</v>
      </c>
      <c r="V334" s="538">
        <v>0</v>
      </c>
      <c r="W334" s="538">
        <v>0</v>
      </c>
      <c r="X334" s="537">
        <v>0</v>
      </c>
      <c r="Y334" s="538">
        <v>0</v>
      </c>
      <c r="Z334" s="538">
        <v>0</v>
      </c>
      <c r="AA334" s="538">
        <v>0</v>
      </c>
      <c r="AB334" s="537">
        <v>0</v>
      </c>
      <c r="AC334" s="539"/>
      <c r="AD334" s="540"/>
    </row>
    <row r="335" spans="1:30" s="9" customFormat="1" ht="12.75">
      <c r="A335" s="814"/>
      <c r="B335" s="549"/>
      <c r="C335" s="797"/>
      <c r="D335" s="789"/>
      <c r="E335" s="790"/>
      <c r="F335" s="791">
        <v>1</v>
      </c>
      <c r="G335" s="792"/>
      <c r="H335" s="793"/>
      <c r="I335" s="792"/>
      <c r="J335" s="793"/>
      <c r="K335" s="792"/>
      <c r="L335" s="793"/>
      <c r="M335" s="792"/>
      <c r="N335" s="793"/>
      <c r="O335" s="792"/>
      <c r="P335" s="629"/>
      <c r="Q335" s="817" t="s">
        <v>183</v>
      </c>
      <c r="R335" s="798" t="s">
        <v>217</v>
      </c>
      <c r="S335" s="537">
        <f>U335+W335+Y335+AA335</f>
        <v>760</v>
      </c>
      <c r="T335" s="537">
        <f>V335+X335+Z335+AB335</f>
        <v>0</v>
      </c>
      <c r="U335" s="538">
        <v>760</v>
      </c>
      <c r="V335" s="538">
        <v>0</v>
      </c>
      <c r="W335" s="538">
        <v>0</v>
      </c>
      <c r="X335" s="537">
        <v>0</v>
      </c>
      <c r="Y335" s="538">
        <v>0</v>
      </c>
      <c r="Z335" s="538">
        <v>0</v>
      </c>
      <c r="AA335" s="538">
        <v>0</v>
      </c>
      <c r="AB335" s="537">
        <v>0</v>
      </c>
      <c r="AC335" s="539"/>
      <c r="AD335" s="540"/>
    </row>
    <row r="336" spans="1:30" s="9" customFormat="1" ht="59.25" customHeight="1" thickBot="1">
      <c r="A336" s="819"/>
      <c r="B336" s="550"/>
      <c r="C336" s="801"/>
      <c r="D336" s="857">
        <v>12000</v>
      </c>
      <c r="E336" s="803"/>
      <c r="F336" s="804"/>
      <c r="G336" s="805"/>
      <c r="H336" s="806">
        <v>1</v>
      </c>
      <c r="I336" s="805"/>
      <c r="J336" s="806"/>
      <c r="K336" s="805"/>
      <c r="L336" s="806"/>
      <c r="M336" s="805"/>
      <c r="N336" s="806"/>
      <c r="O336" s="805"/>
      <c r="P336" s="637"/>
      <c r="Q336" s="817" t="s">
        <v>31</v>
      </c>
      <c r="R336" s="809" t="s">
        <v>218</v>
      </c>
      <c r="S336" s="541">
        <f t="shared" si="65"/>
        <v>5000</v>
      </c>
      <c r="T336" s="541">
        <f t="shared" si="65"/>
        <v>0</v>
      </c>
      <c r="U336" s="538">
        <v>5000</v>
      </c>
      <c r="V336" s="542">
        <v>0</v>
      </c>
      <c r="W336" s="542">
        <v>0</v>
      </c>
      <c r="X336" s="541">
        <v>0</v>
      </c>
      <c r="Y336" s="542">
        <v>0</v>
      </c>
      <c r="Z336" s="542">
        <v>0</v>
      </c>
      <c r="AA336" s="542">
        <v>0</v>
      </c>
      <c r="AB336" s="541">
        <v>0</v>
      </c>
      <c r="AC336" s="543"/>
      <c r="AD336" s="544"/>
    </row>
    <row r="337" spans="1:30" s="9" customFormat="1" ht="12.75" customHeight="1">
      <c r="A337" s="814" t="s">
        <v>249</v>
      </c>
      <c r="B337" s="549" t="s">
        <v>314</v>
      </c>
      <c r="C337" s="874">
        <v>4900</v>
      </c>
      <c r="D337" s="843"/>
      <c r="E337" s="832"/>
      <c r="F337" s="824"/>
      <c r="G337" s="825"/>
      <c r="H337" s="826"/>
      <c r="I337" s="825"/>
      <c r="J337" s="826"/>
      <c r="K337" s="825"/>
      <c r="L337" s="826"/>
      <c r="M337" s="825"/>
      <c r="N337" s="826"/>
      <c r="O337" s="825"/>
      <c r="P337" s="620"/>
      <c r="Q337" s="619"/>
      <c r="R337" s="599" t="s">
        <v>227</v>
      </c>
      <c r="S337" s="534">
        <f aca="true" t="shared" si="66" ref="S337:AB337">SUM(S338:S348)</f>
        <v>7975.1</v>
      </c>
      <c r="T337" s="534">
        <f t="shared" si="66"/>
        <v>0</v>
      </c>
      <c r="U337" s="534">
        <f t="shared" si="66"/>
        <v>7975.1</v>
      </c>
      <c r="V337" s="534">
        <f t="shared" si="66"/>
        <v>0</v>
      </c>
      <c r="W337" s="534">
        <f t="shared" si="66"/>
        <v>0</v>
      </c>
      <c r="X337" s="534">
        <f t="shared" si="66"/>
        <v>0</v>
      </c>
      <c r="Y337" s="534">
        <f t="shared" si="66"/>
        <v>0</v>
      </c>
      <c r="Z337" s="534">
        <f t="shared" si="66"/>
        <v>0</v>
      </c>
      <c r="AA337" s="534">
        <f t="shared" si="66"/>
        <v>0</v>
      </c>
      <c r="AB337" s="534">
        <f t="shared" si="66"/>
        <v>0</v>
      </c>
      <c r="AC337" s="535" t="s">
        <v>28</v>
      </c>
      <c r="AD337" s="536"/>
    </row>
    <row r="338" spans="1:30" s="9" customFormat="1" ht="12.75">
      <c r="A338" s="814"/>
      <c r="B338" s="549"/>
      <c r="C338" s="875"/>
      <c r="D338" s="789"/>
      <c r="E338" s="790"/>
      <c r="F338" s="791"/>
      <c r="G338" s="792"/>
      <c r="H338" s="793"/>
      <c r="I338" s="792"/>
      <c r="J338" s="793"/>
      <c r="K338" s="792"/>
      <c r="L338" s="793"/>
      <c r="M338" s="792"/>
      <c r="N338" s="793"/>
      <c r="O338" s="792"/>
      <c r="P338" s="629"/>
      <c r="Q338" s="628"/>
      <c r="R338" s="798" t="s">
        <v>30</v>
      </c>
      <c r="S338" s="537">
        <f aca="true" t="shared" si="67" ref="S338:T348">U338+W338+Y338+AA338</f>
        <v>0</v>
      </c>
      <c r="T338" s="537">
        <f t="shared" si="67"/>
        <v>0</v>
      </c>
      <c r="U338" s="538">
        <v>0</v>
      </c>
      <c r="V338" s="538">
        <v>0</v>
      </c>
      <c r="W338" s="537">
        <v>0</v>
      </c>
      <c r="X338" s="537">
        <v>0</v>
      </c>
      <c r="Y338" s="538">
        <v>0</v>
      </c>
      <c r="Z338" s="538">
        <v>0</v>
      </c>
      <c r="AA338" s="537">
        <v>0</v>
      </c>
      <c r="AB338" s="537">
        <v>0</v>
      </c>
      <c r="AC338" s="539"/>
      <c r="AD338" s="540"/>
    </row>
    <row r="339" spans="1:30" s="9" customFormat="1" ht="12.75">
      <c r="A339" s="814"/>
      <c r="B339" s="549"/>
      <c r="C339" s="875"/>
      <c r="D339" s="789"/>
      <c r="E339" s="790"/>
      <c r="F339" s="791"/>
      <c r="G339" s="792"/>
      <c r="H339" s="793"/>
      <c r="I339" s="792"/>
      <c r="J339" s="793"/>
      <c r="K339" s="792"/>
      <c r="L339" s="793"/>
      <c r="M339" s="792"/>
      <c r="N339" s="793"/>
      <c r="O339" s="792"/>
      <c r="P339" s="629"/>
      <c r="Q339" s="799"/>
      <c r="R339" s="798" t="s">
        <v>33</v>
      </c>
      <c r="S339" s="537">
        <f t="shared" si="67"/>
        <v>0</v>
      </c>
      <c r="T339" s="537">
        <f t="shared" si="67"/>
        <v>0</v>
      </c>
      <c r="U339" s="538">
        <v>0</v>
      </c>
      <c r="V339" s="538">
        <v>0</v>
      </c>
      <c r="W339" s="537">
        <v>0</v>
      </c>
      <c r="X339" s="537">
        <v>0</v>
      </c>
      <c r="Y339" s="538">
        <v>0</v>
      </c>
      <c r="Z339" s="538">
        <v>0</v>
      </c>
      <c r="AA339" s="537">
        <v>0</v>
      </c>
      <c r="AB339" s="537">
        <v>0</v>
      </c>
      <c r="AC339" s="539"/>
      <c r="AD339" s="540"/>
    </row>
    <row r="340" spans="1:30" s="9" customFormat="1" ht="12.75">
      <c r="A340" s="814"/>
      <c r="B340" s="549"/>
      <c r="C340" s="875"/>
      <c r="D340" s="789"/>
      <c r="E340" s="790"/>
      <c r="F340" s="791"/>
      <c r="G340" s="792"/>
      <c r="H340" s="793"/>
      <c r="I340" s="792"/>
      <c r="J340" s="793"/>
      <c r="K340" s="792"/>
      <c r="L340" s="793"/>
      <c r="M340" s="792"/>
      <c r="N340" s="793"/>
      <c r="O340" s="792"/>
      <c r="P340" s="629"/>
      <c r="Q340" s="854"/>
      <c r="R340" s="798" t="s">
        <v>34</v>
      </c>
      <c r="S340" s="537">
        <f t="shared" si="67"/>
        <v>0</v>
      </c>
      <c r="T340" s="537">
        <f t="shared" si="67"/>
        <v>0</v>
      </c>
      <c r="U340" s="538">
        <v>0</v>
      </c>
      <c r="V340" s="538">
        <v>0</v>
      </c>
      <c r="W340" s="537">
        <v>0</v>
      </c>
      <c r="X340" s="537">
        <v>0</v>
      </c>
      <c r="Y340" s="538">
        <v>0</v>
      </c>
      <c r="Z340" s="538">
        <v>0</v>
      </c>
      <c r="AA340" s="537">
        <v>0</v>
      </c>
      <c r="AB340" s="537">
        <v>0</v>
      </c>
      <c r="AC340" s="539"/>
      <c r="AD340" s="540"/>
    </row>
    <row r="341" spans="1:30" s="9" customFormat="1" ht="12.75">
      <c r="A341" s="814"/>
      <c r="B341" s="549"/>
      <c r="C341" s="875"/>
      <c r="D341" s="789"/>
      <c r="E341" s="790"/>
      <c r="F341" s="791"/>
      <c r="G341" s="792"/>
      <c r="H341" s="793"/>
      <c r="I341" s="792"/>
      <c r="J341" s="793"/>
      <c r="K341" s="792"/>
      <c r="L341" s="793"/>
      <c r="M341" s="792"/>
      <c r="N341" s="793"/>
      <c r="O341" s="792"/>
      <c r="P341" s="629"/>
      <c r="Q341" s="854"/>
      <c r="R341" s="798" t="s">
        <v>228</v>
      </c>
      <c r="S341" s="537">
        <f t="shared" si="67"/>
        <v>0</v>
      </c>
      <c r="T341" s="537">
        <f t="shared" si="67"/>
        <v>0</v>
      </c>
      <c r="U341" s="538">
        <v>0</v>
      </c>
      <c r="V341" s="538">
        <v>0</v>
      </c>
      <c r="W341" s="537">
        <v>0</v>
      </c>
      <c r="X341" s="537">
        <v>0</v>
      </c>
      <c r="Y341" s="538">
        <v>0</v>
      </c>
      <c r="Z341" s="538">
        <v>0</v>
      </c>
      <c r="AA341" s="537">
        <v>0</v>
      </c>
      <c r="AB341" s="537">
        <v>0</v>
      </c>
      <c r="AC341" s="539"/>
      <c r="AD341" s="540"/>
    </row>
    <row r="342" spans="1:30" s="9" customFormat="1" ht="12.75">
      <c r="A342" s="814"/>
      <c r="B342" s="549"/>
      <c r="C342" s="875"/>
      <c r="D342" s="789"/>
      <c r="E342" s="790"/>
      <c r="F342" s="791"/>
      <c r="G342" s="792"/>
      <c r="H342" s="793"/>
      <c r="I342" s="792"/>
      <c r="J342" s="793"/>
      <c r="K342" s="792"/>
      <c r="L342" s="793"/>
      <c r="M342" s="792"/>
      <c r="N342" s="793"/>
      <c r="O342" s="792"/>
      <c r="P342" s="629"/>
      <c r="Q342" s="854"/>
      <c r="R342" s="798" t="s">
        <v>36</v>
      </c>
      <c r="S342" s="537">
        <f t="shared" si="67"/>
        <v>0</v>
      </c>
      <c r="T342" s="537">
        <f t="shared" si="67"/>
        <v>0</v>
      </c>
      <c r="U342" s="538">
        <f>294.5-294.5</f>
        <v>0</v>
      </c>
      <c r="V342" s="538">
        <f>294.5-294.5</f>
        <v>0</v>
      </c>
      <c r="W342" s="537">
        <v>0</v>
      </c>
      <c r="X342" s="537">
        <v>0</v>
      </c>
      <c r="Y342" s="537">
        <v>0</v>
      </c>
      <c r="Z342" s="537">
        <v>0</v>
      </c>
      <c r="AA342" s="537">
        <v>0</v>
      </c>
      <c r="AB342" s="537">
        <v>0</v>
      </c>
      <c r="AC342" s="539"/>
      <c r="AD342" s="540"/>
    </row>
    <row r="343" spans="1:30" s="9" customFormat="1" ht="12.75">
      <c r="A343" s="814"/>
      <c r="B343" s="549"/>
      <c r="C343" s="875"/>
      <c r="D343" s="789"/>
      <c r="E343" s="790"/>
      <c r="F343" s="791"/>
      <c r="G343" s="792"/>
      <c r="H343" s="793"/>
      <c r="I343" s="792"/>
      <c r="J343" s="793"/>
      <c r="K343" s="792"/>
      <c r="L343" s="793"/>
      <c r="M343" s="792"/>
      <c r="N343" s="793"/>
      <c r="O343" s="792"/>
      <c r="P343" s="629"/>
      <c r="Q343" s="799"/>
      <c r="R343" s="798" t="s">
        <v>207</v>
      </c>
      <c r="S343" s="537">
        <f t="shared" si="67"/>
        <v>0</v>
      </c>
      <c r="T343" s="537">
        <f t="shared" si="67"/>
        <v>0</v>
      </c>
      <c r="U343" s="538">
        <v>0</v>
      </c>
      <c r="V343" s="538">
        <v>0</v>
      </c>
      <c r="W343" s="537">
        <v>0</v>
      </c>
      <c r="X343" s="537">
        <v>0</v>
      </c>
      <c r="Y343" s="537">
        <v>0</v>
      </c>
      <c r="Z343" s="537">
        <v>0</v>
      </c>
      <c r="AA343" s="537">
        <v>0</v>
      </c>
      <c r="AB343" s="537">
        <v>0</v>
      </c>
      <c r="AC343" s="539"/>
      <c r="AD343" s="540"/>
    </row>
    <row r="344" spans="1:30" s="9" customFormat="1" ht="12.75">
      <c r="A344" s="814"/>
      <c r="B344" s="549"/>
      <c r="C344" s="875"/>
      <c r="D344" s="789"/>
      <c r="E344" s="790"/>
      <c r="F344" s="791"/>
      <c r="G344" s="792"/>
      <c r="H344" s="793"/>
      <c r="I344" s="792"/>
      <c r="J344" s="793"/>
      <c r="K344" s="792"/>
      <c r="L344" s="793"/>
      <c r="M344" s="792"/>
      <c r="N344" s="793"/>
      <c r="O344" s="792"/>
      <c r="P344" s="629"/>
      <c r="Q344" s="854"/>
      <c r="R344" s="798" t="s">
        <v>214</v>
      </c>
      <c r="S344" s="537">
        <f t="shared" si="67"/>
        <v>0</v>
      </c>
      <c r="T344" s="537">
        <f t="shared" si="67"/>
        <v>0</v>
      </c>
      <c r="U344" s="538">
        <v>0</v>
      </c>
      <c r="V344" s="538">
        <v>0</v>
      </c>
      <c r="W344" s="538">
        <v>0</v>
      </c>
      <c r="X344" s="537">
        <v>0</v>
      </c>
      <c r="Y344" s="538">
        <v>0</v>
      </c>
      <c r="Z344" s="538">
        <v>0</v>
      </c>
      <c r="AA344" s="538">
        <v>0</v>
      </c>
      <c r="AB344" s="537">
        <v>0</v>
      </c>
      <c r="AC344" s="539"/>
      <c r="AD344" s="540"/>
    </row>
    <row r="345" spans="1:30" s="9" customFormat="1" ht="12.75">
      <c r="A345" s="814"/>
      <c r="B345" s="549"/>
      <c r="C345" s="875"/>
      <c r="D345" s="789"/>
      <c r="E345" s="790"/>
      <c r="F345" s="791">
        <v>1</v>
      </c>
      <c r="G345" s="792"/>
      <c r="H345" s="793"/>
      <c r="I345" s="792"/>
      <c r="J345" s="793"/>
      <c r="K345" s="792"/>
      <c r="L345" s="793"/>
      <c r="M345" s="792"/>
      <c r="N345" s="793"/>
      <c r="O345" s="792"/>
      <c r="P345" s="629"/>
      <c r="Q345" s="854" t="s">
        <v>183</v>
      </c>
      <c r="R345" s="798" t="s">
        <v>215</v>
      </c>
      <c r="S345" s="537">
        <f t="shared" si="67"/>
        <v>7975.1</v>
      </c>
      <c r="T345" s="537">
        <f t="shared" si="67"/>
        <v>0</v>
      </c>
      <c r="U345" s="538">
        <v>7975.1</v>
      </c>
      <c r="V345" s="538">
        <v>0</v>
      </c>
      <c r="W345" s="538">
        <v>0</v>
      </c>
      <c r="X345" s="537">
        <v>0</v>
      </c>
      <c r="Y345" s="537">
        <v>0</v>
      </c>
      <c r="Z345" s="538">
        <v>0</v>
      </c>
      <c r="AA345" s="538">
        <v>0</v>
      </c>
      <c r="AB345" s="537">
        <v>0</v>
      </c>
      <c r="AC345" s="539"/>
      <c r="AD345" s="540"/>
    </row>
    <row r="346" spans="1:30" s="9" customFormat="1" ht="12.75">
      <c r="A346" s="814"/>
      <c r="B346" s="549"/>
      <c r="C346" s="875"/>
      <c r="D346" s="789"/>
      <c r="E346" s="790"/>
      <c r="F346" s="791"/>
      <c r="G346" s="792"/>
      <c r="H346" s="793"/>
      <c r="I346" s="792"/>
      <c r="J346" s="793"/>
      <c r="K346" s="792"/>
      <c r="L346" s="793"/>
      <c r="M346" s="792"/>
      <c r="N346" s="793"/>
      <c r="O346" s="792"/>
      <c r="P346" s="629"/>
      <c r="Q346" s="854"/>
      <c r="R346" s="798" t="s">
        <v>216</v>
      </c>
      <c r="S346" s="537">
        <f t="shared" si="67"/>
        <v>0</v>
      </c>
      <c r="T346" s="537">
        <f t="shared" si="67"/>
        <v>0</v>
      </c>
      <c r="U346" s="538">
        <v>0</v>
      </c>
      <c r="V346" s="538">
        <v>0</v>
      </c>
      <c r="W346" s="538">
        <v>0</v>
      </c>
      <c r="X346" s="537">
        <v>0</v>
      </c>
      <c r="Y346" s="538">
        <v>0</v>
      </c>
      <c r="Z346" s="538">
        <v>0</v>
      </c>
      <c r="AA346" s="538">
        <v>0</v>
      </c>
      <c r="AB346" s="537">
        <v>0</v>
      </c>
      <c r="AC346" s="539"/>
      <c r="AD346" s="540"/>
    </row>
    <row r="347" spans="1:30" s="9" customFormat="1" ht="12.75">
      <c r="A347" s="814"/>
      <c r="B347" s="549"/>
      <c r="C347" s="875"/>
      <c r="D347" s="789"/>
      <c r="E347" s="790"/>
      <c r="F347" s="791"/>
      <c r="G347" s="792"/>
      <c r="H347" s="793"/>
      <c r="I347" s="792"/>
      <c r="J347" s="793"/>
      <c r="K347" s="792"/>
      <c r="L347" s="793"/>
      <c r="M347" s="792"/>
      <c r="N347" s="793"/>
      <c r="O347" s="792"/>
      <c r="P347" s="629"/>
      <c r="Q347" s="799"/>
      <c r="R347" s="798" t="s">
        <v>217</v>
      </c>
      <c r="S347" s="537">
        <f t="shared" si="67"/>
        <v>0</v>
      </c>
      <c r="T347" s="537">
        <f t="shared" si="67"/>
        <v>0</v>
      </c>
      <c r="U347" s="538">
        <v>0</v>
      </c>
      <c r="V347" s="538">
        <v>0</v>
      </c>
      <c r="W347" s="538">
        <v>0</v>
      </c>
      <c r="X347" s="537">
        <v>0</v>
      </c>
      <c r="Y347" s="538">
        <v>0</v>
      </c>
      <c r="Z347" s="538">
        <v>0</v>
      </c>
      <c r="AA347" s="538">
        <v>0</v>
      </c>
      <c r="AB347" s="537">
        <v>0</v>
      </c>
      <c r="AC347" s="539"/>
      <c r="AD347" s="540"/>
    </row>
    <row r="348" spans="1:30" s="9" customFormat="1" ht="13.5" thickBot="1">
      <c r="A348" s="819"/>
      <c r="B348" s="550"/>
      <c r="C348" s="873"/>
      <c r="D348" s="857"/>
      <c r="E348" s="803"/>
      <c r="F348" s="804"/>
      <c r="G348" s="805"/>
      <c r="H348" s="806"/>
      <c r="I348" s="805"/>
      <c r="J348" s="806"/>
      <c r="K348" s="805"/>
      <c r="L348" s="806"/>
      <c r="M348" s="805"/>
      <c r="N348" s="806"/>
      <c r="O348" s="805"/>
      <c r="P348" s="637"/>
      <c r="Q348" s="808"/>
      <c r="R348" s="809" t="s">
        <v>218</v>
      </c>
      <c r="S348" s="541">
        <f t="shared" si="67"/>
        <v>0</v>
      </c>
      <c r="T348" s="541">
        <f t="shared" si="67"/>
        <v>0</v>
      </c>
      <c r="U348" s="542">
        <v>0</v>
      </c>
      <c r="V348" s="542">
        <v>0</v>
      </c>
      <c r="W348" s="542">
        <v>0</v>
      </c>
      <c r="X348" s="541">
        <v>0</v>
      </c>
      <c r="Y348" s="542">
        <v>0</v>
      </c>
      <c r="Z348" s="542">
        <v>0</v>
      </c>
      <c r="AA348" s="542">
        <v>0</v>
      </c>
      <c r="AB348" s="541">
        <v>0</v>
      </c>
      <c r="AC348" s="543"/>
      <c r="AD348" s="544"/>
    </row>
    <row r="349" spans="1:30" s="9" customFormat="1" ht="12.75">
      <c r="A349" s="814" t="s">
        <v>407</v>
      </c>
      <c r="B349" s="549" t="s">
        <v>347</v>
      </c>
      <c r="C349" s="874">
        <v>200</v>
      </c>
      <c r="D349" s="843"/>
      <c r="E349" s="832"/>
      <c r="F349" s="824"/>
      <c r="G349" s="825"/>
      <c r="H349" s="826"/>
      <c r="I349" s="825"/>
      <c r="J349" s="826"/>
      <c r="K349" s="825"/>
      <c r="L349" s="826"/>
      <c r="M349" s="825"/>
      <c r="N349" s="826"/>
      <c r="O349" s="825"/>
      <c r="P349" s="620"/>
      <c r="Q349" s="619"/>
      <c r="R349" s="599" t="s">
        <v>227</v>
      </c>
      <c r="S349" s="534">
        <f aca="true" t="shared" si="68" ref="S349:AB349">SUM(S350:S360)</f>
        <v>1400</v>
      </c>
      <c r="T349" s="534">
        <f t="shared" si="68"/>
        <v>0</v>
      </c>
      <c r="U349" s="534">
        <f t="shared" si="68"/>
        <v>1400</v>
      </c>
      <c r="V349" s="534">
        <f t="shared" si="68"/>
        <v>0</v>
      </c>
      <c r="W349" s="534">
        <f t="shared" si="68"/>
        <v>0</v>
      </c>
      <c r="X349" s="534">
        <f t="shared" si="68"/>
        <v>0</v>
      </c>
      <c r="Y349" s="534">
        <f t="shared" si="68"/>
        <v>0</v>
      </c>
      <c r="Z349" s="534">
        <f t="shared" si="68"/>
        <v>0</v>
      </c>
      <c r="AA349" s="534">
        <f t="shared" si="68"/>
        <v>0</v>
      </c>
      <c r="AB349" s="534">
        <f t="shared" si="68"/>
        <v>0</v>
      </c>
      <c r="AC349" s="535" t="s">
        <v>28</v>
      </c>
      <c r="AD349" s="536"/>
    </row>
    <row r="350" spans="1:30" s="9" customFormat="1" ht="12.75">
      <c r="A350" s="814"/>
      <c r="B350" s="549"/>
      <c r="C350" s="875"/>
      <c r="D350" s="789"/>
      <c r="E350" s="790"/>
      <c r="F350" s="791"/>
      <c r="G350" s="792"/>
      <c r="H350" s="793"/>
      <c r="I350" s="792"/>
      <c r="J350" s="793"/>
      <c r="K350" s="792"/>
      <c r="L350" s="793"/>
      <c r="M350" s="792"/>
      <c r="N350" s="793"/>
      <c r="O350" s="792"/>
      <c r="P350" s="629"/>
      <c r="Q350" s="628"/>
      <c r="R350" s="798" t="s">
        <v>30</v>
      </c>
      <c r="S350" s="537">
        <f aca="true" t="shared" si="69" ref="S350:T360">U350+W350+Y350+AA350</f>
        <v>0</v>
      </c>
      <c r="T350" s="537">
        <f t="shared" si="69"/>
        <v>0</v>
      </c>
      <c r="U350" s="538">
        <v>0</v>
      </c>
      <c r="V350" s="538">
        <v>0</v>
      </c>
      <c r="W350" s="537">
        <v>0</v>
      </c>
      <c r="X350" s="537">
        <v>0</v>
      </c>
      <c r="Y350" s="537">
        <v>0</v>
      </c>
      <c r="Z350" s="537">
        <v>0</v>
      </c>
      <c r="AA350" s="537">
        <v>0</v>
      </c>
      <c r="AB350" s="537">
        <v>0</v>
      </c>
      <c r="AC350" s="539"/>
      <c r="AD350" s="540"/>
    </row>
    <row r="351" spans="1:30" s="9" customFormat="1" ht="12.75">
      <c r="A351" s="814"/>
      <c r="B351" s="549"/>
      <c r="C351" s="875"/>
      <c r="D351" s="789"/>
      <c r="E351" s="790"/>
      <c r="F351" s="791"/>
      <c r="G351" s="792"/>
      <c r="H351" s="793"/>
      <c r="I351" s="792"/>
      <c r="J351" s="793"/>
      <c r="K351" s="792"/>
      <c r="L351" s="793"/>
      <c r="M351" s="792"/>
      <c r="N351" s="793"/>
      <c r="O351" s="792"/>
      <c r="P351" s="629"/>
      <c r="Q351" s="799"/>
      <c r="R351" s="798" t="s">
        <v>33</v>
      </c>
      <c r="S351" s="537">
        <f t="shared" si="69"/>
        <v>0</v>
      </c>
      <c r="T351" s="537">
        <f t="shared" si="69"/>
        <v>0</v>
      </c>
      <c r="U351" s="538">
        <v>0</v>
      </c>
      <c r="V351" s="538">
        <v>0</v>
      </c>
      <c r="W351" s="537">
        <v>0</v>
      </c>
      <c r="X351" s="537">
        <v>0</v>
      </c>
      <c r="Y351" s="537">
        <v>0</v>
      </c>
      <c r="Z351" s="537">
        <v>0</v>
      </c>
      <c r="AA351" s="537">
        <v>0</v>
      </c>
      <c r="AB351" s="537">
        <v>0</v>
      </c>
      <c r="AC351" s="539"/>
      <c r="AD351" s="540"/>
    </row>
    <row r="352" spans="1:30" s="9" customFormat="1" ht="12.75">
      <c r="A352" s="814"/>
      <c r="B352" s="549"/>
      <c r="C352" s="875"/>
      <c r="D352" s="789"/>
      <c r="E352" s="790"/>
      <c r="F352" s="791"/>
      <c r="G352" s="792"/>
      <c r="H352" s="793"/>
      <c r="I352" s="792"/>
      <c r="J352" s="793"/>
      <c r="K352" s="792"/>
      <c r="L352" s="793"/>
      <c r="M352" s="792"/>
      <c r="N352" s="793"/>
      <c r="O352" s="792"/>
      <c r="P352" s="629"/>
      <c r="Q352" s="854"/>
      <c r="R352" s="798" t="s">
        <v>34</v>
      </c>
      <c r="S352" s="537">
        <f t="shared" si="69"/>
        <v>0</v>
      </c>
      <c r="T352" s="537">
        <f t="shared" si="69"/>
        <v>0</v>
      </c>
      <c r="U352" s="538">
        <v>0</v>
      </c>
      <c r="V352" s="538">
        <v>0</v>
      </c>
      <c r="W352" s="537">
        <v>0</v>
      </c>
      <c r="X352" s="537">
        <v>0</v>
      </c>
      <c r="Y352" s="537">
        <v>0</v>
      </c>
      <c r="Z352" s="537">
        <v>0</v>
      </c>
      <c r="AA352" s="537">
        <v>0</v>
      </c>
      <c r="AB352" s="537">
        <v>0</v>
      </c>
      <c r="AC352" s="539"/>
      <c r="AD352" s="540"/>
    </row>
    <row r="353" spans="1:30" s="9" customFormat="1" ht="12.75">
      <c r="A353" s="814"/>
      <c r="B353" s="549"/>
      <c r="C353" s="875"/>
      <c r="D353" s="789"/>
      <c r="E353" s="790"/>
      <c r="F353" s="791"/>
      <c r="G353" s="792"/>
      <c r="H353" s="793"/>
      <c r="I353" s="792"/>
      <c r="J353" s="793"/>
      <c r="K353" s="792"/>
      <c r="L353" s="793"/>
      <c r="M353" s="792"/>
      <c r="N353" s="793"/>
      <c r="O353" s="792"/>
      <c r="P353" s="629"/>
      <c r="Q353" s="854"/>
      <c r="R353" s="798" t="s">
        <v>228</v>
      </c>
      <c r="S353" s="537">
        <f t="shared" si="69"/>
        <v>0</v>
      </c>
      <c r="T353" s="537">
        <f t="shared" si="69"/>
        <v>0</v>
      </c>
      <c r="U353" s="538">
        <v>0</v>
      </c>
      <c r="V353" s="538">
        <v>0</v>
      </c>
      <c r="W353" s="537">
        <v>0</v>
      </c>
      <c r="X353" s="537">
        <v>0</v>
      </c>
      <c r="Y353" s="537">
        <v>0</v>
      </c>
      <c r="Z353" s="537">
        <v>0</v>
      </c>
      <c r="AA353" s="537">
        <v>0</v>
      </c>
      <c r="AB353" s="537">
        <v>0</v>
      </c>
      <c r="AC353" s="539"/>
      <c r="AD353" s="540"/>
    </row>
    <row r="354" spans="1:30" s="9" customFormat="1" ht="12.75">
      <c r="A354" s="814"/>
      <c r="B354" s="549"/>
      <c r="C354" s="875"/>
      <c r="D354" s="789"/>
      <c r="E354" s="790"/>
      <c r="F354" s="791"/>
      <c r="G354" s="792"/>
      <c r="H354" s="793"/>
      <c r="I354" s="792"/>
      <c r="J354" s="793"/>
      <c r="K354" s="792"/>
      <c r="L354" s="793"/>
      <c r="M354" s="792"/>
      <c r="N354" s="793"/>
      <c r="O354" s="792"/>
      <c r="P354" s="629"/>
      <c r="Q354" s="855"/>
      <c r="R354" s="798" t="s">
        <v>36</v>
      </c>
      <c r="S354" s="537">
        <f t="shared" si="69"/>
        <v>0</v>
      </c>
      <c r="T354" s="537">
        <f t="shared" si="69"/>
        <v>0</v>
      </c>
      <c r="U354" s="538">
        <v>0</v>
      </c>
      <c r="V354" s="538">
        <v>0</v>
      </c>
      <c r="W354" s="537">
        <v>0</v>
      </c>
      <c r="X354" s="537">
        <v>0</v>
      </c>
      <c r="Y354" s="537">
        <v>0</v>
      </c>
      <c r="Z354" s="537">
        <v>0</v>
      </c>
      <c r="AA354" s="537">
        <v>0</v>
      </c>
      <c r="AB354" s="537">
        <v>0</v>
      </c>
      <c r="AC354" s="539"/>
      <c r="AD354" s="540"/>
    </row>
    <row r="355" spans="1:30" s="9" customFormat="1" ht="12.75">
      <c r="A355" s="814"/>
      <c r="B355" s="549"/>
      <c r="C355" s="875"/>
      <c r="D355" s="789"/>
      <c r="E355" s="790"/>
      <c r="F355" s="791"/>
      <c r="G355" s="792"/>
      <c r="H355" s="793"/>
      <c r="I355" s="792"/>
      <c r="J355" s="793"/>
      <c r="K355" s="792"/>
      <c r="L355" s="793"/>
      <c r="M355" s="792"/>
      <c r="N355" s="793"/>
      <c r="O355" s="792"/>
      <c r="P355" s="629"/>
      <c r="Q355" s="799"/>
      <c r="R355" s="798" t="s">
        <v>207</v>
      </c>
      <c r="S355" s="537">
        <f t="shared" si="69"/>
        <v>0</v>
      </c>
      <c r="T355" s="537">
        <f t="shared" si="69"/>
        <v>0</v>
      </c>
      <c r="U355" s="538">
        <v>0</v>
      </c>
      <c r="V355" s="538">
        <v>0</v>
      </c>
      <c r="W355" s="537">
        <v>0</v>
      </c>
      <c r="X355" s="537">
        <v>0</v>
      </c>
      <c r="Y355" s="537">
        <v>0</v>
      </c>
      <c r="Z355" s="537">
        <v>0</v>
      </c>
      <c r="AA355" s="537">
        <v>0</v>
      </c>
      <c r="AB355" s="537">
        <v>0</v>
      </c>
      <c r="AC355" s="539"/>
      <c r="AD355" s="540"/>
    </row>
    <row r="356" spans="1:30" s="9" customFormat="1" ht="12.75">
      <c r="A356" s="814"/>
      <c r="B356" s="549"/>
      <c r="C356" s="875"/>
      <c r="D356" s="789"/>
      <c r="E356" s="790"/>
      <c r="F356" s="791"/>
      <c r="G356" s="792"/>
      <c r="H356" s="793"/>
      <c r="I356" s="792"/>
      <c r="J356" s="793"/>
      <c r="K356" s="792"/>
      <c r="L356" s="793"/>
      <c r="M356" s="792"/>
      <c r="N356" s="793"/>
      <c r="O356" s="792"/>
      <c r="P356" s="629"/>
      <c r="Q356" s="799"/>
      <c r="R356" s="798" t="s">
        <v>214</v>
      </c>
      <c r="S356" s="537">
        <f t="shared" si="69"/>
        <v>0</v>
      </c>
      <c r="T356" s="537">
        <f t="shared" si="69"/>
        <v>0</v>
      </c>
      <c r="U356" s="538">
        <v>0</v>
      </c>
      <c r="V356" s="538">
        <v>0</v>
      </c>
      <c r="W356" s="538">
        <v>0</v>
      </c>
      <c r="X356" s="537">
        <v>0</v>
      </c>
      <c r="Y356" s="538">
        <v>0</v>
      </c>
      <c r="Z356" s="538">
        <v>0</v>
      </c>
      <c r="AA356" s="538">
        <v>0</v>
      </c>
      <c r="AB356" s="537">
        <v>0</v>
      </c>
      <c r="AC356" s="539"/>
      <c r="AD356" s="540"/>
    </row>
    <row r="357" spans="1:30" s="9" customFormat="1" ht="12.75">
      <c r="A357" s="814"/>
      <c r="B357" s="549"/>
      <c r="C357" s="875"/>
      <c r="D357" s="789"/>
      <c r="E357" s="790"/>
      <c r="F357" s="791"/>
      <c r="G357" s="792"/>
      <c r="H357" s="793"/>
      <c r="I357" s="792"/>
      <c r="J357" s="793"/>
      <c r="K357" s="792"/>
      <c r="L357" s="793"/>
      <c r="M357" s="792"/>
      <c r="N357" s="793"/>
      <c r="O357" s="792"/>
      <c r="P357" s="629"/>
      <c r="Q357" s="799"/>
      <c r="R357" s="798" t="s">
        <v>215</v>
      </c>
      <c r="S357" s="537">
        <f t="shared" si="69"/>
        <v>0</v>
      </c>
      <c r="T357" s="537">
        <f t="shared" si="69"/>
        <v>0</v>
      </c>
      <c r="U357" s="538">
        <v>0</v>
      </c>
      <c r="V357" s="538">
        <v>0</v>
      </c>
      <c r="W357" s="538">
        <v>0</v>
      </c>
      <c r="X357" s="537">
        <v>0</v>
      </c>
      <c r="Y357" s="538">
        <v>0</v>
      </c>
      <c r="Z357" s="538">
        <v>0</v>
      </c>
      <c r="AA357" s="538">
        <v>0</v>
      </c>
      <c r="AB357" s="537">
        <v>0</v>
      </c>
      <c r="AC357" s="539"/>
      <c r="AD357" s="540"/>
    </row>
    <row r="358" spans="1:30" s="9" customFormat="1" ht="12.75">
      <c r="A358" s="814"/>
      <c r="B358" s="549"/>
      <c r="C358" s="875"/>
      <c r="D358" s="789"/>
      <c r="E358" s="790"/>
      <c r="F358" s="791"/>
      <c r="G358" s="792"/>
      <c r="H358" s="793"/>
      <c r="I358" s="792"/>
      <c r="J358" s="793"/>
      <c r="K358" s="792"/>
      <c r="L358" s="793"/>
      <c r="M358" s="792"/>
      <c r="N358" s="793"/>
      <c r="O358" s="792"/>
      <c r="P358" s="629"/>
      <c r="Q358" s="836"/>
      <c r="R358" s="798" t="s">
        <v>216</v>
      </c>
      <c r="S358" s="537">
        <f t="shared" si="69"/>
        <v>0</v>
      </c>
      <c r="T358" s="537">
        <f t="shared" si="69"/>
        <v>0</v>
      </c>
      <c r="U358" s="538">
        <v>0</v>
      </c>
      <c r="V358" s="538">
        <v>0</v>
      </c>
      <c r="W358" s="538">
        <v>0</v>
      </c>
      <c r="X358" s="537">
        <v>0</v>
      </c>
      <c r="Y358" s="538">
        <v>0</v>
      </c>
      <c r="Z358" s="538">
        <v>0</v>
      </c>
      <c r="AA358" s="538">
        <v>0</v>
      </c>
      <c r="AB358" s="537">
        <v>0</v>
      </c>
      <c r="AC358" s="539"/>
      <c r="AD358" s="540"/>
    </row>
    <row r="359" spans="1:30" s="9" customFormat="1" ht="12.75">
      <c r="A359" s="814"/>
      <c r="B359" s="549"/>
      <c r="C359" s="875"/>
      <c r="D359" s="789"/>
      <c r="E359" s="790"/>
      <c r="F359" s="791">
        <v>1</v>
      </c>
      <c r="G359" s="792"/>
      <c r="H359" s="793"/>
      <c r="I359" s="792"/>
      <c r="J359" s="793"/>
      <c r="K359" s="792"/>
      <c r="L359" s="793"/>
      <c r="M359" s="792"/>
      <c r="N359" s="793"/>
      <c r="O359" s="792"/>
      <c r="P359" s="629"/>
      <c r="Q359" s="855" t="s">
        <v>183</v>
      </c>
      <c r="R359" s="798" t="s">
        <v>217</v>
      </c>
      <c r="S359" s="537">
        <f t="shared" si="69"/>
        <v>1400</v>
      </c>
      <c r="T359" s="537">
        <f t="shared" si="69"/>
        <v>0</v>
      </c>
      <c r="U359" s="538">
        <v>1400</v>
      </c>
      <c r="V359" s="538">
        <v>0</v>
      </c>
      <c r="W359" s="538">
        <v>0</v>
      </c>
      <c r="X359" s="537">
        <v>0</v>
      </c>
      <c r="Y359" s="538">
        <v>0</v>
      </c>
      <c r="Z359" s="538">
        <v>0</v>
      </c>
      <c r="AA359" s="538">
        <v>0</v>
      </c>
      <c r="AB359" s="537">
        <v>0</v>
      </c>
      <c r="AC359" s="539"/>
      <c r="AD359" s="540"/>
    </row>
    <row r="360" spans="1:30" s="9" customFormat="1" ht="13.5" thickBot="1">
      <c r="A360" s="819"/>
      <c r="B360" s="550"/>
      <c r="C360" s="873"/>
      <c r="D360" s="857"/>
      <c r="E360" s="803"/>
      <c r="F360" s="804"/>
      <c r="G360" s="805"/>
      <c r="H360" s="806"/>
      <c r="I360" s="805"/>
      <c r="J360" s="806"/>
      <c r="K360" s="805"/>
      <c r="L360" s="806"/>
      <c r="M360" s="805"/>
      <c r="N360" s="806"/>
      <c r="O360" s="805"/>
      <c r="P360" s="637"/>
      <c r="Q360" s="808"/>
      <c r="R360" s="809" t="s">
        <v>218</v>
      </c>
      <c r="S360" s="541">
        <f t="shared" si="69"/>
        <v>0</v>
      </c>
      <c r="T360" s="541">
        <f t="shared" si="69"/>
        <v>0</v>
      </c>
      <c r="U360" s="542">
        <v>0</v>
      </c>
      <c r="V360" s="542">
        <v>0</v>
      </c>
      <c r="W360" s="542">
        <v>0</v>
      </c>
      <c r="X360" s="541">
        <v>0</v>
      </c>
      <c r="Y360" s="542">
        <v>0</v>
      </c>
      <c r="Z360" s="542">
        <v>0</v>
      </c>
      <c r="AA360" s="542">
        <v>0</v>
      </c>
      <c r="AB360" s="541">
        <v>0</v>
      </c>
      <c r="AC360" s="543"/>
      <c r="AD360" s="544"/>
    </row>
    <row r="361" spans="1:30" s="9" customFormat="1" ht="12.75" customHeight="1">
      <c r="A361" s="814" t="s">
        <v>250</v>
      </c>
      <c r="B361" s="549" t="s">
        <v>348</v>
      </c>
      <c r="C361" s="811">
        <v>500</v>
      </c>
      <c r="D361" s="843"/>
      <c r="E361" s="832"/>
      <c r="F361" s="824"/>
      <c r="G361" s="825"/>
      <c r="H361" s="826"/>
      <c r="I361" s="825"/>
      <c r="J361" s="826"/>
      <c r="K361" s="825"/>
      <c r="L361" s="826"/>
      <c r="M361" s="825"/>
      <c r="N361" s="826"/>
      <c r="O361" s="825"/>
      <c r="P361" s="844"/>
      <c r="Q361" s="713"/>
      <c r="R361" s="577" t="s">
        <v>227</v>
      </c>
      <c r="S361" s="545">
        <f aca="true" t="shared" si="70" ref="S361:AB361">SUM(S362:S372)</f>
        <v>3750</v>
      </c>
      <c r="T361" s="545">
        <f t="shared" si="70"/>
        <v>0</v>
      </c>
      <c r="U361" s="545">
        <f t="shared" si="70"/>
        <v>3750</v>
      </c>
      <c r="V361" s="545">
        <f t="shared" si="70"/>
        <v>0</v>
      </c>
      <c r="W361" s="545">
        <f t="shared" si="70"/>
        <v>0</v>
      </c>
      <c r="X361" s="545">
        <f t="shared" si="70"/>
        <v>0</v>
      </c>
      <c r="Y361" s="545">
        <f t="shared" si="70"/>
        <v>0</v>
      </c>
      <c r="Z361" s="545">
        <f t="shared" si="70"/>
        <v>0</v>
      </c>
      <c r="AA361" s="545">
        <f t="shared" si="70"/>
        <v>0</v>
      </c>
      <c r="AB361" s="545">
        <f t="shared" si="70"/>
        <v>0</v>
      </c>
      <c r="AC361" s="539" t="s">
        <v>28</v>
      </c>
      <c r="AD361" s="540"/>
    </row>
    <row r="362" spans="1:30" s="9" customFormat="1" ht="12.75">
      <c r="A362" s="814"/>
      <c r="B362" s="549"/>
      <c r="C362" s="797"/>
      <c r="D362" s="789"/>
      <c r="E362" s="790"/>
      <c r="F362" s="791"/>
      <c r="G362" s="792"/>
      <c r="H362" s="793"/>
      <c r="I362" s="792"/>
      <c r="J362" s="793"/>
      <c r="K362" s="792"/>
      <c r="L362" s="793"/>
      <c r="M362" s="792"/>
      <c r="N362" s="793"/>
      <c r="O362" s="792"/>
      <c r="P362" s="629"/>
      <c r="Q362" s="628"/>
      <c r="R362" s="798" t="s">
        <v>30</v>
      </c>
      <c r="S362" s="537">
        <f aca="true" t="shared" si="71" ref="S362:T372">U362+W362+Y362+AA362</f>
        <v>0</v>
      </c>
      <c r="T362" s="537">
        <f t="shared" si="71"/>
        <v>0</v>
      </c>
      <c r="U362" s="538">
        <v>0</v>
      </c>
      <c r="V362" s="538">
        <v>0</v>
      </c>
      <c r="W362" s="537">
        <v>0</v>
      </c>
      <c r="X362" s="537">
        <v>0</v>
      </c>
      <c r="Y362" s="537">
        <v>0</v>
      </c>
      <c r="Z362" s="537">
        <v>0</v>
      </c>
      <c r="AA362" s="537">
        <v>0</v>
      </c>
      <c r="AB362" s="537">
        <v>0</v>
      </c>
      <c r="AC362" s="539"/>
      <c r="AD362" s="540"/>
    </row>
    <row r="363" spans="1:30" s="9" customFormat="1" ht="12.75">
      <c r="A363" s="814"/>
      <c r="B363" s="549"/>
      <c r="C363" s="797"/>
      <c r="D363" s="789"/>
      <c r="E363" s="790"/>
      <c r="F363" s="791"/>
      <c r="G363" s="792"/>
      <c r="H363" s="793"/>
      <c r="I363" s="792"/>
      <c r="J363" s="793"/>
      <c r="K363" s="792"/>
      <c r="L363" s="793"/>
      <c r="M363" s="792"/>
      <c r="N363" s="793"/>
      <c r="O363" s="792"/>
      <c r="P363" s="629"/>
      <c r="Q363" s="799"/>
      <c r="R363" s="798" t="s">
        <v>33</v>
      </c>
      <c r="S363" s="537">
        <f t="shared" si="71"/>
        <v>0</v>
      </c>
      <c r="T363" s="537">
        <f t="shared" si="71"/>
        <v>0</v>
      </c>
      <c r="U363" s="538">
        <v>0</v>
      </c>
      <c r="V363" s="538">
        <v>0</v>
      </c>
      <c r="W363" s="537">
        <v>0</v>
      </c>
      <c r="X363" s="537">
        <v>0</v>
      </c>
      <c r="Y363" s="537">
        <v>0</v>
      </c>
      <c r="Z363" s="537">
        <v>0</v>
      </c>
      <c r="AA363" s="537">
        <v>0</v>
      </c>
      <c r="AB363" s="537">
        <v>0</v>
      </c>
      <c r="AC363" s="539"/>
      <c r="AD363" s="540"/>
    </row>
    <row r="364" spans="1:30" s="9" customFormat="1" ht="12.75">
      <c r="A364" s="814"/>
      <c r="B364" s="549"/>
      <c r="C364" s="797"/>
      <c r="D364" s="789"/>
      <c r="E364" s="790"/>
      <c r="F364" s="791"/>
      <c r="G364" s="792"/>
      <c r="H364" s="793"/>
      <c r="I364" s="792"/>
      <c r="J364" s="793"/>
      <c r="K364" s="792"/>
      <c r="L364" s="793"/>
      <c r="M364" s="792"/>
      <c r="N364" s="793"/>
      <c r="O364" s="792"/>
      <c r="P364" s="629"/>
      <c r="Q364" s="854"/>
      <c r="R364" s="798" t="s">
        <v>34</v>
      </c>
      <c r="S364" s="537">
        <f t="shared" si="71"/>
        <v>0</v>
      </c>
      <c r="T364" s="537">
        <f t="shared" si="71"/>
        <v>0</v>
      </c>
      <c r="U364" s="538">
        <v>0</v>
      </c>
      <c r="V364" s="538">
        <v>0</v>
      </c>
      <c r="W364" s="537">
        <v>0</v>
      </c>
      <c r="X364" s="537">
        <v>0</v>
      </c>
      <c r="Y364" s="537">
        <v>0</v>
      </c>
      <c r="Z364" s="537">
        <v>0</v>
      </c>
      <c r="AA364" s="537">
        <v>0</v>
      </c>
      <c r="AB364" s="537">
        <v>0</v>
      </c>
      <c r="AC364" s="539"/>
      <c r="AD364" s="540"/>
    </row>
    <row r="365" spans="1:30" s="9" customFormat="1" ht="12.75">
      <c r="A365" s="814"/>
      <c r="B365" s="549"/>
      <c r="C365" s="797"/>
      <c r="D365" s="789"/>
      <c r="E365" s="790"/>
      <c r="F365" s="791"/>
      <c r="G365" s="792"/>
      <c r="H365" s="793"/>
      <c r="I365" s="792"/>
      <c r="J365" s="793"/>
      <c r="K365" s="792"/>
      <c r="L365" s="793"/>
      <c r="M365" s="792"/>
      <c r="N365" s="793"/>
      <c r="O365" s="792"/>
      <c r="P365" s="629"/>
      <c r="Q365" s="854"/>
      <c r="R365" s="798" t="s">
        <v>228</v>
      </c>
      <c r="S365" s="537">
        <f t="shared" si="71"/>
        <v>0</v>
      </c>
      <c r="T365" s="537">
        <f t="shared" si="71"/>
        <v>0</v>
      </c>
      <c r="U365" s="538">
        <v>0</v>
      </c>
      <c r="V365" s="538">
        <v>0</v>
      </c>
      <c r="W365" s="537">
        <v>0</v>
      </c>
      <c r="X365" s="537">
        <v>0</v>
      </c>
      <c r="Y365" s="537">
        <v>0</v>
      </c>
      <c r="Z365" s="537">
        <v>0</v>
      </c>
      <c r="AA365" s="537">
        <v>0</v>
      </c>
      <c r="AB365" s="537">
        <v>0</v>
      </c>
      <c r="AC365" s="539"/>
      <c r="AD365" s="540"/>
    </row>
    <row r="366" spans="1:30" s="9" customFormat="1" ht="12.75">
      <c r="A366" s="814"/>
      <c r="B366" s="549"/>
      <c r="C366" s="797"/>
      <c r="D366" s="789"/>
      <c r="E366" s="790"/>
      <c r="F366" s="791"/>
      <c r="G366" s="792"/>
      <c r="H366" s="793"/>
      <c r="I366" s="792"/>
      <c r="J366" s="793"/>
      <c r="K366" s="792"/>
      <c r="L366" s="793"/>
      <c r="M366" s="792"/>
      <c r="N366" s="793"/>
      <c r="O366" s="792"/>
      <c r="P366" s="629"/>
      <c r="Q366" s="855"/>
      <c r="R366" s="798" t="s">
        <v>36</v>
      </c>
      <c r="S366" s="537">
        <f t="shared" si="71"/>
        <v>0</v>
      </c>
      <c r="T366" s="537">
        <f t="shared" si="71"/>
        <v>0</v>
      </c>
      <c r="U366" s="538">
        <v>0</v>
      </c>
      <c r="V366" s="538">
        <v>0</v>
      </c>
      <c r="W366" s="537">
        <v>0</v>
      </c>
      <c r="X366" s="537">
        <v>0</v>
      </c>
      <c r="Y366" s="537">
        <v>0</v>
      </c>
      <c r="Z366" s="537">
        <v>0</v>
      </c>
      <c r="AA366" s="537">
        <v>0</v>
      </c>
      <c r="AB366" s="537">
        <v>0</v>
      </c>
      <c r="AC366" s="539"/>
      <c r="AD366" s="540"/>
    </row>
    <row r="367" spans="1:30" s="9" customFormat="1" ht="12.75">
      <c r="A367" s="814"/>
      <c r="B367" s="549"/>
      <c r="C367" s="797"/>
      <c r="D367" s="789"/>
      <c r="E367" s="790"/>
      <c r="F367" s="791"/>
      <c r="G367" s="792"/>
      <c r="H367" s="793"/>
      <c r="I367" s="792"/>
      <c r="J367" s="793"/>
      <c r="K367" s="792"/>
      <c r="L367" s="793"/>
      <c r="M367" s="792"/>
      <c r="N367" s="793"/>
      <c r="O367" s="792"/>
      <c r="P367" s="629"/>
      <c r="Q367" s="855"/>
      <c r="R367" s="798" t="s">
        <v>207</v>
      </c>
      <c r="S367" s="537">
        <f t="shared" si="71"/>
        <v>0</v>
      </c>
      <c r="T367" s="537">
        <f t="shared" si="71"/>
        <v>0</v>
      </c>
      <c r="U367" s="538">
        <v>0</v>
      </c>
      <c r="V367" s="538">
        <v>0</v>
      </c>
      <c r="W367" s="537">
        <v>0</v>
      </c>
      <c r="X367" s="537">
        <v>0</v>
      </c>
      <c r="Y367" s="537">
        <v>0</v>
      </c>
      <c r="Z367" s="537">
        <v>0</v>
      </c>
      <c r="AA367" s="537">
        <v>0</v>
      </c>
      <c r="AB367" s="537">
        <v>0</v>
      </c>
      <c r="AC367" s="539"/>
      <c r="AD367" s="540"/>
    </row>
    <row r="368" spans="1:30" s="9" customFormat="1" ht="12.75">
      <c r="A368" s="814"/>
      <c r="B368" s="549"/>
      <c r="C368" s="797"/>
      <c r="D368" s="789"/>
      <c r="E368" s="790"/>
      <c r="F368" s="791"/>
      <c r="G368" s="792"/>
      <c r="H368" s="793"/>
      <c r="I368" s="792"/>
      <c r="J368" s="793"/>
      <c r="K368" s="792"/>
      <c r="L368" s="793"/>
      <c r="M368" s="792"/>
      <c r="N368" s="793"/>
      <c r="O368" s="792"/>
      <c r="P368" s="629"/>
      <c r="Q368" s="799"/>
      <c r="R368" s="798" t="s">
        <v>214</v>
      </c>
      <c r="S368" s="537">
        <f t="shared" si="71"/>
        <v>0</v>
      </c>
      <c r="T368" s="537">
        <f t="shared" si="71"/>
        <v>0</v>
      </c>
      <c r="U368" s="538">
        <v>0</v>
      </c>
      <c r="V368" s="538">
        <v>0</v>
      </c>
      <c r="W368" s="538">
        <v>0</v>
      </c>
      <c r="X368" s="537">
        <v>0</v>
      </c>
      <c r="Y368" s="538">
        <v>0</v>
      </c>
      <c r="Z368" s="538">
        <v>0</v>
      </c>
      <c r="AA368" s="538">
        <v>0</v>
      </c>
      <c r="AB368" s="537">
        <v>0</v>
      </c>
      <c r="AC368" s="539"/>
      <c r="AD368" s="540"/>
    </row>
    <row r="369" spans="1:30" s="9" customFormat="1" ht="12.75">
      <c r="A369" s="814"/>
      <c r="B369" s="549"/>
      <c r="C369" s="797"/>
      <c r="D369" s="789"/>
      <c r="E369" s="790"/>
      <c r="F369" s="791"/>
      <c r="G369" s="792"/>
      <c r="H369" s="793"/>
      <c r="I369" s="792"/>
      <c r="J369" s="793"/>
      <c r="K369" s="792"/>
      <c r="L369" s="793"/>
      <c r="M369" s="792"/>
      <c r="N369" s="793"/>
      <c r="O369" s="792"/>
      <c r="P369" s="629"/>
      <c r="Q369" s="799"/>
      <c r="R369" s="798" t="s">
        <v>215</v>
      </c>
      <c r="S369" s="537">
        <f t="shared" si="71"/>
        <v>0</v>
      </c>
      <c r="T369" s="537">
        <f t="shared" si="71"/>
        <v>0</v>
      </c>
      <c r="U369" s="538">
        <v>0</v>
      </c>
      <c r="V369" s="538">
        <v>0</v>
      </c>
      <c r="W369" s="538">
        <v>0</v>
      </c>
      <c r="X369" s="537">
        <v>0</v>
      </c>
      <c r="Y369" s="538">
        <v>0</v>
      </c>
      <c r="Z369" s="538">
        <v>0</v>
      </c>
      <c r="AA369" s="538">
        <v>0</v>
      </c>
      <c r="AB369" s="537">
        <v>0</v>
      </c>
      <c r="AC369" s="539"/>
      <c r="AD369" s="540"/>
    </row>
    <row r="370" spans="1:30" s="9" customFormat="1" ht="12.75">
      <c r="A370" s="814"/>
      <c r="B370" s="549"/>
      <c r="C370" s="797"/>
      <c r="D370" s="789"/>
      <c r="E370" s="790"/>
      <c r="F370" s="791"/>
      <c r="G370" s="792"/>
      <c r="H370" s="793"/>
      <c r="I370" s="792"/>
      <c r="J370" s="793"/>
      <c r="K370" s="792"/>
      <c r="L370" s="793"/>
      <c r="M370" s="792"/>
      <c r="N370" s="793"/>
      <c r="O370" s="792"/>
      <c r="P370" s="629"/>
      <c r="Q370" s="855"/>
      <c r="R370" s="798" t="s">
        <v>216</v>
      </c>
      <c r="S370" s="537">
        <f t="shared" si="71"/>
        <v>0</v>
      </c>
      <c r="T370" s="537">
        <f t="shared" si="71"/>
        <v>0</v>
      </c>
      <c r="U370" s="538">
        <v>0</v>
      </c>
      <c r="V370" s="538">
        <v>0</v>
      </c>
      <c r="W370" s="538">
        <v>0</v>
      </c>
      <c r="X370" s="537">
        <v>0</v>
      </c>
      <c r="Y370" s="538">
        <v>0</v>
      </c>
      <c r="Z370" s="538">
        <v>0</v>
      </c>
      <c r="AA370" s="538">
        <v>0</v>
      </c>
      <c r="AB370" s="537">
        <v>0</v>
      </c>
      <c r="AC370" s="539"/>
      <c r="AD370" s="540"/>
    </row>
    <row r="371" spans="1:30" s="9" customFormat="1" ht="12.75">
      <c r="A371" s="814"/>
      <c r="B371" s="549"/>
      <c r="C371" s="797"/>
      <c r="D371" s="789"/>
      <c r="E371" s="790"/>
      <c r="F371" s="791">
        <v>1</v>
      </c>
      <c r="G371" s="792"/>
      <c r="H371" s="793"/>
      <c r="I371" s="792"/>
      <c r="J371" s="793"/>
      <c r="K371" s="792"/>
      <c r="L371" s="793"/>
      <c r="M371" s="792"/>
      <c r="N371" s="793"/>
      <c r="O371" s="792"/>
      <c r="P371" s="629"/>
      <c r="Q371" s="855" t="s">
        <v>183</v>
      </c>
      <c r="R371" s="798" t="s">
        <v>217</v>
      </c>
      <c r="S371" s="537">
        <f t="shared" si="71"/>
        <v>500</v>
      </c>
      <c r="T371" s="537">
        <f t="shared" si="71"/>
        <v>0</v>
      </c>
      <c r="U371" s="538">
        <v>500</v>
      </c>
      <c r="V371" s="538">
        <v>0</v>
      </c>
      <c r="W371" s="538">
        <v>0</v>
      </c>
      <c r="X371" s="537">
        <v>0</v>
      </c>
      <c r="Y371" s="538">
        <v>0</v>
      </c>
      <c r="Z371" s="538">
        <v>0</v>
      </c>
      <c r="AA371" s="538">
        <v>0</v>
      </c>
      <c r="AB371" s="537">
        <v>0</v>
      </c>
      <c r="AC371" s="539"/>
      <c r="AD371" s="540"/>
    </row>
    <row r="372" spans="1:30" s="9" customFormat="1" ht="13.5" thickBot="1">
      <c r="A372" s="819"/>
      <c r="B372" s="550"/>
      <c r="C372" s="801"/>
      <c r="D372" s="857">
        <v>500</v>
      </c>
      <c r="E372" s="803"/>
      <c r="F372" s="804"/>
      <c r="G372" s="805"/>
      <c r="H372" s="806">
        <v>1</v>
      </c>
      <c r="I372" s="805"/>
      <c r="J372" s="806"/>
      <c r="K372" s="805"/>
      <c r="L372" s="806"/>
      <c r="M372" s="805"/>
      <c r="N372" s="806"/>
      <c r="O372" s="805"/>
      <c r="P372" s="637"/>
      <c r="Q372" s="855" t="s">
        <v>31</v>
      </c>
      <c r="R372" s="809" t="s">
        <v>218</v>
      </c>
      <c r="S372" s="541">
        <f t="shared" si="71"/>
        <v>3250</v>
      </c>
      <c r="T372" s="541">
        <f t="shared" si="71"/>
        <v>0</v>
      </c>
      <c r="U372" s="538">
        <v>3250</v>
      </c>
      <c r="V372" s="542">
        <v>0</v>
      </c>
      <c r="W372" s="542">
        <v>0</v>
      </c>
      <c r="X372" s="541">
        <v>0</v>
      </c>
      <c r="Y372" s="542">
        <v>0</v>
      </c>
      <c r="Z372" s="542">
        <v>0</v>
      </c>
      <c r="AA372" s="542">
        <v>0</v>
      </c>
      <c r="AB372" s="541">
        <v>0</v>
      </c>
      <c r="AC372" s="543"/>
      <c r="AD372" s="544"/>
    </row>
    <row r="373" spans="1:30" s="9" customFormat="1" ht="12.75">
      <c r="A373" s="814" t="s">
        <v>251</v>
      </c>
      <c r="B373" s="549" t="s">
        <v>349</v>
      </c>
      <c r="C373" s="811">
        <v>2100</v>
      </c>
      <c r="D373" s="843"/>
      <c r="E373" s="832"/>
      <c r="F373" s="824"/>
      <c r="G373" s="825"/>
      <c r="H373" s="826"/>
      <c r="I373" s="825"/>
      <c r="J373" s="826"/>
      <c r="K373" s="825"/>
      <c r="L373" s="826"/>
      <c r="M373" s="825"/>
      <c r="N373" s="826"/>
      <c r="O373" s="825"/>
      <c r="P373" s="620"/>
      <c r="Q373" s="619"/>
      <c r="R373" s="599" t="s">
        <v>227</v>
      </c>
      <c r="S373" s="534">
        <f aca="true" t="shared" si="72" ref="S373:AB373">SUM(S374:S384)</f>
        <v>16170</v>
      </c>
      <c r="T373" s="534">
        <f t="shared" si="72"/>
        <v>0</v>
      </c>
      <c r="U373" s="534">
        <f t="shared" si="72"/>
        <v>16170</v>
      </c>
      <c r="V373" s="534">
        <f t="shared" si="72"/>
        <v>0</v>
      </c>
      <c r="W373" s="534">
        <f t="shared" si="72"/>
        <v>0</v>
      </c>
      <c r="X373" s="534">
        <f t="shared" si="72"/>
        <v>0</v>
      </c>
      <c r="Y373" s="534">
        <f t="shared" si="72"/>
        <v>0</v>
      </c>
      <c r="Z373" s="534">
        <f t="shared" si="72"/>
        <v>0</v>
      </c>
      <c r="AA373" s="534">
        <f t="shared" si="72"/>
        <v>0</v>
      </c>
      <c r="AB373" s="534">
        <f t="shared" si="72"/>
        <v>0</v>
      </c>
      <c r="AC373" s="535" t="s">
        <v>28</v>
      </c>
      <c r="AD373" s="536"/>
    </row>
    <row r="374" spans="1:30" s="9" customFormat="1" ht="12.75">
      <c r="A374" s="814"/>
      <c r="B374" s="549"/>
      <c r="C374" s="797"/>
      <c r="D374" s="789"/>
      <c r="E374" s="790"/>
      <c r="F374" s="791"/>
      <c r="G374" s="792"/>
      <c r="H374" s="793"/>
      <c r="I374" s="792"/>
      <c r="J374" s="793"/>
      <c r="K374" s="792"/>
      <c r="L374" s="793"/>
      <c r="M374" s="792"/>
      <c r="N374" s="793"/>
      <c r="O374" s="792"/>
      <c r="P374" s="629"/>
      <c r="Q374" s="628"/>
      <c r="R374" s="798" t="s">
        <v>30</v>
      </c>
      <c r="S374" s="537">
        <f aca="true" t="shared" si="73" ref="S374:T384">U374+W374+Y374+AA374</f>
        <v>0</v>
      </c>
      <c r="T374" s="537">
        <f t="shared" si="73"/>
        <v>0</v>
      </c>
      <c r="U374" s="538">
        <v>0</v>
      </c>
      <c r="V374" s="538">
        <v>0</v>
      </c>
      <c r="W374" s="537">
        <v>0</v>
      </c>
      <c r="X374" s="537">
        <v>0</v>
      </c>
      <c r="Y374" s="537">
        <v>0</v>
      </c>
      <c r="Z374" s="537">
        <v>0</v>
      </c>
      <c r="AA374" s="537">
        <v>0</v>
      </c>
      <c r="AB374" s="537">
        <v>0</v>
      </c>
      <c r="AC374" s="539"/>
      <c r="AD374" s="540"/>
    </row>
    <row r="375" spans="1:30" s="9" customFormat="1" ht="12.75">
      <c r="A375" s="814"/>
      <c r="B375" s="549"/>
      <c r="C375" s="797"/>
      <c r="D375" s="789"/>
      <c r="E375" s="790"/>
      <c r="F375" s="791"/>
      <c r="G375" s="792"/>
      <c r="H375" s="793"/>
      <c r="I375" s="792"/>
      <c r="J375" s="793"/>
      <c r="K375" s="792"/>
      <c r="L375" s="793"/>
      <c r="M375" s="792"/>
      <c r="N375" s="793"/>
      <c r="O375" s="792"/>
      <c r="P375" s="629"/>
      <c r="Q375" s="799"/>
      <c r="R375" s="798" t="s">
        <v>33</v>
      </c>
      <c r="S375" s="537">
        <f t="shared" si="73"/>
        <v>0</v>
      </c>
      <c r="T375" s="537">
        <f t="shared" si="73"/>
        <v>0</v>
      </c>
      <c r="U375" s="538">
        <v>0</v>
      </c>
      <c r="V375" s="538">
        <v>0</v>
      </c>
      <c r="W375" s="537">
        <v>0</v>
      </c>
      <c r="X375" s="537">
        <v>0</v>
      </c>
      <c r="Y375" s="537">
        <v>0</v>
      </c>
      <c r="Z375" s="537">
        <v>0</v>
      </c>
      <c r="AA375" s="537">
        <v>0</v>
      </c>
      <c r="AB375" s="537">
        <v>0</v>
      </c>
      <c r="AC375" s="539"/>
      <c r="AD375" s="540"/>
    </row>
    <row r="376" spans="1:30" s="9" customFormat="1" ht="12.75">
      <c r="A376" s="814"/>
      <c r="B376" s="549"/>
      <c r="C376" s="797"/>
      <c r="D376" s="789"/>
      <c r="E376" s="790"/>
      <c r="F376" s="791"/>
      <c r="G376" s="792"/>
      <c r="H376" s="793"/>
      <c r="I376" s="792"/>
      <c r="J376" s="793"/>
      <c r="K376" s="792"/>
      <c r="L376" s="793"/>
      <c r="M376" s="792"/>
      <c r="N376" s="793"/>
      <c r="O376" s="792"/>
      <c r="P376" s="629"/>
      <c r="Q376" s="854"/>
      <c r="R376" s="798" t="s">
        <v>34</v>
      </c>
      <c r="S376" s="537">
        <f t="shared" si="73"/>
        <v>0</v>
      </c>
      <c r="T376" s="537">
        <f t="shared" si="73"/>
        <v>0</v>
      </c>
      <c r="U376" s="538">
        <v>0</v>
      </c>
      <c r="V376" s="538">
        <v>0</v>
      </c>
      <c r="W376" s="537">
        <v>0</v>
      </c>
      <c r="X376" s="537">
        <v>0</v>
      </c>
      <c r="Y376" s="537">
        <v>0</v>
      </c>
      <c r="Z376" s="537">
        <v>0</v>
      </c>
      <c r="AA376" s="537">
        <v>0</v>
      </c>
      <c r="AB376" s="537">
        <v>0</v>
      </c>
      <c r="AC376" s="539"/>
      <c r="AD376" s="540"/>
    </row>
    <row r="377" spans="1:30" s="9" customFormat="1" ht="12.75">
      <c r="A377" s="814"/>
      <c r="B377" s="549"/>
      <c r="C377" s="797"/>
      <c r="D377" s="789"/>
      <c r="E377" s="790"/>
      <c r="F377" s="791"/>
      <c r="G377" s="792"/>
      <c r="H377" s="793"/>
      <c r="I377" s="792"/>
      <c r="J377" s="793"/>
      <c r="K377" s="792"/>
      <c r="L377" s="793"/>
      <c r="M377" s="792"/>
      <c r="N377" s="793"/>
      <c r="O377" s="792"/>
      <c r="P377" s="629"/>
      <c r="Q377" s="854"/>
      <c r="R377" s="798" t="s">
        <v>228</v>
      </c>
      <c r="S377" s="537">
        <f t="shared" si="73"/>
        <v>0</v>
      </c>
      <c r="T377" s="537">
        <f t="shared" si="73"/>
        <v>0</v>
      </c>
      <c r="U377" s="538">
        <v>0</v>
      </c>
      <c r="V377" s="538">
        <v>0</v>
      </c>
      <c r="W377" s="537">
        <v>0</v>
      </c>
      <c r="X377" s="537">
        <v>0</v>
      </c>
      <c r="Y377" s="537">
        <v>0</v>
      </c>
      <c r="Z377" s="537">
        <v>0</v>
      </c>
      <c r="AA377" s="537">
        <v>0</v>
      </c>
      <c r="AB377" s="537">
        <v>0</v>
      </c>
      <c r="AC377" s="539"/>
      <c r="AD377" s="540"/>
    </row>
    <row r="378" spans="1:30" s="9" customFormat="1" ht="12.75">
      <c r="A378" s="814"/>
      <c r="B378" s="549"/>
      <c r="C378" s="797"/>
      <c r="D378" s="789"/>
      <c r="E378" s="790"/>
      <c r="F378" s="791"/>
      <c r="G378" s="792"/>
      <c r="H378" s="793"/>
      <c r="I378" s="792"/>
      <c r="J378" s="793"/>
      <c r="K378" s="792"/>
      <c r="L378" s="793"/>
      <c r="M378" s="792"/>
      <c r="N378" s="793"/>
      <c r="O378" s="792"/>
      <c r="P378" s="629"/>
      <c r="Q378" s="855"/>
      <c r="R378" s="798" t="s">
        <v>36</v>
      </c>
      <c r="S378" s="537">
        <f t="shared" si="73"/>
        <v>0</v>
      </c>
      <c r="T378" s="537">
        <f t="shared" si="73"/>
        <v>0</v>
      </c>
      <c r="U378" s="538">
        <v>0</v>
      </c>
      <c r="V378" s="538">
        <v>0</v>
      </c>
      <c r="W378" s="537">
        <v>0</v>
      </c>
      <c r="X378" s="537">
        <v>0</v>
      </c>
      <c r="Y378" s="537">
        <v>0</v>
      </c>
      <c r="Z378" s="537">
        <v>0</v>
      </c>
      <c r="AA378" s="537">
        <v>0</v>
      </c>
      <c r="AB378" s="537">
        <v>0</v>
      </c>
      <c r="AC378" s="539"/>
      <c r="AD378" s="540"/>
    </row>
    <row r="379" spans="1:30" s="9" customFormat="1" ht="12.75">
      <c r="A379" s="814"/>
      <c r="B379" s="549"/>
      <c r="C379" s="797"/>
      <c r="D379" s="789"/>
      <c r="E379" s="790"/>
      <c r="F379" s="791"/>
      <c r="G379" s="792"/>
      <c r="H379" s="793"/>
      <c r="I379" s="792"/>
      <c r="J379" s="793"/>
      <c r="K379" s="792"/>
      <c r="L379" s="793"/>
      <c r="M379" s="792"/>
      <c r="N379" s="793"/>
      <c r="O379" s="792"/>
      <c r="P379" s="629"/>
      <c r="Q379" s="855"/>
      <c r="R379" s="798" t="s">
        <v>207</v>
      </c>
      <c r="S379" s="537">
        <f t="shared" si="73"/>
        <v>0</v>
      </c>
      <c r="T379" s="537">
        <f t="shared" si="73"/>
        <v>0</v>
      </c>
      <c r="U379" s="538">
        <v>0</v>
      </c>
      <c r="V379" s="538">
        <v>0</v>
      </c>
      <c r="W379" s="537">
        <v>0</v>
      </c>
      <c r="X379" s="537">
        <v>0</v>
      </c>
      <c r="Y379" s="537">
        <v>0</v>
      </c>
      <c r="Z379" s="537">
        <v>0</v>
      </c>
      <c r="AA379" s="537">
        <v>0</v>
      </c>
      <c r="AB379" s="537">
        <v>0</v>
      </c>
      <c r="AC379" s="539"/>
      <c r="AD379" s="540"/>
    </row>
    <row r="380" spans="1:30" s="9" customFormat="1" ht="12.75">
      <c r="A380" s="814"/>
      <c r="B380" s="549"/>
      <c r="C380" s="797"/>
      <c r="D380" s="789"/>
      <c r="E380" s="790"/>
      <c r="F380" s="791"/>
      <c r="G380" s="792"/>
      <c r="H380" s="793"/>
      <c r="I380" s="792"/>
      <c r="J380" s="793"/>
      <c r="K380" s="792"/>
      <c r="L380" s="793"/>
      <c r="M380" s="792"/>
      <c r="N380" s="793"/>
      <c r="O380" s="792"/>
      <c r="P380" s="629"/>
      <c r="Q380" s="799"/>
      <c r="R380" s="798" t="s">
        <v>214</v>
      </c>
      <c r="S380" s="537">
        <f t="shared" si="73"/>
        <v>0</v>
      </c>
      <c r="T380" s="537">
        <f t="shared" si="73"/>
        <v>0</v>
      </c>
      <c r="U380" s="538">
        <v>0</v>
      </c>
      <c r="V380" s="538">
        <v>0</v>
      </c>
      <c r="W380" s="538">
        <v>0</v>
      </c>
      <c r="X380" s="537">
        <v>0</v>
      </c>
      <c r="Y380" s="538">
        <v>0</v>
      </c>
      <c r="Z380" s="538">
        <v>0</v>
      </c>
      <c r="AA380" s="538">
        <v>0</v>
      </c>
      <c r="AB380" s="537">
        <v>0</v>
      </c>
      <c r="AC380" s="539"/>
      <c r="AD380" s="540"/>
    </row>
    <row r="381" spans="1:30" s="9" customFormat="1" ht="12.75">
      <c r="A381" s="814"/>
      <c r="B381" s="549"/>
      <c r="C381" s="797"/>
      <c r="D381" s="789"/>
      <c r="E381" s="790"/>
      <c r="F381" s="791"/>
      <c r="G381" s="792"/>
      <c r="H381" s="793"/>
      <c r="I381" s="792"/>
      <c r="J381" s="793"/>
      <c r="K381" s="792"/>
      <c r="L381" s="793"/>
      <c r="M381" s="792"/>
      <c r="N381" s="793"/>
      <c r="O381" s="792"/>
      <c r="P381" s="629"/>
      <c r="Q381" s="799"/>
      <c r="R381" s="798" t="s">
        <v>215</v>
      </c>
      <c r="S381" s="537">
        <f t="shared" si="73"/>
        <v>0</v>
      </c>
      <c r="T381" s="537">
        <f t="shared" si="73"/>
        <v>0</v>
      </c>
      <c r="U381" s="538">
        <v>0</v>
      </c>
      <c r="V381" s="538">
        <v>0</v>
      </c>
      <c r="W381" s="538">
        <v>0</v>
      </c>
      <c r="X381" s="537">
        <v>0</v>
      </c>
      <c r="Y381" s="538">
        <v>0</v>
      </c>
      <c r="Z381" s="538">
        <v>0</v>
      </c>
      <c r="AA381" s="538">
        <v>0</v>
      </c>
      <c r="AB381" s="537">
        <v>0</v>
      </c>
      <c r="AC381" s="539"/>
      <c r="AD381" s="540"/>
    </row>
    <row r="382" spans="1:30" s="9" customFormat="1" ht="12.75">
      <c r="A382" s="814"/>
      <c r="B382" s="549"/>
      <c r="C382" s="797"/>
      <c r="D382" s="789"/>
      <c r="E382" s="790"/>
      <c r="F382" s="791"/>
      <c r="G382" s="792"/>
      <c r="H382" s="793"/>
      <c r="I382" s="792"/>
      <c r="J382" s="793"/>
      <c r="K382" s="792"/>
      <c r="L382" s="793"/>
      <c r="M382" s="792"/>
      <c r="N382" s="793"/>
      <c r="O382" s="792"/>
      <c r="P382" s="629"/>
      <c r="Q382" s="855"/>
      <c r="R382" s="798" t="s">
        <v>216</v>
      </c>
      <c r="S382" s="537">
        <f t="shared" si="73"/>
        <v>0</v>
      </c>
      <c r="T382" s="537">
        <f t="shared" si="73"/>
        <v>0</v>
      </c>
      <c r="U382" s="538">
        <v>0</v>
      </c>
      <c r="V382" s="538">
        <v>0</v>
      </c>
      <c r="W382" s="538">
        <v>0</v>
      </c>
      <c r="X382" s="537">
        <v>0</v>
      </c>
      <c r="Y382" s="538">
        <v>0</v>
      </c>
      <c r="Z382" s="538">
        <v>0</v>
      </c>
      <c r="AA382" s="538">
        <v>0</v>
      </c>
      <c r="AB382" s="537">
        <v>0</v>
      </c>
      <c r="AC382" s="539"/>
      <c r="AD382" s="540"/>
    </row>
    <row r="383" spans="1:30" s="9" customFormat="1" ht="12.75">
      <c r="A383" s="814"/>
      <c r="B383" s="549"/>
      <c r="C383" s="797"/>
      <c r="D383" s="789"/>
      <c r="E383" s="790"/>
      <c r="F383" s="791">
        <v>1</v>
      </c>
      <c r="G383" s="792"/>
      <c r="H383" s="793"/>
      <c r="I383" s="792"/>
      <c r="J383" s="793"/>
      <c r="K383" s="792"/>
      <c r="L383" s="793"/>
      <c r="M383" s="792"/>
      <c r="N383" s="793"/>
      <c r="O383" s="792"/>
      <c r="P383" s="629"/>
      <c r="Q383" s="855" t="s">
        <v>183</v>
      </c>
      <c r="R383" s="798" t="s">
        <v>217</v>
      </c>
      <c r="S383" s="537">
        <f t="shared" si="73"/>
        <v>1470</v>
      </c>
      <c r="T383" s="537">
        <f t="shared" si="73"/>
        <v>0</v>
      </c>
      <c r="U383" s="538">
        <v>1470</v>
      </c>
      <c r="V383" s="538">
        <v>0</v>
      </c>
      <c r="W383" s="538">
        <v>0</v>
      </c>
      <c r="X383" s="537">
        <v>0</v>
      </c>
      <c r="Y383" s="538">
        <v>0</v>
      </c>
      <c r="Z383" s="538">
        <v>0</v>
      </c>
      <c r="AA383" s="538">
        <v>0</v>
      </c>
      <c r="AB383" s="537">
        <v>0</v>
      </c>
      <c r="AC383" s="539"/>
      <c r="AD383" s="540"/>
    </row>
    <row r="384" spans="1:30" s="9" customFormat="1" ht="13.5" thickBot="1">
      <c r="A384" s="819"/>
      <c r="B384" s="550"/>
      <c r="C384" s="801"/>
      <c r="D384" s="857">
        <v>2100</v>
      </c>
      <c r="E384" s="803"/>
      <c r="F384" s="804"/>
      <c r="G384" s="805"/>
      <c r="H384" s="806">
        <v>1</v>
      </c>
      <c r="I384" s="805"/>
      <c r="J384" s="806"/>
      <c r="K384" s="805"/>
      <c r="L384" s="806"/>
      <c r="M384" s="805"/>
      <c r="N384" s="806"/>
      <c r="O384" s="805"/>
      <c r="P384" s="637"/>
      <c r="Q384" s="855" t="s">
        <v>31</v>
      </c>
      <c r="R384" s="809" t="s">
        <v>218</v>
      </c>
      <c r="S384" s="541">
        <f t="shared" si="73"/>
        <v>14700</v>
      </c>
      <c r="T384" s="541">
        <f t="shared" si="73"/>
        <v>0</v>
      </c>
      <c r="U384" s="538">
        <v>14700</v>
      </c>
      <c r="V384" s="542">
        <v>0</v>
      </c>
      <c r="W384" s="542">
        <v>0</v>
      </c>
      <c r="X384" s="541">
        <v>0</v>
      </c>
      <c r="Y384" s="542">
        <v>0</v>
      </c>
      <c r="Z384" s="542">
        <v>0</v>
      </c>
      <c r="AA384" s="542">
        <v>0</v>
      </c>
      <c r="AB384" s="541">
        <v>0</v>
      </c>
      <c r="AC384" s="543"/>
      <c r="AD384" s="544"/>
    </row>
    <row r="385" spans="1:30" s="9" customFormat="1" ht="12.75" customHeight="1">
      <c r="A385" s="814" t="s">
        <v>252</v>
      </c>
      <c r="B385" s="549" t="s">
        <v>350</v>
      </c>
      <c r="C385" s="811">
        <v>5000</v>
      </c>
      <c r="D385" s="843"/>
      <c r="E385" s="832"/>
      <c r="F385" s="824"/>
      <c r="G385" s="825"/>
      <c r="H385" s="826"/>
      <c r="I385" s="825"/>
      <c r="J385" s="826"/>
      <c r="K385" s="825"/>
      <c r="L385" s="826"/>
      <c r="M385" s="825"/>
      <c r="N385" s="826"/>
      <c r="O385" s="825"/>
      <c r="P385" s="620"/>
      <c r="Q385" s="619"/>
      <c r="R385" s="599" t="s">
        <v>227</v>
      </c>
      <c r="S385" s="534">
        <f aca="true" t="shared" si="74" ref="S385:AB385">SUM(S386:S396)</f>
        <v>38500</v>
      </c>
      <c r="T385" s="534">
        <f t="shared" si="74"/>
        <v>0</v>
      </c>
      <c r="U385" s="534">
        <f t="shared" si="74"/>
        <v>38500</v>
      </c>
      <c r="V385" s="534">
        <f t="shared" si="74"/>
        <v>0</v>
      </c>
      <c r="W385" s="534">
        <f t="shared" si="74"/>
        <v>0</v>
      </c>
      <c r="X385" s="534">
        <f t="shared" si="74"/>
        <v>0</v>
      </c>
      <c r="Y385" s="534">
        <f t="shared" si="74"/>
        <v>0</v>
      </c>
      <c r="Z385" s="534">
        <f t="shared" si="74"/>
        <v>0</v>
      </c>
      <c r="AA385" s="534">
        <f t="shared" si="74"/>
        <v>0</v>
      </c>
      <c r="AB385" s="534">
        <f t="shared" si="74"/>
        <v>0</v>
      </c>
      <c r="AC385" s="535" t="s">
        <v>28</v>
      </c>
      <c r="AD385" s="536"/>
    </row>
    <row r="386" spans="1:30" s="9" customFormat="1" ht="12.75">
      <c r="A386" s="814"/>
      <c r="B386" s="549"/>
      <c r="C386" s="797"/>
      <c r="D386" s="789"/>
      <c r="E386" s="790"/>
      <c r="F386" s="791"/>
      <c r="G386" s="792"/>
      <c r="H386" s="793"/>
      <c r="I386" s="792"/>
      <c r="J386" s="793"/>
      <c r="K386" s="792"/>
      <c r="L386" s="793"/>
      <c r="M386" s="792"/>
      <c r="N386" s="793"/>
      <c r="O386" s="792"/>
      <c r="P386" s="629"/>
      <c r="Q386" s="628"/>
      <c r="R386" s="798" t="s">
        <v>30</v>
      </c>
      <c r="S386" s="537">
        <f aca="true" t="shared" si="75" ref="S386:T396">U386+W386+Y386+AA386</f>
        <v>0</v>
      </c>
      <c r="T386" s="537">
        <f t="shared" si="75"/>
        <v>0</v>
      </c>
      <c r="U386" s="538">
        <v>0</v>
      </c>
      <c r="V386" s="538">
        <v>0</v>
      </c>
      <c r="W386" s="537">
        <v>0</v>
      </c>
      <c r="X386" s="537">
        <v>0</v>
      </c>
      <c r="Y386" s="537">
        <v>0</v>
      </c>
      <c r="Z386" s="537">
        <v>0</v>
      </c>
      <c r="AA386" s="537">
        <v>0</v>
      </c>
      <c r="AB386" s="537">
        <v>0</v>
      </c>
      <c r="AC386" s="539"/>
      <c r="AD386" s="540"/>
    </row>
    <row r="387" spans="1:30" s="9" customFormat="1" ht="12.75">
      <c r="A387" s="814"/>
      <c r="B387" s="549"/>
      <c r="C387" s="797"/>
      <c r="D387" s="789"/>
      <c r="E387" s="790"/>
      <c r="F387" s="791"/>
      <c r="G387" s="792"/>
      <c r="H387" s="793"/>
      <c r="I387" s="792"/>
      <c r="J387" s="793"/>
      <c r="K387" s="792"/>
      <c r="L387" s="793"/>
      <c r="M387" s="792"/>
      <c r="N387" s="793"/>
      <c r="O387" s="792"/>
      <c r="P387" s="629"/>
      <c r="Q387" s="799"/>
      <c r="R387" s="798" t="s">
        <v>33</v>
      </c>
      <c r="S387" s="537">
        <f t="shared" si="75"/>
        <v>0</v>
      </c>
      <c r="T387" s="537">
        <f t="shared" si="75"/>
        <v>0</v>
      </c>
      <c r="U387" s="538">
        <v>0</v>
      </c>
      <c r="V387" s="538">
        <v>0</v>
      </c>
      <c r="W387" s="537">
        <v>0</v>
      </c>
      <c r="X387" s="537">
        <v>0</v>
      </c>
      <c r="Y387" s="537">
        <v>0</v>
      </c>
      <c r="Z387" s="537">
        <v>0</v>
      </c>
      <c r="AA387" s="537">
        <v>0</v>
      </c>
      <c r="AB387" s="537">
        <v>0</v>
      </c>
      <c r="AC387" s="539"/>
      <c r="AD387" s="540"/>
    </row>
    <row r="388" spans="1:30" s="9" customFormat="1" ht="12.75">
      <c r="A388" s="814"/>
      <c r="B388" s="549"/>
      <c r="C388" s="797"/>
      <c r="D388" s="789"/>
      <c r="E388" s="790"/>
      <c r="F388" s="791"/>
      <c r="G388" s="792"/>
      <c r="H388" s="793"/>
      <c r="I388" s="792"/>
      <c r="J388" s="793"/>
      <c r="K388" s="792"/>
      <c r="L388" s="793"/>
      <c r="M388" s="792"/>
      <c r="N388" s="793"/>
      <c r="O388" s="792"/>
      <c r="P388" s="629"/>
      <c r="Q388" s="854"/>
      <c r="R388" s="798" t="s">
        <v>34</v>
      </c>
      <c r="S388" s="537">
        <f t="shared" si="75"/>
        <v>0</v>
      </c>
      <c r="T388" s="537">
        <f t="shared" si="75"/>
        <v>0</v>
      </c>
      <c r="U388" s="538">
        <v>0</v>
      </c>
      <c r="V388" s="538">
        <v>0</v>
      </c>
      <c r="W388" s="537">
        <v>0</v>
      </c>
      <c r="X388" s="537">
        <v>0</v>
      </c>
      <c r="Y388" s="537">
        <v>0</v>
      </c>
      <c r="Z388" s="537">
        <v>0</v>
      </c>
      <c r="AA388" s="537">
        <v>0</v>
      </c>
      <c r="AB388" s="537">
        <v>0</v>
      </c>
      <c r="AC388" s="539"/>
      <c r="AD388" s="540"/>
    </row>
    <row r="389" spans="1:30" s="9" customFormat="1" ht="12.75">
      <c r="A389" s="814"/>
      <c r="B389" s="549"/>
      <c r="C389" s="797"/>
      <c r="D389" s="789"/>
      <c r="E389" s="790"/>
      <c r="F389" s="791"/>
      <c r="G389" s="792"/>
      <c r="H389" s="793"/>
      <c r="I389" s="792"/>
      <c r="J389" s="793"/>
      <c r="K389" s="792"/>
      <c r="L389" s="793"/>
      <c r="M389" s="792"/>
      <c r="N389" s="793"/>
      <c r="O389" s="792"/>
      <c r="P389" s="629"/>
      <c r="Q389" s="854"/>
      <c r="R389" s="798" t="s">
        <v>228</v>
      </c>
      <c r="S389" s="537">
        <f t="shared" si="75"/>
        <v>0</v>
      </c>
      <c r="T389" s="537">
        <f t="shared" si="75"/>
        <v>0</v>
      </c>
      <c r="U389" s="538">
        <v>0</v>
      </c>
      <c r="V389" s="538">
        <v>0</v>
      </c>
      <c r="W389" s="537">
        <v>0</v>
      </c>
      <c r="X389" s="537">
        <v>0</v>
      </c>
      <c r="Y389" s="537">
        <v>0</v>
      </c>
      <c r="Z389" s="537">
        <v>0</v>
      </c>
      <c r="AA389" s="537">
        <v>0</v>
      </c>
      <c r="AB389" s="537">
        <v>0</v>
      </c>
      <c r="AC389" s="539"/>
      <c r="AD389" s="540"/>
    </row>
    <row r="390" spans="1:30" s="9" customFormat="1" ht="12.75">
      <c r="A390" s="814"/>
      <c r="B390" s="549"/>
      <c r="C390" s="797"/>
      <c r="D390" s="789"/>
      <c r="E390" s="790"/>
      <c r="F390" s="791"/>
      <c r="G390" s="792"/>
      <c r="H390" s="793"/>
      <c r="I390" s="792"/>
      <c r="J390" s="793"/>
      <c r="K390" s="792"/>
      <c r="L390" s="793"/>
      <c r="M390" s="792"/>
      <c r="N390" s="793"/>
      <c r="O390" s="792"/>
      <c r="P390" s="629"/>
      <c r="Q390" s="855"/>
      <c r="R390" s="798" t="s">
        <v>36</v>
      </c>
      <c r="S390" s="537">
        <f t="shared" si="75"/>
        <v>0</v>
      </c>
      <c r="T390" s="537">
        <f t="shared" si="75"/>
        <v>0</v>
      </c>
      <c r="U390" s="538">
        <v>0</v>
      </c>
      <c r="V390" s="538">
        <v>0</v>
      </c>
      <c r="W390" s="537">
        <v>0</v>
      </c>
      <c r="X390" s="537">
        <v>0</v>
      </c>
      <c r="Y390" s="537">
        <v>0</v>
      </c>
      <c r="Z390" s="537">
        <v>0</v>
      </c>
      <c r="AA390" s="537">
        <v>0</v>
      </c>
      <c r="AB390" s="537">
        <v>0</v>
      </c>
      <c r="AC390" s="539"/>
      <c r="AD390" s="540"/>
    </row>
    <row r="391" spans="1:30" s="9" customFormat="1" ht="12.75">
      <c r="A391" s="814"/>
      <c r="B391" s="549"/>
      <c r="C391" s="797"/>
      <c r="D391" s="789"/>
      <c r="E391" s="790"/>
      <c r="F391" s="791"/>
      <c r="G391" s="792"/>
      <c r="H391" s="793"/>
      <c r="I391" s="792"/>
      <c r="J391" s="793"/>
      <c r="K391" s="792"/>
      <c r="L391" s="793"/>
      <c r="M391" s="792"/>
      <c r="N391" s="793"/>
      <c r="O391" s="792"/>
      <c r="P391" s="629"/>
      <c r="Q391" s="855"/>
      <c r="R391" s="798" t="s">
        <v>207</v>
      </c>
      <c r="S391" s="537">
        <f t="shared" si="75"/>
        <v>0</v>
      </c>
      <c r="T391" s="537">
        <f t="shared" si="75"/>
        <v>0</v>
      </c>
      <c r="U391" s="538">
        <v>0</v>
      </c>
      <c r="V391" s="538">
        <v>0</v>
      </c>
      <c r="W391" s="537">
        <v>0</v>
      </c>
      <c r="X391" s="537">
        <v>0</v>
      </c>
      <c r="Y391" s="537">
        <v>0</v>
      </c>
      <c r="Z391" s="537">
        <v>0</v>
      </c>
      <c r="AA391" s="537">
        <v>0</v>
      </c>
      <c r="AB391" s="537">
        <v>0</v>
      </c>
      <c r="AC391" s="539"/>
      <c r="AD391" s="540"/>
    </row>
    <row r="392" spans="1:30" s="9" customFormat="1" ht="12.75">
      <c r="A392" s="814"/>
      <c r="B392" s="549"/>
      <c r="C392" s="797"/>
      <c r="D392" s="789"/>
      <c r="E392" s="790"/>
      <c r="F392" s="791"/>
      <c r="G392" s="792"/>
      <c r="H392" s="793"/>
      <c r="I392" s="792"/>
      <c r="J392" s="793"/>
      <c r="K392" s="792"/>
      <c r="L392" s="793"/>
      <c r="M392" s="792"/>
      <c r="N392" s="793"/>
      <c r="O392" s="792"/>
      <c r="P392" s="629"/>
      <c r="Q392" s="799"/>
      <c r="R392" s="798" t="s">
        <v>214</v>
      </c>
      <c r="S392" s="537">
        <f t="shared" si="75"/>
        <v>0</v>
      </c>
      <c r="T392" s="537">
        <f t="shared" si="75"/>
        <v>0</v>
      </c>
      <c r="U392" s="538">
        <v>0</v>
      </c>
      <c r="V392" s="538">
        <v>0</v>
      </c>
      <c r="W392" s="538">
        <v>0</v>
      </c>
      <c r="X392" s="537">
        <v>0</v>
      </c>
      <c r="Y392" s="538">
        <v>0</v>
      </c>
      <c r="Z392" s="538">
        <v>0</v>
      </c>
      <c r="AA392" s="538">
        <v>0</v>
      </c>
      <c r="AB392" s="537">
        <v>0</v>
      </c>
      <c r="AC392" s="539"/>
      <c r="AD392" s="540"/>
    </row>
    <row r="393" spans="1:30" s="9" customFormat="1" ht="12.75">
      <c r="A393" s="814"/>
      <c r="B393" s="549"/>
      <c r="C393" s="797"/>
      <c r="D393" s="789"/>
      <c r="E393" s="790"/>
      <c r="F393" s="791"/>
      <c r="G393" s="792"/>
      <c r="H393" s="793"/>
      <c r="I393" s="792"/>
      <c r="J393" s="793"/>
      <c r="K393" s="792"/>
      <c r="L393" s="793"/>
      <c r="M393" s="792"/>
      <c r="N393" s="793"/>
      <c r="O393" s="792"/>
      <c r="P393" s="629"/>
      <c r="Q393" s="799"/>
      <c r="R393" s="798" t="s">
        <v>215</v>
      </c>
      <c r="S393" s="537">
        <f t="shared" si="75"/>
        <v>0</v>
      </c>
      <c r="T393" s="537">
        <f t="shared" si="75"/>
        <v>0</v>
      </c>
      <c r="U393" s="538">
        <v>0</v>
      </c>
      <c r="V393" s="538">
        <v>0</v>
      </c>
      <c r="W393" s="538">
        <v>0</v>
      </c>
      <c r="X393" s="537">
        <v>0</v>
      </c>
      <c r="Y393" s="538">
        <v>0</v>
      </c>
      <c r="Z393" s="538">
        <v>0</v>
      </c>
      <c r="AA393" s="538">
        <v>0</v>
      </c>
      <c r="AB393" s="537">
        <v>0</v>
      </c>
      <c r="AC393" s="539"/>
      <c r="AD393" s="540"/>
    </row>
    <row r="394" spans="1:30" s="9" customFormat="1" ht="12.75">
      <c r="A394" s="814"/>
      <c r="B394" s="549"/>
      <c r="C394" s="797"/>
      <c r="D394" s="789"/>
      <c r="E394" s="790"/>
      <c r="F394" s="791"/>
      <c r="G394" s="792"/>
      <c r="H394" s="793"/>
      <c r="I394" s="792"/>
      <c r="J394" s="793"/>
      <c r="K394" s="792"/>
      <c r="L394" s="793"/>
      <c r="M394" s="792"/>
      <c r="N394" s="793"/>
      <c r="O394" s="792"/>
      <c r="P394" s="629"/>
      <c r="Q394" s="855"/>
      <c r="R394" s="798" t="s">
        <v>216</v>
      </c>
      <c r="S394" s="537">
        <f t="shared" si="75"/>
        <v>0</v>
      </c>
      <c r="T394" s="537">
        <f t="shared" si="75"/>
        <v>0</v>
      </c>
      <c r="U394" s="538">
        <v>0</v>
      </c>
      <c r="V394" s="538">
        <v>0</v>
      </c>
      <c r="W394" s="538">
        <v>0</v>
      </c>
      <c r="X394" s="537">
        <v>0</v>
      </c>
      <c r="Y394" s="538">
        <v>0</v>
      </c>
      <c r="Z394" s="538">
        <v>0</v>
      </c>
      <c r="AA394" s="538">
        <v>0</v>
      </c>
      <c r="AB394" s="537">
        <v>0</v>
      </c>
      <c r="AC394" s="539"/>
      <c r="AD394" s="540"/>
    </row>
    <row r="395" spans="1:30" s="9" customFormat="1" ht="12.75">
      <c r="A395" s="814"/>
      <c r="B395" s="549"/>
      <c r="C395" s="797"/>
      <c r="D395" s="789"/>
      <c r="E395" s="790"/>
      <c r="F395" s="791">
        <v>1</v>
      </c>
      <c r="G395" s="792"/>
      <c r="H395" s="793"/>
      <c r="I395" s="792"/>
      <c r="J395" s="793"/>
      <c r="K395" s="792"/>
      <c r="L395" s="793"/>
      <c r="M395" s="792"/>
      <c r="N395" s="793"/>
      <c r="O395" s="792"/>
      <c r="P395" s="629"/>
      <c r="Q395" s="855" t="s">
        <v>183</v>
      </c>
      <c r="R395" s="798" t="s">
        <v>217</v>
      </c>
      <c r="S395" s="537">
        <f t="shared" si="75"/>
        <v>3500</v>
      </c>
      <c r="T395" s="537">
        <f t="shared" si="75"/>
        <v>0</v>
      </c>
      <c r="U395" s="538">
        <v>3500</v>
      </c>
      <c r="V395" s="538">
        <v>0</v>
      </c>
      <c r="W395" s="538">
        <v>0</v>
      </c>
      <c r="X395" s="537">
        <v>0</v>
      </c>
      <c r="Y395" s="538">
        <v>0</v>
      </c>
      <c r="Z395" s="538">
        <v>0</v>
      </c>
      <c r="AA395" s="538">
        <v>0</v>
      </c>
      <c r="AB395" s="537">
        <v>0</v>
      </c>
      <c r="AC395" s="539"/>
      <c r="AD395" s="540"/>
    </row>
    <row r="396" spans="1:30" s="9" customFormat="1" ht="13.5" thickBot="1">
      <c r="A396" s="819"/>
      <c r="B396" s="550"/>
      <c r="C396" s="801"/>
      <c r="D396" s="857">
        <v>5000</v>
      </c>
      <c r="E396" s="803"/>
      <c r="F396" s="804"/>
      <c r="G396" s="805"/>
      <c r="H396" s="806">
        <v>1</v>
      </c>
      <c r="I396" s="805"/>
      <c r="J396" s="806"/>
      <c r="K396" s="805"/>
      <c r="L396" s="806"/>
      <c r="M396" s="805"/>
      <c r="N396" s="806"/>
      <c r="O396" s="805"/>
      <c r="P396" s="637"/>
      <c r="Q396" s="855" t="s">
        <v>31</v>
      </c>
      <c r="R396" s="809" t="s">
        <v>218</v>
      </c>
      <c r="S396" s="541">
        <f t="shared" si="75"/>
        <v>35000</v>
      </c>
      <c r="T396" s="541">
        <f t="shared" si="75"/>
        <v>0</v>
      </c>
      <c r="U396" s="538">
        <v>35000</v>
      </c>
      <c r="V396" s="542">
        <v>0</v>
      </c>
      <c r="W396" s="542">
        <v>0</v>
      </c>
      <c r="X396" s="541">
        <v>0</v>
      </c>
      <c r="Y396" s="542">
        <v>0</v>
      </c>
      <c r="Z396" s="542">
        <v>0</v>
      </c>
      <c r="AA396" s="542">
        <v>0</v>
      </c>
      <c r="AB396" s="541">
        <v>0</v>
      </c>
      <c r="AC396" s="543"/>
      <c r="AD396" s="544"/>
    </row>
    <row r="397" spans="1:30" s="9" customFormat="1" ht="12.75">
      <c r="A397" s="814" t="s">
        <v>253</v>
      </c>
      <c r="B397" s="549" t="s">
        <v>351</v>
      </c>
      <c r="C397" s="811">
        <v>300</v>
      </c>
      <c r="D397" s="843"/>
      <c r="E397" s="832"/>
      <c r="F397" s="824"/>
      <c r="G397" s="825"/>
      <c r="H397" s="826"/>
      <c r="I397" s="825"/>
      <c r="J397" s="826"/>
      <c r="K397" s="825"/>
      <c r="L397" s="826"/>
      <c r="M397" s="825"/>
      <c r="N397" s="826"/>
      <c r="O397" s="825"/>
      <c r="P397" s="620"/>
      <c r="Q397" s="619"/>
      <c r="R397" s="599" t="s">
        <v>227</v>
      </c>
      <c r="S397" s="534">
        <f aca="true" t="shared" si="76" ref="S397:AB397">SUM(S398:S408)</f>
        <v>2047.5</v>
      </c>
      <c r="T397" s="534">
        <f t="shared" si="76"/>
        <v>0</v>
      </c>
      <c r="U397" s="534">
        <f t="shared" si="76"/>
        <v>2047.5</v>
      </c>
      <c r="V397" s="534">
        <f t="shared" si="76"/>
        <v>0</v>
      </c>
      <c r="W397" s="534">
        <f t="shared" si="76"/>
        <v>0</v>
      </c>
      <c r="X397" s="534">
        <f t="shared" si="76"/>
        <v>0</v>
      </c>
      <c r="Y397" s="534">
        <f t="shared" si="76"/>
        <v>0</v>
      </c>
      <c r="Z397" s="534">
        <f t="shared" si="76"/>
        <v>0</v>
      </c>
      <c r="AA397" s="534">
        <f t="shared" si="76"/>
        <v>0</v>
      </c>
      <c r="AB397" s="534">
        <f t="shared" si="76"/>
        <v>0</v>
      </c>
      <c r="AC397" s="535" t="s">
        <v>28</v>
      </c>
      <c r="AD397" s="536"/>
    </row>
    <row r="398" spans="1:30" s="9" customFormat="1" ht="12.75">
      <c r="A398" s="814"/>
      <c r="B398" s="549"/>
      <c r="C398" s="797"/>
      <c r="D398" s="789"/>
      <c r="E398" s="790"/>
      <c r="F398" s="791"/>
      <c r="G398" s="792"/>
      <c r="H398" s="793"/>
      <c r="I398" s="792"/>
      <c r="J398" s="793"/>
      <c r="K398" s="792"/>
      <c r="L398" s="793"/>
      <c r="M398" s="792"/>
      <c r="N398" s="793"/>
      <c r="O398" s="792"/>
      <c r="P398" s="629"/>
      <c r="Q398" s="628"/>
      <c r="R398" s="798" t="s">
        <v>30</v>
      </c>
      <c r="S398" s="537">
        <f aca="true" t="shared" si="77" ref="S398:T408">U398+W398+Y398+AA398</f>
        <v>0</v>
      </c>
      <c r="T398" s="537">
        <f t="shared" si="77"/>
        <v>0</v>
      </c>
      <c r="U398" s="538">
        <v>0</v>
      </c>
      <c r="V398" s="538">
        <v>0</v>
      </c>
      <c r="W398" s="537">
        <v>0</v>
      </c>
      <c r="X398" s="537">
        <v>0</v>
      </c>
      <c r="Y398" s="537">
        <v>0</v>
      </c>
      <c r="Z398" s="537">
        <v>0</v>
      </c>
      <c r="AA398" s="537">
        <v>0</v>
      </c>
      <c r="AB398" s="537">
        <v>0</v>
      </c>
      <c r="AC398" s="539"/>
      <c r="AD398" s="540"/>
    </row>
    <row r="399" spans="1:30" s="9" customFormat="1" ht="12.75">
      <c r="A399" s="814"/>
      <c r="B399" s="549"/>
      <c r="C399" s="797"/>
      <c r="D399" s="789"/>
      <c r="E399" s="790"/>
      <c r="F399" s="791"/>
      <c r="G399" s="792"/>
      <c r="H399" s="793"/>
      <c r="I399" s="792"/>
      <c r="J399" s="793"/>
      <c r="K399" s="792"/>
      <c r="L399" s="793"/>
      <c r="M399" s="792"/>
      <c r="N399" s="793"/>
      <c r="O399" s="792"/>
      <c r="P399" s="629"/>
      <c r="Q399" s="799"/>
      <c r="R399" s="798" t="s">
        <v>33</v>
      </c>
      <c r="S399" s="537">
        <f t="shared" si="77"/>
        <v>0</v>
      </c>
      <c r="T399" s="537">
        <f t="shared" si="77"/>
        <v>0</v>
      </c>
      <c r="U399" s="538">
        <v>0</v>
      </c>
      <c r="V399" s="538">
        <v>0</v>
      </c>
      <c r="W399" s="537">
        <v>0</v>
      </c>
      <c r="X399" s="537">
        <v>0</v>
      </c>
      <c r="Y399" s="537">
        <v>0</v>
      </c>
      <c r="Z399" s="537">
        <v>0</v>
      </c>
      <c r="AA399" s="537">
        <v>0</v>
      </c>
      <c r="AB399" s="537">
        <v>0</v>
      </c>
      <c r="AC399" s="539"/>
      <c r="AD399" s="540"/>
    </row>
    <row r="400" spans="1:30" s="9" customFormat="1" ht="12.75">
      <c r="A400" s="814"/>
      <c r="B400" s="549"/>
      <c r="C400" s="797"/>
      <c r="D400" s="789"/>
      <c r="E400" s="790"/>
      <c r="F400" s="791"/>
      <c r="G400" s="792"/>
      <c r="H400" s="793"/>
      <c r="I400" s="792"/>
      <c r="J400" s="793"/>
      <c r="K400" s="792"/>
      <c r="L400" s="793"/>
      <c r="M400" s="792"/>
      <c r="N400" s="793"/>
      <c r="O400" s="792"/>
      <c r="P400" s="629"/>
      <c r="Q400" s="854"/>
      <c r="R400" s="798" t="s">
        <v>34</v>
      </c>
      <c r="S400" s="537">
        <f t="shared" si="77"/>
        <v>0</v>
      </c>
      <c r="T400" s="537">
        <f t="shared" si="77"/>
        <v>0</v>
      </c>
      <c r="U400" s="538">
        <v>0</v>
      </c>
      <c r="V400" s="538">
        <v>0</v>
      </c>
      <c r="W400" s="537">
        <v>0</v>
      </c>
      <c r="X400" s="537">
        <v>0</v>
      </c>
      <c r="Y400" s="537">
        <v>0</v>
      </c>
      <c r="Z400" s="537">
        <v>0</v>
      </c>
      <c r="AA400" s="537">
        <v>0</v>
      </c>
      <c r="AB400" s="537">
        <v>0</v>
      </c>
      <c r="AC400" s="539"/>
      <c r="AD400" s="540"/>
    </row>
    <row r="401" spans="1:30" s="9" customFormat="1" ht="12.75">
      <c r="A401" s="814"/>
      <c r="B401" s="549"/>
      <c r="C401" s="797"/>
      <c r="D401" s="789"/>
      <c r="E401" s="790"/>
      <c r="F401" s="791"/>
      <c r="G401" s="792"/>
      <c r="H401" s="793"/>
      <c r="I401" s="792"/>
      <c r="J401" s="793"/>
      <c r="K401" s="792"/>
      <c r="L401" s="793"/>
      <c r="M401" s="792"/>
      <c r="N401" s="793"/>
      <c r="O401" s="792"/>
      <c r="P401" s="629"/>
      <c r="Q401" s="854"/>
      <c r="R401" s="798" t="s">
        <v>228</v>
      </c>
      <c r="S401" s="537">
        <f t="shared" si="77"/>
        <v>0</v>
      </c>
      <c r="T401" s="537">
        <f t="shared" si="77"/>
        <v>0</v>
      </c>
      <c r="U401" s="538">
        <v>0</v>
      </c>
      <c r="V401" s="538">
        <v>0</v>
      </c>
      <c r="W401" s="537">
        <v>0</v>
      </c>
      <c r="X401" s="537">
        <v>0</v>
      </c>
      <c r="Y401" s="537">
        <v>0</v>
      </c>
      <c r="Z401" s="537">
        <v>0</v>
      </c>
      <c r="AA401" s="537">
        <v>0</v>
      </c>
      <c r="AB401" s="537">
        <v>0</v>
      </c>
      <c r="AC401" s="539"/>
      <c r="AD401" s="540"/>
    </row>
    <row r="402" spans="1:30" s="9" customFormat="1" ht="12.75">
      <c r="A402" s="814"/>
      <c r="B402" s="549"/>
      <c r="C402" s="797"/>
      <c r="D402" s="789"/>
      <c r="E402" s="790"/>
      <c r="F402" s="791"/>
      <c r="G402" s="792"/>
      <c r="H402" s="793"/>
      <c r="I402" s="792"/>
      <c r="J402" s="793"/>
      <c r="K402" s="792"/>
      <c r="L402" s="793"/>
      <c r="M402" s="792"/>
      <c r="N402" s="793"/>
      <c r="O402" s="792"/>
      <c r="P402" s="629"/>
      <c r="Q402" s="855"/>
      <c r="R402" s="798" t="s">
        <v>36</v>
      </c>
      <c r="S402" s="537">
        <f t="shared" si="77"/>
        <v>0</v>
      </c>
      <c r="T402" s="537">
        <f t="shared" si="77"/>
        <v>0</v>
      </c>
      <c r="U402" s="538">
        <v>0</v>
      </c>
      <c r="V402" s="538">
        <v>0</v>
      </c>
      <c r="W402" s="537">
        <v>0</v>
      </c>
      <c r="X402" s="537">
        <v>0</v>
      </c>
      <c r="Y402" s="537">
        <v>0</v>
      </c>
      <c r="Z402" s="537">
        <v>0</v>
      </c>
      <c r="AA402" s="537">
        <v>0</v>
      </c>
      <c r="AB402" s="537">
        <v>0</v>
      </c>
      <c r="AC402" s="539"/>
      <c r="AD402" s="540"/>
    </row>
    <row r="403" spans="1:30" s="9" customFormat="1" ht="12.75">
      <c r="A403" s="814"/>
      <c r="B403" s="549"/>
      <c r="C403" s="797"/>
      <c r="D403" s="789"/>
      <c r="E403" s="790"/>
      <c r="F403" s="791"/>
      <c r="G403" s="792"/>
      <c r="H403" s="793"/>
      <c r="I403" s="792"/>
      <c r="J403" s="793"/>
      <c r="K403" s="792"/>
      <c r="L403" s="793"/>
      <c r="M403" s="792"/>
      <c r="N403" s="793"/>
      <c r="O403" s="792"/>
      <c r="P403" s="629"/>
      <c r="Q403" s="855"/>
      <c r="R403" s="798" t="s">
        <v>207</v>
      </c>
      <c r="S403" s="537">
        <f t="shared" si="77"/>
        <v>0</v>
      </c>
      <c r="T403" s="537">
        <f t="shared" si="77"/>
        <v>0</v>
      </c>
      <c r="U403" s="538">
        <v>0</v>
      </c>
      <c r="V403" s="538">
        <v>0</v>
      </c>
      <c r="W403" s="537">
        <v>0</v>
      </c>
      <c r="X403" s="537">
        <v>0</v>
      </c>
      <c r="Y403" s="537">
        <v>0</v>
      </c>
      <c r="Z403" s="537">
        <v>0</v>
      </c>
      <c r="AA403" s="537">
        <v>0</v>
      </c>
      <c r="AB403" s="537">
        <v>0</v>
      </c>
      <c r="AC403" s="539"/>
      <c r="AD403" s="540"/>
    </row>
    <row r="404" spans="1:30" s="9" customFormat="1" ht="12.75">
      <c r="A404" s="814"/>
      <c r="B404" s="549"/>
      <c r="C404" s="797"/>
      <c r="D404" s="789"/>
      <c r="E404" s="790"/>
      <c r="F404" s="791"/>
      <c r="G404" s="792"/>
      <c r="H404" s="793"/>
      <c r="I404" s="792"/>
      <c r="J404" s="793"/>
      <c r="K404" s="792"/>
      <c r="L404" s="793"/>
      <c r="M404" s="792"/>
      <c r="N404" s="793"/>
      <c r="O404" s="792"/>
      <c r="P404" s="629"/>
      <c r="Q404" s="799"/>
      <c r="R404" s="798" t="s">
        <v>214</v>
      </c>
      <c r="S404" s="537">
        <f t="shared" si="77"/>
        <v>0</v>
      </c>
      <c r="T404" s="537">
        <f t="shared" si="77"/>
        <v>0</v>
      </c>
      <c r="U404" s="538">
        <v>0</v>
      </c>
      <c r="V404" s="538">
        <v>0</v>
      </c>
      <c r="W404" s="538">
        <v>0</v>
      </c>
      <c r="X404" s="537">
        <v>0</v>
      </c>
      <c r="Y404" s="538">
        <v>0</v>
      </c>
      <c r="Z404" s="538">
        <v>0</v>
      </c>
      <c r="AA404" s="538">
        <v>0</v>
      </c>
      <c r="AB404" s="537">
        <v>0</v>
      </c>
      <c r="AC404" s="539"/>
      <c r="AD404" s="540"/>
    </row>
    <row r="405" spans="1:30" s="9" customFormat="1" ht="12.75">
      <c r="A405" s="814"/>
      <c r="B405" s="549"/>
      <c r="C405" s="797"/>
      <c r="D405" s="789"/>
      <c r="E405" s="790"/>
      <c r="F405" s="791"/>
      <c r="G405" s="792"/>
      <c r="H405" s="793"/>
      <c r="I405" s="792"/>
      <c r="J405" s="793"/>
      <c r="K405" s="792"/>
      <c r="L405" s="793"/>
      <c r="M405" s="792"/>
      <c r="N405" s="793"/>
      <c r="O405" s="792"/>
      <c r="P405" s="629"/>
      <c r="Q405" s="799"/>
      <c r="R405" s="798" t="s">
        <v>215</v>
      </c>
      <c r="S405" s="537">
        <f t="shared" si="77"/>
        <v>0</v>
      </c>
      <c r="T405" s="537">
        <f t="shared" si="77"/>
        <v>0</v>
      </c>
      <c r="U405" s="538">
        <v>0</v>
      </c>
      <c r="V405" s="538">
        <v>0</v>
      </c>
      <c r="W405" s="538">
        <v>0</v>
      </c>
      <c r="X405" s="537">
        <v>0</v>
      </c>
      <c r="Y405" s="538">
        <v>0</v>
      </c>
      <c r="Z405" s="538">
        <v>0</v>
      </c>
      <c r="AA405" s="538">
        <v>0</v>
      </c>
      <c r="AB405" s="537">
        <v>0</v>
      </c>
      <c r="AC405" s="539"/>
      <c r="AD405" s="540"/>
    </row>
    <row r="406" spans="1:30" s="9" customFormat="1" ht="12.75">
      <c r="A406" s="814"/>
      <c r="B406" s="549"/>
      <c r="C406" s="797"/>
      <c r="D406" s="789"/>
      <c r="E406" s="790"/>
      <c r="F406" s="791"/>
      <c r="G406" s="792"/>
      <c r="H406" s="793"/>
      <c r="I406" s="792"/>
      <c r="J406" s="793"/>
      <c r="K406" s="792"/>
      <c r="L406" s="793"/>
      <c r="M406" s="792"/>
      <c r="N406" s="793"/>
      <c r="O406" s="792"/>
      <c r="P406" s="629"/>
      <c r="Q406" s="855"/>
      <c r="R406" s="798" t="s">
        <v>216</v>
      </c>
      <c r="S406" s="537">
        <f t="shared" si="77"/>
        <v>0</v>
      </c>
      <c r="T406" s="537">
        <f t="shared" si="77"/>
        <v>0</v>
      </c>
      <c r="U406" s="538">
        <v>0</v>
      </c>
      <c r="V406" s="538">
        <v>0</v>
      </c>
      <c r="W406" s="538">
        <v>0</v>
      </c>
      <c r="X406" s="537">
        <v>0</v>
      </c>
      <c r="Y406" s="538">
        <v>0</v>
      </c>
      <c r="Z406" s="538">
        <v>0</v>
      </c>
      <c r="AA406" s="538">
        <v>0</v>
      </c>
      <c r="AB406" s="537">
        <v>0</v>
      </c>
      <c r="AC406" s="539"/>
      <c r="AD406" s="540"/>
    </row>
    <row r="407" spans="1:30" s="9" customFormat="1" ht="12.75">
      <c r="A407" s="814"/>
      <c r="B407" s="549"/>
      <c r="C407" s="797"/>
      <c r="D407" s="789"/>
      <c r="E407" s="790"/>
      <c r="F407" s="791">
        <v>1</v>
      </c>
      <c r="G407" s="792"/>
      <c r="H407" s="793"/>
      <c r="I407" s="792"/>
      <c r="J407" s="793"/>
      <c r="K407" s="792"/>
      <c r="L407" s="793"/>
      <c r="M407" s="792"/>
      <c r="N407" s="793"/>
      <c r="O407" s="792"/>
      <c r="P407" s="629"/>
      <c r="Q407" s="855" t="s">
        <v>183</v>
      </c>
      <c r="R407" s="798" t="s">
        <v>217</v>
      </c>
      <c r="S407" s="537">
        <f t="shared" si="77"/>
        <v>97.5</v>
      </c>
      <c r="T407" s="537">
        <f t="shared" si="77"/>
        <v>0</v>
      </c>
      <c r="U407" s="538">
        <v>97.5</v>
      </c>
      <c r="V407" s="538">
        <v>0</v>
      </c>
      <c r="W407" s="538">
        <v>0</v>
      </c>
      <c r="X407" s="537">
        <v>0</v>
      </c>
      <c r="Y407" s="538">
        <v>0</v>
      </c>
      <c r="Z407" s="538">
        <v>0</v>
      </c>
      <c r="AA407" s="538">
        <v>0</v>
      </c>
      <c r="AB407" s="537">
        <v>0</v>
      </c>
      <c r="AC407" s="539"/>
      <c r="AD407" s="540"/>
    </row>
    <row r="408" spans="1:30" s="9" customFormat="1" ht="13.5" thickBot="1">
      <c r="A408" s="819"/>
      <c r="B408" s="550"/>
      <c r="C408" s="801"/>
      <c r="D408" s="857">
        <v>300</v>
      </c>
      <c r="E408" s="803"/>
      <c r="F408" s="804"/>
      <c r="G408" s="805"/>
      <c r="H408" s="806">
        <v>1</v>
      </c>
      <c r="I408" s="805"/>
      <c r="J408" s="806"/>
      <c r="K408" s="805"/>
      <c r="L408" s="806"/>
      <c r="M408" s="805"/>
      <c r="N408" s="806"/>
      <c r="O408" s="805"/>
      <c r="P408" s="637"/>
      <c r="Q408" s="855" t="s">
        <v>31</v>
      </c>
      <c r="R408" s="809" t="s">
        <v>218</v>
      </c>
      <c r="S408" s="541">
        <f t="shared" si="77"/>
        <v>1950</v>
      </c>
      <c r="T408" s="541">
        <f t="shared" si="77"/>
        <v>0</v>
      </c>
      <c r="U408" s="538">
        <v>1950</v>
      </c>
      <c r="V408" s="542">
        <v>0</v>
      </c>
      <c r="W408" s="542">
        <v>0</v>
      </c>
      <c r="X408" s="541">
        <v>0</v>
      </c>
      <c r="Y408" s="542">
        <v>0</v>
      </c>
      <c r="Z408" s="542">
        <v>0</v>
      </c>
      <c r="AA408" s="542">
        <v>0</v>
      </c>
      <c r="AB408" s="541">
        <v>0</v>
      </c>
      <c r="AC408" s="543"/>
      <c r="AD408" s="544"/>
    </row>
    <row r="409" spans="1:30" s="9" customFormat="1" ht="12.75">
      <c r="A409" s="814" t="s">
        <v>254</v>
      </c>
      <c r="B409" s="549" t="s">
        <v>352</v>
      </c>
      <c r="C409" s="811">
        <v>210</v>
      </c>
      <c r="D409" s="843"/>
      <c r="E409" s="832"/>
      <c r="F409" s="824"/>
      <c r="G409" s="825"/>
      <c r="H409" s="826"/>
      <c r="I409" s="825"/>
      <c r="J409" s="826"/>
      <c r="K409" s="825"/>
      <c r="L409" s="826"/>
      <c r="M409" s="825"/>
      <c r="N409" s="826"/>
      <c r="O409" s="825"/>
      <c r="P409" s="620"/>
      <c r="Q409" s="619"/>
      <c r="R409" s="599" t="s">
        <v>227</v>
      </c>
      <c r="S409" s="534">
        <f aca="true" t="shared" si="78" ref="S409:AB409">SUM(S410:S420)</f>
        <v>1962.6999999999998</v>
      </c>
      <c r="T409" s="534">
        <f t="shared" si="78"/>
        <v>0</v>
      </c>
      <c r="U409" s="534">
        <f t="shared" si="78"/>
        <v>1962.6999999999998</v>
      </c>
      <c r="V409" s="534">
        <f t="shared" si="78"/>
        <v>0</v>
      </c>
      <c r="W409" s="534">
        <f t="shared" si="78"/>
        <v>0</v>
      </c>
      <c r="X409" s="534">
        <f t="shared" si="78"/>
        <v>0</v>
      </c>
      <c r="Y409" s="534">
        <f t="shared" si="78"/>
        <v>0</v>
      </c>
      <c r="Z409" s="534">
        <f t="shared" si="78"/>
        <v>0</v>
      </c>
      <c r="AA409" s="534">
        <f t="shared" si="78"/>
        <v>0</v>
      </c>
      <c r="AB409" s="534">
        <f t="shared" si="78"/>
        <v>0</v>
      </c>
      <c r="AC409" s="535" t="s">
        <v>28</v>
      </c>
      <c r="AD409" s="536"/>
    </row>
    <row r="410" spans="1:30" s="9" customFormat="1" ht="12.75">
      <c r="A410" s="814"/>
      <c r="B410" s="549"/>
      <c r="C410" s="797"/>
      <c r="D410" s="789"/>
      <c r="E410" s="790"/>
      <c r="F410" s="791"/>
      <c r="G410" s="792"/>
      <c r="H410" s="793"/>
      <c r="I410" s="792"/>
      <c r="J410" s="793"/>
      <c r="K410" s="792"/>
      <c r="L410" s="793"/>
      <c r="M410" s="792"/>
      <c r="N410" s="793"/>
      <c r="O410" s="792"/>
      <c r="P410" s="629"/>
      <c r="Q410" s="628"/>
      <c r="R410" s="798" t="s">
        <v>30</v>
      </c>
      <c r="S410" s="537">
        <f aca="true" t="shared" si="79" ref="S410:T420">U410+W410+Y410+AA410</f>
        <v>0</v>
      </c>
      <c r="T410" s="537">
        <f t="shared" si="79"/>
        <v>0</v>
      </c>
      <c r="U410" s="538">
        <v>0</v>
      </c>
      <c r="V410" s="538">
        <v>0</v>
      </c>
      <c r="W410" s="537">
        <v>0</v>
      </c>
      <c r="X410" s="537">
        <v>0</v>
      </c>
      <c r="Y410" s="537">
        <v>0</v>
      </c>
      <c r="Z410" s="537">
        <v>0</v>
      </c>
      <c r="AA410" s="537">
        <v>0</v>
      </c>
      <c r="AB410" s="537">
        <v>0</v>
      </c>
      <c r="AC410" s="539"/>
      <c r="AD410" s="540"/>
    </row>
    <row r="411" spans="1:30" s="9" customFormat="1" ht="12.75">
      <c r="A411" s="814"/>
      <c r="B411" s="549"/>
      <c r="C411" s="797"/>
      <c r="D411" s="789"/>
      <c r="E411" s="790"/>
      <c r="F411" s="791"/>
      <c r="G411" s="792"/>
      <c r="H411" s="793"/>
      <c r="I411" s="792"/>
      <c r="J411" s="793"/>
      <c r="K411" s="792"/>
      <c r="L411" s="793"/>
      <c r="M411" s="792"/>
      <c r="N411" s="793"/>
      <c r="O411" s="792"/>
      <c r="P411" s="629"/>
      <c r="Q411" s="799"/>
      <c r="R411" s="798" t="s">
        <v>33</v>
      </c>
      <c r="S411" s="537">
        <f t="shared" si="79"/>
        <v>0</v>
      </c>
      <c r="T411" s="537">
        <f t="shared" si="79"/>
        <v>0</v>
      </c>
      <c r="U411" s="538">
        <v>0</v>
      </c>
      <c r="V411" s="538">
        <v>0</v>
      </c>
      <c r="W411" s="537">
        <v>0</v>
      </c>
      <c r="X411" s="537">
        <v>0</v>
      </c>
      <c r="Y411" s="537">
        <v>0</v>
      </c>
      <c r="Z411" s="537">
        <v>0</v>
      </c>
      <c r="AA411" s="537">
        <v>0</v>
      </c>
      <c r="AB411" s="537">
        <v>0</v>
      </c>
      <c r="AC411" s="539"/>
      <c r="AD411" s="540"/>
    </row>
    <row r="412" spans="1:30" s="9" customFormat="1" ht="12.75">
      <c r="A412" s="814"/>
      <c r="B412" s="549"/>
      <c r="C412" s="797"/>
      <c r="D412" s="789"/>
      <c r="E412" s="790"/>
      <c r="F412" s="791"/>
      <c r="G412" s="792"/>
      <c r="H412" s="793"/>
      <c r="I412" s="792"/>
      <c r="J412" s="793"/>
      <c r="K412" s="792"/>
      <c r="L412" s="793"/>
      <c r="M412" s="792"/>
      <c r="N412" s="793"/>
      <c r="O412" s="792"/>
      <c r="P412" s="629"/>
      <c r="Q412" s="854"/>
      <c r="R412" s="798" t="s">
        <v>34</v>
      </c>
      <c r="S412" s="537">
        <f t="shared" si="79"/>
        <v>0</v>
      </c>
      <c r="T412" s="537">
        <f t="shared" si="79"/>
        <v>0</v>
      </c>
      <c r="U412" s="538">
        <v>0</v>
      </c>
      <c r="V412" s="538">
        <v>0</v>
      </c>
      <c r="W412" s="537">
        <v>0</v>
      </c>
      <c r="X412" s="537">
        <v>0</v>
      </c>
      <c r="Y412" s="537">
        <v>0</v>
      </c>
      <c r="Z412" s="537">
        <v>0</v>
      </c>
      <c r="AA412" s="537">
        <v>0</v>
      </c>
      <c r="AB412" s="537">
        <v>0</v>
      </c>
      <c r="AC412" s="539"/>
      <c r="AD412" s="540"/>
    </row>
    <row r="413" spans="1:30" s="9" customFormat="1" ht="12.75">
      <c r="A413" s="814"/>
      <c r="B413" s="549"/>
      <c r="C413" s="797"/>
      <c r="D413" s="789"/>
      <c r="E413" s="790"/>
      <c r="F413" s="791"/>
      <c r="G413" s="792"/>
      <c r="H413" s="793"/>
      <c r="I413" s="792"/>
      <c r="J413" s="793"/>
      <c r="K413" s="792"/>
      <c r="L413" s="793"/>
      <c r="M413" s="792"/>
      <c r="N413" s="793"/>
      <c r="O413" s="792"/>
      <c r="P413" s="629"/>
      <c r="Q413" s="854"/>
      <c r="R413" s="798" t="s">
        <v>228</v>
      </c>
      <c r="S413" s="537">
        <f t="shared" si="79"/>
        <v>0</v>
      </c>
      <c r="T413" s="537">
        <f t="shared" si="79"/>
        <v>0</v>
      </c>
      <c r="U413" s="538">
        <v>0</v>
      </c>
      <c r="V413" s="538">
        <v>0</v>
      </c>
      <c r="W413" s="537">
        <v>0</v>
      </c>
      <c r="X413" s="537">
        <v>0</v>
      </c>
      <c r="Y413" s="537">
        <v>0</v>
      </c>
      <c r="Z413" s="537">
        <v>0</v>
      </c>
      <c r="AA413" s="537">
        <v>0</v>
      </c>
      <c r="AB413" s="537">
        <v>0</v>
      </c>
      <c r="AC413" s="539"/>
      <c r="AD413" s="540"/>
    </row>
    <row r="414" spans="1:30" s="9" customFormat="1" ht="12.75">
      <c r="A414" s="814"/>
      <c r="B414" s="549"/>
      <c r="C414" s="797"/>
      <c r="D414" s="789"/>
      <c r="E414" s="790"/>
      <c r="F414" s="791"/>
      <c r="G414" s="792"/>
      <c r="H414" s="793"/>
      <c r="I414" s="792"/>
      <c r="J414" s="793"/>
      <c r="K414" s="792"/>
      <c r="L414" s="793"/>
      <c r="M414" s="792"/>
      <c r="N414" s="793"/>
      <c r="O414" s="792"/>
      <c r="P414" s="629"/>
      <c r="Q414" s="855"/>
      <c r="R414" s="798" t="s">
        <v>36</v>
      </c>
      <c r="S414" s="537">
        <f t="shared" si="79"/>
        <v>0</v>
      </c>
      <c r="T414" s="537">
        <f t="shared" si="79"/>
        <v>0</v>
      </c>
      <c r="U414" s="538">
        <v>0</v>
      </c>
      <c r="V414" s="538">
        <v>0</v>
      </c>
      <c r="W414" s="537">
        <v>0</v>
      </c>
      <c r="X414" s="537">
        <v>0</v>
      </c>
      <c r="Y414" s="537">
        <v>0</v>
      </c>
      <c r="Z414" s="537">
        <v>0</v>
      </c>
      <c r="AA414" s="537">
        <v>0</v>
      </c>
      <c r="AB414" s="537">
        <v>0</v>
      </c>
      <c r="AC414" s="539"/>
      <c r="AD414" s="540"/>
    </row>
    <row r="415" spans="1:30" s="9" customFormat="1" ht="12.75">
      <c r="A415" s="814"/>
      <c r="B415" s="549"/>
      <c r="C415" s="797"/>
      <c r="D415" s="789"/>
      <c r="E415" s="790"/>
      <c r="F415" s="791"/>
      <c r="G415" s="792"/>
      <c r="H415" s="793"/>
      <c r="I415" s="792"/>
      <c r="J415" s="793"/>
      <c r="K415" s="792"/>
      <c r="L415" s="793"/>
      <c r="M415" s="792"/>
      <c r="N415" s="793"/>
      <c r="O415" s="792"/>
      <c r="P415" s="629"/>
      <c r="Q415" s="855"/>
      <c r="R415" s="798" t="s">
        <v>207</v>
      </c>
      <c r="S415" s="537">
        <f t="shared" si="79"/>
        <v>0</v>
      </c>
      <c r="T415" s="537">
        <f t="shared" si="79"/>
        <v>0</v>
      </c>
      <c r="U415" s="538">
        <v>0</v>
      </c>
      <c r="V415" s="538">
        <v>0</v>
      </c>
      <c r="W415" s="537">
        <v>0</v>
      </c>
      <c r="X415" s="537">
        <v>0</v>
      </c>
      <c r="Y415" s="537">
        <v>0</v>
      </c>
      <c r="Z415" s="537">
        <v>0</v>
      </c>
      <c r="AA415" s="537">
        <v>0</v>
      </c>
      <c r="AB415" s="537">
        <v>0</v>
      </c>
      <c r="AC415" s="539"/>
      <c r="AD415" s="540"/>
    </row>
    <row r="416" spans="1:30" s="9" customFormat="1" ht="12.75">
      <c r="A416" s="814"/>
      <c r="B416" s="549"/>
      <c r="C416" s="797"/>
      <c r="D416" s="789"/>
      <c r="E416" s="790"/>
      <c r="F416" s="791"/>
      <c r="G416" s="792"/>
      <c r="H416" s="793"/>
      <c r="I416" s="792"/>
      <c r="J416" s="793"/>
      <c r="K416" s="792"/>
      <c r="L416" s="793"/>
      <c r="M416" s="792"/>
      <c r="N416" s="793"/>
      <c r="O416" s="792"/>
      <c r="P416" s="629"/>
      <c r="Q416" s="799"/>
      <c r="R416" s="798" t="s">
        <v>214</v>
      </c>
      <c r="S416" s="537">
        <f t="shared" si="79"/>
        <v>0</v>
      </c>
      <c r="T416" s="537">
        <f t="shared" si="79"/>
        <v>0</v>
      </c>
      <c r="U416" s="538">
        <v>0</v>
      </c>
      <c r="V416" s="538">
        <v>0</v>
      </c>
      <c r="W416" s="538">
        <v>0</v>
      </c>
      <c r="X416" s="537">
        <v>0</v>
      </c>
      <c r="Y416" s="538">
        <v>0</v>
      </c>
      <c r="Z416" s="538">
        <v>0</v>
      </c>
      <c r="AA416" s="538">
        <v>0</v>
      </c>
      <c r="AB416" s="537">
        <v>0</v>
      </c>
      <c r="AC416" s="539"/>
      <c r="AD416" s="540"/>
    </row>
    <row r="417" spans="1:30" s="9" customFormat="1" ht="12.75">
      <c r="A417" s="814"/>
      <c r="B417" s="549"/>
      <c r="C417" s="797"/>
      <c r="D417" s="789"/>
      <c r="E417" s="790"/>
      <c r="F417" s="791"/>
      <c r="G417" s="792"/>
      <c r="H417" s="793"/>
      <c r="I417" s="792"/>
      <c r="J417" s="793"/>
      <c r="K417" s="792"/>
      <c r="L417" s="793"/>
      <c r="M417" s="792"/>
      <c r="N417" s="793"/>
      <c r="O417" s="792"/>
      <c r="P417" s="629"/>
      <c r="Q417" s="799"/>
      <c r="R417" s="798" t="s">
        <v>215</v>
      </c>
      <c r="S417" s="537">
        <f t="shared" si="79"/>
        <v>0</v>
      </c>
      <c r="T417" s="537">
        <f t="shared" si="79"/>
        <v>0</v>
      </c>
      <c r="U417" s="538">
        <v>0</v>
      </c>
      <c r="V417" s="538">
        <v>0</v>
      </c>
      <c r="W417" s="538">
        <v>0</v>
      </c>
      <c r="X417" s="537">
        <v>0</v>
      </c>
      <c r="Y417" s="538">
        <v>0</v>
      </c>
      <c r="Z417" s="538">
        <v>0</v>
      </c>
      <c r="AA417" s="538">
        <v>0</v>
      </c>
      <c r="AB417" s="537">
        <v>0</v>
      </c>
      <c r="AC417" s="539"/>
      <c r="AD417" s="540"/>
    </row>
    <row r="418" spans="1:30" s="9" customFormat="1" ht="12.75">
      <c r="A418" s="814"/>
      <c r="B418" s="549"/>
      <c r="C418" s="797"/>
      <c r="D418" s="789"/>
      <c r="E418" s="790"/>
      <c r="F418" s="791"/>
      <c r="G418" s="792"/>
      <c r="H418" s="793"/>
      <c r="I418" s="792"/>
      <c r="J418" s="793"/>
      <c r="K418" s="792"/>
      <c r="L418" s="793"/>
      <c r="M418" s="792"/>
      <c r="N418" s="793"/>
      <c r="O418" s="792"/>
      <c r="P418" s="629"/>
      <c r="Q418" s="799"/>
      <c r="R418" s="798" t="s">
        <v>216</v>
      </c>
      <c r="S418" s="537">
        <f t="shared" si="79"/>
        <v>0</v>
      </c>
      <c r="T418" s="537">
        <f t="shared" si="79"/>
        <v>0</v>
      </c>
      <c r="U418" s="538">
        <v>0</v>
      </c>
      <c r="V418" s="538">
        <v>0</v>
      </c>
      <c r="W418" s="538">
        <v>0</v>
      </c>
      <c r="X418" s="537">
        <v>0</v>
      </c>
      <c r="Y418" s="538">
        <v>0</v>
      </c>
      <c r="Z418" s="538">
        <v>0</v>
      </c>
      <c r="AA418" s="538">
        <v>0</v>
      </c>
      <c r="AB418" s="537">
        <v>0</v>
      </c>
      <c r="AC418" s="539"/>
      <c r="AD418" s="540"/>
    </row>
    <row r="419" spans="1:30" s="9" customFormat="1" ht="12.75">
      <c r="A419" s="814"/>
      <c r="B419" s="549"/>
      <c r="C419" s="797"/>
      <c r="D419" s="789"/>
      <c r="E419" s="790"/>
      <c r="F419" s="791">
        <v>1</v>
      </c>
      <c r="G419" s="792"/>
      <c r="H419" s="793"/>
      <c r="I419" s="792"/>
      <c r="J419" s="793"/>
      <c r="K419" s="792"/>
      <c r="L419" s="793"/>
      <c r="M419" s="792"/>
      <c r="N419" s="793"/>
      <c r="O419" s="792"/>
      <c r="P419" s="629"/>
      <c r="Q419" s="855" t="s">
        <v>183</v>
      </c>
      <c r="R419" s="798" t="s">
        <v>217</v>
      </c>
      <c r="S419" s="537">
        <f t="shared" si="79"/>
        <v>83.1</v>
      </c>
      <c r="T419" s="537">
        <f t="shared" si="79"/>
        <v>0</v>
      </c>
      <c r="U419" s="538">
        <v>83.1</v>
      </c>
      <c r="V419" s="538">
        <v>0</v>
      </c>
      <c r="W419" s="538">
        <v>0</v>
      </c>
      <c r="X419" s="537">
        <v>0</v>
      </c>
      <c r="Y419" s="538">
        <v>0</v>
      </c>
      <c r="Z419" s="538">
        <v>0</v>
      </c>
      <c r="AA419" s="538">
        <v>0</v>
      </c>
      <c r="AB419" s="537">
        <v>0</v>
      </c>
      <c r="AC419" s="539"/>
      <c r="AD419" s="540"/>
    </row>
    <row r="420" spans="1:30" s="9" customFormat="1" ht="13.5" thickBot="1">
      <c r="A420" s="819"/>
      <c r="B420" s="550"/>
      <c r="C420" s="801"/>
      <c r="D420" s="857">
        <v>210</v>
      </c>
      <c r="E420" s="803"/>
      <c r="F420" s="804"/>
      <c r="G420" s="805"/>
      <c r="H420" s="806">
        <v>1</v>
      </c>
      <c r="I420" s="805"/>
      <c r="J420" s="806"/>
      <c r="K420" s="805"/>
      <c r="L420" s="806"/>
      <c r="M420" s="805"/>
      <c r="N420" s="806"/>
      <c r="O420" s="805"/>
      <c r="P420" s="637"/>
      <c r="Q420" s="876" t="s">
        <v>31</v>
      </c>
      <c r="R420" s="809" t="s">
        <v>218</v>
      </c>
      <c r="S420" s="541">
        <f t="shared" si="79"/>
        <v>1879.6</v>
      </c>
      <c r="T420" s="541">
        <f t="shared" si="79"/>
        <v>0</v>
      </c>
      <c r="U420" s="542">
        <v>1879.6</v>
      </c>
      <c r="V420" s="542">
        <v>0</v>
      </c>
      <c r="W420" s="542">
        <v>0</v>
      </c>
      <c r="X420" s="541">
        <v>0</v>
      </c>
      <c r="Y420" s="542">
        <v>0</v>
      </c>
      <c r="Z420" s="542">
        <v>0</v>
      </c>
      <c r="AA420" s="542">
        <v>0</v>
      </c>
      <c r="AB420" s="541">
        <v>0</v>
      </c>
      <c r="AC420" s="543"/>
      <c r="AD420" s="544"/>
    </row>
    <row r="421" spans="1:30" s="9" customFormat="1" ht="12.75" customHeight="1">
      <c r="A421" s="814" t="s">
        <v>255</v>
      </c>
      <c r="B421" s="549" t="s">
        <v>353</v>
      </c>
      <c r="C421" s="811">
        <v>1300</v>
      </c>
      <c r="D421" s="843"/>
      <c r="E421" s="832"/>
      <c r="F421" s="824"/>
      <c r="G421" s="825"/>
      <c r="H421" s="826"/>
      <c r="I421" s="825"/>
      <c r="J421" s="826"/>
      <c r="K421" s="825"/>
      <c r="L421" s="826"/>
      <c r="M421" s="825"/>
      <c r="N421" s="826"/>
      <c r="O421" s="825"/>
      <c r="P421" s="620"/>
      <c r="Q421" s="619"/>
      <c r="R421" s="599" t="s">
        <v>227</v>
      </c>
      <c r="S421" s="534">
        <f aca="true" t="shared" si="80" ref="S421:AB421">SUM(S422:S432)</f>
        <v>8872.5</v>
      </c>
      <c r="T421" s="534">
        <f t="shared" si="80"/>
        <v>0</v>
      </c>
      <c r="U421" s="534">
        <f t="shared" si="80"/>
        <v>8872.5</v>
      </c>
      <c r="V421" s="534">
        <f t="shared" si="80"/>
        <v>0</v>
      </c>
      <c r="W421" s="534">
        <f t="shared" si="80"/>
        <v>0</v>
      </c>
      <c r="X421" s="534">
        <f t="shared" si="80"/>
        <v>0</v>
      </c>
      <c r="Y421" s="534">
        <f t="shared" si="80"/>
        <v>0</v>
      </c>
      <c r="Z421" s="534">
        <f t="shared" si="80"/>
        <v>0</v>
      </c>
      <c r="AA421" s="534">
        <f t="shared" si="80"/>
        <v>0</v>
      </c>
      <c r="AB421" s="534">
        <f t="shared" si="80"/>
        <v>0</v>
      </c>
      <c r="AC421" s="535" t="s">
        <v>28</v>
      </c>
      <c r="AD421" s="536"/>
    </row>
    <row r="422" spans="1:30" s="9" customFormat="1" ht="12.75">
      <c r="A422" s="814"/>
      <c r="B422" s="549"/>
      <c r="C422" s="797"/>
      <c r="D422" s="789"/>
      <c r="E422" s="790"/>
      <c r="F422" s="791"/>
      <c r="G422" s="792"/>
      <c r="H422" s="793"/>
      <c r="I422" s="792"/>
      <c r="J422" s="793"/>
      <c r="K422" s="792"/>
      <c r="L422" s="793"/>
      <c r="M422" s="792"/>
      <c r="N422" s="793"/>
      <c r="O422" s="792"/>
      <c r="P422" s="629"/>
      <c r="Q422" s="628"/>
      <c r="R422" s="798" t="s">
        <v>30</v>
      </c>
      <c r="S422" s="537">
        <f aca="true" t="shared" si="81" ref="S422:T432">U422+W422+Y422+AA422</f>
        <v>0</v>
      </c>
      <c r="T422" s="537">
        <f t="shared" si="81"/>
        <v>0</v>
      </c>
      <c r="U422" s="538">
        <v>0</v>
      </c>
      <c r="V422" s="538">
        <v>0</v>
      </c>
      <c r="W422" s="537">
        <v>0</v>
      </c>
      <c r="X422" s="537">
        <v>0</v>
      </c>
      <c r="Y422" s="537">
        <v>0</v>
      </c>
      <c r="Z422" s="537">
        <v>0</v>
      </c>
      <c r="AA422" s="537">
        <v>0</v>
      </c>
      <c r="AB422" s="537">
        <v>0</v>
      </c>
      <c r="AC422" s="539"/>
      <c r="AD422" s="540"/>
    </row>
    <row r="423" spans="1:30" s="9" customFormat="1" ht="12.75">
      <c r="A423" s="814"/>
      <c r="B423" s="549"/>
      <c r="C423" s="797"/>
      <c r="D423" s="789"/>
      <c r="E423" s="790"/>
      <c r="F423" s="791"/>
      <c r="G423" s="792"/>
      <c r="H423" s="793"/>
      <c r="I423" s="792"/>
      <c r="J423" s="793"/>
      <c r="K423" s="792"/>
      <c r="L423" s="793"/>
      <c r="M423" s="792"/>
      <c r="N423" s="793"/>
      <c r="O423" s="792"/>
      <c r="P423" s="629"/>
      <c r="Q423" s="799"/>
      <c r="R423" s="798" t="s">
        <v>33</v>
      </c>
      <c r="S423" s="537">
        <f t="shared" si="81"/>
        <v>0</v>
      </c>
      <c r="T423" s="537">
        <f t="shared" si="81"/>
        <v>0</v>
      </c>
      <c r="U423" s="538">
        <v>0</v>
      </c>
      <c r="V423" s="538">
        <v>0</v>
      </c>
      <c r="W423" s="537">
        <v>0</v>
      </c>
      <c r="X423" s="537">
        <v>0</v>
      </c>
      <c r="Y423" s="537">
        <v>0</v>
      </c>
      <c r="Z423" s="537">
        <v>0</v>
      </c>
      <c r="AA423" s="537">
        <v>0</v>
      </c>
      <c r="AB423" s="537">
        <v>0</v>
      </c>
      <c r="AC423" s="539"/>
      <c r="AD423" s="540"/>
    </row>
    <row r="424" spans="1:30" s="9" customFormat="1" ht="12.75">
      <c r="A424" s="814"/>
      <c r="B424" s="549"/>
      <c r="C424" s="797"/>
      <c r="D424" s="789"/>
      <c r="E424" s="790"/>
      <c r="F424" s="791"/>
      <c r="G424" s="792"/>
      <c r="H424" s="793"/>
      <c r="I424" s="792"/>
      <c r="J424" s="793"/>
      <c r="K424" s="792"/>
      <c r="L424" s="793"/>
      <c r="M424" s="792"/>
      <c r="N424" s="793"/>
      <c r="O424" s="792"/>
      <c r="P424" s="629"/>
      <c r="Q424" s="854"/>
      <c r="R424" s="798" t="s">
        <v>34</v>
      </c>
      <c r="S424" s="537">
        <f t="shared" si="81"/>
        <v>0</v>
      </c>
      <c r="T424" s="537">
        <f t="shared" si="81"/>
        <v>0</v>
      </c>
      <c r="U424" s="538">
        <v>0</v>
      </c>
      <c r="V424" s="538">
        <v>0</v>
      </c>
      <c r="W424" s="537">
        <v>0</v>
      </c>
      <c r="X424" s="537">
        <v>0</v>
      </c>
      <c r="Y424" s="537">
        <v>0</v>
      </c>
      <c r="Z424" s="537">
        <v>0</v>
      </c>
      <c r="AA424" s="537">
        <v>0</v>
      </c>
      <c r="AB424" s="537">
        <v>0</v>
      </c>
      <c r="AC424" s="539"/>
      <c r="AD424" s="540"/>
    </row>
    <row r="425" spans="1:30" s="9" customFormat="1" ht="12.75">
      <c r="A425" s="814"/>
      <c r="B425" s="549"/>
      <c r="C425" s="797"/>
      <c r="D425" s="789"/>
      <c r="E425" s="790"/>
      <c r="F425" s="791"/>
      <c r="G425" s="792"/>
      <c r="H425" s="793"/>
      <c r="I425" s="792"/>
      <c r="J425" s="793"/>
      <c r="K425" s="792"/>
      <c r="L425" s="793"/>
      <c r="M425" s="792"/>
      <c r="N425" s="793"/>
      <c r="O425" s="792"/>
      <c r="P425" s="629"/>
      <c r="Q425" s="854"/>
      <c r="R425" s="798" t="s">
        <v>228</v>
      </c>
      <c r="S425" s="537">
        <f t="shared" si="81"/>
        <v>0</v>
      </c>
      <c r="T425" s="537">
        <f t="shared" si="81"/>
        <v>0</v>
      </c>
      <c r="U425" s="538">
        <v>0</v>
      </c>
      <c r="V425" s="538">
        <v>0</v>
      </c>
      <c r="W425" s="537">
        <v>0</v>
      </c>
      <c r="X425" s="537">
        <v>0</v>
      </c>
      <c r="Y425" s="537">
        <v>0</v>
      </c>
      <c r="Z425" s="537">
        <v>0</v>
      </c>
      <c r="AA425" s="537">
        <v>0</v>
      </c>
      <c r="AB425" s="537">
        <v>0</v>
      </c>
      <c r="AC425" s="539"/>
      <c r="AD425" s="540"/>
    </row>
    <row r="426" spans="1:30" s="9" customFormat="1" ht="12.75">
      <c r="A426" s="814"/>
      <c r="B426" s="549"/>
      <c r="C426" s="797"/>
      <c r="D426" s="789"/>
      <c r="E426" s="790"/>
      <c r="F426" s="791"/>
      <c r="G426" s="792"/>
      <c r="H426" s="793"/>
      <c r="I426" s="792"/>
      <c r="J426" s="793"/>
      <c r="K426" s="792"/>
      <c r="L426" s="793"/>
      <c r="M426" s="792"/>
      <c r="N426" s="793"/>
      <c r="O426" s="792"/>
      <c r="P426" s="629"/>
      <c r="Q426" s="855"/>
      <c r="R426" s="798" t="s">
        <v>36</v>
      </c>
      <c r="S426" s="537">
        <f t="shared" si="81"/>
        <v>0</v>
      </c>
      <c r="T426" s="537">
        <f t="shared" si="81"/>
        <v>0</v>
      </c>
      <c r="U426" s="538">
        <v>0</v>
      </c>
      <c r="V426" s="538">
        <v>0</v>
      </c>
      <c r="W426" s="537">
        <v>0</v>
      </c>
      <c r="X426" s="537">
        <v>0</v>
      </c>
      <c r="Y426" s="537">
        <v>0</v>
      </c>
      <c r="Z426" s="537">
        <v>0</v>
      </c>
      <c r="AA426" s="537">
        <v>0</v>
      </c>
      <c r="AB426" s="537">
        <v>0</v>
      </c>
      <c r="AC426" s="539"/>
      <c r="AD426" s="540"/>
    </row>
    <row r="427" spans="1:30" s="9" customFormat="1" ht="12.75">
      <c r="A427" s="814"/>
      <c r="B427" s="549"/>
      <c r="C427" s="797"/>
      <c r="D427" s="789"/>
      <c r="E427" s="790"/>
      <c r="F427" s="791"/>
      <c r="G427" s="792"/>
      <c r="H427" s="793"/>
      <c r="I427" s="792"/>
      <c r="J427" s="793"/>
      <c r="K427" s="792"/>
      <c r="L427" s="793"/>
      <c r="M427" s="792"/>
      <c r="N427" s="793"/>
      <c r="O427" s="792"/>
      <c r="P427" s="629"/>
      <c r="Q427" s="855"/>
      <c r="R427" s="798" t="s">
        <v>207</v>
      </c>
      <c r="S427" s="537">
        <f t="shared" si="81"/>
        <v>0</v>
      </c>
      <c r="T427" s="537">
        <f t="shared" si="81"/>
        <v>0</v>
      </c>
      <c r="U427" s="538">
        <v>0</v>
      </c>
      <c r="V427" s="538">
        <v>0</v>
      </c>
      <c r="W427" s="537">
        <v>0</v>
      </c>
      <c r="X427" s="537">
        <v>0</v>
      </c>
      <c r="Y427" s="537">
        <v>0</v>
      </c>
      <c r="Z427" s="537">
        <v>0</v>
      </c>
      <c r="AA427" s="537">
        <v>0</v>
      </c>
      <c r="AB427" s="537">
        <v>0</v>
      </c>
      <c r="AC427" s="539"/>
      <c r="AD427" s="540"/>
    </row>
    <row r="428" spans="1:30" s="9" customFormat="1" ht="12.75">
      <c r="A428" s="814"/>
      <c r="B428" s="549"/>
      <c r="C428" s="797"/>
      <c r="D428" s="789"/>
      <c r="E428" s="790"/>
      <c r="F428" s="791"/>
      <c r="G428" s="792"/>
      <c r="H428" s="793"/>
      <c r="I428" s="792"/>
      <c r="J428" s="793"/>
      <c r="K428" s="792"/>
      <c r="L428" s="793"/>
      <c r="M428" s="792"/>
      <c r="N428" s="793"/>
      <c r="O428" s="792"/>
      <c r="P428" s="629"/>
      <c r="Q428" s="799"/>
      <c r="R428" s="798" t="s">
        <v>214</v>
      </c>
      <c r="S428" s="537">
        <f t="shared" si="81"/>
        <v>0</v>
      </c>
      <c r="T428" s="537">
        <f t="shared" si="81"/>
        <v>0</v>
      </c>
      <c r="U428" s="538">
        <v>0</v>
      </c>
      <c r="V428" s="538">
        <v>0</v>
      </c>
      <c r="W428" s="538">
        <v>0</v>
      </c>
      <c r="X428" s="537">
        <v>0</v>
      </c>
      <c r="Y428" s="538">
        <v>0</v>
      </c>
      <c r="Z428" s="538">
        <v>0</v>
      </c>
      <c r="AA428" s="538">
        <v>0</v>
      </c>
      <c r="AB428" s="537">
        <v>0</v>
      </c>
      <c r="AC428" s="539"/>
      <c r="AD428" s="540"/>
    </row>
    <row r="429" spans="1:30" s="9" customFormat="1" ht="27" customHeight="1">
      <c r="A429" s="814"/>
      <c r="B429" s="549"/>
      <c r="C429" s="797"/>
      <c r="D429" s="789"/>
      <c r="E429" s="790"/>
      <c r="F429" s="791"/>
      <c r="G429" s="792"/>
      <c r="H429" s="793"/>
      <c r="I429" s="792"/>
      <c r="J429" s="793"/>
      <c r="K429" s="792"/>
      <c r="L429" s="793"/>
      <c r="M429" s="792"/>
      <c r="N429" s="793"/>
      <c r="O429" s="792"/>
      <c r="P429" s="629"/>
      <c r="Q429" s="799"/>
      <c r="R429" s="798" t="s">
        <v>215</v>
      </c>
      <c r="S429" s="537">
        <f t="shared" si="81"/>
        <v>0</v>
      </c>
      <c r="T429" s="537">
        <f t="shared" si="81"/>
        <v>0</v>
      </c>
      <c r="U429" s="538">
        <v>0</v>
      </c>
      <c r="V429" s="538">
        <v>0</v>
      </c>
      <c r="W429" s="538">
        <v>0</v>
      </c>
      <c r="X429" s="537">
        <v>0</v>
      </c>
      <c r="Y429" s="538">
        <v>0</v>
      </c>
      <c r="Z429" s="538">
        <v>0</v>
      </c>
      <c r="AA429" s="538">
        <v>0</v>
      </c>
      <c r="AB429" s="537">
        <v>0</v>
      </c>
      <c r="AC429" s="539"/>
      <c r="AD429" s="540"/>
    </row>
    <row r="430" spans="1:30" s="9" customFormat="1" ht="12.75">
      <c r="A430" s="814"/>
      <c r="B430" s="549"/>
      <c r="C430" s="797"/>
      <c r="D430" s="789"/>
      <c r="E430" s="790"/>
      <c r="F430" s="791"/>
      <c r="G430" s="792"/>
      <c r="H430" s="793"/>
      <c r="I430" s="792"/>
      <c r="J430" s="793"/>
      <c r="K430" s="792"/>
      <c r="L430" s="793"/>
      <c r="M430" s="792"/>
      <c r="N430" s="793"/>
      <c r="O430" s="792"/>
      <c r="P430" s="629"/>
      <c r="Q430" s="799"/>
      <c r="R430" s="798" t="s">
        <v>216</v>
      </c>
      <c r="S430" s="537">
        <f t="shared" si="81"/>
        <v>0</v>
      </c>
      <c r="T430" s="537">
        <f t="shared" si="81"/>
        <v>0</v>
      </c>
      <c r="U430" s="538">
        <v>0</v>
      </c>
      <c r="V430" s="538">
        <v>0</v>
      </c>
      <c r="W430" s="538">
        <v>0</v>
      </c>
      <c r="X430" s="537">
        <v>0</v>
      </c>
      <c r="Y430" s="538">
        <v>0</v>
      </c>
      <c r="Z430" s="538">
        <v>0</v>
      </c>
      <c r="AA430" s="538">
        <v>0</v>
      </c>
      <c r="AB430" s="537">
        <v>0</v>
      </c>
      <c r="AC430" s="539"/>
      <c r="AD430" s="540"/>
    </row>
    <row r="431" spans="1:30" s="9" customFormat="1" ht="12.75">
      <c r="A431" s="814"/>
      <c r="B431" s="549"/>
      <c r="C431" s="797"/>
      <c r="D431" s="789"/>
      <c r="E431" s="790"/>
      <c r="F431" s="791">
        <v>1</v>
      </c>
      <c r="G431" s="792"/>
      <c r="H431" s="793"/>
      <c r="I431" s="792"/>
      <c r="J431" s="793"/>
      <c r="K431" s="792"/>
      <c r="L431" s="793"/>
      <c r="M431" s="792"/>
      <c r="N431" s="793"/>
      <c r="O431" s="792"/>
      <c r="P431" s="629"/>
      <c r="Q431" s="855" t="s">
        <v>183</v>
      </c>
      <c r="R431" s="798" t="s">
        <v>217</v>
      </c>
      <c r="S431" s="537">
        <f t="shared" si="81"/>
        <v>422.5</v>
      </c>
      <c r="T431" s="537">
        <f t="shared" si="81"/>
        <v>0</v>
      </c>
      <c r="U431" s="538">
        <v>422.5</v>
      </c>
      <c r="V431" s="538">
        <v>0</v>
      </c>
      <c r="W431" s="538">
        <v>0</v>
      </c>
      <c r="X431" s="537">
        <v>0</v>
      </c>
      <c r="Y431" s="538">
        <v>0</v>
      </c>
      <c r="Z431" s="538">
        <v>0</v>
      </c>
      <c r="AA431" s="538">
        <v>0</v>
      </c>
      <c r="AB431" s="537">
        <v>0</v>
      </c>
      <c r="AC431" s="539"/>
      <c r="AD431" s="540"/>
    </row>
    <row r="432" spans="1:30" s="9" customFormat="1" ht="13.5" thickBot="1">
      <c r="A432" s="819"/>
      <c r="B432" s="550"/>
      <c r="C432" s="801"/>
      <c r="D432" s="857">
        <v>1300</v>
      </c>
      <c r="E432" s="803"/>
      <c r="F432" s="804"/>
      <c r="G432" s="805"/>
      <c r="H432" s="806">
        <v>1</v>
      </c>
      <c r="I432" s="805"/>
      <c r="J432" s="806"/>
      <c r="K432" s="805"/>
      <c r="L432" s="806"/>
      <c r="M432" s="805"/>
      <c r="N432" s="806"/>
      <c r="O432" s="805"/>
      <c r="P432" s="637"/>
      <c r="Q432" s="876" t="s">
        <v>31</v>
      </c>
      <c r="R432" s="809" t="s">
        <v>218</v>
      </c>
      <c r="S432" s="541">
        <f t="shared" si="81"/>
        <v>8450</v>
      </c>
      <c r="T432" s="541">
        <f t="shared" si="81"/>
        <v>0</v>
      </c>
      <c r="U432" s="542">
        <v>8450</v>
      </c>
      <c r="V432" s="542">
        <v>0</v>
      </c>
      <c r="W432" s="542">
        <v>0</v>
      </c>
      <c r="X432" s="541">
        <v>0</v>
      </c>
      <c r="Y432" s="542">
        <v>0</v>
      </c>
      <c r="Z432" s="542">
        <v>0</v>
      </c>
      <c r="AA432" s="542">
        <v>0</v>
      </c>
      <c r="AB432" s="541">
        <v>0</v>
      </c>
      <c r="AC432" s="543"/>
      <c r="AD432" s="544"/>
    </row>
    <row r="433" spans="1:30" s="9" customFormat="1" ht="12.75" customHeight="1">
      <c r="A433" s="814" t="s">
        <v>256</v>
      </c>
      <c r="B433" s="549" t="s">
        <v>354</v>
      </c>
      <c r="C433" s="811">
        <v>1700</v>
      </c>
      <c r="D433" s="843"/>
      <c r="E433" s="832"/>
      <c r="F433" s="824"/>
      <c r="G433" s="825"/>
      <c r="H433" s="826"/>
      <c r="I433" s="825"/>
      <c r="J433" s="826"/>
      <c r="K433" s="825"/>
      <c r="L433" s="826"/>
      <c r="M433" s="825"/>
      <c r="N433" s="826"/>
      <c r="O433" s="825"/>
      <c r="P433" s="620"/>
      <c r="Q433" s="619"/>
      <c r="R433" s="599" t="s">
        <v>227</v>
      </c>
      <c r="S433" s="534">
        <f aca="true" t="shared" si="82" ref="S433:AB433">SUM(S434:S444)</f>
        <v>13275</v>
      </c>
      <c r="T433" s="534">
        <f t="shared" si="82"/>
        <v>0</v>
      </c>
      <c r="U433" s="534">
        <f t="shared" si="82"/>
        <v>13275</v>
      </c>
      <c r="V433" s="534">
        <f t="shared" si="82"/>
        <v>0</v>
      </c>
      <c r="W433" s="534">
        <f t="shared" si="82"/>
        <v>0</v>
      </c>
      <c r="X433" s="534">
        <f t="shared" si="82"/>
        <v>0</v>
      </c>
      <c r="Y433" s="534">
        <f t="shared" si="82"/>
        <v>0</v>
      </c>
      <c r="Z433" s="534">
        <f t="shared" si="82"/>
        <v>0</v>
      </c>
      <c r="AA433" s="534">
        <f t="shared" si="82"/>
        <v>0</v>
      </c>
      <c r="AB433" s="534">
        <f t="shared" si="82"/>
        <v>0</v>
      </c>
      <c r="AC433" s="535" t="s">
        <v>28</v>
      </c>
      <c r="AD433" s="536"/>
    </row>
    <row r="434" spans="1:30" s="9" customFormat="1" ht="12.75">
      <c r="A434" s="814"/>
      <c r="B434" s="549"/>
      <c r="C434" s="797"/>
      <c r="D434" s="789"/>
      <c r="E434" s="790"/>
      <c r="F434" s="791"/>
      <c r="G434" s="792"/>
      <c r="H434" s="793"/>
      <c r="I434" s="792"/>
      <c r="J434" s="793"/>
      <c r="K434" s="792"/>
      <c r="L434" s="793"/>
      <c r="M434" s="792"/>
      <c r="N434" s="793"/>
      <c r="O434" s="792"/>
      <c r="P434" s="629"/>
      <c r="Q434" s="628"/>
      <c r="R434" s="798" t="s">
        <v>30</v>
      </c>
      <c r="S434" s="537">
        <f aca="true" t="shared" si="83" ref="S434:T444">U434+W434+Y434+AA434</f>
        <v>0</v>
      </c>
      <c r="T434" s="537">
        <f t="shared" si="83"/>
        <v>0</v>
      </c>
      <c r="U434" s="538">
        <v>0</v>
      </c>
      <c r="V434" s="538">
        <v>0</v>
      </c>
      <c r="W434" s="537">
        <v>0</v>
      </c>
      <c r="X434" s="537">
        <v>0</v>
      </c>
      <c r="Y434" s="537">
        <v>0</v>
      </c>
      <c r="Z434" s="537">
        <v>0</v>
      </c>
      <c r="AA434" s="537">
        <v>0</v>
      </c>
      <c r="AB434" s="537">
        <v>0</v>
      </c>
      <c r="AC434" s="539"/>
      <c r="AD434" s="540"/>
    </row>
    <row r="435" spans="1:30" s="9" customFormat="1" ht="12.75">
      <c r="A435" s="814"/>
      <c r="B435" s="549"/>
      <c r="C435" s="797"/>
      <c r="D435" s="789"/>
      <c r="E435" s="790"/>
      <c r="F435" s="791"/>
      <c r="G435" s="792"/>
      <c r="H435" s="793"/>
      <c r="I435" s="792"/>
      <c r="J435" s="793"/>
      <c r="K435" s="792"/>
      <c r="L435" s="793"/>
      <c r="M435" s="792"/>
      <c r="N435" s="793"/>
      <c r="O435" s="792"/>
      <c r="P435" s="629"/>
      <c r="Q435" s="799"/>
      <c r="R435" s="798" t="s">
        <v>33</v>
      </c>
      <c r="S435" s="537">
        <f t="shared" si="83"/>
        <v>0</v>
      </c>
      <c r="T435" s="537">
        <f t="shared" si="83"/>
        <v>0</v>
      </c>
      <c r="U435" s="538">
        <v>0</v>
      </c>
      <c r="V435" s="538">
        <v>0</v>
      </c>
      <c r="W435" s="537">
        <v>0</v>
      </c>
      <c r="X435" s="537">
        <v>0</v>
      </c>
      <c r="Y435" s="537">
        <v>0</v>
      </c>
      <c r="Z435" s="537">
        <v>0</v>
      </c>
      <c r="AA435" s="537">
        <v>0</v>
      </c>
      <c r="AB435" s="537">
        <v>0</v>
      </c>
      <c r="AC435" s="539"/>
      <c r="AD435" s="540"/>
    </row>
    <row r="436" spans="1:30" s="9" customFormat="1" ht="12.75">
      <c r="A436" s="814"/>
      <c r="B436" s="549"/>
      <c r="C436" s="797"/>
      <c r="D436" s="789"/>
      <c r="E436" s="790"/>
      <c r="F436" s="791"/>
      <c r="G436" s="792"/>
      <c r="H436" s="793"/>
      <c r="I436" s="792"/>
      <c r="J436" s="793"/>
      <c r="K436" s="792"/>
      <c r="L436" s="793"/>
      <c r="M436" s="792"/>
      <c r="N436" s="793"/>
      <c r="O436" s="792"/>
      <c r="P436" s="629"/>
      <c r="Q436" s="854"/>
      <c r="R436" s="798" t="s">
        <v>34</v>
      </c>
      <c r="S436" s="537">
        <f t="shared" si="83"/>
        <v>0</v>
      </c>
      <c r="T436" s="537">
        <f t="shared" si="83"/>
        <v>0</v>
      </c>
      <c r="U436" s="538">
        <v>0</v>
      </c>
      <c r="V436" s="538">
        <v>0</v>
      </c>
      <c r="W436" s="537">
        <v>0</v>
      </c>
      <c r="X436" s="537">
        <v>0</v>
      </c>
      <c r="Y436" s="537">
        <v>0</v>
      </c>
      <c r="Z436" s="537">
        <v>0</v>
      </c>
      <c r="AA436" s="537">
        <v>0</v>
      </c>
      <c r="AB436" s="537">
        <v>0</v>
      </c>
      <c r="AC436" s="539"/>
      <c r="AD436" s="540"/>
    </row>
    <row r="437" spans="1:30" s="9" customFormat="1" ht="12.75">
      <c r="A437" s="814"/>
      <c r="B437" s="549"/>
      <c r="C437" s="797"/>
      <c r="D437" s="789"/>
      <c r="E437" s="790"/>
      <c r="F437" s="791"/>
      <c r="G437" s="792"/>
      <c r="H437" s="793"/>
      <c r="I437" s="792"/>
      <c r="J437" s="793"/>
      <c r="K437" s="792"/>
      <c r="L437" s="793"/>
      <c r="M437" s="792"/>
      <c r="N437" s="793"/>
      <c r="O437" s="792"/>
      <c r="P437" s="629"/>
      <c r="Q437" s="854"/>
      <c r="R437" s="798" t="s">
        <v>228</v>
      </c>
      <c r="S437" s="537">
        <f t="shared" si="83"/>
        <v>0</v>
      </c>
      <c r="T437" s="537">
        <f t="shared" si="83"/>
        <v>0</v>
      </c>
      <c r="U437" s="538">
        <v>0</v>
      </c>
      <c r="V437" s="538">
        <v>0</v>
      </c>
      <c r="W437" s="537">
        <v>0</v>
      </c>
      <c r="X437" s="537">
        <v>0</v>
      </c>
      <c r="Y437" s="537">
        <v>0</v>
      </c>
      <c r="Z437" s="537">
        <v>0</v>
      </c>
      <c r="AA437" s="537">
        <v>0</v>
      </c>
      <c r="AB437" s="537">
        <v>0</v>
      </c>
      <c r="AC437" s="539"/>
      <c r="AD437" s="540"/>
    </row>
    <row r="438" spans="1:30" s="9" customFormat="1" ht="12.75">
      <c r="A438" s="814"/>
      <c r="B438" s="549"/>
      <c r="C438" s="797"/>
      <c r="D438" s="789"/>
      <c r="E438" s="790"/>
      <c r="F438" s="791"/>
      <c r="G438" s="792"/>
      <c r="H438" s="793"/>
      <c r="I438" s="792"/>
      <c r="J438" s="793"/>
      <c r="K438" s="792"/>
      <c r="L438" s="793"/>
      <c r="M438" s="792"/>
      <c r="N438" s="793"/>
      <c r="O438" s="792"/>
      <c r="P438" s="629"/>
      <c r="Q438" s="855"/>
      <c r="R438" s="798" t="s">
        <v>36</v>
      </c>
      <c r="S438" s="537">
        <f t="shared" si="83"/>
        <v>0</v>
      </c>
      <c r="T438" s="537">
        <f t="shared" si="83"/>
        <v>0</v>
      </c>
      <c r="U438" s="538">
        <v>0</v>
      </c>
      <c r="V438" s="538">
        <v>0</v>
      </c>
      <c r="W438" s="537">
        <v>0</v>
      </c>
      <c r="X438" s="537">
        <v>0</v>
      </c>
      <c r="Y438" s="537">
        <v>0</v>
      </c>
      <c r="Z438" s="537">
        <v>0</v>
      </c>
      <c r="AA438" s="537">
        <v>0</v>
      </c>
      <c r="AB438" s="537">
        <v>0</v>
      </c>
      <c r="AC438" s="539"/>
      <c r="AD438" s="540"/>
    </row>
    <row r="439" spans="1:30" s="9" customFormat="1" ht="12.75">
      <c r="A439" s="814"/>
      <c r="B439" s="549"/>
      <c r="C439" s="797"/>
      <c r="D439" s="789"/>
      <c r="E439" s="790"/>
      <c r="F439" s="791"/>
      <c r="G439" s="792"/>
      <c r="H439" s="793"/>
      <c r="I439" s="792"/>
      <c r="J439" s="793"/>
      <c r="K439" s="792"/>
      <c r="L439" s="793"/>
      <c r="M439" s="792"/>
      <c r="N439" s="793"/>
      <c r="O439" s="792"/>
      <c r="P439" s="629"/>
      <c r="Q439" s="855"/>
      <c r="R439" s="798" t="s">
        <v>207</v>
      </c>
      <c r="S439" s="537">
        <f t="shared" si="83"/>
        <v>0</v>
      </c>
      <c r="T439" s="537">
        <f t="shared" si="83"/>
        <v>0</v>
      </c>
      <c r="U439" s="538">
        <v>0</v>
      </c>
      <c r="V439" s="538">
        <v>0</v>
      </c>
      <c r="W439" s="537">
        <v>0</v>
      </c>
      <c r="X439" s="537">
        <v>0</v>
      </c>
      <c r="Y439" s="537">
        <v>0</v>
      </c>
      <c r="Z439" s="537">
        <v>0</v>
      </c>
      <c r="AA439" s="537">
        <v>0</v>
      </c>
      <c r="AB439" s="537">
        <v>0</v>
      </c>
      <c r="AC439" s="539"/>
      <c r="AD439" s="540"/>
    </row>
    <row r="440" spans="1:30" s="9" customFormat="1" ht="12.75">
      <c r="A440" s="814"/>
      <c r="B440" s="549"/>
      <c r="C440" s="797"/>
      <c r="D440" s="789"/>
      <c r="E440" s="790"/>
      <c r="F440" s="791"/>
      <c r="G440" s="792"/>
      <c r="H440" s="793"/>
      <c r="I440" s="792"/>
      <c r="J440" s="793"/>
      <c r="K440" s="792"/>
      <c r="L440" s="793"/>
      <c r="M440" s="792"/>
      <c r="N440" s="793"/>
      <c r="O440" s="792"/>
      <c r="P440" s="629"/>
      <c r="Q440" s="799"/>
      <c r="R440" s="798" t="s">
        <v>214</v>
      </c>
      <c r="S440" s="537">
        <f t="shared" si="83"/>
        <v>0</v>
      </c>
      <c r="T440" s="537">
        <f t="shared" si="83"/>
        <v>0</v>
      </c>
      <c r="U440" s="538">
        <v>0</v>
      </c>
      <c r="V440" s="538">
        <v>0</v>
      </c>
      <c r="W440" s="538">
        <v>0</v>
      </c>
      <c r="X440" s="537">
        <v>0</v>
      </c>
      <c r="Y440" s="538">
        <v>0</v>
      </c>
      <c r="Z440" s="538">
        <v>0</v>
      </c>
      <c r="AA440" s="538">
        <v>0</v>
      </c>
      <c r="AB440" s="537">
        <v>0</v>
      </c>
      <c r="AC440" s="539"/>
      <c r="AD440" s="540"/>
    </row>
    <row r="441" spans="1:30" s="9" customFormat="1" ht="12.75">
      <c r="A441" s="814"/>
      <c r="B441" s="549"/>
      <c r="C441" s="797"/>
      <c r="D441" s="789"/>
      <c r="E441" s="790"/>
      <c r="F441" s="791"/>
      <c r="G441" s="792"/>
      <c r="H441" s="793"/>
      <c r="I441" s="792"/>
      <c r="J441" s="793"/>
      <c r="K441" s="792"/>
      <c r="L441" s="793"/>
      <c r="M441" s="792"/>
      <c r="N441" s="793"/>
      <c r="O441" s="792"/>
      <c r="P441" s="629"/>
      <c r="Q441" s="799"/>
      <c r="R441" s="798" t="s">
        <v>215</v>
      </c>
      <c r="S441" s="537">
        <f t="shared" si="83"/>
        <v>0</v>
      </c>
      <c r="T441" s="537">
        <f t="shared" si="83"/>
        <v>0</v>
      </c>
      <c r="U441" s="538">
        <v>0</v>
      </c>
      <c r="V441" s="538">
        <v>0</v>
      </c>
      <c r="W441" s="538">
        <v>0</v>
      </c>
      <c r="X441" s="537">
        <v>0</v>
      </c>
      <c r="Y441" s="538">
        <v>0</v>
      </c>
      <c r="Z441" s="538">
        <v>0</v>
      </c>
      <c r="AA441" s="538">
        <v>0</v>
      </c>
      <c r="AB441" s="537">
        <v>0</v>
      </c>
      <c r="AC441" s="539"/>
      <c r="AD441" s="540"/>
    </row>
    <row r="442" spans="1:30" s="9" customFormat="1" ht="12.75">
      <c r="A442" s="814"/>
      <c r="B442" s="549"/>
      <c r="C442" s="797"/>
      <c r="D442" s="789"/>
      <c r="E442" s="790"/>
      <c r="F442" s="791"/>
      <c r="G442" s="792"/>
      <c r="H442" s="793"/>
      <c r="I442" s="792"/>
      <c r="J442" s="793"/>
      <c r="K442" s="792"/>
      <c r="L442" s="793"/>
      <c r="M442" s="792"/>
      <c r="N442" s="793"/>
      <c r="O442" s="792"/>
      <c r="P442" s="629"/>
      <c r="Q442" s="799"/>
      <c r="R442" s="798" t="s">
        <v>216</v>
      </c>
      <c r="S442" s="537">
        <f t="shared" si="83"/>
        <v>0</v>
      </c>
      <c r="T442" s="537">
        <f t="shared" si="83"/>
        <v>0</v>
      </c>
      <c r="U442" s="538">
        <v>0</v>
      </c>
      <c r="V442" s="538">
        <v>0</v>
      </c>
      <c r="W442" s="538">
        <v>0</v>
      </c>
      <c r="X442" s="537">
        <v>0</v>
      </c>
      <c r="Y442" s="538">
        <v>0</v>
      </c>
      <c r="Z442" s="538">
        <v>0</v>
      </c>
      <c r="AA442" s="538">
        <v>0</v>
      </c>
      <c r="AB442" s="537">
        <v>0</v>
      </c>
      <c r="AC442" s="539"/>
      <c r="AD442" s="540"/>
    </row>
    <row r="443" spans="1:30" s="9" customFormat="1" ht="12.75">
      <c r="A443" s="814"/>
      <c r="B443" s="549"/>
      <c r="C443" s="797"/>
      <c r="D443" s="789"/>
      <c r="E443" s="790"/>
      <c r="F443" s="791">
        <v>1</v>
      </c>
      <c r="G443" s="792"/>
      <c r="H443" s="793"/>
      <c r="I443" s="792"/>
      <c r="J443" s="793"/>
      <c r="K443" s="792"/>
      <c r="L443" s="793"/>
      <c r="M443" s="792"/>
      <c r="N443" s="793"/>
      <c r="O443" s="792"/>
      <c r="P443" s="629"/>
      <c r="Q443" s="855" t="s">
        <v>183</v>
      </c>
      <c r="R443" s="798" t="s">
        <v>217</v>
      </c>
      <c r="S443" s="537">
        <f t="shared" si="83"/>
        <v>1760</v>
      </c>
      <c r="T443" s="537">
        <f t="shared" si="83"/>
        <v>0</v>
      </c>
      <c r="U443" s="538">
        <v>1760</v>
      </c>
      <c r="V443" s="538">
        <v>0</v>
      </c>
      <c r="W443" s="538">
        <v>0</v>
      </c>
      <c r="X443" s="537">
        <v>0</v>
      </c>
      <c r="Y443" s="538">
        <v>0</v>
      </c>
      <c r="Z443" s="538">
        <v>0</v>
      </c>
      <c r="AA443" s="538">
        <v>0</v>
      </c>
      <c r="AB443" s="537">
        <v>0</v>
      </c>
      <c r="AC443" s="539"/>
      <c r="AD443" s="540"/>
    </row>
    <row r="444" spans="1:30" s="9" customFormat="1" ht="13.5" thickBot="1">
      <c r="A444" s="819"/>
      <c r="B444" s="550"/>
      <c r="C444" s="801"/>
      <c r="D444" s="857">
        <v>1700</v>
      </c>
      <c r="E444" s="803"/>
      <c r="F444" s="804"/>
      <c r="G444" s="805"/>
      <c r="H444" s="806">
        <v>1</v>
      </c>
      <c r="I444" s="805"/>
      <c r="J444" s="806"/>
      <c r="K444" s="805"/>
      <c r="L444" s="806"/>
      <c r="M444" s="805"/>
      <c r="N444" s="806"/>
      <c r="O444" s="805"/>
      <c r="P444" s="637"/>
      <c r="Q444" s="876" t="s">
        <v>31</v>
      </c>
      <c r="R444" s="809" t="s">
        <v>218</v>
      </c>
      <c r="S444" s="541">
        <f t="shared" si="83"/>
        <v>11515</v>
      </c>
      <c r="T444" s="541">
        <f t="shared" si="83"/>
        <v>0</v>
      </c>
      <c r="U444" s="542">
        <v>11515</v>
      </c>
      <c r="V444" s="542">
        <v>0</v>
      </c>
      <c r="W444" s="542">
        <v>0</v>
      </c>
      <c r="X444" s="541">
        <v>0</v>
      </c>
      <c r="Y444" s="542">
        <v>0</v>
      </c>
      <c r="Z444" s="542">
        <v>0</v>
      </c>
      <c r="AA444" s="542">
        <v>0</v>
      </c>
      <c r="AB444" s="541">
        <v>0</v>
      </c>
      <c r="AC444" s="543"/>
      <c r="AD444" s="544"/>
    </row>
    <row r="445" spans="1:30" s="9" customFormat="1" ht="12.75" customHeight="1">
      <c r="A445" s="814" t="s">
        <v>257</v>
      </c>
      <c r="B445" s="549" t="s">
        <v>355</v>
      </c>
      <c r="C445" s="811">
        <v>1300</v>
      </c>
      <c r="D445" s="843"/>
      <c r="E445" s="832"/>
      <c r="F445" s="824"/>
      <c r="G445" s="825"/>
      <c r="H445" s="826"/>
      <c r="I445" s="825"/>
      <c r="J445" s="826"/>
      <c r="K445" s="825"/>
      <c r="L445" s="826"/>
      <c r="M445" s="825"/>
      <c r="N445" s="826"/>
      <c r="O445" s="825"/>
      <c r="P445" s="620"/>
      <c r="Q445" s="619"/>
      <c r="R445" s="599" t="s">
        <v>227</v>
      </c>
      <c r="S445" s="534">
        <f aca="true" t="shared" si="84" ref="S445:AB445">SUM(S446:S456)</f>
        <v>8872.5</v>
      </c>
      <c r="T445" s="534">
        <f t="shared" si="84"/>
        <v>0</v>
      </c>
      <c r="U445" s="534">
        <f t="shared" si="84"/>
        <v>8872.5</v>
      </c>
      <c r="V445" s="534">
        <f t="shared" si="84"/>
        <v>0</v>
      </c>
      <c r="W445" s="534">
        <f t="shared" si="84"/>
        <v>0</v>
      </c>
      <c r="X445" s="534">
        <f t="shared" si="84"/>
        <v>0</v>
      </c>
      <c r="Y445" s="534">
        <f t="shared" si="84"/>
        <v>0</v>
      </c>
      <c r="Z445" s="534">
        <f t="shared" si="84"/>
        <v>0</v>
      </c>
      <c r="AA445" s="534">
        <f t="shared" si="84"/>
        <v>0</v>
      </c>
      <c r="AB445" s="534">
        <f t="shared" si="84"/>
        <v>0</v>
      </c>
      <c r="AC445" s="535" t="s">
        <v>28</v>
      </c>
      <c r="AD445" s="536"/>
    </row>
    <row r="446" spans="1:30" s="9" customFormat="1" ht="12.75">
      <c r="A446" s="814"/>
      <c r="B446" s="549"/>
      <c r="C446" s="797"/>
      <c r="D446" s="789"/>
      <c r="E446" s="790"/>
      <c r="F446" s="791"/>
      <c r="G446" s="792"/>
      <c r="H446" s="793"/>
      <c r="I446" s="792"/>
      <c r="J446" s="793"/>
      <c r="K446" s="792"/>
      <c r="L446" s="793"/>
      <c r="M446" s="792"/>
      <c r="N446" s="793"/>
      <c r="O446" s="792"/>
      <c r="P446" s="629"/>
      <c r="Q446" s="628"/>
      <c r="R446" s="798" t="s">
        <v>30</v>
      </c>
      <c r="S446" s="537">
        <f aca="true" t="shared" si="85" ref="S446:T456">U446+W446+Y446+AA446</f>
        <v>0</v>
      </c>
      <c r="T446" s="537">
        <f t="shared" si="85"/>
        <v>0</v>
      </c>
      <c r="U446" s="538">
        <v>0</v>
      </c>
      <c r="V446" s="538">
        <v>0</v>
      </c>
      <c r="W446" s="537">
        <v>0</v>
      </c>
      <c r="X446" s="537">
        <v>0</v>
      </c>
      <c r="Y446" s="537">
        <v>0</v>
      </c>
      <c r="Z446" s="537">
        <v>0</v>
      </c>
      <c r="AA446" s="537">
        <v>0</v>
      </c>
      <c r="AB446" s="537">
        <v>0</v>
      </c>
      <c r="AC446" s="539"/>
      <c r="AD446" s="540"/>
    </row>
    <row r="447" spans="1:30" s="9" customFormat="1" ht="12.75">
      <c r="A447" s="814"/>
      <c r="B447" s="549"/>
      <c r="C447" s="797"/>
      <c r="D447" s="789"/>
      <c r="E447" s="790"/>
      <c r="F447" s="791"/>
      <c r="G447" s="792"/>
      <c r="H447" s="793"/>
      <c r="I447" s="792"/>
      <c r="J447" s="793"/>
      <c r="K447" s="792"/>
      <c r="L447" s="793"/>
      <c r="M447" s="792"/>
      <c r="N447" s="793"/>
      <c r="O447" s="792"/>
      <c r="P447" s="629"/>
      <c r="Q447" s="799"/>
      <c r="R447" s="798" t="s">
        <v>33</v>
      </c>
      <c r="S447" s="537">
        <f t="shared" si="85"/>
        <v>0</v>
      </c>
      <c r="T447" s="537">
        <f t="shared" si="85"/>
        <v>0</v>
      </c>
      <c r="U447" s="538">
        <v>0</v>
      </c>
      <c r="V447" s="538">
        <v>0</v>
      </c>
      <c r="W447" s="537">
        <v>0</v>
      </c>
      <c r="X447" s="537">
        <v>0</v>
      </c>
      <c r="Y447" s="537">
        <v>0</v>
      </c>
      <c r="Z447" s="537">
        <v>0</v>
      </c>
      <c r="AA447" s="537">
        <v>0</v>
      </c>
      <c r="AB447" s="537">
        <v>0</v>
      </c>
      <c r="AC447" s="539"/>
      <c r="AD447" s="540"/>
    </row>
    <row r="448" spans="1:30" s="9" customFormat="1" ht="12.75">
      <c r="A448" s="814"/>
      <c r="B448" s="549"/>
      <c r="C448" s="797"/>
      <c r="D448" s="789"/>
      <c r="E448" s="790"/>
      <c r="F448" s="791"/>
      <c r="G448" s="792"/>
      <c r="H448" s="793"/>
      <c r="I448" s="792"/>
      <c r="J448" s="793"/>
      <c r="K448" s="792"/>
      <c r="L448" s="793"/>
      <c r="M448" s="792"/>
      <c r="N448" s="793"/>
      <c r="O448" s="792"/>
      <c r="P448" s="629"/>
      <c r="Q448" s="854"/>
      <c r="R448" s="798" t="s">
        <v>34</v>
      </c>
      <c r="S448" s="537">
        <f t="shared" si="85"/>
        <v>0</v>
      </c>
      <c r="T448" s="537">
        <f t="shared" si="85"/>
        <v>0</v>
      </c>
      <c r="U448" s="538">
        <v>0</v>
      </c>
      <c r="V448" s="538">
        <v>0</v>
      </c>
      <c r="W448" s="537">
        <v>0</v>
      </c>
      <c r="X448" s="537">
        <v>0</v>
      </c>
      <c r="Y448" s="537">
        <v>0</v>
      </c>
      <c r="Z448" s="537">
        <v>0</v>
      </c>
      <c r="AA448" s="537">
        <v>0</v>
      </c>
      <c r="AB448" s="537">
        <v>0</v>
      </c>
      <c r="AC448" s="539"/>
      <c r="AD448" s="540"/>
    </row>
    <row r="449" spans="1:30" s="9" customFormat="1" ht="12.75">
      <c r="A449" s="814"/>
      <c r="B449" s="549"/>
      <c r="C449" s="797"/>
      <c r="D449" s="789"/>
      <c r="E449" s="790"/>
      <c r="F449" s="791"/>
      <c r="G449" s="792"/>
      <c r="H449" s="793"/>
      <c r="I449" s="792"/>
      <c r="J449" s="793"/>
      <c r="K449" s="792"/>
      <c r="L449" s="793"/>
      <c r="M449" s="792"/>
      <c r="N449" s="793"/>
      <c r="O449" s="792"/>
      <c r="P449" s="629"/>
      <c r="Q449" s="854"/>
      <c r="R449" s="798" t="s">
        <v>228</v>
      </c>
      <c r="S449" s="537">
        <f t="shared" si="85"/>
        <v>0</v>
      </c>
      <c r="T449" s="537">
        <f t="shared" si="85"/>
        <v>0</v>
      </c>
      <c r="U449" s="538">
        <v>0</v>
      </c>
      <c r="V449" s="538">
        <v>0</v>
      </c>
      <c r="W449" s="537">
        <v>0</v>
      </c>
      <c r="X449" s="537">
        <v>0</v>
      </c>
      <c r="Y449" s="537">
        <v>0</v>
      </c>
      <c r="Z449" s="537">
        <v>0</v>
      </c>
      <c r="AA449" s="537">
        <v>0</v>
      </c>
      <c r="AB449" s="537">
        <v>0</v>
      </c>
      <c r="AC449" s="539"/>
      <c r="AD449" s="540"/>
    </row>
    <row r="450" spans="1:30" s="9" customFormat="1" ht="12.75">
      <c r="A450" s="814"/>
      <c r="B450" s="549"/>
      <c r="C450" s="797"/>
      <c r="D450" s="789"/>
      <c r="E450" s="790"/>
      <c r="F450" s="791"/>
      <c r="G450" s="792"/>
      <c r="H450" s="793"/>
      <c r="I450" s="792"/>
      <c r="J450" s="793"/>
      <c r="K450" s="792"/>
      <c r="L450" s="793"/>
      <c r="M450" s="792"/>
      <c r="N450" s="793"/>
      <c r="O450" s="792"/>
      <c r="P450" s="629"/>
      <c r="Q450" s="855"/>
      <c r="R450" s="798" t="s">
        <v>36</v>
      </c>
      <c r="S450" s="537">
        <f t="shared" si="85"/>
        <v>0</v>
      </c>
      <c r="T450" s="537">
        <f t="shared" si="85"/>
        <v>0</v>
      </c>
      <c r="U450" s="538">
        <v>0</v>
      </c>
      <c r="V450" s="538">
        <v>0</v>
      </c>
      <c r="W450" s="537">
        <v>0</v>
      </c>
      <c r="X450" s="537">
        <v>0</v>
      </c>
      <c r="Y450" s="537">
        <v>0</v>
      </c>
      <c r="Z450" s="537">
        <v>0</v>
      </c>
      <c r="AA450" s="537">
        <v>0</v>
      </c>
      <c r="AB450" s="537">
        <v>0</v>
      </c>
      <c r="AC450" s="539"/>
      <c r="AD450" s="540"/>
    </row>
    <row r="451" spans="1:30" s="9" customFormat="1" ht="12.75">
      <c r="A451" s="814"/>
      <c r="B451" s="549"/>
      <c r="C451" s="797"/>
      <c r="D451" s="789"/>
      <c r="E451" s="790"/>
      <c r="F451" s="791"/>
      <c r="G451" s="792"/>
      <c r="H451" s="793"/>
      <c r="I451" s="792"/>
      <c r="J451" s="793"/>
      <c r="K451" s="792"/>
      <c r="L451" s="793"/>
      <c r="M451" s="792"/>
      <c r="N451" s="793"/>
      <c r="O451" s="792"/>
      <c r="P451" s="629"/>
      <c r="Q451" s="855"/>
      <c r="R451" s="798" t="s">
        <v>207</v>
      </c>
      <c r="S451" s="537">
        <f aca="true" t="shared" si="86" ref="S451:T455">U451+W451+Y451+AA451</f>
        <v>0</v>
      </c>
      <c r="T451" s="537">
        <f t="shared" si="86"/>
        <v>0</v>
      </c>
      <c r="U451" s="538">
        <v>0</v>
      </c>
      <c r="V451" s="538">
        <v>0</v>
      </c>
      <c r="W451" s="537">
        <v>0</v>
      </c>
      <c r="X451" s="537">
        <v>0</v>
      </c>
      <c r="Y451" s="537">
        <v>0</v>
      </c>
      <c r="Z451" s="537">
        <v>0</v>
      </c>
      <c r="AA451" s="537">
        <v>0</v>
      </c>
      <c r="AB451" s="537">
        <v>0</v>
      </c>
      <c r="AC451" s="539"/>
      <c r="AD451" s="540"/>
    </row>
    <row r="452" spans="1:30" s="9" customFormat="1" ht="12.75">
      <c r="A452" s="814"/>
      <c r="B452" s="549"/>
      <c r="C452" s="797"/>
      <c r="D452" s="789"/>
      <c r="E452" s="790"/>
      <c r="F452" s="791"/>
      <c r="G452" s="792"/>
      <c r="H452" s="793"/>
      <c r="I452" s="792"/>
      <c r="J452" s="793"/>
      <c r="K452" s="792"/>
      <c r="L452" s="793"/>
      <c r="M452" s="792"/>
      <c r="N452" s="793"/>
      <c r="O452" s="792"/>
      <c r="P452" s="629"/>
      <c r="Q452" s="799"/>
      <c r="R452" s="798" t="s">
        <v>214</v>
      </c>
      <c r="S452" s="537">
        <f t="shared" si="86"/>
        <v>0</v>
      </c>
      <c r="T452" s="537">
        <f t="shared" si="86"/>
        <v>0</v>
      </c>
      <c r="U452" s="538">
        <v>0</v>
      </c>
      <c r="V452" s="538">
        <v>0</v>
      </c>
      <c r="W452" s="538">
        <v>0</v>
      </c>
      <c r="X452" s="537">
        <v>0</v>
      </c>
      <c r="Y452" s="538">
        <v>0</v>
      </c>
      <c r="Z452" s="538">
        <v>0</v>
      </c>
      <c r="AA452" s="538">
        <v>0</v>
      </c>
      <c r="AB452" s="537">
        <v>0</v>
      </c>
      <c r="AC452" s="539"/>
      <c r="AD452" s="540"/>
    </row>
    <row r="453" spans="1:30" s="9" customFormat="1" ht="12.75">
      <c r="A453" s="814"/>
      <c r="B453" s="549"/>
      <c r="C453" s="797"/>
      <c r="D453" s="789"/>
      <c r="E453" s="790"/>
      <c r="F453" s="791"/>
      <c r="G453" s="792"/>
      <c r="H453" s="793"/>
      <c r="I453" s="792"/>
      <c r="J453" s="793"/>
      <c r="K453" s="792"/>
      <c r="L453" s="793"/>
      <c r="M453" s="792"/>
      <c r="N453" s="793"/>
      <c r="O453" s="792"/>
      <c r="P453" s="629"/>
      <c r="Q453" s="799"/>
      <c r="R453" s="798" t="s">
        <v>215</v>
      </c>
      <c r="S453" s="537">
        <f t="shared" si="86"/>
        <v>0</v>
      </c>
      <c r="T453" s="537">
        <f t="shared" si="86"/>
        <v>0</v>
      </c>
      <c r="U453" s="538">
        <v>0</v>
      </c>
      <c r="V453" s="538">
        <v>0</v>
      </c>
      <c r="W453" s="538">
        <v>0</v>
      </c>
      <c r="X453" s="537">
        <v>0</v>
      </c>
      <c r="Y453" s="538">
        <v>0</v>
      </c>
      <c r="Z453" s="538">
        <v>0</v>
      </c>
      <c r="AA453" s="538">
        <v>0</v>
      </c>
      <c r="AB453" s="537">
        <v>0</v>
      </c>
      <c r="AC453" s="539"/>
      <c r="AD453" s="540"/>
    </row>
    <row r="454" spans="1:30" s="9" customFormat="1" ht="12.75">
      <c r="A454" s="814"/>
      <c r="B454" s="549"/>
      <c r="C454" s="797"/>
      <c r="D454" s="789"/>
      <c r="E454" s="790"/>
      <c r="F454" s="791"/>
      <c r="G454" s="792"/>
      <c r="H454" s="793"/>
      <c r="I454" s="792"/>
      <c r="J454" s="793"/>
      <c r="K454" s="792"/>
      <c r="L454" s="793"/>
      <c r="M454" s="792"/>
      <c r="N454" s="793"/>
      <c r="O454" s="792"/>
      <c r="P454" s="629"/>
      <c r="Q454" s="855"/>
      <c r="R454" s="798" t="s">
        <v>216</v>
      </c>
      <c r="S454" s="537">
        <f t="shared" si="86"/>
        <v>0</v>
      </c>
      <c r="T454" s="537">
        <f t="shared" si="86"/>
        <v>0</v>
      </c>
      <c r="U454" s="538">
        <v>0</v>
      </c>
      <c r="V454" s="538">
        <v>0</v>
      </c>
      <c r="W454" s="538">
        <v>0</v>
      </c>
      <c r="X454" s="537">
        <v>0</v>
      </c>
      <c r="Y454" s="538">
        <v>0</v>
      </c>
      <c r="Z454" s="538">
        <v>0</v>
      </c>
      <c r="AA454" s="538">
        <v>0</v>
      </c>
      <c r="AB454" s="537">
        <v>0</v>
      </c>
      <c r="AC454" s="539"/>
      <c r="AD454" s="540"/>
    </row>
    <row r="455" spans="1:30" s="9" customFormat="1" ht="12.75">
      <c r="A455" s="814"/>
      <c r="B455" s="549"/>
      <c r="C455" s="797"/>
      <c r="D455" s="789"/>
      <c r="E455" s="790"/>
      <c r="F455" s="791">
        <v>1</v>
      </c>
      <c r="G455" s="792"/>
      <c r="H455" s="793"/>
      <c r="I455" s="792"/>
      <c r="J455" s="793"/>
      <c r="K455" s="792"/>
      <c r="L455" s="793"/>
      <c r="M455" s="792"/>
      <c r="N455" s="793"/>
      <c r="O455" s="792"/>
      <c r="P455" s="629"/>
      <c r="Q455" s="855" t="s">
        <v>183</v>
      </c>
      <c r="R455" s="798" t="s">
        <v>217</v>
      </c>
      <c r="S455" s="537">
        <f t="shared" si="86"/>
        <v>422.5</v>
      </c>
      <c r="T455" s="537">
        <f t="shared" si="86"/>
        <v>0</v>
      </c>
      <c r="U455" s="538">
        <v>422.5</v>
      </c>
      <c r="V455" s="538">
        <v>0</v>
      </c>
      <c r="W455" s="538">
        <v>0</v>
      </c>
      <c r="X455" s="537">
        <v>0</v>
      </c>
      <c r="Y455" s="538">
        <v>0</v>
      </c>
      <c r="Z455" s="538">
        <v>0</v>
      </c>
      <c r="AA455" s="538">
        <v>0</v>
      </c>
      <c r="AB455" s="537">
        <v>0</v>
      </c>
      <c r="AC455" s="539"/>
      <c r="AD455" s="540"/>
    </row>
    <row r="456" spans="1:30" s="9" customFormat="1" ht="13.5" thickBot="1">
      <c r="A456" s="819"/>
      <c r="B456" s="550"/>
      <c r="C456" s="801"/>
      <c r="D456" s="857">
        <v>1300</v>
      </c>
      <c r="E456" s="803"/>
      <c r="F456" s="804"/>
      <c r="G456" s="805"/>
      <c r="H456" s="806">
        <v>1</v>
      </c>
      <c r="I456" s="805"/>
      <c r="J456" s="806"/>
      <c r="K456" s="805"/>
      <c r="L456" s="806"/>
      <c r="M456" s="805"/>
      <c r="N456" s="806"/>
      <c r="O456" s="805"/>
      <c r="P456" s="637"/>
      <c r="Q456" s="855" t="s">
        <v>31</v>
      </c>
      <c r="R456" s="809" t="s">
        <v>218</v>
      </c>
      <c r="S456" s="541">
        <f t="shared" si="85"/>
        <v>8450</v>
      </c>
      <c r="T456" s="541">
        <f t="shared" si="85"/>
        <v>0</v>
      </c>
      <c r="U456" s="538">
        <v>8450</v>
      </c>
      <c r="V456" s="542">
        <v>0</v>
      </c>
      <c r="W456" s="542">
        <v>0</v>
      </c>
      <c r="X456" s="541">
        <v>0</v>
      </c>
      <c r="Y456" s="542">
        <v>0</v>
      </c>
      <c r="Z456" s="542">
        <v>0</v>
      </c>
      <c r="AA456" s="542">
        <v>0</v>
      </c>
      <c r="AB456" s="541">
        <v>0</v>
      </c>
      <c r="AC456" s="543"/>
      <c r="AD456" s="544"/>
    </row>
    <row r="457" spans="1:30" s="9" customFormat="1" ht="12.75">
      <c r="A457" s="814" t="s">
        <v>258</v>
      </c>
      <c r="B457" s="549" t="s">
        <v>356</v>
      </c>
      <c r="C457" s="811">
        <v>700</v>
      </c>
      <c r="D457" s="843"/>
      <c r="E457" s="832"/>
      <c r="F457" s="824"/>
      <c r="G457" s="825"/>
      <c r="H457" s="826"/>
      <c r="I457" s="825"/>
      <c r="J457" s="826"/>
      <c r="K457" s="825"/>
      <c r="L457" s="826"/>
      <c r="M457" s="825"/>
      <c r="N457" s="826"/>
      <c r="O457" s="825"/>
      <c r="P457" s="620"/>
      <c r="Q457" s="619"/>
      <c r="R457" s="599" t="s">
        <v>227</v>
      </c>
      <c r="S457" s="534">
        <f aca="true" t="shared" si="87" ref="S457:AB457">SUM(S458:S468)</f>
        <v>4777.5</v>
      </c>
      <c r="T457" s="534">
        <f t="shared" si="87"/>
        <v>0</v>
      </c>
      <c r="U457" s="534">
        <f t="shared" si="87"/>
        <v>4777.5</v>
      </c>
      <c r="V457" s="534">
        <f t="shared" si="87"/>
        <v>0</v>
      </c>
      <c r="W457" s="534">
        <f t="shared" si="87"/>
        <v>0</v>
      </c>
      <c r="X457" s="534">
        <f t="shared" si="87"/>
        <v>0</v>
      </c>
      <c r="Y457" s="534">
        <f t="shared" si="87"/>
        <v>0</v>
      </c>
      <c r="Z457" s="534">
        <f t="shared" si="87"/>
        <v>0</v>
      </c>
      <c r="AA457" s="534">
        <f t="shared" si="87"/>
        <v>0</v>
      </c>
      <c r="AB457" s="534">
        <f t="shared" si="87"/>
        <v>0</v>
      </c>
      <c r="AC457" s="535" t="s">
        <v>28</v>
      </c>
      <c r="AD457" s="536"/>
    </row>
    <row r="458" spans="1:30" s="9" customFormat="1" ht="12.75">
      <c r="A458" s="814"/>
      <c r="B458" s="549"/>
      <c r="C458" s="797"/>
      <c r="D458" s="789"/>
      <c r="E458" s="790"/>
      <c r="F458" s="791"/>
      <c r="G458" s="792"/>
      <c r="H458" s="793"/>
      <c r="I458" s="792"/>
      <c r="J458" s="793"/>
      <c r="K458" s="792"/>
      <c r="L458" s="793"/>
      <c r="M458" s="792"/>
      <c r="N458" s="793"/>
      <c r="O458" s="792"/>
      <c r="P458" s="629"/>
      <c r="Q458" s="628"/>
      <c r="R458" s="798" t="s">
        <v>30</v>
      </c>
      <c r="S458" s="537">
        <f aca="true" t="shared" si="88" ref="S458:T468">U458+W458+Y458+AA458</f>
        <v>0</v>
      </c>
      <c r="T458" s="537">
        <f t="shared" si="88"/>
        <v>0</v>
      </c>
      <c r="U458" s="538">
        <v>0</v>
      </c>
      <c r="V458" s="538">
        <v>0</v>
      </c>
      <c r="W458" s="537">
        <v>0</v>
      </c>
      <c r="X458" s="537">
        <v>0</v>
      </c>
      <c r="Y458" s="537">
        <v>0</v>
      </c>
      <c r="Z458" s="537">
        <v>0</v>
      </c>
      <c r="AA458" s="537">
        <v>0</v>
      </c>
      <c r="AB458" s="537">
        <v>0</v>
      </c>
      <c r="AC458" s="539"/>
      <c r="AD458" s="540"/>
    </row>
    <row r="459" spans="1:30" s="9" customFormat="1" ht="12.75">
      <c r="A459" s="814"/>
      <c r="B459" s="549"/>
      <c r="C459" s="797"/>
      <c r="D459" s="789"/>
      <c r="E459" s="790"/>
      <c r="F459" s="791"/>
      <c r="G459" s="792"/>
      <c r="H459" s="793"/>
      <c r="I459" s="792"/>
      <c r="J459" s="793"/>
      <c r="K459" s="792"/>
      <c r="L459" s="793"/>
      <c r="M459" s="792"/>
      <c r="N459" s="793"/>
      <c r="O459" s="792"/>
      <c r="P459" s="629"/>
      <c r="Q459" s="799"/>
      <c r="R459" s="798" t="s">
        <v>33</v>
      </c>
      <c r="S459" s="537">
        <f t="shared" si="88"/>
        <v>0</v>
      </c>
      <c r="T459" s="537">
        <f t="shared" si="88"/>
        <v>0</v>
      </c>
      <c r="U459" s="538">
        <v>0</v>
      </c>
      <c r="V459" s="538">
        <v>0</v>
      </c>
      <c r="W459" s="537">
        <v>0</v>
      </c>
      <c r="X459" s="537">
        <v>0</v>
      </c>
      <c r="Y459" s="537">
        <v>0</v>
      </c>
      <c r="Z459" s="537">
        <v>0</v>
      </c>
      <c r="AA459" s="537">
        <v>0</v>
      </c>
      <c r="AB459" s="537">
        <v>0</v>
      </c>
      <c r="AC459" s="539"/>
      <c r="AD459" s="540"/>
    </row>
    <row r="460" spans="1:30" s="9" customFormat="1" ht="12.75">
      <c r="A460" s="814"/>
      <c r="B460" s="549"/>
      <c r="C460" s="797"/>
      <c r="D460" s="789"/>
      <c r="E460" s="790"/>
      <c r="F460" s="791"/>
      <c r="G460" s="792"/>
      <c r="H460" s="793"/>
      <c r="I460" s="792"/>
      <c r="J460" s="793"/>
      <c r="K460" s="792"/>
      <c r="L460" s="793"/>
      <c r="M460" s="792"/>
      <c r="N460" s="793"/>
      <c r="O460" s="792"/>
      <c r="P460" s="629"/>
      <c r="Q460" s="854"/>
      <c r="R460" s="798" t="s">
        <v>34</v>
      </c>
      <c r="S460" s="537">
        <f t="shared" si="88"/>
        <v>0</v>
      </c>
      <c r="T460" s="537">
        <f t="shared" si="88"/>
        <v>0</v>
      </c>
      <c r="U460" s="538">
        <v>0</v>
      </c>
      <c r="V460" s="538">
        <v>0</v>
      </c>
      <c r="W460" s="537">
        <v>0</v>
      </c>
      <c r="X460" s="537">
        <v>0</v>
      </c>
      <c r="Y460" s="537">
        <v>0</v>
      </c>
      <c r="Z460" s="537">
        <v>0</v>
      </c>
      <c r="AA460" s="537">
        <v>0</v>
      </c>
      <c r="AB460" s="537">
        <v>0</v>
      </c>
      <c r="AC460" s="539"/>
      <c r="AD460" s="540"/>
    </row>
    <row r="461" spans="1:30" s="9" customFormat="1" ht="12.75">
      <c r="A461" s="814"/>
      <c r="B461" s="549"/>
      <c r="C461" s="797"/>
      <c r="D461" s="789"/>
      <c r="E461" s="790"/>
      <c r="F461" s="791"/>
      <c r="G461" s="792"/>
      <c r="H461" s="793"/>
      <c r="I461" s="792"/>
      <c r="J461" s="793"/>
      <c r="K461" s="792"/>
      <c r="L461" s="793"/>
      <c r="M461" s="792"/>
      <c r="N461" s="793"/>
      <c r="O461" s="792"/>
      <c r="P461" s="629"/>
      <c r="Q461" s="854"/>
      <c r="R461" s="798" t="s">
        <v>228</v>
      </c>
      <c r="S461" s="537">
        <f t="shared" si="88"/>
        <v>0</v>
      </c>
      <c r="T461" s="537">
        <f t="shared" si="88"/>
        <v>0</v>
      </c>
      <c r="U461" s="538">
        <v>0</v>
      </c>
      <c r="V461" s="538">
        <v>0</v>
      </c>
      <c r="W461" s="537">
        <v>0</v>
      </c>
      <c r="X461" s="537">
        <v>0</v>
      </c>
      <c r="Y461" s="537">
        <v>0</v>
      </c>
      <c r="Z461" s="537">
        <v>0</v>
      </c>
      <c r="AA461" s="537">
        <v>0</v>
      </c>
      <c r="AB461" s="537">
        <v>0</v>
      </c>
      <c r="AC461" s="539"/>
      <c r="AD461" s="540"/>
    </row>
    <row r="462" spans="1:30" s="9" customFormat="1" ht="12.75">
      <c r="A462" s="814"/>
      <c r="B462" s="549"/>
      <c r="C462" s="797"/>
      <c r="D462" s="789"/>
      <c r="E462" s="790"/>
      <c r="F462" s="791"/>
      <c r="G462" s="792"/>
      <c r="H462" s="793"/>
      <c r="I462" s="792"/>
      <c r="J462" s="793"/>
      <c r="K462" s="792"/>
      <c r="L462" s="793"/>
      <c r="M462" s="792"/>
      <c r="N462" s="793"/>
      <c r="O462" s="792"/>
      <c r="P462" s="629"/>
      <c r="Q462" s="855"/>
      <c r="R462" s="798" t="s">
        <v>36</v>
      </c>
      <c r="S462" s="537">
        <f t="shared" si="88"/>
        <v>0</v>
      </c>
      <c r="T462" s="537">
        <f t="shared" si="88"/>
        <v>0</v>
      </c>
      <c r="U462" s="538">
        <v>0</v>
      </c>
      <c r="V462" s="538">
        <v>0</v>
      </c>
      <c r="W462" s="537">
        <v>0</v>
      </c>
      <c r="X462" s="537">
        <v>0</v>
      </c>
      <c r="Y462" s="537">
        <v>0</v>
      </c>
      <c r="Z462" s="537">
        <v>0</v>
      </c>
      <c r="AA462" s="537">
        <v>0</v>
      </c>
      <c r="AB462" s="537">
        <v>0</v>
      </c>
      <c r="AC462" s="539"/>
      <c r="AD462" s="540"/>
    </row>
    <row r="463" spans="1:30" s="9" customFormat="1" ht="12.75">
      <c r="A463" s="814"/>
      <c r="B463" s="549"/>
      <c r="C463" s="797"/>
      <c r="D463" s="789"/>
      <c r="E463" s="790"/>
      <c r="F463" s="791"/>
      <c r="G463" s="792"/>
      <c r="H463" s="793"/>
      <c r="I463" s="792"/>
      <c r="J463" s="793"/>
      <c r="K463" s="792"/>
      <c r="L463" s="793"/>
      <c r="M463" s="792"/>
      <c r="N463" s="793"/>
      <c r="O463" s="792"/>
      <c r="P463" s="629"/>
      <c r="Q463" s="855"/>
      <c r="R463" s="798" t="s">
        <v>207</v>
      </c>
      <c r="S463" s="537">
        <f t="shared" si="88"/>
        <v>0</v>
      </c>
      <c r="T463" s="537">
        <f t="shared" si="88"/>
        <v>0</v>
      </c>
      <c r="U463" s="538">
        <v>0</v>
      </c>
      <c r="V463" s="538">
        <v>0</v>
      </c>
      <c r="W463" s="537">
        <v>0</v>
      </c>
      <c r="X463" s="537">
        <v>0</v>
      </c>
      <c r="Y463" s="537">
        <v>0</v>
      </c>
      <c r="Z463" s="537">
        <v>0</v>
      </c>
      <c r="AA463" s="537">
        <v>0</v>
      </c>
      <c r="AB463" s="537">
        <v>0</v>
      </c>
      <c r="AC463" s="539"/>
      <c r="AD463" s="540"/>
    </row>
    <row r="464" spans="1:30" s="9" customFormat="1" ht="12.75">
      <c r="A464" s="814"/>
      <c r="B464" s="549"/>
      <c r="C464" s="797"/>
      <c r="D464" s="789"/>
      <c r="E464" s="790"/>
      <c r="F464" s="791"/>
      <c r="G464" s="792"/>
      <c r="H464" s="793"/>
      <c r="I464" s="792"/>
      <c r="J464" s="793"/>
      <c r="K464" s="792"/>
      <c r="L464" s="793"/>
      <c r="M464" s="792"/>
      <c r="N464" s="793"/>
      <c r="O464" s="792"/>
      <c r="P464" s="629"/>
      <c r="Q464" s="799"/>
      <c r="R464" s="798" t="s">
        <v>214</v>
      </c>
      <c r="S464" s="537">
        <f t="shared" si="88"/>
        <v>0</v>
      </c>
      <c r="T464" s="537">
        <f t="shared" si="88"/>
        <v>0</v>
      </c>
      <c r="U464" s="538">
        <v>0</v>
      </c>
      <c r="V464" s="538">
        <v>0</v>
      </c>
      <c r="W464" s="538">
        <v>0</v>
      </c>
      <c r="X464" s="537">
        <v>0</v>
      </c>
      <c r="Y464" s="538">
        <v>0</v>
      </c>
      <c r="Z464" s="538">
        <v>0</v>
      </c>
      <c r="AA464" s="538">
        <v>0</v>
      </c>
      <c r="AB464" s="537">
        <v>0</v>
      </c>
      <c r="AC464" s="539"/>
      <c r="AD464" s="540"/>
    </row>
    <row r="465" spans="1:30" s="9" customFormat="1" ht="12.75">
      <c r="A465" s="814"/>
      <c r="B465" s="549"/>
      <c r="C465" s="797"/>
      <c r="D465" s="789"/>
      <c r="E465" s="790"/>
      <c r="F465" s="791"/>
      <c r="G465" s="792"/>
      <c r="H465" s="793"/>
      <c r="I465" s="792"/>
      <c r="J465" s="793"/>
      <c r="K465" s="792"/>
      <c r="L465" s="793"/>
      <c r="M465" s="792"/>
      <c r="N465" s="793"/>
      <c r="O465" s="792"/>
      <c r="P465" s="629"/>
      <c r="Q465" s="799"/>
      <c r="R465" s="798" t="s">
        <v>215</v>
      </c>
      <c r="S465" s="537">
        <f t="shared" si="88"/>
        <v>0</v>
      </c>
      <c r="T465" s="537">
        <f t="shared" si="88"/>
        <v>0</v>
      </c>
      <c r="U465" s="538">
        <v>0</v>
      </c>
      <c r="V465" s="538">
        <v>0</v>
      </c>
      <c r="W465" s="538">
        <v>0</v>
      </c>
      <c r="X465" s="537">
        <v>0</v>
      </c>
      <c r="Y465" s="538">
        <v>0</v>
      </c>
      <c r="Z465" s="538">
        <v>0</v>
      </c>
      <c r="AA465" s="538">
        <v>0</v>
      </c>
      <c r="AB465" s="537">
        <v>0</v>
      </c>
      <c r="AC465" s="539"/>
      <c r="AD465" s="540"/>
    </row>
    <row r="466" spans="1:30" s="9" customFormat="1" ht="12.75">
      <c r="A466" s="814"/>
      <c r="B466" s="549"/>
      <c r="C466" s="797"/>
      <c r="D466" s="789"/>
      <c r="E466" s="790"/>
      <c r="F466" s="791"/>
      <c r="G466" s="792"/>
      <c r="H466" s="793"/>
      <c r="I466" s="792"/>
      <c r="J466" s="793"/>
      <c r="K466" s="792"/>
      <c r="L466" s="793"/>
      <c r="M466" s="792"/>
      <c r="N466" s="793"/>
      <c r="O466" s="792"/>
      <c r="P466" s="629"/>
      <c r="Q466" s="799"/>
      <c r="R466" s="798" t="s">
        <v>216</v>
      </c>
      <c r="S466" s="537">
        <f t="shared" si="88"/>
        <v>0</v>
      </c>
      <c r="T466" s="537">
        <f t="shared" si="88"/>
        <v>0</v>
      </c>
      <c r="U466" s="538">
        <v>0</v>
      </c>
      <c r="V466" s="538">
        <v>0</v>
      </c>
      <c r="W466" s="538">
        <v>0</v>
      </c>
      <c r="X466" s="537">
        <v>0</v>
      </c>
      <c r="Y466" s="538">
        <v>0</v>
      </c>
      <c r="Z466" s="538">
        <v>0</v>
      </c>
      <c r="AA466" s="538">
        <v>0</v>
      </c>
      <c r="AB466" s="537">
        <v>0</v>
      </c>
      <c r="AC466" s="539"/>
      <c r="AD466" s="540"/>
    </row>
    <row r="467" spans="1:30" s="9" customFormat="1" ht="12.75">
      <c r="A467" s="814"/>
      <c r="B467" s="549"/>
      <c r="C467" s="797"/>
      <c r="D467" s="789"/>
      <c r="E467" s="790"/>
      <c r="F467" s="791">
        <v>1</v>
      </c>
      <c r="G467" s="792"/>
      <c r="H467" s="793"/>
      <c r="I467" s="792"/>
      <c r="J467" s="793"/>
      <c r="K467" s="792"/>
      <c r="L467" s="793"/>
      <c r="M467" s="792"/>
      <c r="N467" s="793"/>
      <c r="O467" s="792"/>
      <c r="P467" s="629"/>
      <c r="Q467" s="855" t="s">
        <v>183</v>
      </c>
      <c r="R467" s="798" t="s">
        <v>217</v>
      </c>
      <c r="S467" s="537">
        <f t="shared" si="88"/>
        <v>227.5</v>
      </c>
      <c r="T467" s="537">
        <f t="shared" si="88"/>
        <v>0</v>
      </c>
      <c r="U467" s="538">
        <v>227.5</v>
      </c>
      <c r="V467" s="538">
        <v>0</v>
      </c>
      <c r="W467" s="538">
        <v>0</v>
      </c>
      <c r="X467" s="537">
        <v>0</v>
      </c>
      <c r="Y467" s="538">
        <v>0</v>
      </c>
      <c r="Z467" s="538">
        <v>0</v>
      </c>
      <c r="AA467" s="538">
        <v>0</v>
      </c>
      <c r="AB467" s="537">
        <v>0</v>
      </c>
      <c r="AC467" s="539"/>
      <c r="AD467" s="540"/>
    </row>
    <row r="468" spans="1:30" s="9" customFormat="1" ht="13.5" thickBot="1">
      <c r="A468" s="819"/>
      <c r="B468" s="550"/>
      <c r="C468" s="801"/>
      <c r="D468" s="857">
        <v>700</v>
      </c>
      <c r="E468" s="803"/>
      <c r="F468" s="804"/>
      <c r="G468" s="805"/>
      <c r="H468" s="806">
        <v>1</v>
      </c>
      <c r="I468" s="805"/>
      <c r="J468" s="806"/>
      <c r="K468" s="805"/>
      <c r="L468" s="806"/>
      <c r="M468" s="805"/>
      <c r="N468" s="806"/>
      <c r="O468" s="805"/>
      <c r="P468" s="637"/>
      <c r="Q468" s="876" t="s">
        <v>31</v>
      </c>
      <c r="R468" s="809" t="s">
        <v>218</v>
      </c>
      <c r="S468" s="541">
        <f t="shared" si="88"/>
        <v>4550</v>
      </c>
      <c r="T468" s="541">
        <f t="shared" si="88"/>
        <v>0</v>
      </c>
      <c r="U468" s="542">
        <v>4550</v>
      </c>
      <c r="V468" s="542">
        <v>0</v>
      </c>
      <c r="W468" s="542">
        <v>0</v>
      </c>
      <c r="X468" s="541">
        <v>0</v>
      </c>
      <c r="Y468" s="542">
        <v>0</v>
      </c>
      <c r="Z468" s="542">
        <v>0</v>
      </c>
      <c r="AA468" s="542">
        <v>0</v>
      </c>
      <c r="AB468" s="541">
        <v>0</v>
      </c>
      <c r="AC468" s="543"/>
      <c r="AD468" s="544"/>
    </row>
    <row r="469" spans="1:30" s="9" customFormat="1" ht="12.75" customHeight="1">
      <c r="A469" s="814" t="s">
        <v>259</v>
      </c>
      <c r="B469" s="549" t="s">
        <v>357</v>
      </c>
      <c r="C469" s="811">
        <v>4500</v>
      </c>
      <c r="D469" s="843"/>
      <c r="E469" s="832"/>
      <c r="F469" s="824"/>
      <c r="G469" s="825"/>
      <c r="H469" s="826"/>
      <c r="I469" s="825"/>
      <c r="J469" s="826"/>
      <c r="K469" s="825"/>
      <c r="L469" s="826"/>
      <c r="M469" s="825"/>
      <c r="N469" s="826"/>
      <c r="O469" s="825"/>
      <c r="P469" s="620"/>
      <c r="Q469" s="619"/>
      <c r="R469" s="599" t="s">
        <v>227</v>
      </c>
      <c r="S469" s="534">
        <f aca="true" t="shared" si="89" ref="S469:AB469">SUM(S470:S480)</f>
        <v>32750</v>
      </c>
      <c r="T469" s="534">
        <f t="shared" si="89"/>
        <v>0</v>
      </c>
      <c r="U469" s="534">
        <f t="shared" si="89"/>
        <v>32750</v>
      </c>
      <c r="V469" s="534">
        <f t="shared" si="89"/>
        <v>0</v>
      </c>
      <c r="W469" s="534">
        <f t="shared" si="89"/>
        <v>0</v>
      </c>
      <c r="X469" s="534">
        <f t="shared" si="89"/>
        <v>0</v>
      </c>
      <c r="Y469" s="534">
        <f t="shared" si="89"/>
        <v>0</v>
      </c>
      <c r="Z469" s="534">
        <f t="shared" si="89"/>
        <v>0</v>
      </c>
      <c r="AA469" s="534">
        <f t="shared" si="89"/>
        <v>0</v>
      </c>
      <c r="AB469" s="534">
        <f t="shared" si="89"/>
        <v>0</v>
      </c>
      <c r="AC469" s="535" t="s">
        <v>28</v>
      </c>
      <c r="AD469" s="536"/>
    </row>
    <row r="470" spans="1:30" s="9" customFormat="1" ht="12.75">
      <c r="A470" s="814"/>
      <c r="B470" s="549"/>
      <c r="C470" s="797"/>
      <c r="D470" s="789"/>
      <c r="E470" s="790"/>
      <c r="F470" s="791"/>
      <c r="G470" s="792"/>
      <c r="H470" s="793"/>
      <c r="I470" s="792"/>
      <c r="J470" s="793"/>
      <c r="K470" s="792"/>
      <c r="L470" s="793"/>
      <c r="M470" s="792"/>
      <c r="N470" s="793"/>
      <c r="O470" s="792"/>
      <c r="P470" s="629"/>
      <c r="Q470" s="628"/>
      <c r="R470" s="798" t="s">
        <v>30</v>
      </c>
      <c r="S470" s="537">
        <f aca="true" t="shared" si="90" ref="S470:T480">U470+W470+Y470+AA470</f>
        <v>0</v>
      </c>
      <c r="T470" s="537">
        <f t="shared" si="90"/>
        <v>0</v>
      </c>
      <c r="U470" s="538">
        <v>0</v>
      </c>
      <c r="V470" s="538">
        <v>0</v>
      </c>
      <c r="W470" s="537">
        <v>0</v>
      </c>
      <c r="X470" s="537">
        <v>0</v>
      </c>
      <c r="Y470" s="537">
        <v>0</v>
      </c>
      <c r="Z470" s="537">
        <v>0</v>
      </c>
      <c r="AA470" s="537">
        <v>0</v>
      </c>
      <c r="AB470" s="537">
        <v>0</v>
      </c>
      <c r="AC470" s="539"/>
      <c r="AD470" s="540"/>
    </row>
    <row r="471" spans="1:30" s="9" customFormat="1" ht="12.75">
      <c r="A471" s="814"/>
      <c r="B471" s="549"/>
      <c r="C471" s="797"/>
      <c r="D471" s="789"/>
      <c r="E471" s="790"/>
      <c r="F471" s="791"/>
      <c r="G471" s="792"/>
      <c r="H471" s="793"/>
      <c r="I471" s="792"/>
      <c r="J471" s="793"/>
      <c r="K471" s="792"/>
      <c r="L471" s="793"/>
      <c r="M471" s="792"/>
      <c r="N471" s="793"/>
      <c r="O471" s="792"/>
      <c r="P471" s="629"/>
      <c r="Q471" s="799"/>
      <c r="R471" s="798" t="s">
        <v>33</v>
      </c>
      <c r="S471" s="537">
        <f t="shared" si="90"/>
        <v>0</v>
      </c>
      <c r="T471" s="537">
        <f t="shared" si="90"/>
        <v>0</v>
      </c>
      <c r="U471" s="538">
        <v>0</v>
      </c>
      <c r="V471" s="538">
        <v>0</v>
      </c>
      <c r="W471" s="537">
        <v>0</v>
      </c>
      <c r="X471" s="537">
        <v>0</v>
      </c>
      <c r="Y471" s="537">
        <v>0</v>
      </c>
      <c r="Z471" s="537">
        <v>0</v>
      </c>
      <c r="AA471" s="537">
        <v>0</v>
      </c>
      <c r="AB471" s="537">
        <v>0</v>
      </c>
      <c r="AC471" s="539"/>
      <c r="AD471" s="540"/>
    </row>
    <row r="472" spans="1:30" s="9" customFormat="1" ht="12.75">
      <c r="A472" s="814"/>
      <c r="B472" s="549"/>
      <c r="C472" s="797"/>
      <c r="D472" s="789"/>
      <c r="E472" s="790"/>
      <c r="F472" s="791"/>
      <c r="G472" s="792"/>
      <c r="H472" s="793"/>
      <c r="I472" s="792"/>
      <c r="J472" s="793"/>
      <c r="K472" s="792"/>
      <c r="L472" s="793"/>
      <c r="M472" s="792"/>
      <c r="N472" s="793"/>
      <c r="O472" s="792"/>
      <c r="P472" s="629"/>
      <c r="Q472" s="854"/>
      <c r="R472" s="798" t="s">
        <v>34</v>
      </c>
      <c r="S472" s="537">
        <f t="shared" si="90"/>
        <v>0</v>
      </c>
      <c r="T472" s="537">
        <f t="shared" si="90"/>
        <v>0</v>
      </c>
      <c r="U472" s="538">
        <v>0</v>
      </c>
      <c r="V472" s="538">
        <v>0</v>
      </c>
      <c r="W472" s="537">
        <v>0</v>
      </c>
      <c r="X472" s="537">
        <v>0</v>
      </c>
      <c r="Y472" s="537">
        <v>0</v>
      </c>
      <c r="Z472" s="537">
        <v>0</v>
      </c>
      <c r="AA472" s="537">
        <v>0</v>
      </c>
      <c r="AB472" s="537">
        <v>0</v>
      </c>
      <c r="AC472" s="539"/>
      <c r="AD472" s="540"/>
    </row>
    <row r="473" spans="1:30" s="9" customFormat="1" ht="12.75">
      <c r="A473" s="814"/>
      <c r="B473" s="549"/>
      <c r="C473" s="797"/>
      <c r="D473" s="789"/>
      <c r="E473" s="790"/>
      <c r="F473" s="791"/>
      <c r="G473" s="792"/>
      <c r="H473" s="793"/>
      <c r="I473" s="792"/>
      <c r="J473" s="793"/>
      <c r="K473" s="792"/>
      <c r="L473" s="793"/>
      <c r="M473" s="792"/>
      <c r="N473" s="793"/>
      <c r="O473" s="792"/>
      <c r="P473" s="629"/>
      <c r="Q473" s="854"/>
      <c r="R473" s="798" t="s">
        <v>228</v>
      </c>
      <c r="S473" s="537">
        <f t="shared" si="90"/>
        <v>0</v>
      </c>
      <c r="T473" s="537">
        <f t="shared" si="90"/>
        <v>0</v>
      </c>
      <c r="U473" s="538">
        <v>0</v>
      </c>
      <c r="V473" s="538">
        <v>0</v>
      </c>
      <c r="W473" s="537">
        <v>0</v>
      </c>
      <c r="X473" s="537">
        <v>0</v>
      </c>
      <c r="Y473" s="537">
        <v>0</v>
      </c>
      <c r="Z473" s="537">
        <v>0</v>
      </c>
      <c r="AA473" s="537">
        <v>0</v>
      </c>
      <c r="AB473" s="537">
        <v>0</v>
      </c>
      <c r="AC473" s="539"/>
      <c r="AD473" s="540"/>
    </row>
    <row r="474" spans="1:30" s="9" customFormat="1" ht="12.75">
      <c r="A474" s="814"/>
      <c r="B474" s="549"/>
      <c r="C474" s="797"/>
      <c r="D474" s="789"/>
      <c r="E474" s="790"/>
      <c r="F474" s="791"/>
      <c r="G474" s="792"/>
      <c r="H474" s="793"/>
      <c r="I474" s="792"/>
      <c r="J474" s="793"/>
      <c r="K474" s="792"/>
      <c r="L474" s="793"/>
      <c r="M474" s="792"/>
      <c r="N474" s="793"/>
      <c r="O474" s="792"/>
      <c r="P474" s="629"/>
      <c r="Q474" s="855"/>
      <c r="R474" s="798" t="s">
        <v>36</v>
      </c>
      <c r="S474" s="537">
        <f t="shared" si="90"/>
        <v>0</v>
      </c>
      <c r="T474" s="537">
        <f t="shared" si="90"/>
        <v>0</v>
      </c>
      <c r="U474" s="538">
        <v>0</v>
      </c>
      <c r="V474" s="538">
        <v>0</v>
      </c>
      <c r="W474" s="537">
        <v>0</v>
      </c>
      <c r="X474" s="537">
        <v>0</v>
      </c>
      <c r="Y474" s="537">
        <v>0</v>
      </c>
      <c r="Z474" s="537">
        <v>0</v>
      </c>
      <c r="AA474" s="537">
        <v>0</v>
      </c>
      <c r="AB474" s="537">
        <v>0</v>
      </c>
      <c r="AC474" s="539"/>
      <c r="AD474" s="540"/>
    </row>
    <row r="475" spans="1:30" s="9" customFormat="1" ht="12.75">
      <c r="A475" s="814"/>
      <c r="B475" s="549"/>
      <c r="C475" s="797"/>
      <c r="D475" s="789"/>
      <c r="E475" s="790"/>
      <c r="F475" s="791"/>
      <c r="G475" s="792"/>
      <c r="H475" s="793"/>
      <c r="I475" s="792"/>
      <c r="J475" s="793"/>
      <c r="K475" s="792"/>
      <c r="L475" s="793"/>
      <c r="M475" s="792"/>
      <c r="N475" s="793"/>
      <c r="O475" s="792"/>
      <c r="P475" s="629"/>
      <c r="Q475" s="855"/>
      <c r="R475" s="798" t="s">
        <v>207</v>
      </c>
      <c r="S475" s="537">
        <f aca="true" t="shared" si="91" ref="S475:T479">U475+W475+Y475+AA475</f>
        <v>0</v>
      </c>
      <c r="T475" s="537">
        <f t="shared" si="91"/>
        <v>0</v>
      </c>
      <c r="U475" s="538">
        <v>0</v>
      </c>
      <c r="V475" s="538">
        <v>0</v>
      </c>
      <c r="W475" s="537">
        <v>0</v>
      </c>
      <c r="X475" s="537">
        <v>0</v>
      </c>
      <c r="Y475" s="537">
        <v>0</v>
      </c>
      <c r="Z475" s="537">
        <v>0</v>
      </c>
      <c r="AA475" s="537">
        <v>0</v>
      </c>
      <c r="AB475" s="537">
        <v>0</v>
      </c>
      <c r="AC475" s="539"/>
      <c r="AD475" s="540"/>
    </row>
    <row r="476" spans="1:30" s="9" customFormat="1" ht="12.75">
      <c r="A476" s="814"/>
      <c r="B476" s="549"/>
      <c r="C476" s="797"/>
      <c r="D476" s="789"/>
      <c r="E476" s="790"/>
      <c r="F476" s="791"/>
      <c r="G476" s="792"/>
      <c r="H476" s="793"/>
      <c r="I476" s="792"/>
      <c r="J476" s="793"/>
      <c r="K476" s="792"/>
      <c r="L476" s="793"/>
      <c r="M476" s="792"/>
      <c r="N476" s="793"/>
      <c r="O476" s="792"/>
      <c r="P476" s="629"/>
      <c r="Q476" s="799"/>
      <c r="R476" s="798" t="s">
        <v>214</v>
      </c>
      <c r="S476" s="537">
        <f t="shared" si="91"/>
        <v>0</v>
      </c>
      <c r="T476" s="537">
        <f t="shared" si="91"/>
        <v>0</v>
      </c>
      <c r="U476" s="538">
        <v>0</v>
      </c>
      <c r="V476" s="538">
        <v>0</v>
      </c>
      <c r="W476" s="538">
        <v>0</v>
      </c>
      <c r="X476" s="537">
        <v>0</v>
      </c>
      <c r="Y476" s="538">
        <v>0</v>
      </c>
      <c r="Z476" s="538">
        <v>0</v>
      </c>
      <c r="AA476" s="538">
        <v>0</v>
      </c>
      <c r="AB476" s="537">
        <v>0</v>
      </c>
      <c r="AC476" s="539"/>
      <c r="AD476" s="540"/>
    </row>
    <row r="477" spans="1:30" s="9" customFormat="1" ht="12.75">
      <c r="A477" s="814"/>
      <c r="B477" s="549"/>
      <c r="C477" s="797"/>
      <c r="D477" s="789"/>
      <c r="E477" s="790"/>
      <c r="F477" s="791"/>
      <c r="G477" s="792"/>
      <c r="H477" s="793"/>
      <c r="I477" s="792"/>
      <c r="J477" s="793"/>
      <c r="K477" s="792"/>
      <c r="L477" s="793"/>
      <c r="M477" s="792"/>
      <c r="N477" s="793"/>
      <c r="O477" s="792"/>
      <c r="P477" s="629"/>
      <c r="Q477" s="799"/>
      <c r="R477" s="798" t="s">
        <v>215</v>
      </c>
      <c r="S477" s="537">
        <f t="shared" si="91"/>
        <v>0</v>
      </c>
      <c r="T477" s="537">
        <f t="shared" si="91"/>
        <v>0</v>
      </c>
      <c r="U477" s="538">
        <v>0</v>
      </c>
      <c r="V477" s="538">
        <v>0</v>
      </c>
      <c r="W477" s="538">
        <v>0</v>
      </c>
      <c r="X477" s="537">
        <v>0</v>
      </c>
      <c r="Y477" s="538">
        <v>0</v>
      </c>
      <c r="Z477" s="538">
        <v>0</v>
      </c>
      <c r="AA477" s="538">
        <v>0</v>
      </c>
      <c r="AB477" s="537">
        <v>0</v>
      </c>
      <c r="AC477" s="539"/>
      <c r="AD477" s="540"/>
    </row>
    <row r="478" spans="1:30" s="9" customFormat="1" ht="12.75">
      <c r="A478" s="814"/>
      <c r="B478" s="549"/>
      <c r="C478" s="797"/>
      <c r="D478" s="789"/>
      <c r="E478" s="790"/>
      <c r="F478" s="791"/>
      <c r="G478" s="792"/>
      <c r="H478" s="793"/>
      <c r="I478" s="792"/>
      <c r="J478" s="793"/>
      <c r="K478" s="792"/>
      <c r="L478" s="793"/>
      <c r="M478" s="792"/>
      <c r="N478" s="793"/>
      <c r="O478" s="792"/>
      <c r="P478" s="629"/>
      <c r="Q478" s="855"/>
      <c r="R478" s="798" t="s">
        <v>216</v>
      </c>
      <c r="S478" s="537">
        <f t="shared" si="91"/>
        <v>0</v>
      </c>
      <c r="T478" s="537">
        <f t="shared" si="91"/>
        <v>0</v>
      </c>
      <c r="U478" s="538">
        <v>0</v>
      </c>
      <c r="V478" s="538">
        <v>0</v>
      </c>
      <c r="W478" s="538">
        <v>0</v>
      </c>
      <c r="X478" s="537">
        <v>0</v>
      </c>
      <c r="Y478" s="538">
        <v>0</v>
      </c>
      <c r="Z478" s="538">
        <v>0</v>
      </c>
      <c r="AA478" s="538">
        <v>0</v>
      </c>
      <c r="AB478" s="537">
        <v>0</v>
      </c>
      <c r="AC478" s="539"/>
      <c r="AD478" s="540"/>
    </row>
    <row r="479" spans="1:30" s="9" customFormat="1" ht="12.75">
      <c r="A479" s="814"/>
      <c r="B479" s="549"/>
      <c r="C479" s="797"/>
      <c r="D479" s="789"/>
      <c r="E479" s="790"/>
      <c r="F479" s="791">
        <v>1</v>
      </c>
      <c r="G479" s="792"/>
      <c r="H479" s="793"/>
      <c r="I479" s="792"/>
      <c r="J479" s="793"/>
      <c r="K479" s="792"/>
      <c r="L479" s="793"/>
      <c r="M479" s="792"/>
      <c r="N479" s="793"/>
      <c r="O479" s="792"/>
      <c r="P479" s="629"/>
      <c r="Q479" s="855" t="s">
        <v>183</v>
      </c>
      <c r="R479" s="798" t="s">
        <v>217</v>
      </c>
      <c r="S479" s="537">
        <f t="shared" si="91"/>
        <v>3500</v>
      </c>
      <c r="T479" s="537">
        <f t="shared" si="91"/>
        <v>0</v>
      </c>
      <c r="U479" s="538">
        <v>3500</v>
      </c>
      <c r="V479" s="538">
        <v>0</v>
      </c>
      <c r="W479" s="538">
        <v>0</v>
      </c>
      <c r="X479" s="537">
        <v>0</v>
      </c>
      <c r="Y479" s="538">
        <v>0</v>
      </c>
      <c r="Z479" s="538">
        <v>0</v>
      </c>
      <c r="AA479" s="538">
        <v>0</v>
      </c>
      <c r="AB479" s="537">
        <v>0</v>
      </c>
      <c r="AC479" s="539"/>
      <c r="AD479" s="540"/>
    </row>
    <row r="480" spans="1:30" s="9" customFormat="1" ht="65.25" customHeight="1" thickBot="1">
      <c r="A480" s="819"/>
      <c r="B480" s="550"/>
      <c r="C480" s="801"/>
      <c r="D480" s="857">
        <v>4500</v>
      </c>
      <c r="E480" s="803"/>
      <c r="F480" s="804"/>
      <c r="G480" s="805"/>
      <c r="H480" s="806">
        <v>1</v>
      </c>
      <c r="I480" s="805"/>
      <c r="J480" s="806"/>
      <c r="K480" s="805"/>
      <c r="L480" s="806"/>
      <c r="M480" s="805"/>
      <c r="N480" s="806"/>
      <c r="O480" s="805"/>
      <c r="P480" s="637"/>
      <c r="Q480" s="855" t="s">
        <v>31</v>
      </c>
      <c r="R480" s="809" t="s">
        <v>218</v>
      </c>
      <c r="S480" s="541">
        <f t="shared" si="90"/>
        <v>29250</v>
      </c>
      <c r="T480" s="541">
        <f t="shared" si="90"/>
        <v>0</v>
      </c>
      <c r="U480" s="538">
        <v>29250</v>
      </c>
      <c r="V480" s="542">
        <v>0</v>
      </c>
      <c r="W480" s="542">
        <v>0</v>
      </c>
      <c r="X480" s="541">
        <v>0</v>
      </c>
      <c r="Y480" s="542">
        <v>0</v>
      </c>
      <c r="Z480" s="542">
        <v>0</v>
      </c>
      <c r="AA480" s="542">
        <v>0</v>
      </c>
      <c r="AB480" s="541">
        <v>0</v>
      </c>
      <c r="AC480" s="543"/>
      <c r="AD480" s="544"/>
    </row>
    <row r="481" spans="1:30" s="9" customFormat="1" ht="12.75">
      <c r="A481" s="814" t="s">
        <v>260</v>
      </c>
      <c r="B481" s="549" t="s">
        <v>358</v>
      </c>
      <c r="C481" s="811">
        <v>3000</v>
      </c>
      <c r="D481" s="843"/>
      <c r="E481" s="832"/>
      <c r="F481" s="824"/>
      <c r="G481" s="825"/>
      <c r="H481" s="826"/>
      <c r="I481" s="825"/>
      <c r="J481" s="826"/>
      <c r="K481" s="825"/>
      <c r="L481" s="826"/>
      <c r="M481" s="825"/>
      <c r="N481" s="826"/>
      <c r="O481" s="825"/>
      <c r="P481" s="620"/>
      <c r="Q481" s="619"/>
      <c r="R481" s="599" t="s">
        <v>227</v>
      </c>
      <c r="S481" s="534">
        <f aca="true" t="shared" si="92" ref="S481:AB481">SUM(S482:S492)</f>
        <v>22200</v>
      </c>
      <c r="T481" s="534">
        <f t="shared" si="92"/>
        <v>0</v>
      </c>
      <c r="U481" s="534">
        <f t="shared" si="92"/>
        <v>22200</v>
      </c>
      <c r="V481" s="534">
        <f t="shared" si="92"/>
        <v>0</v>
      </c>
      <c r="W481" s="534">
        <f t="shared" si="92"/>
        <v>0</v>
      </c>
      <c r="X481" s="534">
        <f t="shared" si="92"/>
        <v>0</v>
      </c>
      <c r="Y481" s="534">
        <f t="shared" si="92"/>
        <v>0</v>
      </c>
      <c r="Z481" s="534">
        <f t="shared" si="92"/>
        <v>0</v>
      </c>
      <c r="AA481" s="534">
        <f t="shared" si="92"/>
        <v>0</v>
      </c>
      <c r="AB481" s="534">
        <f t="shared" si="92"/>
        <v>0</v>
      </c>
      <c r="AC481" s="535" t="s">
        <v>28</v>
      </c>
      <c r="AD481" s="536"/>
    </row>
    <row r="482" spans="1:30" s="9" customFormat="1" ht="12.75">
      <c r="A482" s="814"/>
      <c r="B482" s="549"/>
      <c r="C482" s="797"/>
      <c r="D482" s="789"/>
      <c r="E482" s="790"/>
      <c r="F482" s="791"/>
      <c r="G482" s="792"/>
      <c r="H482" s="793"/>
      <c r="I482" s="792"/>
      <c r="J482" s="793"/>
      <c r="K482" s="792"/>
      <c r="L482" s="793"/>
      <c r="M482" s="792"/>
      <c r="N482" s="793"/>
      <c r="O482" s="792"/>
      <c r="P482" s="629"/>
      <c r="Q482" s="628"/>
      <c r="R482" s="798" t="s">
        <v>30</v>
      </c>
      <c r="S482" s="537">
        <f aca="true" t="shared" si="93" ref="S482:T492">U482+W482+Y482+AA482</f>
        <v>0</v>
      </c>
      <c r="T482" s="537">
        <f t="shared" si="93"/>
        <v>0</v>
      </c>
      <c r="U482" s="538">
        <v>0</v>
      </c>
      <c r="V482" s="538">
        <v>0</v>
      </c>
      <c r="W482" s="537">
        <v>0</v>
      </c>
      <c r="X482" s="537">
        <v>0</v>
      </c>
      <c r="Y482" s="537">
        <v>0</v>
      </c>
      <c r="Z482" s="537">
        <v>0</v>
      </c>
      <c r="AA482" s="537">
        <v>0</v>
      </c>
      <c r="AB482" s="537">
        <v>0</v>
      </c>
      <c r="AC482" s="539"/>
      <c r="AD482" s="540"/>
    </row>
    <row r="483" spans="1:30" s="9" customFormat="1" ht="12.75">
      <c r="A483" s="814"/>
      <c r="B483" s="549"/>
      <c r="C483" s="797"/>
      <c r="D483" s="789"/>
      <c r="E483" s="790"/>
      <c r="F483" s="791"/>
      <c r="G483" s="792"/>
      <c r="H483" s="793"/>
      <c r="I483" s="792"/>
      <c r="J483" s="793"/>
      <c r="K483" s="792"/>
      <c r="L483" s="793"/>
      <c r="M483" s="792"/>
      <c r="N483" s="793"/>
      <c r="O483" s="792"/>
      <c r="P483" s="629"/>
      <c r="Q483" s="799"/>
      <c r="R483" s="798" t="s">
        <v>33</v>
      </c>
      <c r="S483" s="537">
        <f t="shared" si="93"/>
        <v>0</v>
      </c>
      <c r="T483" s="537">
        <f t="shared" si="93"/>
        <v>0</v>
      </c>
      <c r="U483" s="538">
        <v>0</v>
      </c>
      <c r="V483" s="538">
        <v>0</v>
      </c>
      <c r="W483" s="537">
        <v>0</v>
      </c>
      <c r="X483" s="537">
        <v>0</v>
      </c>
      <c r="Y483" s="537">
        <v>0</v>
      </c>
      <c r="Z483" s="537">
        <v>0</v>
      </c>
      <c r="AA483" s="537">
        <v>0</v>
      </c>
      <c r="AB483" s="537">
        <v>0</v>
      </c>
      <c r="AC483" s="539"/>
      <c r="AD483" s="540"/>
    </row>
    <row r="484" spans="1:30" s="9" customFormat="1" ht="12.75">
      <c r="A484" s="814"/>
      <c r="B484" s="549"/>
      <c r="C484" s="797"/>
      <c r="D484" s="789"/>
      <c r="E484" s="790"/>
      <c r="F484" s="791"/>
      <c r="G484" s="792"/>
      <c r="H484" s="793"/>
      <c r="I484" s="792"/>
      <c r="J484" s="793"/>
      <c r="K484" s="792"/>
      <c r="L484" s="793"/>
      <c r="M484" s="792"/>
      <c r="N484" s="793"/>
      <c r="O484" s="792"/>
      <c r="P484" s="629"/>
      <c r="Q484" s="854"/>
      <c r="R484" s="798" t="s">
        <v>34</v>
      </c>
      <c r="S484" s="537">
        <f t="shared" si="93"/>
        <v>0</v>
      </c>
      <c r="T484" s="537">
        <f t="shared" si="93"/>
        <v>0</v>
      </c>
      <c r="U484" s="538">
        <v>0</v>
      </c>
      <c r="V484" s="538">
        <v>0</v>
      </c>
      <c r="W484" s="537">
        <v>0</v>
      </c>
      <c r="X484" s="537">
        <v>0</v>
      </c>
      <c r="Y484" s="537">
        <v>0</v>
      </c>
      <c r="Z484" s="537">
        <v>0</v>
      </c>
      <c r="AA484" s="537">
        <v>0</v>
      </c>
      <c r="AB484" s="537">
        <v>0</v>
      </c>
      <c r="AC484" s="539"/>
      <c r="AD484" s="540"/>
    </row>
    <row r="485" spans="1:30" s="9" customFormat="1" ht="12.75">
      <c r="A485" s="814"/>
      <c r="B485" s="549"/>
      <c r="C485" s="797"/>
      <c r="D485" s="789"/>
      <c r="E485" s="790"/>
      <c r="F485" s="791"/>
      <c r="G485" s="792"/>
      <c r="H485" s="793"/>
      <c r="I485" s="792"/>
      <c r="J485" s="793"/>
      <c r="K485" s="792"/>
      <c r="L485" s="793"/>
      <c r="M485" s="792"/>
      <c r="N485" s="793"/>
      <c r="O485" s="792"/>
      <c r="P485" s="629"/>
      <c r="Q485" s="854"/>
      <c r="R485" s="798" t="s">
        <v>228</v>
      </c>
      <c r="S485" s="537">
        <f t="shared" si="93"/>
        <v>0</v>
      </c>
      <c r="T485" s="537">
        <f t="shared" si="93"/>
        <v>0</v>
      </c>
      <c r="U485" s="538">
        <v>0</v>
      </c>
      <c r="V485" s="538">
        <v>0</v>
      </c>
      <c r="W485" s="537">
        <v>0</v>
      </c>
      <c r="X485" s="537">
        <v>0</v>
      </c>
      <c r="Y485" s="537">
        <v>0</v>
      </c>
      <c r="Z485" s="537">
        <v>0</v>
      </c>
      <c r="AA485" s="537">
        <v>0</v>
      </c>
      <c r="AB485" s="537">
        <v>0</v>
      </c>
      <c r="AC485" s="539"/>
      <c r="AD485" s="540"/>
    </row>
    <row r="486" spans="1:30" s="9" customFormat="1" ht="12.75">
      <c r="A486" s="814"/>
      <c r="B486" s="549"/>
      <c r="C486" s="797"/>
      <c r="D486" s="789"/>
      <c r="E486" s="790"/>
      <c r="F486" s="791"/>
      <c r="G486" s="792"/>
      <c r="H486" s="793"/>
      <c r="I486" s="792"/>
      <c r="J486" s="793"/>
      <c r="K486" s="792"/>
      <c r="L486" s="793"/>
      <c r="M486" s="792"/>
      <c r="N486" s="793"/>
      <c r="O486" s="792"/>
      <c r="P486" s="629"/>
      <c r="Q486" s="855"/>
      <c r="R486" s="798" t="s">
        <v>36</v>
      </c>
      <c r="S486" s="537">
        <f t="shared" si="93"/>
        <v>0</v>
      </c>
      <c r="T486" s="537">
        <f t="shared" si="93"/>
        <v>0</v>
      </c>
      <c r="U486" s="538">
        <v>0</v>
      </c>
      <c r="V486" s="538">
        <v>0</v>
      </c>
      <c r="W486" s="537">
        <v>0</v>
      </c>
      <c r="X486" s="537">
        <v>0</v>
      </c>
      <c r="Y486" s="537">
        <v>0</v>
      </c>
      <c r="Z486" s="537">
        <v>0</v>
      </c>
      <c r="AA486" s="537">
        <v>0</v>
      </c>
      <c r="AB486" s="537">
        <v>0</v>
      </c>
      <c r="AC486" s="539"/>
      <c r="AD486" s="540"/>
    </row>
    <row r="487" spans="1:30" s="9" customFormat="1" ht="12.75">
      <c r="A487" s="814"/>
      <c r="B487" s="549"/>
      <c r="C487" s="797"/>
      <c r="D487" s="789"/>
      <c r="E487" s="790"/>
      <c r="F487" s="791"/>
      <c r="G487" s="792"/>
      <c r="H487" s="793"/>
      <c r="I487" s="792"/>
      <c r="J487" s="793"/>
      <c r="K487" s="792"/>
      <c r="L487" s="793"/>
      <c r="M487" s="792"/>
      <c r="N487" s="793"/>
      <c r="O487" s="792"/>
      <c r="P487" s="629"/>
      <c r="Q487" s="855"/>
      <c r="R487" s="798" t="s">
        <v>207</v>
      </c>
      <c r="S487" s="537">
        <f aca="true" t="shared" si="94" ref="S487:T491">U487+W487+Y487+AA487</f>
        <v>0</v>
      </c>
      <c r="T487" s="537">
        <f t="shared" si="94"/>
        <v>0</v>
      </c>
      <c r="U487" s="538">
        <v>0</v>
      </c>
      <c r="V487" s="538">
        <v>0</v>
      </c>
      <c r="W487" s="537">
        <v>0</v>
      </c>
      <c r="X487" s="537">
        <v>0</v>
      </c>
      <c r="Y487" s="537">
        <v>0</v>
      </c>
      <c r="Z487" s="537">
        <v>0</v>
      </c>
      <c r="AA487" s="537">
        <v>0</v>
      </c>
      <c r="AB487" s="537">
        <v>0</v>
      </c>
      <c r="AC487" s="539"/>
      <c r="AD487" s="540"/>
    </row>
    <row r="488" spans="1:30" s="9" customFormat="1" ht="12.75">
      <c r="A488" s="814"/>
      <c r="B488" s="549"/>
      <c r="C488" s="797"/>
      <c r="D488" s="789"/>
      <c r="E488" s="790"/>
      <c r="F488" s="791"/>
      <c r="G488" s="792"/>
      <c r="H488" s="793"/>
      <c r="I488" s="792"/>
      <c r="J488" s="793"/>
      <c r="K488" s="792"/>
      <c r="L488" s="793"/>
      <c r="M488" s="792"/>
      <c r="N488" s="793"/>
      <c r="O488" s="792"/>
      <c r="P488" s="629"/>
      <c r="Q488" s="799"/>
      <c r="R488" s="798" t="s">
        <v>214</v>
      </c>
      <c r="S488" s="537">
        <f t="shared" si="94"/>
        <v>0</v>
      </c>
      <c r="T488" s="537">
        <f t="shared" si="94"/>
        <v>0</v>
      </c>
      <c r="U488" s="538">
        <v>0</v>
      </c>
      <c r="V488" s="538">
        <v>0</v>
      </c>
      <c r="W488" s="538">
        <v>0</v>
      </c>
      <c r="X488" s="537">
        <v>0</v>
      </c>
      <c r="Y488" s="538">
        <v>0</v>
      </c>
      <c r="Z488" s="538">
        <v>0</v>
      </c>
      <c r="AA488" s="538">
        <v>0</v>
      </c>
      <c r="AB488" s="537">
        <v>0</v>
      </c>
      <c r="AC488" s="539"/>
      <c r="AD488" s="540"/>
    </row>
    <row r="489" spans="1:30" s="9" customFormat="1" ht="12.75">
      <c r="A489" s="814"/>
      <c r="B489" s="549"/>
      <c r="C489" s="797"/>
      <c r="D489" s="789"/>
      <c r="E489" s="790"/>
      <c r="F489" s="791"/>
      <c r="G489" s="792"/>
      <c r="H489" s="793"/>
      <c r="I489" s="792"/>
      <c r="J489" s="793"/>
      <c r="K489" s="792"/>
      <c r="L489" s="793"/>
      <c r="M489" s="792"/>
      <c r="N489" s="793"/>
      <c r="O489" s="792"/>
      <c r="P489" s="629"/>
      <c r="Q489" s="799"/>
      <c r="R489" s="798" t="s">
        <v>215</v>
      </c>
      <c r="S489" s="537">
        <f t="shared" si="94"/>
        <v>0</v>
      </c>
      <c r="T489" s="537">
        <f t="shared" si="94"/>
        <v>0</v>
      </c>
      <c r="U489" s="538">
        <v>0</v>
      </c>
      <c r="V489" s="538">
        <v>0</v>
      </c>
      <c r="W489" s="538">
        <v>0</v>
      </c>
      <c r="X489" s="537">
        <v>0</v>
      </c>
      <c r="Y489" s="538">
        <v>0</v>
      </c>
      <c r="Z489" s="538">
        <v>0</v>
      </c>
      <c r="AA489" s="538">
        <v>0</v>
      </c>
      <c r="AB489" s="537">
        <v>0</v>
      </c>
      <c r="AC489" s="539"/>
      <c r="AD489" s="540"/>
    </row>
    <row r="490" spans="1:30" s="9" customFormat="1" ht="12.75">
      <c r="A490" s="814"/>
      <c r="B490" s="549"/>
      <c r="C490" s="797"/>
      <c r="D490" s="789"/>
      <c r="E490" s="790"/>
      <c r="F490" s="791"/>
      <c r="G490" s="792"/>
      <c r="H490" s="793"/>
      <c r="I490" s="792"/>
      <c r="J490" s="793"/>
      <c r="K490" s="792"/>
      <c r="L490" s="793"/>
      <c r="M490" s="792"/>
      <c r="N490" s="793"/>
      <c r="O490" s="792"/>
      <c r="P490" s="629"/>
      <c r="Q490" s="855"/>
      <c r="R490" s="798" t="s">
        <v>216</v>
      </c>
      <c r="S490" s="537">
        <f t="shared" si="94"/>
        <v>0</v>
      </c>
      <c r="T490" s="537">
        <f t="shared" si="94"/>
        <v>0</v>
      </c>
      <c r="U490" s="538">
        <v>0</v>
      </c>
      <c r="V490" s="538">
        <v>0</v>
      </c>
      <c r="W490" s="538">
        <v>0</v>
      </c>
      <c r="X490" s="537">
        <v>0</v>
      </c>
      <c r="Y490" s="538">
        <v>0</v>
      </c>
      <c r="Z490" s="538">
        <v>0</v>
      </c>
      <c r="AA490" s="538">
        <v>0</v>
      </c>
      <c r="AB490" s="537">
        <v>0</v>
      </c>
      <c r="AC490" s="539"/>
      <c r="AD490" s="540"/>
    </row>
    <row r="491" spans="1:30" s="9" customFormat="1" ht="12.75">
      <c r="A491" s="814"/>
      <c r="B491" s="549"/>
      <c r="C491" s="797"/>
      <c r="D491" s="789"/>
      <c r="E491" s="790"/>
      <c r="F491" s="791">
        <v>1</v>
      </c>
      <c r="G491" s="792"/>
      <c r="H491" s="793"/>
      <c r="I491" s="792"/>
      <c r="J491" s="793"/>
      <c r="K491" s="792"/>
      <c r="L491" s="793"/>
      <c r="M491" s="792"/>
      <c r="N491" s="793"/>
      <c r="O491" s="792"/>
      <c r="P491" s="629"/>
      <c r="Q491" s="855" t="s">
        <v>183</v>
      </c>
      <c r="R491" s="798" t="s">
        <v>217</v>
      </c>
      <c r="S491" s="537">
        <f t="shared" si="94"/>
        <v>1200</v>
      </c>
      <c r="T491" s="537">
        <f t="shared" si="94"/>
        <v>0</v>
      </c>
      <c r="U491" s="538">
        <v>1200</v>
      </c>
      <c r="V491" s="538">
        <v>0</v>
      </c>
      <c r="W491" s="538">
        <v>0</v>
      </c>
      <c r="X491" s="537">
        <v>0</v>
      </c>
      <c r="Y491" s="538">
        <v>0</v>
      </c>
      <c r="Z491" s="538">
        <v>0</v>
      </c>
      <c r="AA491" s="538">
        <v>0</v>
      </c>
      <c r="AB491" s="537">
        <v>0</v>
      </c>
      <c r="AC491" s="539"/>
      <c r="AD491" s="540"/>
    </row>
    <row r="492" spans="1:30" s="9" customFormat="1" ht="13.5" thickBot="1">
      <c r="A492" s="819"/>
      <c r="B492" s="550"/>
      <c r="C492" s="801"/>
      <c r="D492" s="852">
        <v>3000</v>
      </c>
      <c r="E492" s="805"/>
      <c r="F492" s="806"/>
      <c r="G492" s="805"/>
      <c r="H492" s="806">
        <v>1</v>
      </c>
      <c r="I492" s="805"/>
      <c r="J492" s="806"/>
      <c r="K492" s="805"/>
      <c r="L492" s="806"/>
      <c r="M492" s="805"/>
      <c r="N492" s="806"/>
      <c r="O492" s="805"/>
      <c r="P492" s="637"/>
      <c r="Q492" s="855" t="s">
        <v>31</v>
      </c>
      <c r="R492" s="809" t="s">
        <v>218</v>
      </c>
      <c r="S492" s="541">
        <f t="shared" si="93"/>
        <v>21000</v>
      </c>
      <c r="T492" s="541">
        <f t="shared" si="93"/>
        <v>0</v>
      </c>
      <c r="U492" s="538">
        <v>21000</v>
      </c>
      <c r="V492" s="542">
        <v>0</v>
      </c>
      <c r="W492" s="542">
        <v>0</v>
      </c>
      <c r="X492" s="541">
        <v>0</v>
      </c>
      <c r="Y492" s="542">
        <v>0</v>
      </c>
      <c r="Z492" s="542">
        <v>0</v>
      </c>
      <c r="AA492" s="542">
        <v>0</v>
      </c>
      <c r="AB492" s="541">
        <v>0</v>
      </c>
      <c r="AC492" s="543"/>
      <c r="AD492" s="544"/>
    </row>
    <row r="493" spans="1:30" s="9" customFormat="1" ht="12.75" customHeight="1">
      <c r="A493" s="814" t="s">
        <v>261</v>
      </c>
      <c r="B493" s="549" t="s">
        <v>359</v>
      </c>
      <c r="C493" s="811">
        <v>1400</v>
      </c>
      <c r="D493" s="843"/>
      <c r="E493" s="832"/>
      <c r="F493" s="824"/>
      <c r="G493" s="825"/>
      <c r="H493" s="826"/>
      <c r="I493" s="825"/>
      <c r="J493" s="826"/>
      <c r="K493" s="825"/>
      <c r="L493" s="826"/>
      <c r="M493" s="825"/>
      <c r="N493" s="826"/>
      <c r="O493" s="825"/>
      <c r="P493" s="620"/>
      <c r="Q493" s="619"/>
      <c r="R493" s="599" t="s">
        <v>227</v>
      </c>
      <c r="S493" s="534">
        <f aca="true" t="shared" si="95" ref="S493:AB493">SUM(S494:S504)</f>
        <v>9555</v>
      </c>
      <c r="T493" s="534">
        <f t="shared" si="95"/>
        <v>0</v>
      </c>
      <c r="U493" s="534">
        <f t="shared" si="95"/>
        <v>9555</v>
      </c>
      <c r="V493" s="534">
        <f t="shared" si="95"/>
        <v>0</v>
      </c>
      <c r="W493" s="534">
        <f t="shared" si="95"/>
        <v>0</v>
      </c>
      <c r="X493" s="534">
        <f t="shared" si="95"/>
        <v>0</v>
      </c>
      <c r="Y493" s="534">
        <f t="shared" si="95"/>
        <v>0</v>
      </c>
      <c r="Z493" s="534">
        <f t="shared" si="95"/>
        <v>0</v>
      </c>
      <c r="AA493" s="534">
        <f t="shared" si="95"/>
        <v>0</v>
      </c>
      <c r="AB493" s="534">
        <f t="shared" si="95"/>
        <v>0</v>
      </c>
      <c r="AC493" s="535" t="s">
        <v>28</v>
      </c>
      <c r="AD493" s="536"/>
    </row>
    <row r="494" spans="1:30" s="9" customFormat="1" ht="12.75">
      <c r="A494" s="814"/>
      <c r="B494" s="549"/>
      <c r="C494" s="797"/>
      <c r="D494" s="789"/>
      <c r="E494" s="790"/>
      <c r="F494" s="791"/>
      <c r="G494" s="792"/>
      <c r="H494" s="793"/>
      <c r="I494" s="792"/>
      <c r="J494" s="793"/>
      <c r="K494" s="792"/>
      <c r="L494" s="793"/>
      <c r="M494" s="792"/>
      <c r="N494" s="793"/>
      <c r="O494" s="792"/>
      <c r="P494" s="629"/>
      <c r="Q494" s="628"/>
      <c r="R494" s="798" t="s">
        <v>30</v>
      </c>
      <c r="S494" s="537">
        <f aca="true" t="shared" si="96" ref="S494:T504">U494+W494+Y494+AA494</f>
        <v>0</v>
      </c>
      <c r="T494" s="537">
        <f t="shared" si="96"/>
        <v>0</v>
      </c>
      <c r="U494" s="538">
        <v>0</v>
      </c>
      <c r="V494" s="538">
        <v>0</v>
      </c>
      <c r="W494" s="537">
        <v>0</v>
      </c>
      <c r="X494" s="537">
        <v>0</v>
      </c>
      <c r="Y494" s="537">
        <v>0</v>
      </c>
      <c r="Z494" s="537">
        <v>0</v>
      </c>
      <c r="AA494" s="537">
        <v>0</v>
      </c>
      <c r="AB494" s="537">
        <v>0</v>
      </c>
      <c r="AC494" s="539"/>
      <c r="AD494" s="540"/>
    </row>
    <row r="495" spans="1:30" s="9" customFormat="1" ht="12.75">
      <c r="A495" s="814"/>
      <c r="B495" s="549"/>
      <c r="C495" s="797"/>
      <c r="D495" s="789"/>
      <c r="E495" s="790"/>
      <c r="F495" s="791"/>
      <c r="G495" s="792"/>
      <c r="H495" s="793"/>
      <c r="I495" s="792"/>
      <c r="J495" s="793"/>
      <c r="K495" s="792"/>
      <c r="L495" s="793"/>
      <c r="M495" s="792"/>
      <c r="N495" s="793"/>
      <c r="O495" s="792"/>
      <c r="P495" s="629"/>
      <c r="Q495" s="799"/>
      <c r="R495" s="798" t="s">
        <v>33</v>
      </c>
      <c r="S495" s="537">
        <f t="shared" si="96"/>
        <v>0</v>
      </c>
      <c r="T495" s="537">
        <f t="shared" si="96"/>
        <v>0</v>
      </c>
      <c r="U495" s="538">
        <v>0</v>
      </c>
      <c r="V495" s="538">
        <v>0</v>
      </c>
      <c r="W495" s="537">
        <v>0</v>
      </c>
      <c r="X495" s="537">
        <v>0</v>
      </c>
      <c r="Y495" s="537">
        <v>0</v>
      </c>
      <c r="Z495" s="537">
        <v>0</v>
      </c>
      <c r="AA495" s="537">
        <v>0</v>
      </c>
      <c r="AB495" s="537">
        <v>0</v>
      </c>
      <c r="AC495" s="539"/>
      <c r="AD495" s="540"/>
    </row>
    <row r="496" spans="1:30" s="9" customFormat="1" ht="12.75">
      <c r="A496" s="814"/>
      <c r="B496" s="549"/>
      <c r="C496" s="797"/>
      <c r="D496" s="789"/>
      <c r="E496" s="790"/>
      <c r="F496" s="791"/>
      <c r="G496" s="792"/>
      <c r="H496" s="793"/>
      <c r="I496" s="792"/>
      <c r="J496" s="793"/>
      <c r="K496" s="792"/>
      <c r="L496" s="793"/>
      <c r="M496" s="792"/>
      <c r="N496" s="793"/>
      <c r="O496" s="792"/>
      <c r="P496" s="629"/>
      <c r="Q496" s="854"/>
      <c r="R496" s="798" t="s">
        <v>34</v>
      </c>
      <c r="S496" s="537">
        <f t="shared" si="96"/>
        <v>0</v>
      </c>
      <c r="T496" s="537">
        <f t="shared" si="96"/>
        <v>0</v>
      </c>
      <c r="U496" s="538">
        <v>0</v>
      </c>
      <c r="V496" s="538">
        <v>0</v>
      </c>
      <c r="W496" s="537">
        <v>0</v>
      </c>
      <c r="X496" s="537">
        <v>0</v>
      </c>
      <c r="Y496" s="537">
        <v>0</v>
      </c>
      <c r="Z496" s="537">
        <v>0</v>
      </c>
      <c r="AA496" s="537">
        <v>0</v>
      </c>
      <c r="AB496" s="537">
        <v>0</v>
      </c>
      <c r="AC496" s="539"/>
      <c r="AD496" s="540"/>
    </row>
    <row r="497" spans="1:30" s="9" customFormat="1" ht="12.75">
      <c r="A497" s="814"/>
      <c r="B497" s="549"/>
      <c r="C497" s="797"/>
      <c r="D497" s="789"/>
      <c r="E497" s="790"/>
      <c r="F497" s="791"/>
      <c r="G497" s="792"/>
      <c r="H497" s="793"/>
      <c r="I497" s="792"/>
      <c r="J497" s="793"/>
      <c r="K497" s="792"/>
      <c r="L497" s="793"/>
      <c r="M497" s="792"/>
      <c r="N497" s="793"/>
      <c r="O497" s="792"/>
      <c r="P497" s="629"/>
      <c r="Q497" s="854"/>
      <c r="R497" s="798" t="s">
        <v>228</v>
      </c>
      <c r="S497" s="537">
        <f t="shared" si="96"/>
        <v>0</v>
      </c>
      <c r="T497" s="537">
        <f t="shared" si="96"/>
        <v>0</v>
      </c>
      <c r="U497" s="538">
        <v>0</v>
      </c>
      <c r="V497" s="538">
        <v>0</v>
      </c>
      <c r="W497" s="537">
        <v>0</v>
      </c>
      <c r="X497" s="537">
        <v>0</v>
      </c>
      <c r="Y497" s="537">
        <v>0</v>
      </c>
      <c r="Z497" s="537">
        <v>0</v>
      </c>
      <c r="AA497" s="537">
        <v>0</v>
      </c>
      <c r="AB497" s="537">
        <v>0</v>
      </c>
      <c r="AC497" s="539"/>
      <c r="AD497" s="540"/>
    </row>
    <row r="498" spans="1:30" s="9" customFormat="1" ht="12.75">
      <c r="A498" s="814"/>
      <c r="B498" s="549"/>
      <c r="C498" s="797"/>
      <c r="D498" s="789"/>
      <c r="E498" s="790"/>
      <c r="F498" s="791"/>
      <c r="G498" s="792"/>
      <c r="H498" s="793"/>
      <c r="I498" s="792"/>
      <c r="J498" s="793"/>
      <c r="K498" s="792"/>
      <c r="L498" s="793"/>
      <c r="M498" s="792"/>
      <c r="N498" s="793"/>
      <c r="O498" s="792"/>
      <c r="P498" s="629"/>
      <c r="Q498" s="855"/>
      <c r="R498" s="798" t="s">
        <v>36</v>
      </c>
      <c r="S498" s="537">
        <f t="shared" si="96"/>
        <v>0</v>
      </c>
      <c r="T498" s="537">
        <f t="shared" si="96"/>
        <v>0</v>
      </c>
      <c r="U498" s="538">
        <v>0</v>
      </c>
      <c r="V498" s="538">
        <v>0</v>
      </c>
      <c r="W498" s="537">
        <v>0</v>
      </c>
      <c r="X498" s="537">
        <v>0</v>
      </c>
      <c r="Y498" s="537">
        <v>0</v>
      </c>
      <c r="Z498" s="537">
        <v>0</v>
      </c>
      <c r="AA498" s="537">
        <v>0</v>
      </c>
      <c r="AB498" s="537">
        <v>0</v>
      </c>
      <c r="AC498" s="539"/>
      <c r="AD498" s="540"/>
    </row>
    <row r="499" spans="1:30" s="9" customFormat="1" ht="12.75">
      <c r="A499" s="814"/>
      <c r="B499" s="549"/>
      <c r="C499" s="797"/>
      <c r="D499" s="789"/>
      <c r="E499" s="790"/>
      <c r="F499" s="791"/>
      <c r="G499" s="792"/>
      <c r="H499" s="793"/>
      <c r="I499" s="792"/>
      <c r="J499" s="793"/>
      <c r="K499" s="792"/>
      <c r="L499" s="793"/>
      <c r="M499" s="792"/>
      <c r="N499" s="793"/>
      <c r="O499" s="792"/>
      <c r="P499" s="629"/>
      <c r="Q499" s="855"/>
      <c r="R499" s="798" t="s">
        <v>207</v>
      </c>
      <c r="S499" s="537">
        <f aca="true" t="shared" si="97" ref="S499:T503">U499+W499+Y499+AA499</f>
        <v>0</v>
      </c>
      <c r="T499" s="537">
        <f t="shared" si="97"/>
        <v>0</v>
      </c>
      <c r="U499" s="538">
        <v>0</v>
      </c>
      <c r="V499" s="538">
        <v>0</v>
      </c>
      <c r="W499" s="537">
        <v>0</v>
      </c>
      <c r="X499" s="537">
        <v>0</v>
      </c>
      <c r="Y499" s="537">
        <v>0</v>
      </c>
      <c r="Z499" s="537">
        <v>0</v>
      </c>
      <c r="AA499" s="537">
        <v>0</v>
      </c>
      <c r="AB499" s="537">
        <v>0</v>
      </c>
      <c r="AC499" s="539"/>
      <c r="AD499" s="540"/>
    </row>
    <row r="500" spans="1:30" s="9" customFormat="1" ht="12.75">
      <c r="A500" s="814"/>
      <c r="B500" s="549"/>
      <c r="C500" s="797"/>
      <c r="D500" s="789"/>
      <c r="E500" s="790"/>
      <c r="F500" s="791"/>
      <c r="G500" s="792"/>
      <c r="H500" s="793"/>
      <c r="I500" s="792"/>
      <c r="J500" s="793"/>
      <c r="K500" s="792"/>
      <c r="L500" s="793"/>
      <c r="M500" s="792"/>
      <c r="N500" s="793"/>
      <c r="O500" s="792"/>
      <c r="P500" s="629"/>
      <c r="Q500" s="799"/>
      <c r="R500" s="798" t="s">
        <v>214</v>
      </c>
      <c r="S500" s="537">
        <f t="shared" si="97"/>
        <v>0</v>
      </c>
      <c r="T500" s="537">
        <f t="shared" si="97"/>
        <v>0</v>
      </c>
      <c r="U500" s="538">
        <v>0</v>
      </c>
      <c r="V500" s="538">
        <v>0</v>
      </c>
      <c r="W500" s="538">
        <v>0</v>
      </c>
      <c r="X500" s="537">
        <v>0</v>
      </c>
      <c r="Y500" s="538">
        <v>0</v>
      </c>
      <c r="Z500" s="538">
        <v>0</v>
      </c>
      <c r="AA500" s="538">
        <v>0</v>
      </c>
      <c r="AB500" s="537">
        <v>0</v>
      </c>
      <c r="AC500" s="539"/>
      <c r="AD500" s="540"/>
    </row>
    <row r="501" spans="1:30" s="9" customFormat="1" ht="12.75">
      <c r="A501" s="814"/>
      <c r="B501" s="549"/>
      <c r="C501" s="797"/>
      <c r="D501" s="789"/>
      <c r="E501" s="790"/>
      <c r="F501" s="791"/>
      <c r="G501" s="792"/>
      <c r="H501" s="793"/>
      <c r="I501" s="792"/>
      <c r="J501" s="793"/>
      <c r="K501" s="792"/>
      <c r="L501" s="793"/>
      <c r="M501" s="792"/>
      <c r="N501" s="793"/>
      <c r="O501" s="792"/>
      <c r="P501" s="629"/>
      <c r="Q501" s="855"/>
      <c r="R501" s="798" t="s">
        <v>215</v>
      </c>
      <c r="S501" s="537">
        <f t="shared" si="97"/>
        <v>0</v>
      </c>
      <c r="T501" s="537">
        <f t="shared" si="97"/>
        <v>0</v>
      </c>
      <c r="U501" s="538">
        <v>0</v>
      </c>
      <c r="V501" s="538">
        <v>0</v>
      </c>
      <c r="W501" s="538">
        <v>0</v>
      </c>
      <c r="X501" s="537">
        <v>0</v>
      </c>
      <c r="Y501" s="538">
        <v>0</v>
      </c>
      <c r="Z501" s="538">
        <v>0</v>
      </c>
      <c r="AA501" s="538">
        <v>0</v>
      </c>
      <c r="AB501" s="537">
        <v>0</v>
      </c>
      <c r="AC501" s="539"/>
      <c r="AD501" s="540"/>
    </row>
    <row r="502" spans="1:30" s="9" customFormat="1" ht="12.75">
      <c r="A502" s="814"/>
      <c r="B502" s="549"/>
      <c r="C502" s="797"/>
      <c r="D502" s="789"/>
      <c r="E502" s="790"/>
      <c r="F502" s="791"/>
      <c r="G502" s="792"/>
      <c r="H502" s="793"/>
      <c r="I502" s="792"/>
      <c r="J502" s="793"/>
      <c r="K502" s="792"/>
      <c r="L502" s="793"/>
      <c r="M502" s="792"/>
      <c r="N502" s="793"/>
      <c r="O502" s="792"/>
      <c r="P502" s="629"/>
      <c r="Q502" s="855"/>
      <c r="R502" s="798" t="s">
        <v>216</v>
      </c>
      <c r="S502" s="537">
        <f t="shared" si="97"/>
        <v>0</v>
      </c>
      <c r="T502" s="537">
        <f t="shared" si="97"/>
        <v>0</v>
      </c>
      <c r="U502" s="538">
        <v>0</v>
      </c>
      <c r="V502" s="538">
        <v>0</v>
      </c>
      <c r="W502" s="538">
        <v>0</v>
      </c>
      <c r="X502" s="537">
        <v>0</v>
      </c>
      <c r="Y502" s="538">
        <v>0</v>
      </c>
      <c r="Z502" s="538">
        <v>0</v>
      </c>
      <c r="AA502" s="538">
        <v>0</v>
      </c>
      <c r="AB502" s="537">
        <v>0</v>
      </c>
      <c r="AC502" s="539"/>
      <c r="AD502" s="540"/>
    </row>
    <row r="503" spans="1:30" s="9" customFormat="1" ht="12.75">
      <c r="A503" s="814"/>
      <c r="B503" s="549"/>
      <c r="C503" s="872"/>
      <c r="D503" s="789"/>
      <c r="E503" s="790"/>
      <c r="F503" s="791">
        <v>1</v>
      </c>
      <c r="G503" s="792"/>
      <c r="H503" s="793"/>
      <c r="I503" s="792"/>
      <c r="J503" s="793"/>
      <c r="K503" s="792"/>
      <c r="L503" s="793"/>
      <c r="M503" s="792"/>
      <c r="N503" s="793"/>
      <c r="O503" s="792"/>
      <c r="P503" s="629"/>
      <c r="Q503" s="855" t="s">
        <v>183</v>
      </c>
      <c r="R503" s="798" t="s">
        <v>217</v>
      </c>
      <c r="S503" s="537">
        <f t="shared" si="97"/>
        <v>455</v>
      </c>
      <c r="T503" s="537">
        <f t="shared" si="97"/>
        <v>0</v>
      </c>
      <c r="U503" s="538">
        <v>455</v>
      </c>
      <c r="V503" s="538">
        <v>0</v>
      </c>
      <c r="W503" s="538">
        <v>0</v>
      </c>
      <c r="X503" s="537">
        <v>0</v>
      </c>
      <c r="Y503" s="538">
        <v>0</v>
      </c>
      <c r="Z503" s="538">
        <v>0</v>
      </c>
      <c r="AA503" s="538">
        <v>0</v>
      </c>
      <c r="AB503" s="537">
        <v>0</v>
      </c>
      <c r="AC503" s="539"/>
      <c r="AD503" s="540"/>
    </row>
    <row r="504" spans="1:30" s="9" customFormat="1" ht="13.5" thickBot="1">
      <c r="A504" s="819"/>
      <c r="B504" s="550"/>
      <c r="C504" s="873"/>
      <c r="D504" s="857">
        <v>1400</v>
      </c>
      <c r="E504" s="803"/>
      <c r="F504" s="804"/>
      <c r="G504" s="805"/>
      <c r="H504" s="806">
        <v>1</v>
      </c>
      <c r="I504" s="805"/>
      <c r="J504" s="806"/>
      <c r="K504" s="805"/>
      <c r="L504" s="806"/>
      <c r="M504" s="805"/>
      <c r="N504" s="806"/>
      <c r="O504" s="805"/>
      <c r="P504" s="637"/>
      <c r="Q504" s="855" t="s">
        <v>31</v>
      </c>
      <c r="R504" s="809" t="s">
        <v>218</v>
      </c>
      <c r="S504" s="541">
        <f t="shared" si="96"/>
        <v>9100</v>
      </c>
      <c r="T504" s="541">
        <f t="shared" si="96"/>
        <v>0</v>
      </c>
      <c r="U504" s="538">
        <v>9100</v>
      </c>
      <c r="V504" s="542">
        <v>0</v>
      </c>
      <c r="W504" s="542">
        <v>0</v>
      </c>
      <c r="X504" s="541">
        <v>0</v>
      </c>
      <c r="Y504" s="542">
        <v>0</v>
      </c>
      <c r="Z504" s="542">
        <v>0</v>
      </c>
      <c r="AA504" s="542">
        <v>0</v>
      </c>
      <c r="AB504" s="541">
        <v>0</v>
      </c>
      <c r="AC504" s="543"/>
      <c r="AD504" s="544"/>
    </row>
    <row r="505" spans="1:30" s="9" customFormat="1" ht="12.75" customHeight="1">
      <c r="A505" s="814" t="s">
        <v>262</v>
      </c>
      <c r="B505" s="549" t="s">
        <v>360</v>
      </c>
      <c r="C505" s="811">
        <v>1350</v>
      </c>
      <c r="D505" s="843"/>
      <c r="E505" s="832"/>
      <c r="F505" s="824"/>
      <c r="G505" s="825"/>
      <c r="H505" s="826"/>
      <c r="I505" s="825"/>
      <c r="J505" s="826"/>
      <c r="K505" s="825"/>
      <c r="L505" s="826"/>
      <c r="M505" s="825"/>
      <c r="N505" s="826"/>
      <c r="O505" s="825"/>
      <c r="P505" s="620"/>
      <c r="Q505" s="619"/>
      <c r="R505" s="599" t="s">
        <v>227</v>
      </c>
      <c r="S505" s="534">
        <f aca="true" t="shared" si="98" ref="S505:AB505">SUM(S506:S516)</f>
        <v>24577.5</v>
      </c>
      <c r="T505" s="534">
        <f t="shared" si="98"/>
        <v>0</v>
      </c>
      <c r="U505" s="534">
        <f t="shared" si="98"/>
        <v>24577.5</v>
      </c>
      <c r="V505" s="534">
        <f t="shared" si="98"/>
        <v>0</v>
      </c>
      <c r="W505" s="534">
        <f t="shared" si="98"/>
        <v>0</v>
      </c>
      <c r="X505" s="534">
        <f t="shared" si="98"/>
        <v>0</v>
      </c>
      <c r="Y505" s="534">
        <f t="shared" si="98"/>
        <v>0</v>
      </c>
      <c r="Z505" s="534">
        <f t="shared" si="98"/>
        <v>0</v>
      </c>
      <c r="AA505" s="534">
        <f t="shared" si="98"/>
        <v>0</v>
      </c>
      <c r="AB505" s="534">
        <f t="shared" si="98"/>
        <v>0</v>
      </c>
      <c r="AC505" s="535" t="s">
        <v>28</v>
      </c>
      <c r="AD505" s="536"/>
    </row>
    <row r="506" spans="1:30" s="9" customFormat="1" ht="12.75">
      <c r="A506" s="814"/>
      <c r="B506" s="549"/>
      <c r="C506" s="797"/>
      <c r="D506" s="789"/>
      <c r="E506" s="790"/>
      <c r="F506" s="791"/>
      <c r="G506" s="792"/>
      <c r="H506" s="793"/>
      <c r="I506" s="792"/>
      <c r="J506" s="793"/>
      <c r="K506" s="792"/>
      <c r="L506" s="793"/>
      <c r="M506" s="792"/>
      <c r="N506" s="793"/>
      <c r="O506" s="792"/>
      <c r="P506" s="629"/>
      <c r="Q506" s="628"/>
      <c r="R506" s="798" t="s">
        <v>30</v>
      </c>
      <c r="S506" s="537">
        <f aca="true" t="shared" si="99" ref="S506:T516">U506+W506+Y506+AA506</f>
        <v>0</v>
      </c>
      <c r="T506" s="537">
        <f t="shared" si="99"/>
        <v>0</v>
      </c>
      <c r="U506" s="538">
        <v>0</v>
      </c>
      <c r="V506" s="538">
        <v>0</v>
      </c>
      <c r="W506" s="537">
        <v>0</v>
      </c>
      <c r="X506" s="537">
        <v>0</v>
      </c>
      <c r="Y506" s="537">
        <v>0</v>
      </c>
      <c r="Z506" s="537">
        <v>0</v>
      </c>
      <c r="AA506" s="537">
        <v>0</v>
      </c>
      <c r="AB506" s="537">
        <v>0</v>
      </c>
      <c r="AC506" s="539"/>
      <c r="AD506" s="540"/>
    </row>
    <row r="507" spans="1:30" s="9" customFormat="1" ht="12.75">
      <c r="A507" s="814"/>
      <c r="B507" s="549"/>
      <c r="C507" s="797"/>
      <c r="D507" s="789"/>
      <c r="E507" s="790"/>
      <c r="F507" s="791"/>
      <c r="G507" s="792"/>
      <c r="H507" s="793"/>
      <c r="I507" s="792"/>
      <c r="J507" s="793"/>
      <c r="K507" s="792"/>
      <c r="L507" s="793"/>
      <c r="M507" s="792"/>
      <c r="N507" s="793"/>
      <c r="O507" s="792"/>
      <c r="P507" s="629"/>
      <c r="Q507" s="799"/>
      <c r="R507" s="798" t="s">
        <v>33</v>
      </c>
      <c r="S507" s="537">
        <f t="shared" si="99"/>
        <v>0</v>
      </c>
      <c r="T507" s="537">
        <f t="shared" si="99"/>
        <v>0</v>
      </c>
      <c r="U507" s="538">
        <v>0</v>
      </c>
      <c r="V507" s="538">
        <v>0</v>
      </c>
      <c r="W507" s="537">
        <v>0</v>
      </c>
      <c r="X507" s="537">
        <v>0</v>
      </c>
      <c r="Y507" s="537">
        <v>0</v>
      </c>
      <c r="Z507" s="537">
        <v>0</v>
      </c>
      <c r="AA507" s="537">
        <v>0</v>
      </c>
      <c r="AB507" s="537">
        <v>0</v>
      </c>
      <c r="AC507" s="539"/>
      <c r="AD507" s="540"/>
    </row>
    <row r="508" spans="1:30" s="9" customFormat="1" ht="12.75">
      <c r="A508" s="814"/>
      <c r="B508" s="549"/>
      <c r="C508" s="797"/>
      <c r="D508" s="789"/>
      <c r="E508" s="790"/>
      <c r="F508" s="791"/>
      <c r="G508" s="792"/>
      <c r="H508" s="793"/>
      <c r="I508" s="792"/>
      <c r="J508" s="793"/>
      <c r="K508" s="792"/>
      <c r="L508" s="793"/>
      <c r="M508" s="792"/>
      <c r="N508" s="793"/>
      <c r="O508" s="792"/>
      <c r="P508" s="629"/>
      <c r="Q508" s="854"/>
      <c r="R508" s="798" t="s">
        <v>34</v>
      </c>
      <c r="S508" s="537">
        <f t="shared" si="99"/>
        <v>0</v>
      </c>
      <c r="T508" s="537">
        <f t="shared" si="99"/>
        <v>0</v>
      </c>
      <c r="U508" s="538">
        <v>0</v>
      </c>
      <c r="V508" s="538">
        <v>0</v>
      </c>
      <c r="W508" s="537">
        <v>0</v>
      </c>
      <c r="X508" s="537">
        <v>0</v>
      </c>
      <c r="Y508" s="537">
        <v>0</v>
      </c>
      <c r="Z508" s="537">
        <v>0</v>
      </c>
      <c r="AA508" s="537">
        <v>0</v>
      </c>
      <c r="AB508" s="537">
        <v>0</v>
      </c>
      <c r="AC508" s="539"/>
      <c r="AD508" s="540"/>
    </row>
    <row r="509" spans="1:30" s="9" customFormat="1" ht="12.75">
      <c r="A509" s="814"/>
      <c r="B509" s="549"/>
      <c r="C509" s="797"/>
      <c r="D509" s="789"/>
      <c r="E509" s="790"/>
      <c r="F509" s="791"/>
      <c r="G509" s="792"/>
      <c r="H509" s="793"/>
      <c r="I509" s="792"/>
      <c r="J509" s="793"/>
      <c r="K509" s="792"/>
      <c r="L509" s="793"/>
      <c r="M509" s="792"/>
      <c r="N509" s="793"/>
      <c r="O509" s="792"/>
      <c r="P509" s="629"/>
      <c r="Q509" s="854"/>
      <c r="R509" s="798" t="s">
        <v>228</v>
      </c>
      <c r="S509" s="537">
        <f t="shared" si="99"/>
        <v>0</v>
      </c>
      <c r="T509" s="537">
        <f t="shared" si="99"/>
        <v>0</v>
      </c>
      <c r="U509" s="538">
        <v>0</v>
      </c>
      <c r="V509" s="538">
        <v>0</v>
      </c>
      <c r="W509" s="537">
        <v>0</v>
      </c>
      <c r="X509" s="537">
        <v>0</v>
      </c>
      <c r="Y509" s="537">
        <v>0</v>
      </c>
      <c r="Z509" s="537">
        <v>0</v>
      </c>
      <c r="AA509" s="537">
        <v>0</v>
      </c>
      <c r="AB509" s="537">
        <v>0</v>
      </c>
      <c r="AC509" s="539"/>
      <c r="AD509" s="540"/>
    </row>
    <row r="510" spans="1:30" s="9" customFormat="1" ht="12.75">
      <c r="A510" s="814"/>
      <c r="B510" s="549"/>
      <c r="C510" s="797"/>
      <c r="D510" s="789"/>
      <c r="E510" s="790"/>
      <c r="F510" s="791"/>
      <c r="G510" s="792"/>
      <c r="H510" s="793"/>
      <c r="I510" s="792"/>
      <c r="J510" s="793"/>
      <c r="K510" s="792"/>
      <c r="L510" s="793"/>
      <c r="M510" s="792"/>
      <c r="N510" s="793"/>
      <c r="O510" s="792"/>
      <c r="P510" s="629"/>
      <c r="Q510" s="855"/>
      <c r="R510" s="798" t="s">
        <v>36</v>
      </c>
      <c r="S510" s="537">
        <f t="shared" si="99"/>
        <v>0</v>
      </c>
      <c r="T510" s="537">
        <f t="shared" si="99"/>
        <v>0</v>
      </c>
      <c r="U510" s="538">
        <v>0</v>
      </c>
      <c r="V510" s="538">
        <v>0</v>
      </c>
      <c r="W510" s="537">
        <v>0</v>
      </c>
      <c r="X510" s="537">
        <v>0</v>
      </c>
      <c r="Y510" s="537">
        <v>0</v>
      </c>
      <c r="Z510" s="537">
        <v>0</v>
      </c>
      <c r="AA510" s="537">
        <v>0</v>
      </c>
      <c r="AB510" s="537">
        <v>0</v>
      </c>
      <c r="AC510" s="539"/>
      <c r="AD510" s="540"/>
    </row>
    <row r="511" spans="1:30" s="9" customFormat="1" ht="12.75">
      <c r="A511" s="814"/>
      <c r="B511" s="549"/>
      <c r="C511" s="797"/>
      <c r="D511" s="789"/>
      <c r="E511" s="790"/>
      <c r="F511" s="791"/>
      <c r="G511" s="792"/>
      <c r="H511" s="793"/>
      <c r="I511" s="792"/>
      <c r="J511" s="793"/>
      <c r="K511" s="792"/>
      <c r="L511" s="793"/>
      <c r="M511" s="792"/>
      <c r="N511" s="793"/>
      <c r="O511" s="792"/>
      <c r="P511" s="629"/>
      <c r="Q511" s="855"/>
      <c r="R511" s="798" t="s">
        <v>207</v>
      </c>
      <c r="S511" s="537">
        <f aca="true" t="shared" si="100" ref="S511:T515">U511+W511+Y511+AA511</f>
        <v>0</v>
      </c>
      <c r="T511" s="537">
        <f t="shared" si="100"/>
        <v>0</v>
      </c>
      <c r="U511" s="538">
        <v>0</v>
      </c>
      <c r="V511" s="538">
        <v>0</v>
      </c>
      <c r="W511" s="537">
        <v>0</v>
      </c>
      <c r="X511" s="537">
        <v>0</v>
      </c>
      <c r="Y511" s="537">
        <v>0</v>
      </c>
      <c r="Z511" s="537">
        <v>0</v>
      </c>
      <c r="AA511" s="537">
        <v>0</v>
      </c>
      <c r="AB511" s="537">
        <v>0</v>
      </c>
      <c r="AC511" s="539"/>
      <c r="AD511" s="540"/>
    </row>
    <row r="512" spans="1:30" s="9" customFormat="1" ht="12.75">
      <c r="A512" s="814"/>
      <c r="B512" s="549"/>
      <c r="C512" s="797"/>
      <c r="D512" s="789"/>
      <c r="E512" s="790"/>
      <c r="F512" s="791"/>
      <c r="G512" s="792"/>
      <c r="H512" s="793"/>
      <c r="I512" s="792"/>
      <c r="J512" s="793"/>
      <c r="K512" s="792"/>
      <c r="L512" s="793"/>
      <c r="M512" s="792"/>
      <c r="N512" s="793"/>
      <c r="O512" s="792"/>
      <c r="P512" s="629"/>
      <c r="Q512" s="799"/>
      <c r="R512" s="798" t="s">
        <v>214</v>
      </c>
      <c r="S512" s="537">
        <f t="shared" si="100"/>
        <v>0</v>
      </c>
      <c r="T512" s="537">
        <f t="shared" si="100"/>
        <v>0</v>
      </c>
      <c r="U512" s="538">
        <v>0</v>
      </c>
      <c r="V512" s="538">
        <v>0</v>
      </c>
      <c r="W512" s="538">
        <v>0</v>
      </c>
      <c r="X512" s="537">
        <v>0</v>
      </c>
      <c r="Y512" s="538">
        <v>0</v>
      </c>
      <c r="Z512" s="538">
        <v>0</v>
      </c>
      <c r="AA512" s="538">
        <v>0</v>
      </c>
      <c r="AB512" s="537">
        <v>0</v>
      </c>
      <c r="AC512" s="539"/>
      <c r="AD512" s="540"/>
    </row>
    <row r="513" spans="1:30" s="9" customFormat="1" ht="12.75">
      <c r="A513" s="814"/>
      <c r="B513" s="549"/>
      <c r="C513" s="797"/>
      <c r="D513" s="789"/>
      <c r="E513" s="790"/>
      <c r="F513" s="791"/>
      <c r="G513" s="792"/>
      <c r="H513" s="793"/>
      <c r="I513" s="792"/>
      <c r="J513" s="793"/>
      <c r="K513" s="792"/>
      <c r="L513" s="793"/>
      <c r="M513" s="792"/>
      <c r="N513" s="793"/>
      <c r="O513" s="792"/>
      <c r="P513" s="629"/>
      <c r="Q513" s="799"/>
      <c r="R513" s="798" t="s">
        <v>215</v>
      </c>
      <c r="S513" s="537">
        <f t="shared" si="100"/>
        <v>0</v>
      </c>
      <c r="T513" s="537">
        <f t="shared" si="100"/>
        <v>0</v>
      </c>
      <c r="U513" s="538">
        <v>0</v>
      </c>
      <c r="V513" s="538">
        <v>0</v>
      </c>
      <c r="W513" s="538">
        <v>0</v>
      </c>
      <c r="X513" s="537">
        <v>0</v>
      </c>
      <c r="Y513" s="538">
        <v>0</v>
      </c>
      <c r="Z513" s="538">
        <v>0</v>
      </c>
      <c r="AA513" s="538">
        <v>0</v>
      </c>
      <c r="AB513" s="537">
        <v>0</v>
      </c>
      <c r="AC513" s="539"/>
      <c r="AD513" s="540"/>
    </row>
    <row r="514" spans="1:30" s="9" customFormat="1" ht="12.75">
      <c r="A514" s="814"/>
      <c r="B514" s="549"/>
      <c r="C514" s="797"/>
      <c r="D514" s="789"/>
      <c r="E514" s="790"/>
      <c r="F514" s="791"/>
      <c r="G514" s="792"/>
      <c r="H514" s="793"/>
      <c r="I514" s="792"/>
      <c r="J514" s="793"/>
      <c r="K514" s="792"/>
      <c r="L514" s="793"/>
      <c r="M514" s="792"/>
      <c r="N514" s="793"/>
      <c r="O514" s="792"/>
      <c r="P514" s="629"/>
      <c r="Q514" s="855"/>
      <c r="R514" s="798" t="s">
        <v>216</v>
      </c>
      <c r="S514" s="537">
        <f t="shared" si="100"/>
        <v>0</v>
      </c>
      <c r="T514" s="537">
        <f t="shared" si="100"/>
        <v>0</v>
      </c>
      <c r="U514" s="538">
        <v>0</v>
      </c>
      <c r="V514" s="538">
        <v>0</v>
      </c>
      <c r="W514" s="538">
        <v>0</v>
      </c>
      <c r="X514" s="537">
        <v>0</v>
      </c>
      <c r="Y514" s="538">
        <v>0</v>
      </c>
      <c r="Z514" s="538">
        <v>0</v>
      </c>
      <c r="AA514" s="538">
        <v>0</v>
      </c>
      <c r="AB514" s="537">
        <v>0</v>
      </c>
      <c r="AC514" s="539"/>
      <c r="AD514" s="540"/>
    </row>
    <row r="515" spans="1:30" s="9" customFormat="1" ht="12.75">
      <c r="A515" s="814"/>
      <c r="B515" s="549"/>
      <c r="C515" s="797"/>
      <c r="D515" s="789"/>
      <c r="E515" s="790"/>
      <c r="F515" s="791">
        <v>1</v>
      </c>
      <c r="G515" s="792"/>
      <c r="H515" s="793"/>
      <c r="I515" s="792"/>
      <c r="J515" s="793"/>
      <c r="K515" s="792"/>
      <c r="L515" s="793"/>
      <c r="M515" s="792"/>
      <c r="N515" s="793"/>
      <c r="O515" s="792"/>
      <c r="P515" s="629"/>
      <c r="Q515" s="855" t="s">
        <v>183</v>
      </c>
      <c r="R515" s="798" t="s">
        <v>217</v>
      </c>
      <c r="S515" s="537">
        <f t="shared" si="100"/>
        <v>3195</v>
      </c>
      <c r="T515" s="537">
        <f t="shared" si="100"/>
        <v>0</v>
      </c>
      <c r="U515" s="538">
        <v>3195</v>
      </c>
      <c r="V515" s="538">
        <v>0</v>
      </c>
      <c r="W515" s="538">
        <v>0</v>
      </c>
      <c r="X515" s="537">
        <v>0</v>
      </c>
      <c r="Y515" s="538">
        <v>0</v>
      </c>
      <c r="Z515" s="538">
        <v>0</v>
      </c>
      <c r="AA515" s="538">
        <v>0</v>
      </c>
      <c r="AB515" s="537">
        <v>0</v>
      </c>
      <c r="AC515" s="539"/>
      <c r="AD515" s="540"/>
    </row>
    <row r="516" spans="1:30" s="9" customFormat="1" ht="13.5" thickBot="1">
      <c r="A516" s="819"/>
      <c r="B516" s="550"/>
      <c r="C516" s="801"/>
      <c r="D516" s="857">
        <v>1350</v>
      </c>
      <c r="E516" s="803"/>
      <c r="F516" s="804"/>
      <c r="G516" s="805"/>
      <c r="H516" s="806">
        <v>1</v>
      </c>
      <c r="I516" s="805"/>
      <c r="J516" s="806"/>
      <c r="K516" s="805"/>
      <c r="L516" s="806"/>
      <c r="M516" s="805"/>
      <c r="N516" s="806"/>
      <c r="O516" s="805"/>
      <c r="P516" s="637"/>
      <c r="Q516" s="855" t="s">
        <v>31</v>
      </c>
      <c r="R516" s="809" t="s">
        <v>218</v>
      </c>
      <c r="S516" s="541">
        <f t="shared" si="99"/>
        <v>21382.5</v>
      </c>
      <c r="T516" s="541">
        <f t="shared" si="99"/>
        <v>0</v>
      </c>
      <c r="U516" s="538">
        <v>21382.5</v>
      </c>
      <c r="V516" s="542">
        <v>0</v>
      </c>
      <c r="W516" s="542">
        <v>0</v>
      </c>
      <c r="X516" s="541">
        <v>0</v>
      </c>
      <c r="Y516" s="542">
        <v>0</v>
      </c>
      <c r="Z516" s="542">
        <v>0</v>
      </c>
      <c r="AA516" s="542">
        <v>0</v>
      </c>
      <c r="AB516" s="541">
        <v>0</v>
      </c>
      <c r="AC516" s="543"/>
      <c r="AD516" s="544"/>
    </row>
    <row r="517" spans="1:30" s="9" customFormat="1" ht="12.75" customHeight="1">
      <c r="A517" s="814" t="s">
        <v>263</v>
      </c>
      <c r="B517" s="549" t="s">
        <v>361</v>
      </c>
      <c r="C517" s="874">
        <v>1400</v>
      </c>
      <c r="D517" s="843"/>
      <c r="E517" s="832"/>
      <c r="F517" s="824"/>
      <c r="G517" s="825"/>
      <c r="H517" s="826"/>
      <c r="I517" s="825"/>
      <c r="J517" s="826"/>
      <c r="K517" s="825"/>
      <c r="L517" s="826"/>
      <c r="M517" s="825"/>
      <c r="N517" s="826"/>
      <c r="O517" s="825"/>
      <c r="P517" s="620"/>
      <c r="Q517" s="619"/>
      <c r="R517" s="599" t="s">
        <v>227</v>
      </c>
      <c r="S517" s="534">
        <f aca="true" t="shared" si="101" ref="S517:AB517">SUM(S518:S528)</f>
        <v>42430</v>
      </c>
      <c r="T517" s="534">
        <f t="shared" si="101"/>
        <v>0</v>
      </c>
      <c r="U517" s="534">
        <f t="shared" si="101"/>
        <v>42430</v>
      </c>
      <c r="V517" s="534">
        <f t="shared" si="101"/>
        <v>0</v>
      </c>
      <c r="W517" s="534">
        <f t="shared" si="101"/>
        <v>0</v>
      </c>
      <c r="X517" s="534">
        <f t="shared" si="101"/>
        <v>0</v>
      </c>
      <c r="Y517" s="534">
        <f t="shared" si="101"/>
        <v>0</v>
      </c>
      <c r="Z517" s="534">
        <f t="shared" si="101"/>
        <v>0</v>
      </c>
      <c r="AA517" s="534">
        <f t="shared" si="101"/>
        <v>0</v>
      </c>
      <c r="AB517" s="534">
        <f t="shared" si="101"/>
        <v>0</v>
      </c>
      <c r="AC517" s="535" t="s">
        <v>28</v>
      </c>
      <c r="AD517" s="536"/>
    </row>
    <row r="518" spans="1:30" s="9" customFormat="1" ht="12.75">
      <c r="A518" s="814"/>
      <c r="B518" s="549"/>
      <c r="C518" s="875"/>
      <c r="D518" s="789"/>
      <c r="E518" s="790"/>
      <c r="F518" s="791"/>
      <c r="G518" s="792"/>
      <c r="H518" s="793"/>
      <c r="I518" s="792"/>
      <c r="J518" s="793"/>
      <c r="K518" s="792"/>
      <c r="L518" s="793"/>
      <c r="M518" s="792"/>
      <c r="N518" s="793"/>
      <c r="O518" s="792"/>
      <c r="P518" s="629"/>
      <c r="Q518" s="628"/>
      <c r="R518" s="798" t="s">
        <v>30</v>
      </c>
      <c r="S518" s="537">
        <f aca="true" t="shared" si="102" ref="S518:T528">U518+W518+Y518+AA518</f>
        <v>0</v>
      </c>
      <c r="T518" s="537">
        <f t="shared" si="102"/>
        <v>0</v>
      </c>
      <c r="U518" s="538">
        <v>0</v>
      </c>
      <c r="V518" s="538">
        <v>0</v>
      </c>
      <c r="W518" s="537">
        <v>0</v>
      </c>
      <c r="X518" s="537">
        <v>0</v>
      </c>
      <c r="Y518" s="537">
        <v>0</v>
      </c>
      <c r="Z518" s="537">
        <v>0</v>
      </c>
      <c r="AA518" s="537">
        <v>0</v>
      </c>
      <c r="AB518" s="537">
        <v>0</v>
      </c>
      <c r="AC518" s="539"/>
      <c r="AD518" s="540"/>
    </row>
    <row r="519" spans="1:30" s="9" customFormat="1" ht="12.75">
      <c r="A519" s="814"/>
      <c r="B519" s="549"/>
      <c r="C519" s="875"/>
      <c r="D519" s="789"/>
      <c r="E519" s="790"/>
      <c r="F519" s="791"/>
      <c r="G519" s="792"/>
      <c r="H519" s="793"/>
      <c r="I519" s="792"/>
      <c r="J519" s="793"/>
      <c r="K519" s="792"/>
      <c r="L519" s="793"/>
      <c r="M519" s="792"/>
      <c r="N519" s="793"/>
      <c r="O519" s="792"/>
      <c r="P519" s="629"/>
      <c r="Q519" s="799"/>
      <c r="R519" s="798" t="s">
        <v>33</v>
      </c>
      <c r="S519" s="537">
        <f t="shared" si="102"/>
        <v>0</v>
      </c>
      <c r="T519" s="537">
        <f t="shared" si="102"/>
        <v>0</v>
      </c>
      <c r="U519" s="538">
        <v>0</v>
      </c>
      <c r="V519" s="538">
        <v>0</v>
      </c>
      <c r="W519" s="537">
        <v>0</v>
      </c>
      <c r="X519" s="537">
        <v>0</v>
      </c>
      <c r="Y519" s="537">
        <v>0</v>
      </c>
      <c r="Z519" s="537">
        <v>0</v>
      </c>
      <c r="AA519" s="537">
        <v>0</v>
      </c>
      <c r="AB519" s="537">
        <v>0</v>
      </c>
      <c r="AC519" s="539"/>
      <c r="AD519" s="540"/>
    </row>
    <row r="520" spans="1:30" s="9" customFormat="1" ht="12.75">
      <c r="A520" s="814"/>
      <c r="B520" s="549"/>
      <c r="C520" s="875"/>
      <c r="D520" s="789"/>
      <c r="E520" s="790"/>
      <c r="F520" s="791"/>
      <c r="G520" s="792"/>
      <c r="H520" s="793"/>
      <c r="I520" s="792"/>
      <c r="J520" s="793"/>
      <c r="K520" s="792"/>
      <c r="L520" s="793"/>
      <c r="M520" s="792"/>
      <c r="N520" s="793"/>
      <c r="O520" s="792"/>
      <c r="P520" s="629"/>
      <c r="Q520" s="854"/>
      <c r="R520" s="798" t="s">
        <v>34</v>
      </c>
      <c r="S520" s="537">
        <f t="shared" si="102"/>
        <v>0</v>
      </c>
      <c r="T520" s="537">
        <f t="shared" si="102"/>
        <v>0</v>
      </c>
      <c r="U520" s="538">
        <v>0</v>
      </c>
      <c r="V520" s="538">
        <v>0</v>
      </c>
      <c r="W520" s="537">
        <v>0</v>
      </c>
      <c r="X520" s="537">
        <v>0</v>
      </c>
      <c r="Y520" s="537">
        <v>0</v>
      </c>
      <c r="Z520" s="537">
        <v>0</v>
      </c>
      <c r="AA520" s="537">
        <v>0</v>
      </c>
      <c r="AB520" s="537">
        <v>0</v>
      </c>
      <c r="AC520" s="539"/>
      <c r="AD520" s="540"/>
    </row>
    <row r="521" spans="1:30" s="9" customFormat="1" ht="12.75">
      <c r="A521" s="814"/>
      <c r="B521" s="549"/>
      <c r="C521" s="875"/>
      <c r="D521" s="789"/>
      <c r="E521" s="790"/>
      <c r="F521" s="791"/>
      <c r="G521" s="792"/>
      <c r="H521" s="793"/>
      <c r="I521" s="792"/>
      <c r="J521" s="793"/>
      <c r="K521" s="792"/>
      <c r="L521" s="793"/>
      <c r="M521" s="792"/>
      <c r="N521" s="793"/>
      <c r="O521" s="792"/>
      <c r="P521" s="629"/>
      <c r="Q521" s="854"/>
      <c r="R521" s="798" t="s">
        <v>228</v>
      </c>
      <c r="S521" s="537">
        <f t="shared" si="102"/>
        <v>0</v>
      </c>
      <c r="T521" s="537">
        <f t="shared" si="102"/>
        <v>0</v>
      </c>
      <c r="U521" s="538">
        <v>0</v>
      </c>
      <c r="V521" s="538">
        <v>0</v>
      </c>
      <c r="W521" s="537">
        <v>0</v>
      </c>
      <c r="X521" s="537">
        <v>0</v>
      </c>
      <c r="Y521" s="537">
        <v>0</v>
      </c>
      <c r="Z521" s="537">
        <v>0</v>
      </c>
      <c r="AA521" s="537">
        <v>0</v>
      </c>
      <c r="AB521" s="537">
        <v>0</v>
      </c>
      <c r="AC521" s="539"/>
      <c r="AD521" s="540"/>
    </row>
    <row r="522" spans="1:30" s="9" customFormat="1" ht="12.75">
      <c r="A522" s="814"/>
      <c r="B522" s="549"/>
      <c r="C522" s="875"/>
      <c r="D522" s="789"/>
      <c r="E522" s="790"/>
      <c r="F522" s="791"/>
      <c r="G522" s="792"/>
      <c r="H522" s="793"/>
      <c r="I522" s="792"/>
      <c r="J522" s="793"/>
      <c r="K522" s="792"/>
      <c r="L522" s="793"/>
      <c r="M522" s="792"/>
      <c r="N522" s="793"/>
      <c r="O522" s="792"/>
      <c r="P522" s="629"/>
      <c r="Q522" s="855"/>
      <c r="R522" s="798" t="s">
        <v>36</v>
      </c>
      <c r="S522" s="537">
        <f t="shared" si="102"/>
        <v>0</v>
      </c>
      <c r="T522" s="537">
        <f t="shared" si="102"/>
        <v>0</v>
      </c>
      <c r="U522" s="538">
        <v>0</v>
      </c>
      <c r="V522" s="538">
        <v>0</v>
      </c>
      <c r="W522" s="537">
        <v>0</v>
      </c>
      <c r="X522" s="537">
        <v>0</v>
      </c>
      <c r="Y522" s="537">
        <v>0</v>
      </c>
      <c r="Z522" s="537">
        <v>0</v>
      </c>
      <c r="AA522" s="537">
        <v>0</v>
      </c>
      <c r="AB522" s="537">
        <v>0</v>
      </c>
      <c r="AC522" s="539"/>
      <c r="AD522" s="540"/>
    </row>
    <row r="523" spans="1:30" s="9" customFormat="1" ht="12.75">
      <c r="A523" s="814"/>
      <c r="B523" s="549"/>
      <c r="C523" s="875"/>
      <c r="D523" s="789"/>
      <c r="E523" s="790"/>
      <c r="F523" s="791"/>
      <c r="G523" s="792"/>
      <c r="H523" s="793"/>
      <c r="I523" s="792"/>
      <c r="J523" s="793"/>
      <c r="K523" s="792"/>
      <c r="L523" s="793"/>
      <c r="M523" s="792"/>
      <c r="N523" s="793"/>
      <c r="O523" s="792"/>
      <c r="P523" s="629"/>
      <c r="Q523" s="855"/>
      <c r="R523" s="798" t="s">
        <v>207</v>
      </c>
      <c r="S523" s="537">
        <f>U523+W523+Y523+AA523</f>
        <v>0</v>
      </c>
      <c r="T523" s="537">
        <f t="shared" si="102"/>
        <v>0</v>
      </c>
      <c r="U523" s="538">
        <v>0</v>
      </c>
      <c r="V523" s="538">
        <v>0</v>
      </c>
      <c r="W523" s="537">
        <v>0</v>
      </c>
      <c r="X523" s="537">
        <v>0</v>
      </c>
      <c r="Y523" s="537">
        <v>0</v>
      </c>
      <c r="Z523" s="537">
        <v>0</v>
      </c>
      <c r="AA523" s="537">
        <v>0</v>
      </c>
      <c r="AB523" s="537">
        <v>0</v>
      </c>
      <c r="AC523" s="539"/>
      <c r="AD523" s="540"/>
    </row>
    <row r="524" spans="1:30" s="9" customFormat="1" ht="12.75">
      <c r="A524" s="814"/>
      <c r="B524" s="549"/>
      <c r="C524" s="875"/>
      <c r="D524" s="789"/>
      <c r="E524" s="790"/>
      <c r="F524" s="791">
        <v>1</v>
      </c>
      <c r="G524" s="792"/>
      <c r="H524" s="793"/>
      <c r="I524" s="792"/>
      <c r="J524" s="793"/>
      <c r="K524" s="792"/>
      <c r="L524" s="793"/>
      <c r="M524" s="792"/>
      <c r="N524" s="793"/>
      <c r="O524" s="792"/>
      <c r="P524" s="629"/>
      <c r="Q524" s="855" t="s">
        <v>183</v>
      </c>
      <c r="R524" s="798" t="s">
        <v>214</v>
      </c>
      <c r="S524" s="537">
        <f>U524+W524+Y524+AA524</f>
        <v>1951.7</v>
      </c>
      <c r="T524" s="537">
        <f t="shared" si="102"/>
        <v>0</v>
      </c>
      <c r="U524" s="538">
        <v>1951.7</v>
      </c>
      <c r="V524" s="538">
        <v>0</v>
      </c>
      <c r="W524" s="538">
        <v>0</v>
      </c>
      <c r="X524" s="537">
        <v>0</v>
      </c>
      <c r="Y524" s="538">
        <v>0</v>
      </c>
      <c r="Z524" s="538">
        <v>0</v>
      </c>
      <c r="AA524" s="538">
        <v>0</v>
      </c>
      <c r="AB524" s="537">
        <v>0</v>
      </c>
      <c r="AC524" s="539"/>
      <c r="AD524" s="540"/>
    </row>
    <row r="525" spans="1:30" s="9" customFormat="1" ht="12.75">
      <c r="A525" s="814"/>
      <c r="B525" s="549"/>
      <c r="C525" s="875"/>
      <c r="D525" s="789"/>
      <c r="E525" s="790"/>
      <c r="F525" s="791"/>
      <c r="G525" s="792"/>
      <c r="H525" s="793"/>
      <c r="I525" s="792"/>
      <c r="J525" s="793"/>
      <c r="K525" s="792"/>
      <c r="L525" s="793"/>
      <c r="M525" s="792"/>
      <c r="N525" s="793"/>
      <c r="O525" s="792"/>
      <c r="P525" s="629"/>
      <c r="Q525" s="799"/>
      <c r="R525" s="798" t="s">
        <v>215</v>
      </c>
      <c r="S525" s="537">
        <f t="shared" si="102"/>
        <v>40478.3</v>
      </c>
      <c r="T525" s="537">
        <f t="shared" si="102"/>
        <v>0</v>
      </c>
      <c r="U525" s="538">
        <v>40478.3</v>
      </c>
      <c r="V525" s="538">
        <v>0</v>
      </c>
      <c r="W525" s="538">
        <v>0</v>
      </c>
      <c r="X525" s="537">
        <v>0</v>
      </c>
      <c r="Y525" s="538">
        <v>0</v>
      </c>
      <c r="Z525" s="538">
        <v>0</v>
      </c>
      <c r="AA525" s="538">
        <v>0</v>
      </c>
      <c r="AB525" s="537">
        <v>0</v>
      </c>
      <c r="AC525" s="539"/>
      <c r="AD525" s="540"/>
    </row>
    <row r="526" spans="1:30" s="9" customFormat="1" ht="12.75">
      <c r="A526" s="814"/>
      <c r="B526" s="549"/>
      <c r="C526" s="875"/>
      <c r="D526" s="789"/>
      <c r="E526" s="790"/>
      <c r="F526" s="791"/>
      <c r="G526" s="792"/>
      <c r="H526" s="793"/>
      <c r="I526" s="792"/>
      <c r="J526" s="793"/>
      <c r="K526" s="792"/>
      <c r="L526" s="793"/>
      <c r="M526" s="792"/>
      <c r="N526" s="793"/>
      <c r="O526" s="792"/>
      <c r="P526" s="629"/>
      <c r="Q526" s="855"/>
      <c r="R526" s="798" t="s">
        <v>216</v>
      </c>
      <c r="S526" s="537">
        <f t="shared" si="102"/>
        <v>0</v>
      </c>
      <c r="T526" s="537">
        <f t="shared" si="102"/>
        <v>0</v>
      </c>
      <c r="U526" s="538">
        <v>0</v>
      </c>
      <c r="V526" s="538">
        <v>0</v>
      </c>
      <c r="W526" s="538">
        <v>0</v>
      </c>
      <c r="X526" s="537">
        <v>0</v>
      </c>
      <c r="Y526" s="538">
        <v>0</v>
      </c>
      <c r="Z526" s="538">
        <v>0</v>
      </c>
      <c r="AA526" s="538">
        <v>0</v>
      </c>
      <c r="AB526" s="537">
        <v>0</v>
      </c>
      <c r="AC526" s="539"/>
      <c r="AD526" s="540"/>
    </row>
    <row r="527" spans="1:30" s="9" customFormat="1" ht="12.75">
      <c r="A527" s="814"/>
      <c r="B527" s="549"/>
      <c r="C527" s="875"/>
      <c r="D527" s="789"/>
      <c r="E527" s="790"/>
      <c r="F527" s="791"/>
      <c r="G527" s="792"/>
      <c r="H527" s="793"/>
      <c r="I527" s="792"/>
      <c r="J527" s="793"/>
      <c r="K527" s="792"/>
      <c r="L527" s="793"/>
      <c r="M527" s="792"/>
      <c r="N527" s="793"/>
      <c r="O527" s="792"/>
      <c r="P527" s="629"/>
      <c r="Q527" s="855"/>
      <c r="R527" s="798" t="s">
        <v>217</v>
      </c>
      <c r="S527" s="537">
        <f t="shared" si="102"/>
        <v>0</v>
      </c>
      <c r="T527" s="537">
        <f t="shared" si="102"/>
        <v>0</v>
      </c>
      <c r="U527" s="538">
        <v>0</v>
      </c>
      <c r="V527" s="538">
        <v>0</v>
      </c>
      <c r="W527" s="538">
        <v>0</v>
      </c>
      <c r="X527" s="537">
        <v>0</v>
      </c>
      <c r="Y527" s="538">
        <v>0</v>
      </c>
      <c r="Z527" s="538">
        <v>0</v>
      </c>
      <c r="AA527" s="538">
        <v>0</v>
      </c>
      <c r="AB527" s="537">
        <v>0</v>
      </c>
      <c r="AC527" s="539"/>
      <c r="AD527" s="540"/>
    </row>
    <row r="528" spans="1:30" s="9" customFormat="1" ht="13.5" thickBot="1">
      <c r="A528" s="819"/>
      <c r="B528" s="550"/>
      <c r="C528" s="873"/>
      <c r="D528" s="857"/>
      <c r="E528" s="803"/>
      <c r="F528" s="804"/>
      <c r="G528" s="805"/>
      <c r="H528" s="806"/>
      <c r="I528" s="805"/>
      <c r="J528" s="806"/>
      <c r="K528" s="805"/>
      <c r="L528" s="806"/>
      <c r="M528" s="805"/>
      <c r="N528" s="806"/>
      <c r="O528" s="805"/>
      <c r="P528" s="637"/>
      <c r="Q528" s="808"/>
      <c r="R528" s="809" t="s">
        <v>218</v>
      </c>
      <c r="S528" s="541">
        <f t="shared" si="102"/>
        <v>0</v>
      </c>
      <c r="T528" s="541">
        <f t="shared" si="102"/>
        <v>0</v>
      </c>
      <c r="U528" s="542">
        <v>0</v>
      </c>
      <c r="V528" s="542">
        <v>0</v>
      </c>
      <c r="W528" s="542">
        <v>0</v>
      </c>
      <c r="X528" s="541">
        <v>0</v>
      </c>
      <c r="Y528" s="542">
        <v>0</v>
      </c>
      <c r="Z528" s="542">
        <v>0</v>
      </c>
      <c r="AA528" s="542">
        <v>0</v>
      </c>
      <c r="AB528" s="541">
        <v>0</v>
      </c>
      <c r="AC528" s="543"/>
      <c r="AD528" s="544"/>
    </row>
    <row r="529" spans="1:30" s="9" customFormat="1" ht="12.75">
      <c r="A529" s="814" t="s">
        <v>264</v>
      </c>
      <c r="B529" s="549" t="s">
        <v>362</v>
      </c>
      <c r="C529" s="811">
        <v>500</v>
      </c>
      <c r="D529" s="843"/>
      <c r="E529" s="832"/>
      <c r="F529" s="824"/>
      <c r="G529" s="825"/>
      <c r="H529" s="826"/>
      <c r="I529" s="825"/>
      <c r="J529" s="826"/>
      <c r="K529" s="825"/>
      <c r="L529" s="826"/>
      <c r="M529" s="825"/>
      <c r="N529" s="826"/>
      <c r="O529" s="825"/>
      <c r="P529" s="620"/>
      <c r="Q529" s="619"/>
      <c r="R529" s="599" t="s">
        <v>227</v>
      </c>
      <c r="S529" s="534">
        <f aca="true" t="shared" si="103" ref="S529:AB529">SUM(S530:S540)</f>
        <v>3412.5</v>
      </c>
      <c r="T529" s="534">
        <f t="shared" si="103"/>
        <v>0</v>
      </c>
      <c r="U529" s="534">
        <f t="shared" si="103"/>
        <v>3412.5</v>
      </c>
      <c r="V529" s="534">
        <f t="shared" si="103"/>
        <v>0</v>
      </c>
      <c r="W529" s="534">
        <f t="shared" si="103"/>
        <v>0</v>
      </c>
      <c r="X529" s="534">
        <f t="shared" si="103"/>
        <v>0</v>
      </c>
      <c r="Y529" s="534">
        <f t="shared" si="103"/>
        <v>0</v>
      </c>
      <c r="Z529" s="534">
        <f t="shared" si="103"/>
        <v>0</v>
      </c>
      <c r="AA529" s="534">
        <f t="shared" si="103"/>
        <v>0</v>
      </c>
      <c r="AB529" s="534">
        <f t="shared" si="103"/>
        <v>0</v>
      </c>
      <c r="AC529" s="535" t="s">
        <v>28</v>
      </c>
      <c r="AD529" s="536"/>
    </row>
    <row r="530" spans="1:30" s="9" customFormat="1" ht="12.75">
      <c r="A530" s="814"/>
      <c r="B530" s="549"/>
      <c r="C530" s="797"/>
      <c r="D530" s="789"/>
      <c r="E530" s="790"/>
      <c r="F530" s="791"/>
      <c r="G530" s="792"/>
      <c r="H530" s="793"/>
      <c r="I530" s="792"/>
      <c r="J530" s="793"/>
      <c r="K530" s="792"/>
      <c r="L530" s="793"/>
      <c r="M530" s="792"/>
      <c r="N530" s="793"/>
      <c r="O530" s="792"/>
      <c r="P530" s="629"/>
      <c r="Q530" s="628"/>
      <c r="R530" s="798" t="s">
        <v>30</v>
      </c>
      <c r="S530" s="537">
        <f aca="true" t="shared" si="104" ref="S530:T540">U530+W530+Y530+AA530</f>
        <v>0</v>
      </c>
      <c r="T530" s="537">
        <f t="shared" si="104"/>
        <v>0</v>
      </c>
      <c r="U530" s="538">
        <v>0</v>
      </c>
      <c r="V530" s="538">
        <v>0</v>
      </c>
      <c r="W530" s="537">
        <v>0</v>
      </c>
      <c r="X530" s="537">
        <v>0</v>
      </c>
      <c r="Y530" s="537">
        <v>0</v>
      </c>
      <c r="Z530" s="537">
        <v>0</v>
      </c>
      <c r="AA530" s="537">
        <v>0</v>
      </c>
      <c r="AB530" s="537">
        <v>0</v>
      </c>
      <c r="AC530" s="539"/>
      <c r="AD530" s="540"/>
    </row>
    <row r="531" spans="1:30" s="9" customFormat="1" ht="12.75">
      <c r="A531" s="814"/>
      <c r="B531" s="549"/>
      <c r="C531" s="797"/>
      <c r="D531" s="789"/>
      <c r="E531" s="790"/>
      <c r="F531" s="791"/>
      <c r="G531" s="792"/>
      <c r="H531" s="793"/>
      <c r="I531" s="792"/>
      <c r="J531" s="793"/>
      <c r="K531" s="792"/>
      <c r="L531" s="793"/>
      <c r="M531" s="792"/>
      <c r="N531" s="793"/>
      <c r="O531" s="792"/>
      <c r="P531" s="629"/>
      <c r="Q531" s="799"/>
      <c r="R531" s="798" t="s">
        <v>33</v>
      </c>
      <c r="S531" s="537">
        <f t="shared" si="104"/>
        <v>0</v>
      </c>
      <c r="T531" s="537">
        <f t="shared" si="104"/>
        <v>0</v>
      </c>
      <c r="U531" s="538">
        <v>0</v>
      </c>
      <c r="V531" s="538">
        <v>0</v>
      </c>
      <c r="W531" s="537">
        <v>0</v>
      </c>
      <c r="X531" s="537">
        <v>0</v>
      </c>
      <c r="Y531" s="537">
        <v>0</v>
      </c>
      <c r="Z531" s="537">
        <v>0</v>
      </c>
      <c r="AA531" s="537">
        <v>0</v>
      </c>
      <c r="AB531" s="537">
        <v>0</v>
      </c>
      <c r="AC531" s="539"/>
      <c r="AD531" s="540"/>
    </row>
    <row r="532" spans="1:30" s="9" customFormat="1" ht="12.75">
      <c r="A532" s="814"/>
      <c r="B532" s="549"/>
      <c r="C532" s="797"/>
      <c r="D532" s="789"/>
      <c r="E532" s="790"/>
      <c r="F532" s="791"/>
      <c r="G532" s="792"/>
      <c r="H532" s="793"/>
      <c r="I532" s="792"/>
      <c r="J532" s="793"/>
      <c r="K532" s="792"/>
      <c r="L532" s="793"/>
      <c r="M532" s="792"/>
      <c r="N532" s="793"/>
      <c r="O532" s="792"/>
      <c r="P532" s="629"/>
      <c r="Q532" s="854"/>
      <c r="R532" s="798" t="s">
        <v>34</v>
      </c>
      <c r="S532" s="537">
        <f t="shared" si="104"/>
        <v>0</v>
      </c>
      <c r="T532" s="537">
        <f t="shared" si="104"/>
        <v>0</v>
      </c>
      <c r="U532" s="538">
        <v>0</v>
      </c>
      <c r="V532" s="538">
        <v>0</v>
      </c>
      <c r="W532" s="537">
        <v>0</v>
      </c>
      <c r="X532" s="537">
        <v>0</v>
      </c>
      <c r="Y532" s="537">
        <v>0</v>
      </c>
      <c r="Z532" s="537">
        <v>0</v>
      </c>
      <c r="AA532" s="537">
        <v>0</v>
      </c>
      <c r="AB532" s="537">
        <v>0</v>
      </c>
      <c r="AC532" s="539"/>
      <c r="AD532" s="540"/>
    </row>
    <row r="533" spans="1:30" s="9" customFormat="1" ht="12.75">
      <c r="A533" s="814"/>
      <c r="B533" s="549"/>
      <c r="C533" s="797"/>
      <c r="D533" s="789"/>
      <c r="E533" s="790"/>
      <c r="F533" s="791"/>
      <c r="G533" s="792"/>
      <c r="H533" s="793"/>
      <c r="I533" s="792"/>
      <c r="J533" s="793"/>
      <c r="K533" s="792"/>
      <c r="L533" s="793"/>
      <c r="M533" s="792"/>
      <c r="N533" s="793"/>
      <c r="O533" s="792"/>
      <c r="P533" s="629"/>
      <c r="Q533" s="854"/>
      <c r="R533" s="798" t="s">
        <v>228</v>
      </c>
      <c r="S533" s="537">
        <f t="shared" si="104"/>
        <v>0</v>
      </c>
      <c r="T533" s="537">
        <f t="shared" si="104"/>
        <v>0</v>
      </c>
      <c r="U533" s="538">
        <v>0</v>
      </c>
      <c r="V533" s="538">
        <v>0</v>
      </c>
      <c r="W533" s="537">
        <v>0</v>
      </c>
      <c r="X533" s="537">
        <v>0</v>
      </c>
      <c r="Y533" s="537">
        <v>0</v>
      </c>
      <c r="Z533" s="537">
        <v>0</v>
      </c>
      <c r="AA533" s="537">
        <v>0</v>
      </c>
      <c r="AB533" s="537">
        <v>0</v>
      </c>
      <c r="AC533" s="539"/>
      <c r="AD533" s="540"/>
    </row>
    <row r="534" spans="1:30" s="9" customFormat="1" ht="12.75">
      <c r="A534" s="814"/>
      <c r="B534" s="549"/>
      <c r="C534" s="797"/>
      <c r="D534" s="789"/>
      <c r="E534" s="790"/>
      <c r="F534" s="791"/>
      <c r="G534" s="792"/>
      <c r="H534" s="793"/>
      <c r="I534" s="792"/>
      <c r="J534" s="793"/>
      <c r="K534" s="792"/>
      <c r="L534" s="793"/>
      <c r="M534" s="792"/>
      <c r="N534" s="793"/>
      <c r="O534" s="792"/>
      <c r="P534" s="629"/>
      <c r="Q534" s="855"/>
      <c r="R534" s="798" t="s">
        <v>36</v>
      </c>
      <c r="S534" s="537">
        <f t="shared" si="104"/>
        <v>0</v>
      </c>
      <c r="T534" s="537">
        <f t="shared" si="104"/>
        <v>0</v>
      </c>
      <c r="U534" s="538">
        <v>0</v>
      </c>
      <c r="V534" s="538">
        <v>0</v>
      </c>
      <c r="W534" s="537">
        <v>0</v>
      </c>
      <c r="X534" s="537">
        <v>0</v>
      </c>
      <c r="Y534" s="537">
        <v>0</v>
      </c>
      <c r="Z534" s="537">
        <v>0</v>
      </c>
      <c r="AA534" s="537">
        <v>0</v>
      </c>
      <c r="AB534" s="537">
        <v>0</v>
      </c>
      <c r="AC534" s="539"/>
      <c r="AD534" s="540"/>
    </row>
    <row r="535" spans="1:30" s="9" customFormat="1" ht="12.75">
      <c r="A535" s="814"/>
      <c r="B535" s="549"/>
      <c r="C535" s="797"/>
      <c r="D535" s="789"/>
      <c r="E535" s="790"/>
      <c r="F535" s="791"/>
      <c r="G535" s="792"/>
      <c r="H535" s="793"/>
      <c r="I535" s="792"/>
      <c r="J535" s="793"/>
      <c r="K535" s="792"/>
      <c r="L535" s="793"/>
      <c r="M535" s="792"/>
      <c r="N535" s="793"/>
      <c r="O535" s="792"/>
      <c r="P535" s="629"/>
      <c r="Q535" s="855"/>
      <c r="R535" s="798" t="s">
        <v>207</v>
      </c>
      <c r="S535" s="537">
        <f aca="true" t="shared" si="105" ref="S535:T539">U535+W535+Y535+AA535</f>
        <v>0</v>
      </c>
      <c r="T535" s="537">
        <f t="shared" si="105"/>
        <v>0</v>
      </c>
      <c r="U535" s="538">
        <v>0</v>
      </c>
      <c r="V535" s="538">
        <v>0</v>
      </c>
      <c r="W535" s="537">
        <v>0</v>
      </c>
      <c r="X535" s="537">
        <v>0</v>
      </c>
      <c r="Y535" s="537">
        <v>0</v>
      </c>
      <c r="Z535" s="537">
        <v>0</v>
      </c>
      <c r="AA535" s="537">
        <v>0</v>
      </c>
      <c r="AB535" s="537">
        <v>0</v>
      </c>
      <c r="AC535" s="539"/>
      <c r="AD535" s="540"/>
    </row>
    <row r="536" spans="1:30" s="9" customFormat="1" ht="12.75">
      <c r="A536" s="814"/>
      <c r="B536" s="549"/>
      <c r="C536" s="797"/>
      <c r="D536" s="789"/>
      <c r="E536" s="790"/>
      <c r="F536" s="791"/>
      <c r="G536" s="792"/>
      <c r="H536" s="793"/>
      <c r="I536" s="792"/>
      <c r="J536" s="793"/>
      <c r="K536" s="792"/>
      <c r="L536" s="793"/>
      <c r="M536" s="792"/>
      <c r="N536" s="793"/>
      <c r="O536" s="792"/>
      <c r="P536" s="629"/>
      <c r="Q536" s="799"/>
      <c r="R536" s="798" t="s">
        <v>214</v>
      </c>
      <c r="S536" s="537">
        <f t="shared" si="105"/>
        <v>0</v>
      </c>
      <c r="T536" s="537">
        <f t="shared" si="105"/>
        <v>0</v>
      </c>
      <c r="U536" s="538">
        <v>0</v>
      </c>
      <c r="V536" s="538">
        <v>0</v>
      </c>
      <c r="W536" s="538">
        <v>0</v>
      </c>
      <c r="X536" s="537">
        <v>0</v>
      </c>
      <c r="Y536" s="538">
        <v>0</v>
      </c>
      <c r="Z536" s="538">
        <v>0</v>
      </c>
      <c r="AA536" s="538">
        <v>0</v>
      </c>
      <c r="AB536" s="537">
        <v>0</v>
      </c>
      <c r="AC536" s="539"/>
      <c r="AD536" s="540"/>
    </row>
    <row r="537" spans="1:30" s="9" customFormat="1" ht="12.75">
      <c r="A537" s="814"/>
      <c r="B537" s="549"/>
      <c r="C537" s="797"/>
      <c r="D537" s="789"/>
      <c r="E537" s="790"/>
      <c r="F537" s="791"/>
      <c r="G537" s="792"/>
      <c r="H537" s="793"/>
      <c r="I537" s="792"/>
      <c r="J537" s="793"/>
      <c r="K537" s="792"/>
      <c r="L537" s="793"/>
      <c r="M537" s="792"/>
      <c r="N537" s="793"/>
      <c r="O537" s="792"/>
      <c r="P537" s="629"/>
      <c r="Q537" s="799"/>
      <c r="R537" s="798" t="s">
        <v>215</v>
      </c>
      <c r="S537" s="537">
        <f t="shared" si="105"/>
        <v>0</v>
      </c>
      <c r="T537" s="537">
        <f t="shared" si="105"/>
        <v>0</v>
      </c>
      <c r="U537" s="538">
        <v>0</v>
      </c>
      <c r="V537" s="538">
        <v>0</v>
      </c>
      <c r="W537" s="538">
        <v>0</v>
      </c>
      <c r="X537" s="537">
        <v>0</v>
      </c>
      <c r="Y537" s="538">
        <v>0</v>
      </c>
      <c r="Z537" s="538">
        <v>0</v>
      </c>
      <c r="AA537" s="538">
        <v>0</v>
      </c>
      <c r="AB537" s="537">
        <v>0</v>
      </c>
      <c r="AC537" s="539"/>
      <c r="AD537" s="540"/>
    </row>
    <row r="538" spans="1:30" s="9" customFormat="1" ht="12.75">
      <c r="A538" s="814"/>
      <c r="B538" s="549"/>
      <c r="C538" s="797"/>
      <c r="D538" s="789"/>
      <c r="E538" s="790"/>
      <c r="F538" s="791"/>
      <c r="G538" s="792"/>
      <c r="H538" s="793"/>
      <c r="I538" s="792"/>
      <c r="J538" s="793"/>
      <c r="K538" s="792"/>
      <c r="L538" s="793"/>
      <c r="M538" s="792"/>
      <c r="N538" s="793"/>
      <c r="O538" s="792"/>
      <c r="P538" s="629"/>
      <c r="Q538" s="855"/>
      <c r="R538" s="798" t="s">
        <v>216</v>
      </c>
      <c r="S538" s="537">
        <f t="shared" si="105"/>
        <v>0</v>
      </c>
      <c r="T538" s="537">
        <f t="shared" si="105"/>
        <v>0</v>
      </c>
      <c r="U538" s="538">
        <v>0</v>
      </c>
      <c r="V538" s="538">
        <v>0</v>
      </c>
      <c r="W538" s="538">
        <v>0</v>
      </c>
      <c r="X538" s="537">
        <v>0</v>
      </c>
      <c r="Y538" s="538">
        <v>0</v>
      </c>
      <c r="Z538" s="538">
        <v>0</v>
      </c>
      <c r="AA538" s="538">
        <v>0</v>
      </c>
      <c r="AB538" s="537">
        <v>0</v>
      </c>
      <c r="AC538" s="539"/>
      <c r="AD538" s="540"/>
    </row>
    <row r="539" spans="1:30" s="9" customFormat="1" ht="12.75">
      <c r="A539" s="814"/>
      <c r="B539" s="549"/>
      <c r="C539" s="872"/>
      <c r="D539" s="789"/>
      <c r="E539" s="790"/>
      <c r="F539" s="791">
        <v>1</v>
      </c>
      <c r="G539" s="792"/>
      <c r="H539" s="793"/>
      <c r="I539" s="792"/>
      <c r="J539" s="793"/>
      <c r="K539" s="792"/>
      <c r="L539" s="793"/>
      <c r="M539" s="792"/>
      <c r="N539" s="793"/>
      <c r="O539" s="792"/>
      <c r="P539" s="629"/>
      <c r="Q539" s="855" t="s">
        <v>183</v>
      </c>
      <c r="R539" s="798" t="s">
        <v>217</v>
      </c>
      <c r="S539" s="537">
        <f t="shared" si="105"/>
        <v>162.5</v>
      </c>
      <c r="T539" s="537">
        <f t="shared" si="105"/>
        <v>0</v>
      </c>
      <c r="U539" s="538">
        <v>162.5</v>
      </c>
      <c r="V539" s="538">
        <v>0</v>
      </c>
      <c r="W539" s="538">
        <v>0</v>
      </c>
      <c r="X539" s="537">
        <v>0</v>
      </c>
      <c r="Y539" s="538">
        <v>0</v>
      </c>
      <c r="Z539" s="538">
        <v>0</v>
      </c>
      <c r="AA539" s="538">
        <v>0</v>
      </c>
      <c r="AB539" s="537">
        <v>0</v>
      </c>
      <c r="AC539" s="539"/>
      <c r="AD539" s="540"/>
    </row>
    <row r="540" spans="1:30" s="9" customFormat="1" ht="13.5" thickBot="1">
      <c r="A540" s="819"/>
      <c r="B540" s="550"/>
      <c r="C540" s="873"/>
      <c r="D540" s="857">
        <v>500</v>
      </c>
      <c r="E540" s="803"/>
      <c r="F540" s="804"/>
      <c r="G540" s="805"/>
      <c r="H540" s="806">
        <v>1</v>
      </c>
      <c r="I540" s="805"/>
      <c r="J540" s="806"/>
      <c r="K540" s="805"/>
      <c r="L540" s="806"/>
      <c r="M540" s="805"/>
      <c r="N540" s="806"/>
      <c r="O540" s="805"/>
      <c r="P540" s="637"/>
      <c r="Q540" s="855" t="s">
        <v>31</v>
      </c>
      <c r="R540" s="809" t="s">
        <v>218</v>
      </c>
      <c r="S540" s="541">
        <f t="shared" si="104"/>
        <v>3250</v>
      </c>
      <c r="T540" s="541">
        <f t="shared" si="104"/>
        <v>0</v>
      </c>
      <c r="U540" s="538">
        <v>3250</v>
      </c>
      <c r="V540" s="542">
        <v>0</v>
      </c>
      <c r="W540" s="542">
        <v>0</v>
      </c>
      <c r="X540" s="541">
        <v>0</v>
      </c>
      <c r="Y540" s="542">
        <v>0</v>
      </c>
      <c r="Z540" s="542">
        <v>0</v>
      </c>
      <c r="AA540" s="542">
        <v>0</v>
      </c>
      <c r="AB540" s="541">
        <v>0</v>
      </c>
      <c r="AC540" s="543"/>
      <c r="AD540" s="544"/>
    </row>
    <row r="541" spans="1:30" s="9" customFormat="1" ht="12.75">
      <c r="A541" s="814" t="s">
        <v>265</v>
      </c>
      <c r="B541" s="549" t="s">
        <v>363</v>
      </c>
      <c r="C541" s="811">
        <v>480</v>
      </c>
      <c r="D541" s="843"/>
      <c r="E541" s="832"/>
      <c r="F541" s="824"/>
      <c r="G541" s="825"/>
      <c r="H541" s="826"/>
      <c r="I541" s="825"/>
      <c r="J541" s="826"/>
      <c r="K541" s="825"/>
      <c r="L541" s="826"/>
      <c r="M541" s="825"/>
      <c r="N541" s="826"/>
      <c r="O541" s="825"/>
      <c r="P541" s="620"/>
      <c r="Q541" s="619"/>
      <c r="R541" s="599" t="s">
        <v>227</v>
      </c>
      <c r="S541" s="534">
        <f aca="true" t="shared" si="106" ref="S541:AB541">SUM(S542:S552)</f>
        <v>3276</v>
      </c>
      <c r="T541" s="534">
        <f t="shared" si="106"/>
        <v>0</v>
      </c>
      <c r="U541" s="534">
        <f t="shared" si="106"/>
        <v>3276</v>
      </c>
      <c r="V541" s="534">
        <f t="shared" si="106"/>
        <v>0</v>
      </c>
      <c r="W541" s="534">
        <f t="shared" si="106"/>
        <v>0</v>
      </c>
      <c r="X541" s="534">
        <f t="shared" si="106"/>
        <v>0</v>
      </c>
      <c r="Y541" s="534">
        <f t="shared" si="106"/>
        <v>0</v>
      </c>
      <c r="Z541" s="534">
        <f t="shared" si="106"/>
        <v>0</v>
      </c>
      <c r="AA541" s="534">
        <f t="shared" si="106"/>
        <v>0</v>
      </c>
      <c r="AB541" s="534">
        <f t="shared" si="106"/>
        <v>0</v>
      </c>
      <c r="AC541" s="535" t="s">
        <v>28</v>
      </c>
      <c r="AD541" s="536"/>
    </row>
    <row r="542" spans="1:30" s="9" customFormat="1" ht="12.75">
      <c r="A542" s="814"/>
      <c r="B542" s="549"/>
      <c r="C542" s="797"/>
      <c r="D542" s="789"/>
      <c r="E542" s="790"/>
      <c r="F542" s="791"/>
      <c r="G542" s="792"/>
      <c r="H542" s="793"/>
      <c r="I542" s="792"/>
      <c r="J542" s="793"/>
      <c r="K542" s="792"/>
      <c r="L542" s="793"/>
      <c r="M542" s="792"/>
      <c r="N542" s="793"/>
      <c r="O542" s="792"/>
      <c r="P542" s="629"/>
      <c r="Q542" s="628"/>
      <c r="R542" s="798" t="s">
        <v>30</v>
      </c>
      <c r="S542" s="537">
        <f aca="true" t="shared" si="107" ref="S542:T552">U542+W542+Y542+AA542</f>
        <v>0</v>
      </c>
      <c r="T542" s="537">
        <f t="shared" si="107"/>
        <v>0</v>
      </c>
      <c r="U542" s="538">
        <v>0</v>
      </c>
      <c r="V542" s="538">
        <v>0</v>
      </c>
      <c r="W542" s="537">
        <v>0</v>
      </c>
      <c r="X542" s="537">
        <v>0</v>
      </c>
      <c r="Y542" s="537">
        <v>0</v>
      </c>
      <c r="Z542" s="537">
        <v>0</v>
      </c>
      <c r="AA542" s="537">
        <v>0</v>
      </c>
      <c r="AB542" s="537">
        <v>0</v>
      </c>
      <c r="AC542" s="539"/>
      <c r="AD542" s="540"/>
    </row>
    <row r="543" spans="1:30" s="9" customFormat="1" ht="12.75">
      <c r="A543" s="814"/>
      <c r="B543" s="549"/>
      <c r="C543" s="797"/>
      <c r="D543" s="789"/>
      <c r="E543" s="790"/>
      <c r="F543" s="791"/>
      <c r="G543" s="792"/>
      <c r="H543" s="793"/>
      <c r="I543" s="792"/>
      <c r="J543" s="793"/>
      <c r="K543" s="792"/>
      <c r="L543" s="793"/>
      <c r="M543" s="792"/>
      <c r="N543" s="793"/>
      <c r="O543" s="792"/>
      <c r="P543" s="629"/>
      <c r="Q543" s="799"/>
      <c r="R543" s="798" t="s">
        <v>33</v>
      </c>
      <c r="S543" s="537">
        <f t="shared" si="107"/>
        <v>0</v>
      </c>
      <c r="T543" s="537">
        <f t="shared" si="107"/>
        <v>0</v>
      </c>
      <c r="U543" s="538">
        <v>0</v>
      </c>
      <c r="V543" s="538">
        <v>0</v>
      </c>
      <c r="W543" s="537">
        <v>0</v>
      </c>
      <c r="X543" s="537">
        <v>0</v>
      </c>
      <c r="Y543" s="537">
        <v>0</v>
      </c>
      <c r="Z543" s="537">
        <v>0</v>
      </c>
      <c r="AA543" s="537">
        <v>0</v>
      </c>
      <c r="AB543" s="537">
        <v>0</v>
      </c>
      <c r="AC543" s="539"/>
      <c r="AD543" s="540"/>
    </row>
    <row r="544" spans="1:30" s="9" customFormat="1" ht="12.75">
      <c r="A544" s="814"/>
      <c r="B544" s="549"/>
      <c r="C544" s="797"/>
      <c r="D544" s="789"/>
      <c r="E544" s="790"/>
      <c r="F544" s="791"/>
      <c r="G544" s="792"/>
      <c r="H544" s="793"/>
      <c r="I544" s="792"/>
      <c r="J544" s="793"/>
      <c r="K544" s="792"/>
      <c r="L544" s="793"/>
      <c r="M544" s="792"/>
      <c r="N544" s="793"/>
      <c r="O544" s="792"/>
      <c r="P544" s="629"/>
      <c r="Q544" s="854"/>
      <c r="R544" s="798" t="s">
        <v>34</v>
      </c>
      <c r="S544" s="537">
        <f t="shared" si="107"/>
        <v>0</v>
      </c>
      <c r="T544" s="537">
        <f t="shared" si="107"/>
        <v>0</v>
      </c>
      <c r="U544" s="538">
        <v>0</v>
      </c>
      <c r="V544" s="538">
        <v>0</v>
      </c>
      <c r="W544" s="537">
        <v>0</v>
      </c>
      <c r="X544" s="537">
        <v>0</v>
      </c>
      <c r="Y544" s="537">
        <v>0</v>
      </c>
      <c r="Z544" s="537">
        <v>0</v>
      </c>
      <c r="AA544" s="537">
        <v>0</v>
      </c>
      <c r="AB544" s="537">
        <v>0</v>
      </c>
      <c r="AC544" s="539"/>
      <c r="AD544" s="540"/>
    </row>
    <row r="545" spans="1:30" s="9" customFormat="1" ht="12.75">
      <c r="A545" s="814"/>
      <c r="B545" s="549"/>
      <c r="C545" s="797"/>
      <c r="D545" s="789"/>
      <c r="E545" s="790"/>
      <c r="F545" s="791"/>
      <c r="G545" s="792"/>
      <c r="H545" s="793"/>
      <c r="I545" s="792"/>
      <c r="J545" s="793"/>
      <c r="K545" s="792"/>
      <c r="L545" s="793"/>
      <c r="M545" s="792"/>
      <c r="N545" s="793"/>
      <c r="O545" s="792"/>
      <c r="P545" s="629"/>
      <c r="Q545" s="854"/>
      <c r="R545" s="798" t="s">
        <v>228</v>
      </c>
      <c r="S545" s="537">
        <f t="shared" si="107"/>
        <v>0</v>
      </c>
      <c r="T545" s="537">
        <f t="shared" si="107"/>
        <v>0</v>
      </c>
      <c r="U545" s="538">
        <v>0</v>
      </c>
      <c r="V545" s="538">
        <v>0</v>
      </c>
      <c r="W545" s="537">
        <v>0</v>
      </c>
      <c r="X545" s="537">
        <v>0</v>
      </c>
      <c r="Y545" s="537">
        <v>0</v>
      </c>
      <c r="Z545" s="537">
        <v>0</v>
      </c>
      <c r="AA545" s="537">
        <v>0</v>
      </c>
      <c r="AB545" s="537">
        <v>0</v>
      </c>
      <c r="AC545" s="539"/>
      <c r="AD545" s="540"/>
    </row>
    <row r="546" spans="1:30" s="9" customFormat="1" ht="12.75">
      <c r="A546" s="814"/>
      <c r="B546" s="549"/>
      <c r="C546" s="797"/>
      <c r="D546" s="789"/>
      <c r="E546" s="790"/>
      <c r="F546" s="791"/>
      <c r="G546" s="792"/>
      <c r="H546" s="793"/>
      <c r="I546" s="792"/>
      <c r="J546" s="793"/>
      <c r="K546" s="792"/>
      <c r="L546" s="793"/>
      <c r="M546" s="792"/>
      <c r="N546" s="793"/>
      <c r="O546" s="792"/>
      <c r="P546" s="629"/>
      <c r="Q546" s="855"/>
      <c r="R546" s="798" t="s">
        <v>36</v>
      </c>
      <c r="S546" s="537">
        <f t="shared" si="107"/>
        <v>0</v>
      </c>
      <c r="T546" s="537">
        <f t="shared" si="107"/>
        <v>0</v>
      </c>
      <c r="U546" s="538">
        <v>0</v>
      </c>
      <c r="V546" s="538">
        <v>0</v>
      </c>
      <c r="W546" s="537">
        <v>0</v>
      </c>
      <c r="X546" s="537">
        <v>0</v>
      </c>
      <c r="Y546" s="537">
        <v>0</v>
      </c>
      <c r="Z546" s="537">
        <v>0</v>
      </c>
      <c r="AA546" s="537">
        <v>0</v>
      </c>
      <c r="AB546" s="537">
        <v>0</v>
      </c>
      <c r="AC546" s="539"/>
      <c r="AD546" s="540"/>
    </row>
    <row r="547" spans="1:30" s="9" customFormat="1" ht="12.75">
      <c r="A547" s="814"/>
      <c r="B547" s="549"/>
      <c r="C547" s="797"/>
      <c r="D547" s="789"/>
      <c r="E547" s="790"/>
      <c r="F547" s="791"/>
      <c r="G547" s="792"/>
      <c r="H547" s="793"/>
      <c r="I547" s="792"/>
      <c r="J547" s="793"/>
      <c r="K547" s="792"/>
      <c r="L547" s="793"/>
      <c r="M547" s="792"/>
      <c r="N547" s="793"/>
      <c r="O547" s="792"/>
      <c r="P547" s="629"/>
      <c r="Q547" s="855"/>
      <c r="R547" s="798" t="s">
        <v>207</v>
      </c>
      <c r="S547" s="537">
        <f aca="true" t="shared" si="108" ref="S547:T551">U547+W547+Y547+AA547</f>
        <v>0</v>
      </c>
      <c r="T547" s="537">
        <f t="shared" si="108"/>
        <v>0</v>
      </c>
      <c r="U547" s="538">
        <v>0</v>
      </c>
      <c r="V547" s="538">
        <v>0</v>
      </c>
      <c r="W547" s="537">
        <v>0</v>
      </c>
      <c r="X547" s="537">
        <v>0</v>
      </c>
      <c r="Y547" s="537">
        <v>0</v>
      </c>
      <c r="Z547" s="537">
        <v>0</v>
      </c>
      <c r="AA547" s="537">
        <v>0</v>
      </c>
      <c r="AB547" s="537">
        <v>0</v>
      </c>
      <c r="AC547" s="539"/>
      <c r="AD547" s="540"/>
    </row>
    <row r="548" spans="1:30" s="9" customFormat="1" ht="12.75">
      <c r="A548" s="814"/>
      <c r="B548" s="549"/>
      <c r="C548" s="797"/>
      <c r="D548" s="789"/>
      <c r="E548" s="790"/>
      <c r="F548" s="791"/>
      <c r="G548" s="792"/>
      <c r="H548" s="793"/>
      <c r="I548" s="792"/>
      <c r="J548" s="793"/>
      <c r="K548" s="792"/>
      <c r="L548" s="793"/>
      <c r="M548" s="792"/>
      <c r="N548" s="793"/>
      <c r="O548" s="792"/>
      <c r="P548" s="629"/>
      <c r="Q548" s="799"/>
      <c r="R548" s="798" t="s">
        <v>214</v>
      </c>
      <c r="S548" s="537">
        <f t="shared" si="108"/>
        <v>0</v>
      </c>
      <c r="T548" s="537">
        <f t="shared" si="108"/>
        <v>0</v>
      </c>
      <c r="U548" s="538">
        <v>0</v>
      </c>
      <c r="V548" s="538">
        <v>0</v>
      </c>
      <c r="W548" s="538">
        <v>0</v>
      </c>
      <c r="X548" s="537">
        <v>0</v>
      </c>
      <c r="Y548" s="538">
        <v>0</v>
      </c>
      <c r="Z548" s="538">
        <v>0</v>
      </c>
      <c r="AA548" s="538">
        <v>0</v>
      </c>
      <c r="AB548" s="537">
        <v>0</v>
      </c>
      <c r="AC548" s="539"/>
      <c r="AD548" s="540"/>
    </row>
    <row r="549" spans="1:30" s="9" customFormat="1" ht="12.75">
      <c r="A549" s="814"/>
      <c r="B549" s="549"/>
      <c r="C549" s="797"/>
      <c r="D549" s="789"/>
      <c r="E549" s="790"/>
      <c r="F549" s="791"/>
      <c r="G549" s="792"/>
      <c r="H549" s="793"/>
      <c r="I549" s="792"/>
      <c r="J549" s="793"/>
      <c r="K549" s="792"/>
      <c r="L549" s="793"/>
      <c r="M549" s="792"/>
      <c r="N549" s="793"/>
      <c r="O549" s="792"/>
      <c r="P549" s="629"/>
      <c r="Q549" s="799"/>
      <c r="R549" s="798" t="s">
        <v>215</v>
      </c>
      <c r="S549" s="537">
        <f t="shared" si="108"/>
        <v>0</v>
      </c>
      <c r="T549" s="537">
        <f t="shared" si="108"/>
        <v>0</v>
      </c>
      <c r="U549" s="538">
        <v>0</v>
      </c>
      <c r="V549" s="538">
        <v>0</v>
      </c>
      <c r="W549" s="538">
        <v>0</v>
      </c>
      <c r="X549" s="537">
        <v>0</v>
      </c>
      <c r="Y549" s="538">
        <v>0</v>
      </c>
      <c r="Z549" s="538">
        <v>0</v>
      </c>
      <c r="AA549" s="538">
        <v>0</v>
      </c>
      <c r="AB549" s="537">
        <v>0</v>
      </c>
      <c r="AC549" s="539"/>
      <c r="AD549" s="540"/>
    </row>
    <row r="550" spans="1:30" s="9" customFormat="1" ht="12.75">
      <c r="A550" s="814"/>
      <c r="B550" s="549"/>
      <c r="C550" s="797"/>
      <c r="D550" s="789"/>
      <c r="E550" s="790"/>
      <c r="F550" s="791"/>
      <c r="G550" s="792"/>
      <c r="H550" s="793"/>
      <c r="I550" s="792"/>
      <c r="J550" s="793"/>
      <c r="K550" s="792"/>
      <c r="L550" s="793"/>
      <c r="M550" s="792"/>
      <c r="N550" s="793"/>
      <c r="O550" s="792"/>
      <c r="P550" s="629"/>
      <c r="Q550" s="855"/>
      <c r="R550" s="798" t="s">
        <v>216</v>
      </c>
      <c r="S550" s="537">
        <f t="shared" si="108"/>
        <v>0</v>
      </c>
      <c r="T550" s="537">
        <f t="shared" si="108"/>
        <v>0</v>
      </c>
      <c r="U550" s="538">
        <v>0</v>
      </c>
      <c r="V550" s="538">
        <v>0</v>
      </c>
      <c r="W550" s="538">
        <v>0</v>
      </c>
      <c r="X550" s="537">
        <v>0</v>
      </c>
      <c r="Y550" s="538">
        <v>0</v>
      </c>
      <c r="Z550" s="538">
        <v>0</v>
      </c>
      <c r="AA550" s="538">
        <v>0</v>
      </c>
      <c r="AB550" s="537">
        <v>0</v>
      </c>
      <c r="AC550" s="539"/>
      <c r="AD550" s="540"/>
    </row>
    <row r="551" spans="1:30" s="9" customFormat="1" ht="12.75">
      <c r="A551" s="814"/>
      <c r="B551" s="549"/>
      <c r="C551" s="797"/>
      <c r="D551" s="789"/>
      <c r="E551" s="790"/>
      <c r="F551" s="791">
        <v>1</v>
      </c>
      <c r="G551" s="792"/>
      <c r="H551" s="793"/>
      <c r="I551" s="792"/>
      <c r="J551" s="793"/>
      <c r="K551" s="792"/>
      <c r="L551" s="793"/>
      <c r="M551" s="792"/>
      <c r="N551" s="793"/>
      <c r="O551" s="792"/>
      <c r="P551" s="629"/>
      <c r="Q551" s="855" t="s">
        <v>183</v>
      </c>
      <c r="R551" s="798" t="s">
        <v>217</v>
      </c>
      <c r="S551" s="537">
        <f t="shared" si="108"/>
        <v>156</v>
      </c>
      <c r="T551" s="537">
        <f t="shared" si="108"/>
        <v>0</v>
      </c>
      <c r="U551" s="538">
        <v>156</v>
      </c>
      <c r="V551" s="538">
        <v>0</v>
      </c>
      <c r="W551" s="538">
        <v>0</v>
      </c>
      <c r="X551" s="537">
        <v>0</v>
      </c>
      <c r="Y551" s="538">
        <v>0</v>
      </c>
      <c r="Z551" s="538">
        <v>0</v>
      </c>
      <c r="AA551" s="538">
        <v>0</v>
      </c>
      <c r="AB551" s="537">
        <v>0</v>
      </c>
      <c r="AC551" s="539"/>
      <c r="AD551" s="540"/>
    </row>
    <row r="552" spans="1:30" s="9" customFormat="1" ht="13.5" thickBot="1">
      <c r="A552" s="819"/>
      <c r="B552" s="550"/>
      <c r="C552" s="801"/>
      <c r="D552" s="857">
        <v>480</v>
      </c>
      <c r="E552" s="803"/>
      <c r="F552" s="804"/>
      <c r="G552" s="805"/>
      <c r="H552" s="806">
        <v>1</v>
      </c>
      <c r="I552" s="805"/>
      <c r="J552" s="806"/>
      <c r="K552" s="805"/>
      <c r="L552" s="806"/>
      <c r="M552" s="805"/>
      <c r="N552" s="806"/>
      <c r="O552" s="805"/>
      <c r="P552" s="637"/>
      <c r="Q552" s="855" t="s">
        <v>31</v>
      </c>
      <c r="R552" s="809" t="s">
        <v>218</v>
      </c>
      <c r="S552" s="541">
        <f t="shared" si="107"/>
        <v>3120</v>
      </c>
      <c r="T552" s="541">
        <f t="shared" si="107"/>
        <v>0</v>
      </c>
      <c r="U552" s="538">
        <v>3120</v>
      </c>
      <c r="V552" s="542">
        <v>0</v>
      </c>
      <c r="W552" s="542">
        <v>0</v>
      </c>
      <c r="X552" s="541">
        <v>0</v>
      </c>
      <c r="Y552" s="542">
        <v>0</v>
      </c>
      <c r="Z552" s="542">
        <v>0</v>
      </c>
      <c r="AA552" s="542">
        <v>0</v>
      </c>
      <c r="AB552" s="541">
        <v>0</v>
      </c>
      <c r="AC552" s="543"/>
      <c r="AD552" s="544"/>
    </row>
    <row r="553" spans="1:30" s="9" customFormat="1" ht="12.75">
      <c r="A553" s="814" t="s">
        <v>266</v>
      </c>
      <c r="B553" s="549" t="s">
        <v>364</v>
      </c>
      <c r="C553" s="811">
        <v>360</v>
      </c>
      <c r="D553" s="843"/>
      <c r="E553" s="832"/>
      <c r="F553" s="824"/>
      <c r="G553" s="825"/>
      <c r="H553" s="826"/>
      <c r="I553" s="825"/>
      <c r="J553" s="826"/>
      <c r="K553" s="825"/>
      <c r="L553" s="826"/>
      <c r="M553" s="825"/>
      <c r="N553" s="826"/>
      <c r="O553" s="825"/>
      <c r="P553" s="620"/>
      <c r="Q553" s="619"/>
      <c r="R553" s="599" t="s">
        <v>227</v>
      </c>
      <c r="S553" s="534">
        <f aca="true" t="shared" si="109" ref="S553:AB553">SUM(S554:S564)</f>
        <v>2592</v>
      </c>
      <c r="T553" s="534">
        <f t="shared" si="109"/>
        <v>0</v>
      </c>
      <c r="U553" s="534">
        <f t="shared" si="109"/>
        <v>2592</v>
      </c>
      <c r="V553" s="534">
        <f t="shared" si="109"/>
        <v>0</v>
      </c>
      <c r="W553" s="534">
        <f t="shared" si="109"/>
        <v>0</v>
      </c>
      <c r="X553" s="534">
        <f t="shared" si="109"/>
        <v>0</v>
      </c>
      <c r="Y553" s="534">
        <f t="shared" si="109"/>
        <v>0</v>
      </c>
      <c r="Z553" s="534">
        <f t="shared" si="109"/>
        <v>0</v>
      </c>
      <c r="AA553" s="534">
        <f t="shared" si="109"/>
        <v>0</v>
      </c>
      <c r="AB553" s="534">
        <f t="shared" si="109"/>
        <v>0</v>
      </c>
      <c r="AC553" s="535" t="s">
        <v>28</v>
      </c>
      <c r="AD553" s="536"/>
    </row>
    <row r="554" spans="1:30" s="9" customFormat="1" ht="12.75">
      <c r="A554" s="814"/>
      <c r="B554" s="549"/>
      <c r="C554" s="797"/>
      <c r="D554" s="789"/>
      <c r="E554" s="790"/>
      <c r="F554" s="791"/>
      <c r="G554" s="792"/>
      <c r="H554" s="793"/>
      <c r="I554" s="792"/>
      <c r="J554" s="793"/>
      <c r="K554" s="792"/>
      <c r="L554" s="793"/>
      <c r="M554" s="792"/>
      <c r="N554" s="793"/>
      <c r="O554" s="792"/>
      <c r="P554" s="629"/>
      <c r="Q554" s="628"/>
      <c r="R554" s="798" t="s">
        <v>30</v>
      </c>
      <c r="S554" s="537">
        <f aca="true" t="shared" si="110" ref="S554:T564">U554+W554+Y554+AA554</f>
        <v>0</v>
      </c>
      <c r="T554" s="537">
        <f t="shared" si="110"/>
        <v>0</v>
      </c>
      <c r="U554" s="538">
        <v>0</v>
      </c>
      <c r="V554" s="538">
        <v>0</v>
      </c>
      <c r="W554" s="537">
        <v>0</v>
      </c>
      <c r="X554" s="537">
        <v>0</v>
      </c>
      <c r="Y554" s="537">
        <v>0</v>
      </c>
      <c r="Z554" s="537">
        <v>0</v>
      </c>
      <c r="AA554" s="537">
        <v>0</v>
      </c>
      <c r="AB554" s="537">
        <v>0</v>
      </c>
      <c r="AC554" s="539"/>
      <c r="AD554" s="540"/>
    </row>
    <row r="555" spans="1:30" s="9" customFormat="1" ht="12.75">
      <c r="A555" s="814"/>
      <c r="B555" s="549"/>
      <c r="C555" s="797"/>
      <c r="D555" s="789"/>
      <c r="E555" s="790"/>
      <c r="F555" s="791"/>
      <c r="G555" s="792"/>
      <c r="H555" s="793"/>
      <c r="I555" s="792"/>
      <c r="J555" s="793"/>
      <c r="K555" s="792"/>
      <c r="L555" s="793"/>
      <c r="M555" s="792"/>
      <c r="N555" s="793"/>
      <c r="O555" s="792"/>
      <c r="P555" s="629"/>
      <c r="Q555" s="799"/>
      <c r="R555" s="798" t="s">
        <v>33</v>
      </c>
      <c r="S555" s="537">
        <f t="shared" si="110"/>
        <v>0</v>
      </c>
      <c r="T555" s="537">
        <f t="shared" si="110"/>
        <v>0</v>
      </c>
      <c r="U555" s="538">
        <v>0</v>
      </c>
      <c r="V555" s="538">
        <v>0</v>
      </c>
      <c r="W555" s="537">
        <v>0</v>
      </c>
      <c r="X555" s="537">
        <v>0</v>
      </c>
      <c r="Y555" s="537">
        <v>0</v>
      </c>
      <c r="Z555" s="537">
        <v>0</v>
      </c>
      <c r="AA555" s="537">
        <v>0</v>
      </c>
      <c r="AB555" s="537">
        <v>0</v>
      </c>
      <c r="AC555" s="539"/>
      <c r="AD555" s="540"/>
    </row>
    <row r="556" spans="1:30" s="9" customFormat="1" ht="12.75">
      <c r="A556" s="814"/>
      <c r="B556" s="549"/>
      <c r="C556" s="797"/>
      <c r="D556" s="789"/>
      <c r="E556" s="790"/>
      <c r="F556" s="791"/>
      <c r="G556" s="792"/>
      <c r="H556" s="793"/>
      <c r="I556" s="792"/>
      <c r="J556" s="793"/>
      <c r="K556" s="792"/>
      <c r="L556" s="793"/>
      <c r="M556" s="792"/>
      <c r="N556" s="793"/>
      <c r="O556" s="792"/>
      <c r="P556" s="629"/>
      <c r="Q556" s="854"/>
      <c r="R556" s="798" t="s">
        <v>34</v>
      </c>
      <c r="S556" s="537">
        <f t="shared" si="110"/>
        <v>0</v>
      </c>
      <c r="T556" s="537">
        <f t="shared" si="110"/>
        <v>0</v>
      </c>
      <c r="U556" s="538">
        <v>0</v>
      </c>
      <c r="V556" s="538">
        <v>0</v>
      </c>
      <c r="W556" s="537">
        <v>0</v>
      </c>
      <c r="X556" s="537">
        <v>0</v>
      </c>
      <c r="Y556" s="537">
        <v>0</v>
      </c>
      <c r="Z556" s="537">
        <v>0</v>
      </c>
      <c r="AA556" s="537">
        <v>0</v>
      </c>
      <c r="AB556" s="537">
        <v>0</v>
      </c>
      <c r="AC556" s="539"/>
      <c r="AD556" s="540"/>
    </row>
    <row r="557" spans="1:30" s="9" customFormat="1" ht="12.75">
      <c r="A557" s="814"/>
      <c r="B557" s="549"/>
      <c r="C557" s="797"/>
      <c r="D557" s="789"/>
      <c r="E557" s="790"/>
      <c r="F557" s="791"/>
      <c r="G557" s="792"/>
      <c r="H557" s="793"/>
      <c r="I557" s="792"/>
      <c r="J557" s="793"/>
      <c r="K557" s="792"/>
      <c r="L557" s="793"/>
      <c r="M557" s="792"/>
      <c r="N557" s="793"/>
      <c r="O557" s="792"/>
      <c r="P557" s="629"/>
      <c r="Q557" s="854"/>
      <c r="R557" s="798" t="s">
        <v>228</v>
      </c>
      <c r="S557" s="537">
        <f t="shared" si="110"/>
        <v>0</v>
      </c>
      <c r="T557" s="537">
        <f t="shared" si="110"/>
        <v>0</v>
      </c>
      <c r="U557" s="538">
        <v>0</v>
      </c>
      <c r="V557" s="538">
        <v>0</v>
      </c>
      <c r="W557" s="537">
        <v>0</v>
      </c>
      <c r="X557" s="537">
        <v>0</v>
      </c>
      <c r="Y557" s="537">
        <v>0</v>
      </c>
      <c r="Z557" s="537">
        <v>0</v>
      </c>
      <c r="AA557" s="537">
        <v>0</v>
      </c>
      <c r="AB557" s="537">
        <v>0</v>
      </c>
      <c r="AC557" s="539"/>
      <c r="AD557" s="540"/>
    </row>
    <row r="558" spans="1:30" s="9" customFormat="1" ht="12.75">
      <c r="A558" s="814"/>
      <c r="B558" s="549"/>
      <c r="C558" s="797"/>
      <c r="D558" s="789"/>
      <c r="E558" s="790"/>
      <c r="F558" s="791"/>
      <c r="G558" s="792"/>
      <c r="H558" s="793"/>
      <c r="I558" s="792"/>
      <c r="J558" s="793"/>
      <c r="K558" s="792"/>
      <c r="L558" s="793"/>
      <c r="M558" s="792"/>
      <c r="N558" s="793"/>
      <c r="O558" s="792"/>
      <c r="P558" s="629"/>
      <c r="Q558" s="855"/>
      <c r="R558" s="798" t="s">
        <v>36</v>
      </c>
      <c r="S558" s="537">
        <f t="shared" si="110"/>
        <v>0</v>
      </c>
      <c r="T558" s="537">
        <f t="shared" si="110"/>
        <v>0</v>
      </c>
      <c r="U558" s="538">
        <v>0</v>
      </c>
      <c r="V558" s="538">
        <v>0</v>
      </c>
      <c r="W558" s="537">
        <v>0</v>
      </c>
      <c r="X558" s="537">
        <v>0</v>
      </c>
      <c r="Y558" s="537">
        <v>0</v>
      </c>
      <c r="Z558" s="537">
        <v>0</v>
      </c>
      <c r="AA558" s="537">
        <v>0</v>
      </c>
      <c r="AB558" s="537">
        <v>0</v>
      </c>
      <c r="AC558" s="539"/>
      <c r="AD558" s="540"/>
    </row>
    <row r="559" spans="1:30" s="9" customFormat="1" ht="12.75">
      <c r="A559" s="814"/>
      <c r="B559" s="549"/>
      <c r="C559" s="797"/>
      <c r="D559" s="789"/>
      <c r="E559" s="790"/>
      <c r="F559" s="791"/>
      <c r="G559" s="792"/>
      <c r="H559" s="793"/>
      <c r="I559" s="792"/>
      <c r="J559" s="793"/>
      <c r="K559" s="792"/>
      <c r="L559" s="793"/>
      <c r="M559" s="792"/>
      <c r="N559" s="793"/>
      <c r="O559" s="792"/>
      <c r="P559" s="629"/>
      <c r="Q559" s="855"/>
      <c r="R559" s="798" t="s">
        <v>207</v>
      </c>
      <c r="S559" s="537">
        <f aca="true" t="shared" si="111" ref="S559:T563">U559+W559+Y559+AA559</f>
        <v>0</v>
      </c>
      <c r="T559" s="537">
        <f t="shared" si="111"/>
        <v>0</v>
      </c>
      <c r="U559" s="538">
        <v>0</v>
      </c>
      <c r="V559" s="538">
        <v>0</v>
      </c>
      <c r="W559" s="537">
        <v>0</v>
      </c>
      <c r="X559" s="537">
        <v>0</v>
      </c>
      <c r="Y559" s="537">
        <v>0</v>
      </c>
      <c r="Z559" s="537">
        <v>0</v>
      </c>
      <c r="AA559" s="537">
        <v>0</v>
      </c>
      <c r="AB559" s="537">
        <v>0</v>
      </c>
      <c r="AC559" s="539"/>
      <c r="AD559" s="540"/>
    </row>
    <row r="560" spans="1:30" s="9" customFormat="1" ht="12.75">
      <c r="A560" s="814"/>
      <c r="B560" s="549"/>
      <c r="C560" s="797"/>
      <c r="D560" s="789"/>
      <c r="E560" s="790"/>
      <c r="F560" s="791"/>
      <c r="G560" s="792"/>
      <c r="H560" s="793"/>
      <c r="I560" s="792"/>
      <c r="J560" s="793"/>
      <c r="K560" s="792"/>
      <c r="L560" s="793"/>
      <c r="M560" s="792"/>
      <c r="N560" s="793"/>
      <c r="O560" s="792"/>
      <c r="P560" s="629"/>
      <c r="Q560" s="799"/>
      <c r="R560" s="798" t="s">
        <v>214</v>
      </c>
      <c r="S560" s="537">
        <f t="shared" si="111"/>
        <v>0</v>
      </c>
      <c r="T560" s="537">
        <f t="shared" si="111"/>
        <v>0</v>
      </c>
      <c r="U560" s="538">
        <v>0</v>
      </c>
      <c r="V560" s="538">
        <v>0</v>
      </c>
      <c r="W560" s="538">
        <v>0</v>
      </c>
      <c r="X560" s="537">
        <v>0</v>
      </c>
      <c r="Y560" s="538">
        <v>0</v>
      </c>
      <c r="Z560" s="538">
        <v>0</v>
      </c>
      <c r="AA560" s="538">
        <v>0</v>
      </c>
      <c r="AB560" s="537">
        <v>0</v>
      </c>
      <c r="AC560" s="539"/>
      <c r="AD560" s="540"/>
    </row>
    <row r="561" spans="1:30" s="9" customFormat="1" ht="12.75">
      <c r="A561" s="814"/>
      <c r="B561" s="549"/>
      <c r="C561" s="797"/>
      <c r="D561" s="789"/>
      <c r="E561" s="790"/>
      <c r="F561" s="791"/>
      <c r="G561" s="792"/>
      <c r="H561" s="793"/>
      <c r="I561" s="792"/>
      <c r="J561" s="793"/>
      <c r="K561" s="792"/>
      <c r="L561" s="793"/>
      <c r="M561" s="792"/>
      <c r="N561" s="793"/>
      <c r="O561" s="792"/>
      <c r="P561" s="629"/>
      <c r="Q561" s="799"/>
      <c r="R561" s="798" t="s">
        <v>215</v>
      </c>
      <c r="S561" s="537">
        <f t="shared" si="111"/>
        <v>0</v>
      </c>
      <c r="T561" s="537">
        <f t="shared" si="111"/>
        <v>0</v>
      </c>
      <c r="U561" s="538">
        <v>0</v>
      </c>
      <c r="V561" s="538">
        <v>0</v>
      </c>
      <c r="W561" s="538">
        <v>0</v>
      </c>
      <c r="X561" s="537">
        <v>0</v>
      </c>
      <c r="Y561" s="538">
        <v>0</v>
      </c>
      <c r="Z561" s="538">
        <v>0</v>
      </c>
      <c r="AA561" s="538">
        <v>0</v>
      </c>
      <c r="AB561" s="537">
        <v>0</v>
      </c>
      <c r="AC561" s="539"/>
      <c r="AD561" s="540"/>
    </row>
    <row r="562" spans="1:30" s="9" customFormat="1" ht="12.75">
      <c r="A562" s="814"/>
      <c r="B562" s="549"/>
      <c r="C562" s="797"/>
      <c r="D562" s="789"/>
      <c r="E562" s="790"/>
      <c r="F562" s="791"/>
      <c r="G562" s="792"/>
      <c r="H562" s="793"/>
      <c r="I562" s="792"/>
      <c r="J562" s="793"/>
      <c r="K562" s="792"/>
      <c r="L562" s="793"/>
      <c r="M562" s="792"/>
      <c r="N562" s="793"/>
      <c r="O562" s="792"/>
      <c r="P562" s="629"/>
      <c r="Q562" s="855"/>
      <c r="R562" s="798" t="s">
        <v>216</v>
      </c>
      <c r="S562" s="537">
        <f t="shared" si="111"/>
        <v>0</v>
      </c>
      <c r="T562" s="537">
        <f t="shared" si="111"/>
        <v>0</v>
      </c>
      <c r="U562" s="538">
        <v>0</v>
      </c>
      <c r="V562" s="538">
        <v>0</v>
      </c>
      <c r="W562" s="538">
        <v>0</v>
      </c>
      <c r="X562" s="537">
        <v>0</v>
      </c>
      <c r="Y562" s="538">
        <v>0</v>
      </c>
      <c r="Z562" s="538">
        <v>0</v>
      </c>
      <c r="AA562" s="538">
        <v>0</v>
      </c>
      <c r="AB562" s="537">
        <v>0</v>
      </c>
      <c r="AC562" s="539"/>
      <c r="AD562" s="540"/>
    </row>
    <row r="563" spans="1:30" s="9" customFormat="1" ht="12.75">
      <c r="A563" s="814"/>
      <c r="B563" s="549"/>
      <c r="C563" s="797"/>
      <c r="D563" s="789"/>
      <c r="E563" s="790"/>
      <c r="F563" s="791">
        <v>1</v>
      </c>
      <c r="G563" s="792"/>
      <c r="H563" s="793"/>
      <c r="I563" s="792"/>
      <c r="J563" s="793"/>
      <c r="K563" s="792"/>
      <c r="L563" s="793"/>
      <c r="M563" s="792"/>
      <c r="N563" s="793"/>
      <c r="O563" s="792"/>
      <c r="P563" s="629"/>
      <c r="Q563" s="855" t="s">
        <v>183</v>
      </c>
      <c r="R563" s="798" t="s">
        <v>217</v>
      </c>
      <c r="S563" s="537">
        <f t="shared" si="111"/>
        <v>252</v>
      </c>
      <c r="T563" s="537">
        <f t="shared" si="111"/>
        <v>0</v>
      </c>
      <c r="U563" s="538">
        <v>252</v>
      </c>
      <c r="V563" s="538">
        <v>0</v>
      </c>
      <c r="W563" s="538">
        <v>0</v>
      </c>
      <c r="X563" s="537">
        <v>0</v>
      </c>
      <c r="Y563" s="538">
        <v>0</v>
      </c>
      <c r="Z563" s="538">
        <v>0</v>
      </c>
      <c r="AA563" s="538">
        <v>0</v>
      </c>
      <c r="AB563" s="537">
        <v>0</v>
      </c>
      <c r="AC563" s="539"/>
      <c r="AD563" s="540"/>
    </row>
    <row r="564" spans="1:30" s="9" customFormat="1" ht="13.5" thickBot="1">
      <c r="A564" s="819"/>
      <c r="B564" s="550"/>
      <c r="C564" s="801"/>
      <c r="D564" s="857">
        <v>360</v>
      </c>
      <c r="E564" s="803"/>
      <c r="F564" s="804"/>
      <c r="G564" s="805"/>
      <c r="H564" s="806">
        <v>1</v>
      </c>
      <c r="I564" s="805"/>
      <c r="J564" s="806"/>
      <c r="K564" s="805"/>
      <c r="L564" s="806"/>
      <c r="M564" s="805"/>
      <c r="N564" s="806"/>
      <c r="O564" s="805"/>
      <c r="P564" s="637"/>
      <c r="Q564" s="855" t="s">
        <v>31</v>
      </c>
      <c r="R564" s="809" t="s">
        <v>218</v>
      </c>
      <c r="S564" s="541">
        <f t="shared" si="110"/>
        <v>2340</v>
      </c>
      <c r="T564" s="541">
        <f t="shared" si="110"/>
        <v>0</v>
      </c>
      <c r="U564" s="538">
        <v>2340</v>
      </c>
      <c r="V564" s="542">
        <v>0</v>
      </c>
      <c r="W564" s="542">
        <v>0</v>
      </c>
      <c r="X564" s="541">
        <v>0</v>
      </c>
      <c r="Y564" s="542">
        <v>0</v>
      </c>
      <c r="Z564" s="542">
        <v>0</v>
      </c>
      <c r="AA564" s="542">
        <v>0</v>
      </c>
      <c r="AB564" s="541">
        <v>0</v>
      </c>
      <c r="AC564" s="543"/>
      <c r="AD564" s="544"/>
    </row>
    <row r="565" spans="1:30" s="9" customFormat="1" ht="12.75" customHeight="1">
      <c r="A565" s="814" t="s">
        <v>267</v>
      </c>
      <c r="B565" s="549" t="s">
        <v>365</v>
      </c>
      <c r="C565" s="811">
        <v>360</v>
      </c>
      <c r="D565" s="843"/>
      <c r="E565" s="832"/>
      <c r="F565" s="824"/>
      <c r="G565" s="825"/>
      <c r="H565" s="826"/>
      <c r="I565" s="825"/>
      <c r="J565" s="826"/>
      <c r="K565" s="825"/>
      <c r="L565" s="826"/>
      <c r="M565" s="825"/>
      <c r="N565" s="826"/>
      <c r="O565" s="825"/>
      <c r="P565" s="620"/>
      <c r="Q565" s="619"/>
      <c r="R565" s="599" t="s">
        <v>227</v>
      </c>
      <c r="S565" s="534">
        <f aca="true" t="shared" si="112" ref="S565:AB565">SUM(S566:S576)</f>
        <v>11390</v>
      </c>
      <c r="T565" s="534">
        <f t="shared" si="112"/>
        <v>0</v>
      </c>
      <c r="U565" s="534">
        <f t="shared" si="112"/>
        <v>11390</v>
      </c>
      <c r="V565" s="534">
        <f t="shared" si="112"/>
        <v>0</v>
      </c>
      <c r="W565" s="534">
        <f t="shared" si="112"/>
        <v>0</v>
      </c>
      <c r="X565" s="534">
        <f t="shared" si="112"/>
        <v>0</v>
      </c>
      <c r="Y565" s="534">
        <f t="shared" si="112"/>
        <v>0</v>
      </c>
      <c r="Z565" s="534">
        <f t="shared" si="112"/>
        <v>0</v>
      </c>
      <c r="AA565" s="534">
        <f t="shared" si="112"/>
        <v>0</v>
      </c>
      <c r="AB565" s="534">
        <f t="shared" si="112"/>
        <v>0</v>
      </c>
      <c r="AC565" s="535" t="s">
        <v>28</v>
      </c>
      <c r="AD565" s="536"/>
    </row>
    <row r="566" spans="1:30" s="9" customFormat="1" ht="12.75">
      <c r="A566" s="814"/>
      <c r="B566" s="549"/>
      <c r="C566" s="797"/>
      <c r="D566" s="789"/>
      <c r="E566" s="790"/>
      <c r="F566" s="791"/>
      <c r="G566" s="792"/>
      <c r="H566" s="793"/>
      <c r="I566" s="792"/>
      <c r="J566" s="793"/>
      <c r="K566" s="792"/>
      <c r="L566" s="793"/>
      <c r="M566" s="792"/>
      <c r="N566" s="793"/>
      <c r="O566" s="792"/>
      <c r="P566" s="629"/>
      <c r="Q566" s="628"/>
      <c r="R566" s="798" t="s">
        <v>30</v>
      </c>
      <c r="S566" s="537">
        <f aca="true" t="shared" si="113" ref="S566:T576">U566+W566+Y566+AA566</f>
        <v>0</v>
      </c>
      <c r="T566" s="537">
        <f t="shared" si="113"/>
        <v>0</v>
      </c>
      <c r="U566" s="538">
        <v>0</v>
      </c>
      <c r="V566" s="538">
        <v>0</v>
      </c>
      <c r="W566" s="537">
        <v>0</v>
      </c>
      <c r="X566" s="537">
        <v>0</v>
      </c>
      <c r="Y566" s="537">
        <v>0</v>
      </c>
      <c r="Z566" s="537">
        <v>0</v>
      </c>
      <c r="AA566" s="537">
        <v>0</v>
      </c>
      <c r="AB566" s="537">
        <v>0</v>
      </c>
      <c r="AC566" s="539"/>
      <c r="AD566" s="540"/>
    </row>
    <row r="567" spans="1:30" s="9" customFormat="1" ht="12.75">
      <c r="A567" s="814"/>
      <c r="B567" s="549"/>
      <c r="C567" s="797"/>
      <c r="D567" s="789"/>
      <c r="E567" s="790"/>
      <c r="F567" s="791"/>
      <c r="G567" s="792"/>
      <c r="H567" s="793"/>
      <c r="I567" s="792"/>
      <c r="J567" s="793"/>
      <c r="K567" s="792"/>
      <c r="L567" s="793"/>
      <c r="M567" s="792"/>
      <c r="N567" s="793"/>
      <c r="O567" s="792"/>
      <c r="P567" s="629"/>
      <c r="Q567" s="799"/>
      <c r="R567" s="798" t="s">
        <v>33</v>
      </c>
      <c r="S567" s="537">
        <f t="shared" si="113"/>
        <v>0</v>
      </c>
      <c r="T567" s="537">
        <f t="shared" si="113"/>
        <v>0</v>
      </c>
      <c r="U567" s="538">
        <v>0</v>
      </c>
      <c r="V567" s="538">
        <v>0</v>
      </c>
      <c r="W567" s="537">
        <v>0</v>
      </c>
      <c r="X567" s="537">
        <v>0</v>
      </c>
      <c r="Y567" s="537">
        <v>0</v>
      </c>
      <c r="Z567" s="537">
        <v>0</v>
      </c>
      <c r="AA567" s="537">
        <v>0</v>
      </c>
      <c r="AB567" s="537">
        <v>0</v>
      </c>
      <c r="AC567" s="539"/>
      <c r="AD567" s="540"/>
    </row>
    <row r="568" spans="1:30" s="9" customFormat="1" ht="12.75">
      <c r="A568" s="814"/>
      <c r="B568" s="549"/>
      <c r="C568" s="797"/>
      <c r="D568" s="789"/>
      <c r="E568" s="790"/>
      <c r="F568" s="791"/>
      <c r="G568" s="792"/>
      <c r="H568" s="793"/>
      <c r="I568" s="792"/>
      <c r="J568" s="793"/>
      <c r="K568" s="792"/>
      <c r="L568" s="793"/>
      <c r="M568" s="792"/>
      <c r="N568" s="793"/>
      <c r="O568" s="792"/>
      <c r="P568" s="629"/>
      <c r="Q568" s="854"/>
      <c r="R568" s="798" t="s">
        <v>34</v>
      </c>
      <c r="S568" s="537">
        <f t="shared" si="113"/>
        <v>0</v>
      </c>
      <c r="T568" s="537">
        <f t="shared" si="113"/>
        <v>0</v>
      </c>
      <c r="U568" s="538">
        <v>0</v>
      </c>
      <c r="V568" s="538">
        <v>0</v>
      </c>
      <c r="W568" s="537">
        <v>0</v>
      </c>
      <c r="X568" s="537">
        <v>0</v>
      </c>
      <c r="Y568" s="537">
        <v>0</v>
      </c>
      <c r="Z568" s="537">
        <v>0</v>
      </c>
      <c r="AA568" s="537">
        <v>0</v>
      </c>
      <c r="AB568" s="537">
        <v>0</v>
      </c>
      <c r="AC568" s="539"/>
      <c r="AD568" s="540"/>
    </row>
    <row r="569" spans="1:30" s="9" customFormat="1" ht="12.75">
      <c r="A569" s="814"/>
      <c r="B569" s="549"/>
      <c r="C569" s="797"/>
      <c r="D569" s="789"/>
      <c r="E569" s="790"/>
      <c r="F569" s="791"/>
      <c r="G569" s="792"/>
      <c r="H569" s="793"/>
      <c r="I569" s="792"/>
      <c r="J569" s="793"/>
      <c r="K569" s="792"/>
      <c r="L569" s="793"/>
      <c r="M569" s="792"/>
      <c r="N569" s="793"/>
      <c r="O569" s="792"/>
      <c r="P569" s="629"/>
      <c r="Q569" s="854"/>
      <c r="R569" s="798" t="s">
        <v>228</v>
      </c>
      <c r="S569" s="537">
        <f t="shared" si="113"/>
        <v>0</v>
      </c>
      <c r="T569" s="537">
        <f t="shared" si="113"/>
        <v>0</v>
      </c>
      <c r="U569" s="538">
        <v>0</v>
      </c>
      <c r="V569" s="538">
        <v>0</v>
      </c>
      <c r="W569" s="537">
        <v>0</v>
      </c>
      <c r="X569" s="537">
        <v>0</v>
      </c>
      <c r="Y569" s="537">
        <v>0</v>
      </c>
      <c r="Z569" s="537">
        <v>0</v>
      </c>
      <c r="AA569" s="537">
        <v>0</v>
      </c>
      <c r="AB569" s="537">
        <v>0</v>
      </c>
      <c r="AC569" s="539"/>
      <c r="AD569" s="540"/>
    </row>
    <row r="570" spans="1:30" s="9" customFormat="1" ht="12.75">
      <c r="A570" s="814"/>
      <c r="B570" s="549"/>
      <c r="C570" s="797"/>
      <c r="D570" s="789"/>
      <c r="E570" s="790"/>
      <c r="F570" s="791"/>
      <c r="G570" s="792"/>
      <c r="H570" s="793"/>
      <c r="I570" s="792"/>
      <c r="J570" s="793"/>
      <c r="K570" s="792"/>
      <c r="L570" s="793"/>
      <c r="M570" s="792"/>
      <c r="N570" s="793"/>
      <c r="O570" s="792"/>
      <c r="P570" s="629"/>
      <c r="Q570" s="855"/>
      <c r="R570" s="798" t="s">
        <v>36</v>
      </c>
      <c r="S570" s="537">
        <f t="shared" si="113"/>
        <v>0</v>
      </c>
      <c r="T570" s="537">
        <f t="shared" si="113"/>
        <v>0</v>
      </c>
      <c r="U570" s="538">
        <v>0</v>
      </c>
      <c r="V570" s="538">
        <v>0</v>
      </c>
      <c r="W570" s="537">
        <v>0</v>
      </c>
      <c r="X570" s="537">
        <v>0</v>
      </c>
      <c r="Y570" s="537">
        <v>0</v>
      </c>
      <c r="Z570" s="537">
        <v>0</v>
      </c>
      <c r="AA570" s="537">
        <v>0</v>
      </c>
      <c r="AB570" s="537">
        <v>0</v>
      </c>
      <c r="AC570" s="539"/>
      <c r="AD570" s="540"/>
    </row>
    <row r="571" spans="1:30" s="9" customFormat="1" ht="26.25" customHeight="1">
      <c r="A571" s="814"/>
      <c r="B571" s="549"/>
      <c r="C571" s="797"/>
      <c r="D571" s="789"/>
      <c r="E571" s="790"/>
      <c r="F571" s="791"/>
      <c r="G571" s="792"/>
      <c r="H571" s="793"/>
      <c r="I571" s="792"/>
      <c r="J571" s="793"/>
      <c r="K571" s="792"/>
      <c r="L571" s="793"/>
      <c r="M571" s="792"/>
      <c r="N571" s="793"/>
      <c r="O571" s="792"/>
      <c r="P571" s="629"/>
      <c r="Q571" s="855"/>
      <c r="R571" s="798" t="s">
        <v>207</v>
      </c>
      <c r="S571" s="537">
        <f t="shared" si="113"/>
        <v>0</v>
      </c>
      <c r="T571" s="537">
        <f t="shared" si="113"/>
        <v>0</v>
      </c>
      <c r="U571" s="538">
        <v>0</v>
      </c>
      <c r="V571" s="538">
        <v>0</v>
      </c>
      <c r="W571" s="537">
        <v>0</v>
      </c>
      <c r="X571" s="537">
        <v>0</v>
      </c>
      <c r="Y571" s="537">
        <v>0</v>
      </c>
      <c r="Z571" s="537">
        <v>0</v>
      </c>
      <c r="AA571" s="537">
        <v>0</v>
      </c>
      <c r="AB571" s="537">
        <v>0</v>
      </c>
      <c r="AC571" s="539"/>
      <c r="AD571" s="540"/>
    </row>
    <row r="572" spans="1:30" s="9" customFormat="1" ht="12.75">
      <c r="A572" s="814"/>
      <c r="B572" s="549"/>
      <c r="C572" s="797"/>
      <c r="D572" s="789"/>
      <c r="E572" s="790"/>
      <c r="F572" s="791"/>
      <c r="G572" s="792"/>
      <c r="H572" s="793"/>
      <c r="I572" s="792"/>
      <c r="J572" s="793"/>
      <c r="K572" s="792"/>
      <c r="L572" s="793"/>
      <c r="M572" s="792"/>
      <c r="N572" s="793"/>
      <c r="O572" s="792"/>
      <c r="P572" s="629"/>
      <c r="Q572" s="799"/>
      <c r="R572" s="798" t="s">
        <v>214</v>
      </c>
      <c r="S572" s="537">
        <f t="shared" si="113"/>
        <v>0</v>
      </c>
      <c r="T572" s="537">
        <f t="shared" si="113"/>
        <v>0</v>
      </c>
      <c r="U572" s="538">
        <v>0</v>
      </c>
      <c r="V572" s="538">
        <v>0</v>
      </c>
      <c r="W572" s="538">
        <v>0</v>
      </c>
      <c r="X572" s="537">
        <v>0</v>
      </c>
      <c r="Y572" s="538">
        <v>0</v>
      </c>
      <c r="Z572" s="538">
        <v>0</v>
      </c>
      <c r="AA572" s="538">
        <v>0</v>
      </c>
      <c r="AB572" s="537">
        <v>0</v>
      </c>
      <c r="AC572" s="539"/>
      <c r="AD572" s="540"/>
    </row>
    <row r="573" spans="1:30" s="9" customFormat="1" ht="21" customHeight="1">
      <c r="A573" s="814"/>
      <c r="B573" s="549"/>
      <c r="C573" s="797"/>
      <c r="D573" s="789"/>
      <c r="E573" s="790"/>
      <c r="F573" s="791"/>
      <c r="G573" s="792"/>
      <c r="H573" s="793"/>
      <c r="I573" s="792"/>
      <c r="J573" s="793"/>
      <c r="K573" s="792"/>
      <c r="L573" s="793"/>
      <c r="M573" s="792"/>
      <c r="N573" s="793"/>
      <c r="O573" s="792"/>
      <c r="P573" s="629"/>
      <c r="Q573" s="799"/>
      <c r="R573" s="798" t="s">
        <v>215</v>
      </c>
      <c r="S573" s="537">
        <f t="shared" si="113"/>
        <v>0</v>
      </c>
      <c r="T573" s="537">
        <f t="shared" si="113"/>
        <v>0</v>
      </c>
      <c r="U573" s="538">
        <v>0</v>
      </c>
      <c r="V573" s="538">
        <v>0</v>
      </c>
      <c r="W573" s="538">
        <v>0</v>
      </c>
      <c r="X573" s="537">
        <v>0</v>
      </c>
      <c r="Y573" s="538">
        <v>0</v>
      </c>
      <c r="Z573" s="538">
        <v>0</v>
      </c>
      <c r="AA573" s="538">
        <v>0</v>
      </c>
      <c r="AB573" s="537">
        <v>0</v>
      </c>
      <c r="AC573" s="539"/>
      <c r="AD573" s="540"/>
    </row>
    <row r="574" spans="1:30" s="9" customFormat="1" ht="12.75">
      <c r="A574" s="814"/>
      <c r="B574" s="549"/>
      <c r="C574" s="797"/>
      <c r="D574" s="789"/>
      <c r="E574" s="790"/>
      <c r="F574" s="791"/>
      <c r="G574" s="792"/>
      <c r="H574" s="793"/>
      <c r="I574" s="792"/>
      <c r="J574" s="793"/>
      <c r="K574" s="792"/>
      <c r="L574" s="793"/>
      <c r="M574" s="792"/>
      <c r="N574" s="793"/>
      <c r="O574" s="792"/>
      <c r="P574" s="629"/>
      <c r="Q574" s="799"/>
      <c r="R574" s="798" t="s">
        <v>216</v>
      </c>
      <c r="S574" s="537">
        <f t="shared" si="113"/>
        <v>0</v>
      </c>
      <c r="T574" s="537">
        <f t="shared" si="113"/>
        <v>0</v>
      </c>
      <c r="U574" s="538">
        <v>0</v>
      </c>
      <c r="V574" s="538">
        <v>0</v>
      </c>
      <c r="W574" s="538">
        <v>0</v>
      </c>
      <c r="X574" s="537">
        <v>0</v>
      </c>
      <c r="Y574" s="538">
        <v>0</v>
      </c>
      <c r="Z574" s="538">
        <v>0</v>
      </c>
      <c r="AA574" s="538">
        <v>0</v>
      </c>
      <c r="AB574" s="537">
        <v>0</v>
      </c>
      <c r="AC574" s="539"/>
      <c r="AD574" s="540"/>
    </row>
    <row r="575" spans="1:30" s="9" customFormat="1" ht="12.75">
      <c r="A575" s="814"/>
      <c r="B575" s="549"/>
      <c r="C575" s="797"/>
      <c r="D575" s="789"/>
      <c r="E575" s="790"/>
      <c r="F575" s="791">
        <v>1</v>
      </c>
      <c r="G575" s="792"/>
      <c r="H575" s="793"/>
      <c r="I575" s="792"/>
      <c r="J575" s="793"/>
      <c r="K575" s="792"/>
      <c r="L575" s="793"/>
      <c r="M575" s="792"/>
      <c r="N575" s="793"/>
      <c r="O575" s="792"/>
      <c r="P575" s="629"/>
      <c r="Q575" s="855" t="s">
        <v>183</v>
      </c>
      <c r="R575" s="798" t="s">
        <v>217</v>
      </c>
      <c r="S575" s="537">
        <f t="shared" si="113"/>
        <v>1390</v>
      </c>
      <c r="T575" s="537">
        <f t="shared" si="113"/>
        <v>0</v>
      </c>
      <c r="U575" s="538">
        <v>1390</v>
      </c>
      <c r="V575" s="538">
        <v>0</v>
      </c>
      <c r="W575" s="538">
        <v>0</v>
      </c>
      <c r="X575" s="537">
        <v>0</v>
      </c>
      <c r="Y575" s="538">
        <v>0</v>
      </c>
      <c r="Z575" s="538">
        <v>0</v>
      </c>
      <c r="AA575" s="538">
        <v>0</v>
      </c>
      <c r="AB575" s="537">
        <v>0</v>
      </c>
      <c r="AC575" s="539"/>
      <c r="AD575" s="540"/>
    </row>
    <row r="576" spans="1:30" s="9" customFormat="1" ht="13.5" thickBot="1">
      <c r="A576" s="819"/>
      <c r="B576" s="550"/>
      <c r="C576" s="801"/>
      <c r="D576" s="857">
        <v>360</v>
      </c>
      <c r="E576" s="803"/>
      <c r="F576" s="804"/>
      <c r="G576" s="805"/>
      <c r="H576" s="806">
        <v>1</v>
      </c>
      <c r="I576" s="805"/>
      <c r="J576" s="806"/>
      <c r="K576" s="805"/>
      <c r="L576" s="806"/>
      <c r="M576" s="805"/>
      <c r="N576" s="806"/>
      <c r="O576" s="805"/>
      <c r="P576" s="637"/>
      <c r="Q576" s="876" t="s">
        <v>31</v>
      </c>
      <c r="R576" s="809" t="s">
        <v>218</v>
      </c>
      <c r="S576" s="541">
        <f t="shared" si="113"/>
        <v>10000</v>
      </c>
      <c r="T576" s="541">
        <f t="shared" si="113"/>
        <v>0</v>
      </c>
      <c r="U576" s="542">
        <v>10000</v>
      </c>
      <c r="V576" s="542">
        <v>0</v>
      </c>
      <c r="W576" s="542">
        <v>0</v>
      </c>
      <c r="X576" s="541">
        <v>0</v>
      </c>
      <c r="Y576" s="542">
        <v>0</v>
      </c>
      <c r="Z576" s="542">
        <v>0</v>
      </c>
      <c r="AA576" s="542">
        <v>0</v>
      </c>
      <c r="AB576" s="541">
        <v>0</v>
      </c>
      <c r="AC576" s="543"/>
      <c r="AD576" s="544"/>
    </row>
    <row r="577" spans="1:30" s="9" customFormat="1" ht="12.75">
      <c r="A577" s="814" t="s">
        <v>268</v>
      </c>
      <c r="B577" s="549" t="s">
        <v>366</v>
      </c>
      <c r="C577" s="811">
        <v>400</v>
      </c>
      <c r="D577" s="843"/>
      <c r="E577" s="832"/>
      <c r="F577" s="824"/>
      <c r="G577" s="825"/>
      <c r="H577" s="826"/>
      <c r="I577" s="825"/>
      <c r="J577" s="826"/>
      <c r="K577" s="825"/>
      <c r="L577" s="826"/>
      <c r="M577" s="825"/>
      <c r="N577" s="826"/>
      <c r="O577" s="825"/>
      <c r="P577" s="620"/>
      <c r="Q577" s="619"/>
      <c r="R577" s="599" t="s">
        <v>227</v>
      </c>
      <c r="S577" s="534">
        <f aca="true" t="shared" si="114" ref="S577:AB577">SUM(S578:S588)</f>
        <v>2730</v>
      </c>
      <c r="T577" s="534">
        <f t="shared" si="114"/>
        <v>0</v>
      </c>
      <c r="U577" s="534">
        <f t="shared" si="114"/>
        <v>2730</v>
      </c>
      <c r="V577" s="534">
        <f t="shared" si="114"/>
        <v>0</v>
      </c>
      <c r="W577" s="534">
        <f t="shared" si="114"/>
        <v>0</v>
      </c>
      <c r="X577" s="534">
        <f t="shared" si="114"/>
        <v>0</v>
      </c>
      <c r="Y577" s="534">
        <f t="shared" si="114"/>
        <v>0</v>
      </c>
      <c r="Z577" s="534">
        <f t="shared" si="114"/>
        <v>0</v>
      </c>
      <c r="AA577" s="534">
        <f t="shared" si="114"/>
        <v>0</v>
      </c>
      <c r="AB577" s="534">
        <f t="shared" si="114"/>
        <v>0</v>
      </c>
      <c r="AC577" s="535" t="s">
        <v>28</v>
      </c>
      <c r="AD577" s="536"/>
    </row>
    <row r="578" spans="1:30" s="9" customFormat="1" ht="12.75">
      <c r="A578" s="814"/>
      <c r="B578" s="549"/>
      <c r="C578" s="797"/>
      <c r="D578" s="789"/>
      <c r="E578" s="790"/>
      <c r="F578" s="791"/>
      <c r="G578" s="792"/>
      <c r="H578" s="793"/>
      <c r="I578" s="792"/>
      <c r="J578" s="793"/>
      <c r="K578" s="792"/>
      <c r="L578" s="793"/>
      <c r="M578" s="792"/>
      <c r="N578" s="793"/>
      <c r="O578" s="792"/>
      <c r="P578" s="629"/>
      <c r="Q578" s="628"/>
      <c r="R578" s="798" t="s">
        <v>30</v>
      </c>
      <c r="S578" s="537">
        <f aca="true" t="shared" si="115" ref="S578:T588">U578+W578+Y578+AA578</f>
        <v>0</v>
      </c>
      <c r="T578" s="537">
        <f t="shared" si="115"/>
        <v>0</v>
      </c>
      <c r="U578" s="538">
        <v>0</v>
      </c>
      <c r="V578" s="538">
        <v>0</v>
      </c>
      <c r="W578" s="537">
        <v>0</v>
      </c>
      <c r="X578" s="537">
        <v>0</v>
      </c>
      <c r="Y578" s="537">
        <v>0</v>
      </c>
      <c r="Z578" s="537">
        <v>0</v>
      </c>
      <c r="AA578" s="537">
        <v>0</v>
      </c>
      <c r="AB578" s="537">
        <v>0</v>
      </c>
      <c r="AC578" s="539"/>
      <c r="AD578" s="540"/>
    </row>
    <row r="579" spans="1:30" s="9" customFormat="1" ht="12.75">
      <c r="A579" s="814"/>
      <c r="B579" s="549"/>
      <c r="C579" s="797"/>
      <c r="D579" s="789"/>
      <c r="E579" s="790"/>
      <c r="F579" s="791"/>
      <c r="G579" s="792"/>
      <c r="H579" s="793"/>
      <c r="I579" s="792"/>
      <c r="J579" s="793"/>
      <c r="K579" s="792"/>
      <c r="L579" s="793"/>
      <c r="M579" s="792"/>
      <c r="N579" s="793"/>
      <c r="O579" s="792"/>
      <c r="P579" s="629"/>
      <c r="Q579" s="799"/>
      <c r="R579" s="798" t="s">
        <v>33</v>
      </c>
      <c r="S579" s="537">
        <f t="shared" si="115"/>
        <v>0</v>
      </c>
      <c r="T579" s="537">
        <f t="shared" si="115"/>
        <v>0</v>
      </c>
      <c r="U579" s="538">
        <v>0</v>
      </c>
      <c r="V579" s="538">
        <v>0</v>
      </c>
      <c r="W579" s="537">
        <v>0</v>
      </c>
      <c r="X579" s="537">
        <v>0</v>
      </c>
      <c r="Y579" s="537">
        <v>0</v>
      </c>
      <c r="Z579" s="537">
        <v>0</v>
      </c>
      <c r="AA579" s="537">
        <v>0</v>
      </c>
      <c r="AB579" s="537">
        <v>0</v>
      </c>
      <c r="AC579" s="539"/>
      <c r="AD579" s="540"/>
    </row>
    <row r="580" spans="1:30" s="9" customFormat="1" ht="12.75">
      <c r="A580" s="814"/>
      <c r="B580" s="549"/>
      <c r="C580" s="797"/>
      <c r="D580" s="789"/>
      <c r="E580" s="790"/>
      <c r="F580" s="791"/>
      <c r="G580" s="792"/>
      <c r="H580" s="793"/>
      <c r="I580" s="792"/>
      <c r="J580" s="793"/>
      <c r="K580" s="792"/>
      <c r="L580" s="793"/>
      <c r="M580" s="792"/>
      <c r="N580" s="793"/>
      <c r="O580" s="792"/>
      <c r="P580" s="629"/>
      <c r="Q580" s="854"/>
      <c r="R580" s="798" t="s">
        <v>34</v>
      </c>
      <c r="S580" s="537">
        <f t="shared" si="115"/>
        <v>0</v>
      </c>
      <c r="T580" s="537">
        <f t="shared" si="115"/>
        <v>0</v>
      </c>
      <c r="U580" s="538">
        <v>0</v>
      </c>
      <c r="V580" s="538">
        <v>0</v>
      </c>
      <c r="W580" s="537">
        <v>0</v>
      </c>
      <c r="X580" s="537">
        <v>0</v>
      </c>
      <c r="Y580" s="537">
        <v>0</v>
      </c>
      <c r="Z580" s="537">
        <v>0</v>
      </c>
      <c r="AA580" s="537">
        <v>0</v>
      </c>
      <c r="AB580" s="537">
        <v>0</v>
      </c>
      <c r="AC580" s="539"/>
      <c r="AD580" s="540"/>
    </row>
    <row r="581" spans="1:30" s="9" customFormat="1" ht="12.75">
      <c r="A581" s="814"/>
      <c r="B581" s="549"/>
      <c r="C581" s="797"/>
      <c r="D581" s="789"/>
      <c r="E581" s="790"/>
      <c r="F581" s="791"/>
      <c r="G581" s="792"/>
      <c r="H581" s="793"/>
      <c r="I581" s="792"/>
      <c r="J581" s="793"/>
      <c r="K581" s="792"/>
      <c r="L581" s="793"/>
      <c r="M581" s="792"/>
      <c r="N581" s="793"/>
      <c r="O581" s="792"/>
      <c r="P581" s="629"/>
      <c r="Q581" s="854"/>
      <c r="R581" s="798" t="s">
        <v>228</v>
      </c>
      <c r="S581" s="537">
        <f t="shared" si="115"/>
        <v>0</v>
      </c>
      <c r="T581" s="537">
        <f t="shared" si="115"/>
        <v>0</v>
      </c>
      <c r="U581" s="538">
        <v>0</v>
      </c>
      <c r="V581" s="538">
        <v>0</v>
      </c>
      <c r="W581" s="537">
        <v>0</v>
      </c>
      <c r="X581" s="537">
        <v>0</v>
      </c>
      <c r="Y581" s="537">
        <v>0</v>
      </c>
      <c r="Z581" s="537">
        <v>0</v>
      </c>
      <c r="AA581" s="537">
        <v>0</v>
      </c>
      <c r="AB581" s="537">
        <v>0</v>
      </c>
      <c r="AC581" s="539"/>
      <c r="AD581" s="540"/>
    </row>
    <row r="582" spans="1:30" s="9" customFormat="1" ht="12.75">
      <c r="A582" s="814"/>
      <c r="B582" s="549"/>
      <c r="C582" s="797"/>
      <c r="D582" s="789"/>
      <c r="E582" s="790"/>
      <c r="F582" s="791"/>
      <c r="G582" s="792"/>
      <c r="H582" s="793"/>
      <c r="I582" s="792"/>
      <c r="J582" s="793"/>
      <c r="K582" s="792"/>
      <c r="L582" s="793"/>
      <c r="M582" s="792"/>
      <c r="N582" s="793"/>
      <c r="O582" s="792"/>
      <c r="P582" s="629"/>
      <c r="Q582" s="855"/>
      <c r="R582" s="798" t="s">
        <v>36</v>
      </c>
      <c r="S582" s="537">
        <f t="shared" si="115"/>
        <v>0</v>
      </c>
      <c r="T582" s="537">
        <f t="shared" si="115"/>
        <v>0</v>
      </c>
      <c r="U582" s="538">
        <v>0</v>
      </c>
      <c r="V582" s="538">
        <v>0</v>
      </c>
      <c r="W582" s="537">
        <v>0</v>
      </c>
      <c r="X582" s="537">
        <v>0</v>
      </c>
      <c r="Y582" s="537">
        <v>0</v>
      </c>
      <c r="Z582" s="537">
        <v>0</v>
      </c>
      <c r="AA582" s="537">
        <v>0</v>
      </c>
      <c r="AB582" s="537">
        <v>0</v>
      </c>
      <c r="AC582" s="539"/>
      <c r="AD582" s="540"/>
    </row>
    <row r="583" spans="1:30" s="9" customFormat="1" ht="12.75">
      <c r="A583" s="814"/>
      <c r="B583" s="549"/>
      <c r="C583" s="797"/>
      <c r="D583" s="789"/>
      <c r="E583" s="790"/>
      <c r="F583" s="791"/>
      <c r="G583" s="792"/>
      <c r="H583" s="793"/>
      <c r="I583" s="792"/>
      <c r="J583" s="793"/>
      <c r="K583" s="792"/>
      <c r="L583" s="793"/>
      <c r="M583" s="792"/>
      <c r="N583" s="793"/>
      <c r="O583" s="792"/>
      <c r="P583" s="629"/>
      <c r="Q583" s="855"/>
      <c r="R583" s="798" t="s">
        <v>207</v>
      </c>
      <c r="S583" s="537">
        <f aca="true" t="shared" si="116" ref="S583:T587">U583+W583+Y583+AA583</f>
        <v>0</v>
      </c>
      <c r="T583" s="537">
        <f t="shared" si="116"/>
        <v>0</v>
      </c>
      <c r="U583" s="538">
        <v>0</v>
      </c>
      <c r="V583" s="538">
        <v>0</v>
      </c>
      <c r="W583" s="537">
        <v>0</v>
      </c>
      <c r="X583" s="537">
        <v>0</v>
      </c>
      <c r="Y583" s="537">
        <v>0</v>
      </c>
      <c r="Z583" s="537">
        <v>0</v>
      </c>
      <c r="AA583" s="537">
        <v>0</v>
      </c>
      <c r="AB583" s="537">
        <v>0</v>
      </c>
      <c r="AC583" s="539"/>
      <c r="AD583" s="540"/>
    </row>
    <row r="584" spans="1:30" s="9" customFormat="1" ht="12.75">
      <c r="A584" s="814"/>
      <c r="B584" s="549"/>
      <c r="C584" s="797"/>
      <c r="D584" s="789"/>
      <c r="E584" s="790"/>
      <c r="F584" s="791"/>
      <c r="G584" s="792"/>
      <c r="H584" s="793"/>
      <c r="I584" s="792"/>
      <c r="J584" s="793"/>
      <c r="K584" s="792"/>
      <c r="L584" s="793"/>
      <c r="M584" s="792"/>
      <c r="N584" s="793"/>
      <c r="O584" s="792"/>
      <c r="P584" s="629"/>
      <c r="Q584" s="799"/>
      <c r="R584" s="798" t="s">
        <v>214</v>
      </c>
      <c r="S584" s="537">
        <f t="shared" si="116"/>
        <v>0</v>
      </c>
      <c r="T584" s="537">
        <f t="shared" si="116"/>
        <v>0</v>
      </c>
      <c r="U584" s="538">
        <v>0</v>
      </c>
      <c r="V584" s="538">
        <v>0</v>
      </c>
      <c r="W584" s="538">
        <v>0</v>
      </c>
      <c r="X584" s="537">
        <v>0</v>
      </c>
      <c r="Y584" s="538">
        <v>0</v>
      </c>
      <c r="Z584" s="538">
        <v>0</v>
      </c>
      <c r="AA584" s="538">
        <v>0</v>
      </c>
      <c r="AB584" s="537">
        <v>0</v>
      </c>
      <c r="AC584" s="539"/>
      <c r="AD584" s="540"/>
    </row>
    <row r="585" spans="1:30" s="9" customFormat="1" ht="12.75">
      <c r="A585" s="814"/>
      <c r="B585" s="549"/>
      <c r="C585" s="797"/>
      <c r="D585" s="789"/>
      <c r="E585" s="790"/>
      <c r="F585" s="791"/>
      <c r="G585" s="792"/>
      <c r="H585" s="793"/>
      <c r="I585" s="792"/>
      <c r="J585" s="793"/>
      <c r="K585" s="792"/>
      <c r="L585" s="793"/>
      <c r="M585" s="792"/>
      <c r="N585" s="793"/>
      <c r="O585" s="792"/>
      <c r="P585" s="629"/>
      <c r="Q585" s="799"/>
      <c r="R585" s="798" t="s">
        <v>215</v>
      </c>
      <c r="S585" s="537">
        <f t="shared" si="116"/>
        <v>0</v>
      </c>
      <c r="T585" s="537">
        <f t="shared" si="116"/>
        <v>0</v>
      </c>
      <c r="U585" s="538">
        <v>0</v>
      </c>
      <c r="V585" s="538">
        <v>0</v>
      </c>
      <c r="W585" s="538">
        <v>0</v>
      </c>
      <c r="X585" s="537">
        <v>0</v>
      </c>
      <c r="Y585" s="538">
        <v>0</v>
      </c>
      <c r="Z585" s="538">
        <v>0</v>
      </c>
      <c r="AA585" s="538">
        <v>0</v>
      </c>
      <c r="AB585" s="537">
        <v>0</v>
      </c>
      <c r="AC585" s="539"/>
      <c r="AD585" s="540"/>
    </row>
    <row r="586" spans="1:30" s="9" customFormat="1" ht="12.75">
      <c r="A586" s="814"/>
      <c r="B586" s="549"/>
      <c r="C586" s="797"/>
      <c r="D586" s="789"/>
      <c r="E586" s="790"/>
      <c r="F586" s="791"/>
      <c r="G586" s="792"/>
      <c r="H586" s="793"/>
      <c r="I586" s="792"/>
      <c r="J586" s="793"/>
      <c r="K586" s="792"/>
      <c r="L586" s="793"/>
      <c r="M586" s="792"/>
      <c r="N586" s="793"/>
      <c r="O586" s="792"/>
      <c r="P586" s="629"/>
      <c r="Q586" s="855"/>
      <c r="R586" s="798" t="s">
        <v>216</v>
      </c>
      <c r="S586" s="537">
        <f t="shared" si="116"/>
        <v>0</v>
      </c>
      <c r="T586" s="537">
        <f t="shared" si="116"/>
        <v>0</v>
      </c>
      <c r="U586" s="538">
        <v>0</v>
      </c>
      <c r="V586" s="538">
        <v>0</v>
      </c>
      <c r="W586" s="538">
        <v>0</v>
      </c>
      <c r="X586" s="537">
        <v>0</v>
      </c>
      <c r="Y586" s="538">
        <v>0</v>
      </c>
      <c r="Z586" s="538">
        <v>0</v>
      </c>
      <c r="AA586" s="538">
        <v>0</v>
      </c>
      <c r="AB586" s="537">
        <v>0</v>
      </c>
      <c r="AC586" s="539"/>
      <c r="AD586" s="540"/>
    </row>
    <row r="587" spans="1:30" s="9" customFormat="1" ht="12.75">
      <c r="A587" s="814"/>
      <c r="B587" s="549"/>
      <c r="C587" s="797"/>
      <c r="D587" s="789"/>
      <c r="E587" s="790"/>
      <c r="F587" s="791">
        <v>1</v>
      </c>
      <c r="G587" s="792"/>
      <c r="H587" s="793"/>
      <c r="I587" s="792"/>
      <c r="J587" s="793"/>
      <c r="K587" s="792"/>
      <c r="L587" s="793"/>
      <c r="M587" s="792"/>
      <c r="N587" s="793"/>
      <c r="O587" s="792"/>
      <c r="P587" s="629"/>
      <c r="Q587" s="855" t="s">
        <v>183</v>
      </c>
      <c r="R587" s="798" t="s">
        <v>217</v>
      </c>
      <c r="S587" s="537">
        <f t="shared" si="116"/>
        <v>130</v>
      </c>
      <c r="T587" s="537">
        <f t="shared" si="116"/>
        <v>0</v>
      </c>
      <c r="U587" s="538">
        <v>130</v>
      </c>
      <c r="V587" s="538">
        <v>0</v>
      </c>
      <c r="W587" s="538">
        <v>0</v>
      </c>
      <c r="X587" s="537">
        <v>0</v>
      </c>
      <c r="Y587" s="538">
        <v>0</v>
      </c>
      <c r="Z587" s="538">
        <v>0</v>
      </c>
      <c r="AA587" s="538">
        <v>0</v>
      </c>
      <c r="AB587" s="537">
        <v>0</v>
      </c>
      <c r="AC587" s="539"/>
      <c r="AD587" s="540"/>
    </row>
    <row r="588" spans="1:30" s="9" customFormat="1" ht="13.5" thickBot="1">
      <c r="A588" s="819"/>
      <c r="B588" s="550"/>
      <c r="C588" s="801"/>
      <c r="D588" s="857">
        <v>400</v>
      </c>
      <c r="E588" s="803"/>
      <c r="F588" s="804"/>
      <c r="G588" s="805"/>
      <c r="H588" s="806">
        <v>1</v>
      </c>
      <c r="I588" s="805"/>
      <c r="J588" s="806"/>
      <c r="K588" s="805"/>
      <c r="L588" s="806"/>
      <c r="M588" s="805"/>
      <c r="N588" s="806"/>
      <c r="O588" s="805"/>
      <c r="P588" s="637"/>
      <c r="Q588" s="855" t="s">
        <v>31</v>
      </c>
      <c r="R588" s="809" t="s">
        <v>218</v>
      </c>
      <c r="S588" s="541">
        <f t="shared" si="115"/>
        <v>2600</v>
      </c>
      <c r="T588" s="541">
        <f t="shared" si="115"/>
        <v>0</v>
      </c>
      <c r="U588" s="538">
        <v>2600</v>
      </c>
      <c r="V588" s="542">
        <v>0</v>
      </c>
      <c r="W588" s="542">
        <v>0</v>
      </c>
      <c r="X588" s="541">
        <v>0</v>
      </c>
      <c r="Y588" s="542">
        <v>0</v>
      </c>
      <c r="Z588" s="542">
        <v>0</v>
      </c>
      <c r="AA588" s="542">
        <v>0</v>
      </c>
      <c r="AB588" s="541">
        <v>0</v>
      </c>
      <c r="AC588" s="543"/>
      <c r="AD588" s="544"/>
    </row>
    <row r="589" spans="1:30" s="9" customFormat="1" ht="12.75">
      <c r="A589" s="814" t="s">
        <v>269</v>
      </c>
      <c r="B589" s="549" t="s">
        <v>367</v>
      </c>
      <c r="C589" s="811">
        <v>110</v>
      </c>
      <c r="D589" s="843"/>
      <c r="E589" s="832"/>
      <c r="F589" s="824"/>
      <c r="G589" s="825"/>
      <c r="H589" s="826"/>
      <c r="I589" s="825"/>
      <c r="J589" s="826"/>
      <c r="K589" s="825"/>
      <c r="L589" s="826"/>
      <c r="M589" s="825"/>
      <c r="N589" s="826"/>
      <c r="O589" s="825"/>
      <c r="P589" s="620"/>
      <c r="Q589" s="619"/>
      <c r="R589" s="599" t="s">
        <v>227</v>
      </c>
      <c r="S589" s="534">
        <f aca="true" t="shared" si="117" ref="S589:AB589">SUM(S590:S600)</f>
        <v>750.8</v>
      </c>
      <c r="T589" s="534">
        <f t="shared" si="117"/>
        <v>0</v>
      </c>
      <c r="U589" s="534">
        <f t="shared" si="117"/>
        <v>750.8</v>
      </c>
      <c r="V589" s="534">
        <f t="shared" si="117"/>
        <v>0</v>
      </c>
      <c r="W589" s="534">
        <f t="shared" si="117"/>
        <v>0</v>
      </c>
      <c r="X589" s="534">
        <f t="shared" si="117"/>
        <v>0</v>
      </c>
      <c r="Y589" s="534">
        <f t="shared" si="117"/>
        <v>0</v>
      </c>
      <c r="Z589" s="534">
        <f t="shared" si="117"/>
        <v>0</v>
      </c>
      <c r="AA589" s="534">
        <f t="shared" si="117"/>
        <v>0</v>
      </c>
      <c r="AB589" s="534">
        <f t="shared" si="117"/>
        <v>0</v>
      </c>
      <c r="AC589" s="535" t="s">
        <v>28</v>
      </c>
      <c r="AD589" s="536"/>
    </row>
    <row r="590" spans="1:30" s="9" customFormat="1" ht="12.75">
      <c r="A590" s="814"/>
      <c r="B590" s="549"/>
      <c r="C590" s="797"/>
      <c r="D590" s="789"/>
      <c r="E590" s="790"/>
      <c r="F590" s="791"/>
      <c r="G590" s="792"/>
      <c r="H590" s="793"/>
      <c r="I590" s="792"/>
      <c r="J590" s="793"/>
      <c r="K590" s="792"/>
      <c r="L590" s="793"/>
      <c r="M590" s="792"/>
      <c r="N590" s="793"/>
      <c r="O590" s="792"/>
      <c r="P590" s="629"/>
      <c r="Q590" s="628"/>
      <c r="R590" s="798" t="s">
        <v>30</v>
      </c>
      <c r="S590" s="537">
        <f aca="true" t="shared" si="118" ref="S590:T600">U590+W590+Y590+AA590</f>
        <v>0</v>
      </c>
      <c r="T590" s="537">
        <f t="shared" si="118"/>
        <v>0</v>
      </c>
      <c r="U590" s="538">
        <v>0</v>
      </c>
      <c r="V590" s="538">
        <v>0</v>
      </c>
      <c r="W590" s="537">
        <v>0</v>
      </c>
      <c r="X590" s="537">
        <v>0</v>
      </c>
      <c r="Y590" s="537">
        <v>0</v>
      </c>
      <c r="Z590" s="537">
        <v>0</v>
      </c>
      <c r="AA590" s="537">
        <v>0</v>
      </c>
      <c r="AB590" s="537">
        <v>0</v>
      </c>
      <c r="AC590" s="539"/>
      <c r="AD590" s="540"/>
    </row>
    <row r="591" spans="1:30" s="9" customFormat="1" ht="12.75">
      <c r="A591" s="814"/>
      <c r="B591" s="549"/>
      <c r="C591" s="797"/>
      <c r="D591" s="789"/>
      <c r="E591" s="790"/>
      <c r="F591" s="791"/>
      <c r="G591" s="792"/>
      <c r="H591" s="793"/>
      <c r="I591" s="792"/>
      <c r="J591" s="793"/>
      <c r="K591" s="792"/>
      <c r="L591" s="793"/>
      <c r="M591" s="792"/>
      <c r="N591" s="793"/>
      <c r="O591" s="792"/>
      <c r="P591" s="629"/>
      <c r="Q591" s="799"/>
      <c r="R591" s="798" t="s">
        <v>33</v>
      </c>
      <c r="S591" s="537">
        <f t="shared" si="118"/>
        <v>0</v>
      </c>
      <c r="T591" s="537">
        <f t="shared" si="118"/>
        <v>0</v>
      </c>
      <c r="U591" s="538">
        <v>0</v>
      </c>
      <c r="V591" s="538">
        <v>0</v>
      </c>
      <c r="W591" s="537">
        <v>0</v>
      </c>
      <c r="X591" s="537">
        <v>0</v>
      </c>
      <c r="Y591" s="537">
        <v>0</v>
      </c>
      <c r="Z591" s="537">
        <v>0</v>
      </c>
      <c r="AA591" s="537">
        <v>0</v>
      </c>
      <c r="AB591" s="537">
        <v>0</v>
      </c>
      <c r="AC591" s="539"/>
      <c r="AD591" s="540"/>
    </row>
    <row r="592" spans="1:30" s="9" customFormat="1" ht="12.75">
      <c r="A592" s="814"/>
      <c r="B592" s="549"/>
      <c r="C592" s="797"/>
      <c r="D592" s="789"/>
      <c r="E592" s="790"/>
      <c r="F592" s="791"/>
      <c r="G592" s="792"/>
      <c r="H592" s="793"/>
      <c r="I592" s="792"/>
      <c r="J592" s="793"/>
      <c r="K592" s="792"/>
      <c r="L592" s="793"/>
      <c r="M592" s="792"/>
      <c r="N592" s="793"/>
      <c r="O592" s="792"/>
      <c r="P592" s="629"/>
      <c r="Q592" s="854"/>
      <c r="R592" s="798" t="s">
        <v>34</v>
      </c>
      <c r="S592" s="537">
        <f t="shared" si="118"/>
        <v>0</v>
      </c>
      <c r="T592" s="537">
        <f t="shared" si="118"/>
        <v>0</v>
      </c>
      <c r="U592" s="538">
        <v>0</v>
      </c>
      <c r="V592" s="538">
        <v>0</v>
      </c>
      <c r="W592" s="537">
        <v>0</v>
      </c>
      <c r="X592" s="537">
        <v>0</v>
      </c>
      <c r="Y592" s="537">
        <v>0</v>
      </c>
      <c r="Z592" s="537">
        <v>0</v>
      </c>
      <c r="AA592" s="537">
        <v>0</v>
      </c>
      <c r="AB592" s="537">
        <v>0</v>
      </c>
      <c r="AC592" s="539"/>
      <c r="AD592" s="540"/>
    </row>
    <row r="593" spans="1:30" s="9" customFormat="1" ht="12.75">
      <c r="A593" s="814"/>
      <c r="B593" s="549"/>
      <c r="C593" s="797"/>
      <c r="D593" s="789"/>
      <c r="E593" s="790"/>
      <c r="F593" s="791"/>
      <c r="G593" s="792"/>
      <c r="H593" s="793"/>
      <c r="I593" s="792"/>
      <c r="J593" s="793"/>
      <c r="K593" s="792"/>
      <c r="L593" s="793"/>
      <c r="M593" s="792"/>
      <c r="N593" s="793"/>
      <c r="O593" s="792"/>
      <c r="P593" s="629"/>
      <c r="Q593" s="854"/>
      <c r="R593" s="798" t="s">
        <v>228</v>
      </c>
      <c r="S593" s="537">
        <f t="shared" si="118"/>
        <v>0</v>
      </c>
      <c r="T593" s="537">
        <f t="shared" si="118"/>
        <v>0</v>
      </c>
      <c r="U593" s="538">
        <v>0</v>
      </c>
      <c r="V593" s="538">
        <v>0</v>
      </c>
      <c r="W593" s="537">
        <v>0</v>
      </c>
      <c r="X593" s="537">
        <v>0</v>
      </c>
      <c r="Y593" s="537">
        <v>0</v>
      </c>
      <c r="Z593" s="537">
        <v>0</v>
      </c>
      <c r="AA593" s="537">
        <v>0</v>
      </c>
      <c r="AB593" s="537">
        <v>0</v>
      </c>
      <c r="AC593" s="539"/>
      <c r="AD593" s="540"/>
    </row>
    <row r="594" spans="1:30" s="9" customFormat="1" ht="12.75">
      <c r="A594" s="814"/>
      <c r="B594" s="549"/>
      <c r="C594" s="797"/>
      <c r="D594" s="789"/>
      <c r="E594" s="790"/>
      <c r="F594" s="791"/>
      <c r="G594" s="792"/>
      <c r="H594" s="793"/>
      <c r="I594" s="792"/>
      <c r="J594" s="793"/>
      <c r="K594" s="792"/>
      <c r="L594" s="793"/>
      <c r="M594" s="792"/>
      <c r="N594" s="793"/>
      <c r="O594" s="792"/>
      <c r="P594" s="629"/>
      <c r="Q594" s="855"/>
      <c r="R594" s="798" t="s">
        <v>36</v>
      </c>
      <c r="S594" s="537">
        <f t="shared" si="118"/>
        <v>0</v>
      </c>
      <c r="T594" s="537">
        <f t="shared" si="118"/>
        <v>0</v>
      </c>
      <c r="U594" s="538">
        <v>0</v>
      </c>
      <c r="V594" s="538">
        <v>0</v>
      </c>
      <c r="W594" s="537">
        <v>0</v>
      </c>
      <c r="X594" s="537">
        <v>0</v>
      </c>
      <c r="Y594" s="537">
        <v>0</v>
      </c>
      <c r="Z594" s="537">
        <v>0</v>
      </c>
      <c r="AA594" s="537">
        <v>0</v>
      </c>
      <c r="AB594" s="537">
        <v>0</v>
      </c>
      <c r="AC594" s="539"/>
      <c r="AD594" s="540"/>
    </row>
    <row r="595" spans="1:30" s="9" customFormat="1" ht="12.75">
      <c r="A595" s="814"/>
      <c r="B595" s="549"/>
      <c r="C595" s="797"/>
      <c r="D595" s="789"/>
      <c r="E595" s="790"/>
      <c r="F595" s="791"/>
      <c r="G595" s="792"/>
      <c r="H595" s="793"/>
      <c r="I595" s="792"/>
      <c r="J595" s="793"/>
      <c r="K595" s="792"/>
      <c r="L595" s="793"/>
      <c r="M595" s="792"/>
      <c r="N595" s="793"/>
      <c r="O595" s="792"/>
      <c r="P595" s="629"/>
      <c r="Q595" s="855"/>
      <c r="R595" s="798" t="s">
        <v>207</v>
      </c>
      <c r="S595" s="537">
        <f aca="true" t="shared" si="119" ref="S595:T599">U595+W595+Y595+AA595</f>
        <v>0</v>
      </c>
      <c r="T595" s="537">
        <f t="shared" si="119"/>
        <v>0</v>
      </c>
      <c r="U595" s="538">
        <v>0</v>
      </c>
      <c r="V595" s="538">
        <v>0</v>
      </c>
      <c r="W595" s="537">
        <v>0</v>
      </c>
      <c r="X595" s="537">
        <v>0</v>
      </c>
      <c r="Y595" s="537">
        <v>0</v>
      </c>
      <c r="Z595" s="537">
        <v>0</v>
      </c>
      <c r="AA595" s="537">
        <v>0</v>
      </c>
      <c r="AB595" s="537">
        <v>0</v>
      </c>
      <c r="AC595" s="539"/>
      <c r="AD595" s="540"/>
    </row>
    <row r="596" spans="1:30" s="9" customFormat="1" ht="12.75">
      <c r="A596" s="814"/>
      <c r="B596" s="549"/>
      <c r="C596" s="797"/>
      <c r="D596" s="789"/>
      <c r="E596" s="790"/>
      <c r="F596" s="791"/>
      <c r="G596" s="792"/>
      <c r="H596" s="793"/>
      <c r="I596" s="792"/>
      <c r="J596" s="793"/>
      <c r="K596" s="792"/>
      <c r="L596" s="793"/>
      <c r="M596" s="792"/>
      <c r="N596" s="793"/>
      <c r="O596" s="792"/>
      <c r="P596" s="629"/>
      <c r="Q596" s="799"/>
      <c r="R596" s="798" t="s">
        <v>214</v>
      </c>
      <c r="S596" s="537">
        <f t="shared" si="119"/>
        <v>0</v>
      </c>
      <c r="T596" s="537">
        <f t="shared" si="119"/>
        <v>0</v>
      </c>
      <c r="U596" s="538">
        <v>0</v>
      </c>
      <c r="V596" s="538">
        <v>0</v>
      </c>
      <c r="W596" s="538">
        <v>0</v>
      </c>
      <c r="X596" s="537">
        <v>0</v>
      </c>
      <c r="Y596" s="538">
        <v>0</v>
      </c>
      <c r="Z596" s="538">
        <v>0</v>
      </c>
      <c r="AA596" s="538">
        <v>0</v>
      </c>
      <c r="AB596" s="537">
        <v>0</v>
      </c>
      <c r="AC596" s="539"/>
      <c r="AD596" s="540"/>
    </row>
    <row r="597" spans="1:30" s="9" customFormat="1" ht="12.75">
      <c r="A597" s="814"/>
      <c r="B597" s="549"/>
      <c r="C597" s="797"/>
      <c r="D597" s="789"/>
      <c r="E597" s="790"/>
      <c r="F597" s="791"/>
      <c r="G597" s="792"/>
      <c r="H597" s="793"/>
      <c r="I597" s="792"/>
      <c r="J597" s="793"/>
      <c r="K597" s="792"/>
      <c r="L597" s="793"/>
      <c r="M597" s="792"/>
      <c r="N597" s="793"/>
      <c r="O597" s="792"/>
      <c r="P597" s="629"/>
      <c r="Q597" s="855"/>
      <c r="R597" s="798" t="s">
        <v>215</v>
      </c>
      <c r="S597" s="537">
        <f t="shared" si="119"/>
        <v>0</v>
      </c>
      <c r="T597" s="537">
        <f t="shared" si="119"/>
        <v>0</v>
      </c>
      <c r="U597" s="538">
        <v>0</v>
      </c>
      <c r="V597" s="538">
        <v>0</v>
      </c>
      <c r="W597" s="538">
        <v>0</v>
      </c>
      <c r="X597" s="537">
        <v>0</v>
      </c>
      <c r="Y597" s="538">
        <v>0</v>
      </c>
      <c r="Z597" s="538">
        <v>0</v>
      </c>
      <c r="AA597" s="538">
        <v>0</v>
      </c>
      <c r="AB597" s="537">
        <v>0</v>
      </c>
      <c r="AC597" s="539"/>
      <c r="AD597" s="540"/>
    </row>
    <row r="598" spans="1:30" s="9" customFormat="1" ht="12.75">
      <c r="A598" s="814"/>
      <c r="B598" s="549"/>
      <c r="C598" s="797"/>
      <c r="D598" s="789"/>
      <c r="E598" s="790"/>
      <c r="F598" s="791"/>
      <c r="G598" s="792"/>
      <c r="H598" s="793"/>
      <c r="I598" s="792"/>
      <c r="J598" s="793"/>
      <c r="K598" s="792"/>
      <c r="L598" s="793"/>
      <c r="M598" s="792"/>
      <c r="N598" s="793"/>
      <c r="O598" s="792"/>
      <c r="P598" s="629"/>
      <c r="Q598" s="855"/>
      <c r="R598" s="798" t="s">
        <v>216</v>
      </c>
      <c r="S598" s="537">
        <f t="shared" si="119"/>
        <v>0</v>
      </c>
      <c r="T598" s="537">
        <f t="shared" si="119"/>
        <v>0</v>
      </c>
      <c r="U598" s="538">
        <v>0</v>
      </c>
      <c r="V598" s="538">
        <v>0</v>
      </c>
      <c r="W598" s="538">
        <v>0</v>
      </c>
      <c r="X598" s="537">
        <v>0</v>
      </c>
      <c r="Y598" s="538">
        <v>0</v>
      </c>
      <c r="Z598" s="538">
        <v>0</v>
      </c>
      <c r="AA598" s="538">
        <v>0</v>
      </c>
      <c r="AB598" s="537">
        <v>0</v>
      </c>
      <c r="AC598" s="539"/>
      <c r="AD598" s="540"/>
    </row>
    <row r="599" spans="1:30" s="9" customFormat="1" ht="12.75">
      <c r="A599" s="814"/>
      <c r="B599" s="549"/>
      <c r="C599" s="797"/>
      <c r="D599" s="789"/>
      <c r="E599" s="790"/>
      <c r="F599" s="791">
        <v>1</v>
      </c>
      <c r="G599" s="792"/>
      <c r="H599" s="793"/>
      <c r="I599" s="792"/>
      <c r="J599" s="793"/>
      <c r="K599" s="792"/>
      <c r="L599" s="793"/>
      <c r="M599" s="792"/>
      <c r="N599" s="793"/>
      <c r="O599" s="792"/>
      <c r="P599" s="629"/>
      <c r="Q599" s="855" t="s">
        <v>183</v>
      </c>
      <c r="R599" s="798" t="s">
        <v>217</v>
      </c>
      <c r="S599" s="537">
        <f t="shared" si="119"/>
        <v>35.8</v>
      </c>
      <c r="T599" s="537">
        <f t="shared" si="119"/>
        <v>0</v>
      </c>
      <c r="U599" s="538">
        <v>35.8</v>
      </c>
      <c r="V599" s="538">
        <v>0</v>
      </c>
      <c r="W599" s="538">
        <v>0</v>
      </c>
      <c r="X599" s="537">
        <v>0</v>
      </c>
      <c r="Y599" s="538">
        <v>0</v>
      </c>
      <c r="Z599" s="538">
        <v>0</v>
      </c>
      <c r="AA599" s="538">
        <v>0</v>
      </c>
      <c r="AB599" s="537">
        <v>0</v>
      </c>
      <c r="AC599" s="539"/>
      <c r="AD599" s="540"/>
    </row>
    <row r="600" spans="1:30" s="9" customFormat="1" ht="13.5" thickBot="1">
      <c r="A600" s="819"/>
      <c r="B600" s="550"/>
      <c r="C600" s="801"/>
      <c r="D600" s="857">
        <v>110</v>
      </c>
      <c r="E600" s="803"/>
      <c r="F600" s="804"/>
      <c r="G600" s="805"/>
      <c r="H600" s="806">
        <v>1</v>
      </c>
      <c r="I600" s="805"/>
      <c r="J600" s="806"/>
      <c r="K600" s="805"/>
      <c r="L600" s="806"/>
      <c r="M600" s="805"/>
      <c r="N600" s="806"/>
      <c r="O600" s="805"/>
      <c r="P600" s="637"/>
      <c r="Q600" s="855" t="s">
        <v>31</v>
      </c>
      <c r="R600" s="809" t="s">
        <v>218</v>
      </c>
      <c r="S600" s="541">
        <f t="shared" si="118"/>
        <v>715</v>
      </c>
      <c r="T600" s="541">
        <f t="shared" si="118"/>
        <v>0</v>
      </c>
      <c r="U600" s="538">
        <v>715</v>
      </c>
      <c r="V600" s="542">
        <v>0</v>
      </c>
      <c r="W600" s="542">
        <v>0</v>
      </c>
      <c r="X600" s="541">
        <v>0</v>
      </c>
      <c r="Y600" s="542">
        <v>0</v>
      </c>
      <c r="Z600" s="542">
        <v>0</v>
      </c>
      <c r="AA600" s="542">
        <v>0</v>
      </c>
      <c r="AB600" s="541">
        <v>0</v>
      </c>
      <c r="AC600" s="543"/>
      <c r="AD600" s="544"/>
    </row>
    <row r="601" spans="1:30" s="9" customFormat="1" ht="12.75">
      <c r="A601" s="814" t="s">
        <v>270</v>
      </c>
      <c r="B601" s="549" t="s">
        <v>368</v>
      </c>
      <c r="C601" s="811">
        <v>50</v>
      </c>
      <c r="D601" s="843"/>
      <c r="E601" s="832"/>
      <c r="F601" s="824"/>
      <c r="G601" s="825"/>
      <c r="H601" s="826"/>
      <c r="I601" s="825"/>
      <c r="J601" s="826"/>
      <c r="K601" s="825"/>
      <c r="L601" s="826"/>
      <c r="M601" s="825"/>
      <c r="N601" s="826"/>
      <c r="O601" s="825"/>
      <c r="P601" s="620"/>
      <c r="Q601" s="619"/>
      <c r="R601" s="599" t="s">
        <v>227</v>
      </c>
      <c r="S601" s="534">
        <f aca="true" t="shared" si="120" ref="S601:AB601">SUM(S602:S612)</f>
        <v>341.3</v>
      </c>
      <c r="T601" s="534">
        <f t="shared" si="120"/>
        <v>0</v>
      </c>
      <c r="U601" s="534">
        <f t="shared" si="120"/>
        <v>341.3</v>
      </c>
      <c r="V601" s="534">
        <f t="shared" si="120"/>
        <v>0</v>
      </c>
      <c r="W601" s="534">
        <f t="shared" si="120"/>
        <v>0</v>
      </c>
      <c r="X601" s="534">
        <f t="shared" si="120"/>
        <v>0</v>
      </c>
      <c r="Y601" s="534">
        <f t="shared" si="120"/>
        <v>0</v>
      </c>
      <c r="Z601" s="534">
        <f t="shared" si="120"/>
        <v>0</v>
      </c>
      <c r="AA601" s="534">
        <f t="shared" si="120"/>
        <v>0</v>
      </c>
      <c r="AB601" s="534">
        <f t="shared" si="120"/>
        <v>0</v>
      </c>
      <c r="AC601" s="535" t="s">
        <v>28</v>
      </c>
      <c r="AD601" s="536"/>
    </row>
    <row r="602" spans="1:30" s="9" customFormat="1" ht="12.75">
      <c r="A602" s="814"/>
      <c r="B602" s="549"/>
      <c r="C602" s="797"/>
      <c r="D602" s="789"/>
      <c r="E602" s="790"/>
      <c r="F602" s="791"/>
      <c r="G602" s="792"/>
      <c r="H602" s="793"/>
      <c r="I602" s="792"/>
      <c r="J602" s="793"/>
      <c r="K602" s="792"/>
      <c r="L602" s="793"/>
      <c r="M602" s="792"/>
      <c r="N602" s="793"/>
      <c r="O602" s="792"/>
      <c r="P602" s="629"/>
      <c r="Q602" s="628"/>
      <c r="R602" s="798" t="s">
        <v>30</v>
      </c>
      <c r="S602" s="537">
        <f aca="true" t="shared" si="121" ref="S602:T612">U602+W602+Y602+AA602</f>
        <v>0</v>
      </c>
      <c r="T602" s="537">
        <f t="shared" si="121"/>
        <v>0</v>
      </c>
      <c r="U602" s="538">
        <v>0</v>
      </c>
      <c r="V602" s="538">
        <v>0</v>
      </c>
      <c r="W602" s="537">
        <v>0</v>
      </c>
      <c r="X602" s="537">
        <v>0</v>
      </c>
      <c r="Y602" s="537">
        <v>0</v>
      </c>
      <c r="Z602" s="537">
        <v>0</v>
      </c>
      <c r="AA602" s="537">
        <v>0</v>
      </c>
      <c r="AB602" s="537">
        <v>0</v>
      </c>
      <c r="AC602" s="539"/>
      <c r="AD602" s="540"/>
    </row>
    <row r="603" spans="1:30" s="9" customFormat="1" ht="12.75">
      <c r="A603" s="814"/>
      <c r="B603" s="549"/>
      <c r="C603" s="797"/>
      <c r="D603" s="789"/>
      <c r="E603" s="790"/>
      <c r="F603" s="791"/>
      <c r="G603" s="792"/>
      <c r="H603" s="793"/>
      <c r="I603" s="792"/>
      <c r="J603" s="793"/>
      <c r="K603" s="792"/>
      <c r="L603" s="793"/>
      <c r="M603" s="792"/>
      <c r="N603" s="793"/>
      <c r="O603" s="792"/>
      <c r="P603" s="629"/>
      <c r="Q603" s="799"/>
      <c r="R603" s="798" t="s">
        <v>33</v>
      </c>
      <c r="S603" s="537">
        <f t="shared" si="121"/>
        <v>0</v>
      </c>
      <c r="T603" s="537">
        <f t="shared" si="121"/>
        <v>0</v>
      </c>
      <c r="U603" s="538">
        <v>0</v>
      </c>
      <c r="V603" s="538">
        <v>0</v>
      </c>
      <c r="W603" s="537">
        <v>0</v>
      </c>
      <c r="X603" s="537">
        <v>0</v>
      </c>
      <c r="Y603" s="537">
        <v>0</v>
      </c>
      <c r="Z603" s="537">
        <v>0</v>
      </c>
      <c r="AA603" s="537">
        <v>0</v>
      </c>
      <c r="AB603" s="537">
        <v>0</v>
      </c>
      <c r="AC603" s="539"/>
      <c r="AD603" s="540"/>
    </row>
    <row r="604" spans="1:30" s="9" customFormat="1" ht="12.75">
      <c r="A604" s="814"/>
      <c r="B604" s="549"/>
      <c r="C604" s="797"/>
      <c r="D604" s="789"/>
      <c r="E604" s="790"/>
      <c r="F604" s="791"/>
      <c r="G604" s="792"/>
      <c r="H604" s="793"/>
      <c r="I604" s="792"/>
      <c r="J604" s="793"/>
      <c r="K604" s="792"/>
      <c r="L604" s="793"/>
      <c r="M604" s="792"/>
      <c r="N604" s="793"/>
      <c r="O604" s="792"/>
      <c r="P604" s="629"/>
      <c r="Q604" s="854"/>
      <c r="R604" s="798" t="s">
        <v>34</v>
      </c>
      <c r="S604" s="537">
        <f t="shared" si="121"/>
        <v>0</v>
      </c>
      <c r="T604" s="537">
        <f t="shared" si="121"/>
        <v>0</v>
      </c>
      <c r="U604" s="538">
        <v>0</v>
      </c>
      <c r="V604" s="538">
        <v>0</v>
      </c>
      <c r="W604" s="537">
        <v>0</v>
      </c>
      <c r="X604" s="537">
        <v>0</v>
      </c>
      <c r="Y604" s="537">
        <v>0</v>
      </c>
      <c r="Z604" s="537">
        <v>0</v>
      </c>
      <c r="AA604" s="537">
        <v>0</v>
      </c>
      <c r="AB604" s="537">
        <v>0</v>
      </c>
      <c r="AC604" s="539"/>
      <c r="AD604" s="540"/>
    </row>
    <row r="605" spans="1:30" s="9" customFormat="1" ht="12.75">
      <c r="A605" s="814"/>
      <c r="B605" s="549"/>
      <c r="C605" s="797"/>
      <c r="D605" s="789"/>
      <c r="E605" s="790"/>
      <c r="F605" s="791"/>
      <c r="G605" s="792"/>
      <c r="H605" s="793"/>
      <c r="I605" s="792"/>
      <c r="J605" s="793"/>
      <c r="K605" s="792"/>
      <c r="L605" s="793"/>
      <c r="M605" s="792"/>
      <c r="N605" s="793"/>
      <c r="O605" s="792"/>
      <c r="P605" s="629"/>
      <c r="Q605" s="854"/>
      <c r="R605" s="798" t="s">
        <v>228</v>
      </c>
      <c r="S605" s="537">
        <f t="shared" si="121"/>
        <v>0</v>
      </c>
      <c r="T605" s="537">
        <f t="shared" si="121"/>
        <v>0</v>
      </c>
      <c r="U605" s="538">
        <v>0</v>
      </c>
      <c r="V605" s="538">
        <v>0</v>
      </c>
      <c r="W605" s="537">
        <v>0</v>
      </c>
      <c r="X605" s="537">
        <v>0</v>
      </c>
      <c r="Y605" s="537">
        <v>0</v>
      </c>
      <c r="Z605" s="537">
        <v>0</v>
      </c>
      <c r="AA605" s="537">
        <v>0</v>
      </c>
      <c r="AB605" s="537">
        <v>0</v>
      </c>
      <c r="AC605" s="539"/>
      <c r="AD605" s="540"/>
    </row>
    <row r="606" spans="1:30" s="9" customFormat="1" ht="12.75">
      <c r="A606" s="814"/>
      <c r="B606" s="549"/>
      <c r="C606" s="797"/>
      <c r="D606" s="789"/>
      <c r="E606" s="790"/>
      <c r="F606" s="791"/>
      <c r="G606" s="792"/>
      <c r="H606" s="793"/>
      <c r="I606" s="792"/>
      <c r="J606" s="793"/>
      <c r="K606" s="792"/>
      <c r="L606" s="793"/>
      <c r="M606" s="792"/>
      <c r="N606" s="793"/>
      <c r="O606" s="792"/>
      <c r="P606" s="629"/>
      <c r="Q606" s="855"/>
      <c r="R606" s="798" t="s">
        <v>36</v>
      </c>
      <c r="S606" s="537">
        <f t="shared" si="121"/>
        <v>0</v>
      </c>
      <c r="T606" s="537">
        <f t="shared" si="121"/>
        <v>0</v>
      </c>
      <c r="U606" s="538">
        <v>0</v>
      </c>
      <c r="V606" s="538">
        <v>0</v>
      </c>
      <c r="W606" s="537">
        <v>0</v>
      </c>
      <c r="X606" s="537">
        <v>0</v>
      </c>
      <c r="Y606" s="537">
        <v>0</v>
      </c>
      <c r="Z606" s="537">
        <v>0</v>
      </c>
      <c r="AA606" s="537">
        <v>0</v>
      </c>
      <c r="AB606" s="537">
        <v>0</v>
      </c>
      <c r="AC606" s="539"/>
      <c r="AD606" s="540"/>
    </row>
    <row r="607" spans="1:30" s="9" customFormat="1" ht="12.75">
      <c r="A607" s="814"/>
      <c r="B607" s="549"/>
      <c r="C607" s="797"/>
      <c r="D607" s="789"/>
      <c r="E607" s="790"/>
      <c r="F607" s="791"/>
      <c r="G607" s="792"/>
      <c r="H607" s="793"/>
      <c r="I607" s="792"/>
      <c r="J607" s="793"/>
      <c r="K607" s="792"/>
      <c r="L607" s="793"/>
      <c r="M607" s="792"/>
      <c r="N607" s="793"/>
      <c r="O607" s="792"/>
      <c r="P607" s="629"/>
      <c r="Q607" s="855"/>
      <c r="R607" s="798" t="s">
        <v>207</v>
      </c>
      <c r="S607" s="537">
        <f aca="true" t="shared" si="122" ref="S607:T611">U607+W607+Y607+AA607</f>
        <v>0</v>
      </c>
      <c r="T607" s="537">
        <f t="shared" si="122"/>
        <v>0</v>
      </c>
      <c r="U607" s="538">
        <v>0</v>
      </c>
      <c r="V607" s="538">
        <v>0</v>
      </c>
      <c r="W607" s="537">
        <v>0</v>
      </c>
      <c r="X607" s="537">
        <v>0</v>
      </c>
      <c r="Y607" s="537">
        <v>0</v>
      </c>
      <c r="Z607" s="537">
        <v>0</v>
      </c>
      <c r="AA607" s="537">
        <v>0</v>
      </c>
      <c r="AB607" s="537">
        <v>0</v>
      </c>
      <c r="AC607" s="539"/>
      <c r="AD607" s="540"/>
    </row>
    <row r="608" spans="1:30" s="9" customFormat="1" ht="12.75">
      <c r="A608" s="814"/>
      <c r="B608" s="549"/>
      <c r="C608" s="797"/>
      <c r="D608" s="789"/>
      <c r="E608" s="790"/>
      <c r="F608" s="791"/>
      <c r="G608" s="792"/>
      <c r="H608" s="793"/>
      <c r="I608" s="792"/>
      <c r="J608" s="793"/>
      <c r="K608" s="792"/>
      <c r="L608" s="793"/>
      <c r="M608" s="792"/>
      <c r="N608" s="793"/>
      <c r="O608" s="792"/>
      <c r="P608" s="629"/>
      <c r="Q608" s="799"/>
      <c r="R608" s="798" t="s">
        <v>214</v>
      </c>
      <c r="S608" s="537">
        <f t="shared" si="122"/>
        <v>0</v>
      </c>
      <c r="T608" s="537">
        <f t="shared" si="122"/>
        <v>0</v>
      </c>
      <c r="U608" s="538">
        <v>0</v>
      </c>
      <c r="V608" s="538">
        <v>0</v>
      </c>
      <c r="W608" s="538">
        <v>0</v>
      </c>
      <c r="X608" s="537">
        <v>0</v>
      </c>
      <c r="Y608" s="538">
        <v>0</v>
      </c>
      <c r="Z608" s="538">
        <v>0</v>
      </c>
      <c r="AA608" s="538">
        <v>0</v>
      </c>
      <c r="AB608" s="537">
        <v>0</v>
      </c>
      <c r="AC608" s="539"/>
      <c r="AD608" s="540"/>
    </row>
    <row r="609" spans="1:30" s="9" customFormat="1" ht="12.75">
      <c r="A609" s="814"/>
      <c r="B609" s="549"/>
      <c r="C609" s="797"/>
      <c r="D609" s="789"/>
      <c r="E609" s="790"/>
      <c r="F609" s="791"/>
      <c r="G609" s="792"/>
      <c r="H609" s="793"/>
      <c r="I609" s="792"/>
      <c r="J609" s="793"/>
      <c r="K609" s="792"/>
      <c r="L609" s="793"/>
      <c r="M609" s="792"/>
      <c r="N609" s="793"/>
      <c r="O609" s="792"/>
      <c r="P609" s="629"/>
      <c r="Q609" s="799"/>
      <c r="R609" s="798" t="s">
        <v>215</v>
      </c>
      <c r="S609" s="537">
        <f t="shared" si="122"/>
        <v>0</v>
      </c>
      <c r="T609" s="537">
        <f t="shared" si="122"/>
        <v>0</v>
      </c>
      <c r="U609" s="538">
        <v>0</v>
      </c>
      <c r="V609" s="538">
        <v>0</v>
      </c>
      <c r="W609" s="538">
        <v>0</v>
      </c>
      <c r="X609" s="537">
        <v>0</v>
      </c>
      <c r="Y609" s="538">
        <v>0</v>
      </c>
      <c r="Z609" s="538">
        <v>0</v>
      </c>
      <c r="AA609" s="538">
        <v>0</v>
      </c>
      <c r="AB609" s="537">
        <v>0</v>
      </c>
      <c r="AC609" s="539"/>
      <c r="AD609" s="540"/>
    </row>
    <row r="610" spans="1:30" s="9" customFormat="1" ht="12.75">
      <c r="A610" s="814"/>
      <c r="B610" s="549"/>
      <c r="C610" s="797"/>
      <c r="D610" s="789"/>
      <c r="E610" s="790"/>
      <c r="F610" s="791"/>
      <c r="G610" s="792"/>
      <c r="H610" s="793"/>
      <c r="I610" s="792"/>
      <c r="J610" s="793"/>
      <c r="K610" s="792"/>
      <c r="L610" s="793"/>
      <c r="M610" s="792"/>
      <c r="N610" s="793"/>
      <c r="O610" s="792"/>
      <c r="P610" s="629"/>
      <c r="Q610" s="855"/>
      <c r="R610" s="798" t="s">
        <v>216</v>
      </c>
      <c r="S610" s="537">
        <f t="shared" si="122"/>
        <v>0</v>
      </c>
      <c r="T610" s="537">
        <f t="shared" si="122"/>
        <v>0</v>
      </c>
      <c r="U610" s="538">
        <v>0</v>
      </c>
      <c r="V610" s="538">
        <v>0</v>
      </c>
      <c r="W610" s="538">
        <v>0</v>
      </c>
      <c r="X610" s="537">
        <v>0</v>
      </c>
      <c r="Y610" s="538">
        <v>0</v>
      </c>
      <c r="Z610" s="538">
        <v>0</v>
      </c>
      <c r="AA610" s="538">
        <v>0</v>
      </c>
      <c r="AB610" s="537">
        <v>0</v>
      </c>
      <c r="AC610" s="539"/>
      <c r="AD610" s="540"/>
    </row>
    <row r="611" spans="1:30" s="9" customFormat="1" ht="12.75">
      <c r="A611" s="814"/>
      <c r="B611" s="549"/>
      <c r="C611" s="797"/>
      <c r="D611" s="789"/>
      <c r="E611" s="790"/>
      <c r="F611" s="791">
        <v>1</v>
      </c>
      <c r="G611" s="792"/>
      <c r="H611" s="793"/>
      <c r="I611" s="792"/>
      <c r="J611" s="793"/>
      <c r="K611" s="792"/>
      <c r="L611" s="793"/>
      <c r="M611" s="792"/>
      <c r="N611" s="793"/>
      <c r="O611" s="792"/>
      <c r="P611" s="629"/>
      <c r="Q611" s="855" t="s">
        <v>183</v>
      </c>
      <c r="R611" s="798" t="s">
        <v>217</v>
      </c>
      <c r="S611" s="537">
        <f t="shared" si="122"/>
        <v>16.3</v>
      </c>
      <c r="T611" s="537">
        <f t="shared" si="122"/>
        <v>0</v>
      </c>
      <c r="U611" s="538">
        <v>16.3</v>
      </c>
      <c r="V611" s="538">
        <v>0</v>
      </c>
      <c r="W611" s="538">
        <v>0</v>
      </c>
      <c r="X611" s="537">
        <v>0</v>
      </c>
      <c r="Y611" s="538">
        <v>0</v>
      </c>
      <c r="Z611" s="538">
        <v>0</v>
      </c>
      <c r="AA611" s="538">
        <v>0</v>
      </c>
      <c r="AB611" s="537">
        <v>0</v>
      </c>
      <c r="AC611" s="539"/>
      <c r="AD611" s="540"/>
    </row>
    <row r="612" spans="1:30" s="9" customFormat="1" ht="13.5" thickBot="1">
      <c r="A612" s="819"/>
      <c r="B612" s="550"/>
      <c r="C612" s="801"/>
      <c r="D612" s="857">
        <v>50</v>
      </c>
      <c r="E612" s="803"/>
      <c r="F612" s="804"/>
      <c r="G612" s="805"/>
      <c r="H612" s="806">
        <v>1</v>
      </c>
      <c r="I612" s="805"/>
      <c r="J612" s="806"/>
      <c r="K612" s="805"/>
      <c r="L612" s="806"/>
      <c r="M612" s="805"/>
      <c r="N612" s="806"/>
      <c r="O612" s="805"/>
      <c r="P612" s="637"/>
      <c r="Q612" s="855" t="s">
        <v>31</v>
      </c>
      <c r="R612" s="809" t="s">
        <v>218</v>
      </c>
      <c r="S612" s="541">
        <f t="shared" si="121"/>
        <v>325</v>
      </c>
      <c r="T612" s="541">
        <f t="shared" si="121"/>
        <v>0</v>
      </c>
      <c r="U612" s="538">
        <v>325</v>
      </c>
      <c r="V612" s="542">
        <v>0</v>
      </c>
      <c r="W612" s="542">
        <v>0</v>
      </c>
      <c r="X612" s="541">
        <v>0</v>
      </c>
      <c r="Y612" s="542">
        <v>0</v>
      </c>
      <c r="Z612" s="542">
        <v>0</v>
      </c>
      <c r="AA612" s="542">
        <v>0</v>
      </c>
      <c r="AB612" s="541">
        <v>0</v>
      </c>
      <c r="AC612" s="543"/>
      <c r="AD612" s="544"/>
    </row>
    <row r="613" spans="1:30" s="9" customFormat="1" ht="12.75">
      <c r="A613" s="814" t="s">
        <v>271</v>
      </c>
      <c r="B613" s="549" t="s">
        <v>369</v>
      </c>
      <c r="C613" s="811">
        <v>240</v>
      </c>
      <c r="D613" s="843"/>
      <c r="E613" s="832"/>
      <c r="F613" s="824"/>
      <c r="G613" s="825"/>
      <c r="H613" s="826"/>
      <c r="I613" s="825"/>
      <c r="J613" s="826"/>
      <c r="K613" s="825"/>
      <c r="L613" s="826"/>
      <c r="M613" s="825"/>
      <c r="N613" s="826"/>
      <c r="O613" s="825"/>
      <c r="P613" s="620"/>
      <c r="Q613" s="619"/>
      <c r="R613" s="599" t="s">
        <v>227</v>
      </c>
      <c r="S613" s="534">
        <f aca="true" t="shared" si="123" ref="S613:AB613">SUM(S614:S624)</f>
        <v>1638</v>
      </c>
      <c r="T613" s="534">
        <f t="shared" si="123"/>
        <v>0</v>
      </c>
      <c r="U613" s="534">
        <f t="shared" si="123"/>
        <v>1638</v>
      </c>
      <c r="V613" s="534">
        <f t="shared" si="123"/>
        <v>0</v>
      </c>
      <c r="W613" s="534">
        <f t="shared" si="123"/>
        <v>0</v>
      </c>
      <c r="X613" s="534">
        <f t="shared" si="123"/>
        <v>0</v>
      </c>
      <c r="Y613" s="534">
        <f t="shared" si="123"/>
        <v>0</v>
      </c>
      <c r="Z613" s="534">
        <f t="shared" si="123"/>
        <v>0</v>
      </c>
      <c r="AA613" s="534">
        <f t="shared" si="123"/>
        <v>0</v>
      </c>
      <c r="AB613" s="534">
        <f t="shared" si="123"/>
        <v>0</v>
      </c>
      <c r="AC613" s="535" t="s">
        <v>28</v>
      </c>
      <c r="AD613" s="536"/>
    </row>
    <row r="614" spans="1:30" s="9" customFormat="1" ht="12.75">
      <c r="A614" s="814"/>
      <c r="B614" s="549"/>
      <c r="C614" s="797"/>
      <c r="D614" s="789"/>
      <c r="E614" s="790"/>
      <c r="F614" s="791"/>
      <c r="G614" s="792"/>
      <c r="H614" s="793"/>
      <c r="I614" s="792"/>
      <c r="J614" s="793"/>
      <c r="K614" s="792"/>
      <c r="L614" s="793"/>
      <c r="M614" s="792"/>
      <c r="N614" s="793"/>
      <c r="O614" s="792"/>
      <c r="P614" s="629"/>
      <c r="Q614" s="628"/>
      <c r="R614" s="798" t="s">
        <v>30</v>
      </c>
      <c r="S614" s="537">
        <f aca="true" t="shared" si="124" ref="S614:T624">U614+W614+Y614+AA614</f>
        <v>0</v>
      </c>
      <c r="T614" s="537">
        <f t="shared" si="124"/>
        <v>0</v>
      </c>
      <c r="U614" s="538">
        <v>0</v>
      </c>
      <c r="V614" s="538">
        <v>0</v>
      </c>
      <c r="W614" s="537">
        <v>0</v>
      </c>
      <c r="X614" s="537">
        <v>0</v>
      </c>
      <c r="Y614" s="537">
        <v>0</v>
      </c>
      <c r="Z614" s="537">
        <v>0</v>
      </c>
      <c r="AA614" s="537">
        <v>0</v>
      </c>
      <c r="AB614" s="537">
        <v>0</v>
      </c>
      <c r="AC614" s="539"/>
      <c r="AD614" s="540"/>
    </row>
    <row r="615" spans="1:30" s="9" customFormat="1" ht="12.75">
      <c r="A615" s="814"/>
      <c r="B615" s="549"/>
      <c r="C615" s="797"/>
      <c r="D615" s="789"/>
      <c r="E615" s="790"/>
      <c r="F615" s="791"/>
      <c r="G615" s="792"/>
      <c r="H615" s="793"/>
      <c r="I615" s="792"/>
      <c r="J615" s="793"/>
      <c r="K615" s="792"/>
      <c r="L615" s="793"/>
      <c r="M615" s="792"/>
      <c r="N615" s="793"/>
      <c r="O615" s="792"/>
      <c r="P615" s="629"/>
      <c r="Q615" s="799"/>
      <c r="R615" s="798" t="s">
        <v>33</v>
      </c>
      <c r="S615" s="537">
        <f t="shared" si="124"/>
        <v>0</v>
      </c>
      <c r="T615" s="537">
        <f t="shared" si="124"/>
        <v>0</v>
      </c>
      <c r="U615" s="538">
        <v>0</v>
      </c>
      <c r="V615" s="538">
        <v>0</v>
      </c>
      <c r="W615" s="537">
        <v>0</v>
      </c>
      <c r="X615" s="537">
        <v>0</v>
      </c>
      <c r="Y615" s="537">
        <v>0</v>
      </c>
      <c r="Z615" s="537">
        <v>0</v>
      </c>
      <c r="AA615" s="537">
        <v>0</v>
      </c>
      <c r="AB615" s="537">
        <v>0</v>
      </c>
      <c r="AC615" s="539"/>
      <c r="AD615" s="540"/>
    </row>
    <row r="616" spans="1:30" s="9" customFormat="1" ht="12.75">
      <c r="A616" s="814"/>
      <c r="B616" s="549"/>
      <c r="C616" s="797"/>
      <c r="D616" s="789"/>
      <c r="E616" s="790"/>
      <c r="F616" s="791"/>
      <c r="G616" s="792"/>
      <c r="H616" s="793"/>
      <c r="I616" s="792"/>
      <c r="J616" s="793"/>
      <c r="K616" s="792"/>
      <c r="L616" s="793"/>
      <c r="M616" s="792"/>
      <c r="N616" s="793"/>
      <c r="O616" s="792"/>
      <c r="P616" s="629"/>
      <c r="Q616" s="854"/>
      <c r="R616" s="798" t="s">
        <v>34</v>
      </c>
      <c r="S616" s="537">
        <f t="shared" si="124"/>
        <v>0</v>
      </c>
      <c r="T616" s="537">
        <f t="shared" si="124"/>
        <v>0</v>
      </c>
      <c r="U616" s="538">
        <v>0</v>
      </c>
      <c r="V616" s="538">
        <v>0</v>
      </c>
      <c r="W616" s="537">
        <v>0</v>
      </c>
      <c r="X616" s="537">
        <v>0</v>
      </c>
      <c r="Y616" s="537">
        <v>0</v>
      </c>
      <c r="Z616" s="537">
        <v>0</v>
      </c>
      <c r="AA616" s="537">
        <v>0</v>
      </c>
      <c r="AB616" s="537">
        <v>0</v>
      </c>
      <c r="AC616" s="539"/>
      <c r="AD616" s="540"/>
    </row>
    <row r="617" spans="1:30" s="9" customFormat="1" ht="12.75">
      <c r="A617" s="814"/>
      <c r="B617" s="549"/>
      <c r="C617" s="797"/>
      <c r="D617" s="789"/>
      <c r="E617" s="790"/>
      <c r="F617" s="791"/>
      <c r="G617" s="792"/>
      <c r="H617" s="793"/>
      <c r="I617" s="792"/>
      <c r="J617" s="793"/>
      <c r="K617" s="792"/>
      <c r="L617" s="793"/>
      <c r="M617" s="792"/>
      <c r="N617" s="793"/>
      <c r="O617" s="792"/>
      <c r="P617" s="629"/>
      <c r="Q617" s="854"/>
      <c r="R617" s="798" t="s">
        <v>228</v>
      </c>
      <c r="S617" s="537">
        <f t="shared" si="124"/>
        <v>0</v>
      </c>
      <c r="T617" s="537">
        <f t="shared" si="124"/>
        <v>0</v>
      </c>
      <c r="U617" s="538">
        <v>0</v>
      </c>
      <c r="V617" s="538">
        <v>0</v>
      </c>
      <c r="W617" s="537">
        <v>0</v>
      </c>
      <c r="X617" s="537">
        <v>0</v>
      </c>
      <c r="Y617" s="537">
        <v>0</v>
      </c>
      <c r="Z617" s="537">
        <v>0</v>
      </c>
      <c r="AA617" s="537">
        <v>0</v>
      </c>
      <c r="AB617" s="537">
        <v>0</v>
      </c>
      <c r="AC617" s="539"/>
      <c r="AD617" s="540"/>
    </row>
    <row r="618" spans="1:30" s="9" customFormat="1" ht="12.75">
      <c r="A618" s="814"/>
      <c r="B618" s="549"/>
      <c r="C618" s="797"/>
      <c r="D618" s="789"/>
      <c r="E618" s="790"/>
      <c r="F618" s="791"/>
      <c r="G618" s="792"/>
      <c r="H618" s="793"/>
      <c r="I618" s="792"/>
      <c r="J618" s="793"/>
      <c r="K618" s="792"/>
      <c r="L618" s="793"/>
      <c r="M618" s="792"/>
      <c r="N618" s="793"/>
      <c r="O618" s="792"/>
      <c r="P618" s="629"/>
      <c r="Q618" s="871"/>
      <c r="R618" s="798" t="s">
        <v>36</v>
      </c>
      <c r="S618" s="537">
        <f t="shared" si="124"/>
        <v>0</v>
      </c>
      <c r="T618" s="537">
        <f t="shared" si="124"/>
        <v>0</v>
      </c>
      <c r="U618" s="538">
        <v>0</v>
      </c>
      <c r="V618" s="538">
        <v>0</v>
      </c>
      <c r="W618" s="537">
        <v>0</v>
      </c>
      <c r="X618" s="537">
        <v>0</v>
      </c>
      <c r="Y618" s="537">
        <v>0</v>
      </c>
      <c r="Z618" s="537">
        <v>0</v>
      </c>
      <c r="AA618" s="537">
        <v>0</v>
      </c>
      <c r="AB618" s="537">
        <v>0</v>
      </c>
      <c r="AC618" s="539"/>
      <c r="AD618" s="540"/>
    </row>
    <row r="619" spans="1:30" s="9" customFormat="1" ht="12.75">
      <c r="A619" s="814"/>
      <c r="B619" s="549"/>
      <c r="C619" s="797"/>
      <c r="D619" s="789"/>
      <c r="E619" s="790"/>
      <c r="F619" s="791"/>
      <c r="G619" s="792"/>
      <c r="H619" s="793"/>
      <c r="I619" s="792"/>
      <c r="J619" s="793"/>
      <c r="K619" s="792"/>
      <c r="L619" s="793"/>
      <c r="M619" s="792"/>
      <c r="N619" s="793"/>
      <c r="O619" s="792"/>
      <c r="P619" s="629"/>
      <c r="Q619" s="871"/>
      <c r="R619" s="798" t="s">
        <v>207</v>
      </c>
      <c r="S619" s="537">
        <f aca="true" t="shared" si="125" ref="S619:T623">U619+W619+Y619+AA619</f>
        <v>0</v>
      </c>
      <c r="T619" s="537">
        <f t="shared" si="125"/>
        <v>0</v>
      </c>
      <c r="U619" s="538">
        <v>0</v>
      </c>
      <c r="V619" s="538">
        <v>0</v>
      </c>
      <c r="W619" s="537">
        <v>0</v>
      </c>
      <c r="X619" s="537">
        <v>0</v>
      </c>
      <c r="Y619" s="537">
        <v>0</v>
      </c>
      <c r="Z619" s="537">
        <v>0</v>
      </c>
      <c r="AA619" s="537">
        <v>0</v>
      </c>
      <c r="AB619" s="537">
        <v>0</v>
      </c>
      <c r="AC619" s="539"/>
      <c r="AD619" s="540"/>
    </row>
    <row r="620" spans="1:30" s="9" customFormat="1" ht="12.75">
      <c r="A620" s="814"/>
      <c r="B620" s="549"/>
      <c r="C620" s="797"/>
      <c r="D620" s="789"/>
      <c r="E620" s="790"/>
      <c r="F620" s="791"/>
      <c r="G620" s="792"/>
      <c r="H620" s="793"/>
      <c r="I620" s="792"/>
      <c r="J620" s="793"/>
      <c r="K620" s="792"/>
      <c r="L620" s="793"/>
      <c r="M620" s="792"/>
      <c r="N620" s="793"/>
      <c r="O620" s="792"/>
      <c r="P620" s="629"/>
      <c r="Q620" s="799"/>
      <c r="R620" s="798" t="s">
        <v>214</v>
      </c>
      <c r="S620" s="537">
        <f t="shared" si="125"/>
        <v>0</v>
      </c>
      <c r="T620" s="537">
        <f t="shared" si="125"/>
        <v>0</v>
      </c>
      <c r="U620" s="538">
        <v>0</v>
      </c>
      <c r="V620" s="538">
        <v>0</v>
      </c>
      <c r="W620" s="538">
        <v>0</v>
      </c>
      <c r="X620" s="537">
        <v>0</v>
      </c>
      <c r="Y620" s="538">
        <v>0</v>
      </c>
      <c r="Z620" s="538">
        <v>0</v>
      </c>
      <c r="AA620" s="538">
        <v>0</v>
      </c>
      <c r="AB620" s="537">
        <v>0</v>
      </c>
      <c r="AC620" s="539"/>
      <c r="AD620" s="540"/>
    </row>
    <row r="621" spans="1:30" s="9" customFormat="1" ht="12.75">
      <c r="A621" s="814"/>
      <c r="B621" s="549"/>
      <c r="C621" s="797"/>
      <c r="D621" s="789"/>
      <c r="E621" s="790"/>
      <c r="F621" s="791"/>
      <c r="G621" s="792"/>
      <c r="H621" s="793"/>
      <c r="I621" s="792"/>
      <c r="J621" s="793"/>
      <c r="K621" s="792"/>
      <c r="L621" s="793"/>
      <c r="M621" s="792"/>
      <c r="N621" s="793"/>
      <c r="O621" s="792"/>
      <c r="P621" s="629"/>
      <c r="Q621" s="799"/>
      <c r="R621" s="798" t="s">
        <v>215</v>
      </c>
      <c r="S621" s="537">
        <f t="shared" si="125"/>
        <v>0</v>
      </c>
      <c r="T621" s="537">
        <f t="shared" si="125"/>
        <v>0</v>
      </c>
      <c r="U621" s="538">
        <v>0</v>
      </c>
      <c r="V621" s="538">
        <v>0</v>
      </c>
      <c r="W621" s="538">
        <v>0</v>
      </c>
      <c r="X621" s="537">
        <v>0</v>
      </c>
      <c r="Y621" s="538">
        <v>0</v>
      </c>
      <c r="Z621" s="538">
        <v>0</v>
      </c>
      <c r="AA621" s="538">
        <v>0</v>
      </c>
      <c r="AB621" s="537">
        <v>0</v>
      </c>
      <c r="AC621" s="539"/>
      <c r="AD621" s="540"/>
    </row>
    <row r="622" spans="1:30" s="9" customFormat="1" ht="12.75">
      <c r="A622" s="814"/>
      <c r="B622" s="549"/>
      <c r="C622" s="797"/>
      <c r="D622" s="789"/>
      <c r="E622" s="790"/>
      <c r="F622" s="791"/>
      <c r="G622" s="792"/>
      <c r="H622" s="793"/>
      <c r="I622" s="792"/>
      <c r="J622" s="793"/>
      <c r="K622" s="792"/>
      <c r="L622" s="793"/>
      <c r="M622" s="792"/>
      <c r="N622" s="793"/>
      <c r="O622" s="792"/>
      <c r="P622" s="629"/>
      <c r="Q622" s="855"/>
      <c r="R622" s="798" t="s">
        <v>216</v>
      </c>
      <c r="S622" s="537">
        <f t="shared" si="125"/>
        <v>0</v>
      </c>
      <c r="T622" s="537">
        <f t="shared" si="125"/>
        <v>0</v>
      </c>
      <c r="U622" s="538">
        <v>0</v>
      </c>
      <c r="V622" s="538">
        <v>0</v>
      </c>
      <c r="W622" s="538">
        <v>0</v>
      </c>
      <c r="X622" s="537">
        <v>0</v>
      </c>
      <c r="Y622" s="538">
        <v>0</v>
      </c>
      <c r="Z622" s="538">
        <v>0</v>
      </c>
      <c r="AA622" s="538">
        <v>0</v>
      </c>
      <c r="AB622" s="537">
        <v>0</v>
      </c>
      <c r="AC622" s="539"/>
      <c r="AD622" s="540"/>
    </row>
    <row r="623" spans="1:30" s="9" customFormat="1" ht="12.75">
      <c r="A623" s="814"/>
      <c r="B623" s="549"/>
      <c r="C623" s="872"/>
      <c r="D623" s="789"/>
      <c r="E623" s="790"/>
      <c r="F623" s="791">
        <v>1</v>
      </c>
      <c r="G623" s="792"/>
      <c r="H623" s="793"/>
      <c r="I623" s="792"/>
      <c r="J623" s="793"/>
      <c r="K623" s="792"/>
      <c r="L623" s="793"/>
      <c r="M623" s="792"/>
      <c r="N623" s="793"/>
      <c r="O623" s="792"/>
      <c r="P623" s="629"/>
      <c r="Q623" s="855" t="s">
        <v>183</v>
      </c>
      <c r="R623" s="798" t="s">
        <v>217</v>
      </c>
      <c r="S623" s="537">
        <f t="shared" si="125"/>
        <v>78</v>
      </c>
      <c r="T623" s="537">
        <f t="shared" si="125"/>
        <v>0</v>
      </c>
      <c r="U623" s="538">
        <v>78</v>
      </c>
      <c r="V623" s="538">
        <v>0</v>
      </c>
      <c r="W623" s="538">
        <v>0</v>
      </c>
      <c r="X623" s="537">
        <v>0</v>
      </c>
      <c r="Y623" s="538">
        <v>0</v>
      </c>
      <c r="Z623" s="538">
        <v>0</v>
      </c>
      <c r="AA623" s="538">
        <v>0</v>
      </c>
      <c r="AB623" s="537">
        <v>0</v>
      </c>
      <c r="AC623" s="539"/>
      <c r="AD623" s="540"/>
    </row>
    <row r="624" spans="1:30" s="9" customFormat="1" ht="13.5" thickBot="1">
      <c r="A624" s="819"/>
      <c r="B624" s="550"/>
      <c r="C624" s="873"/>
      <c r="D624" s="857">
        <v>240</v>
      </c>
      <c r="E624" s="803"/>
      <c r="F624" s="804"/>
      <c r="G624" s="805"/>
      <c r="H624" s="806">
        <v>1</v>
      </c>
      <c r="I624" s="805"/>
      <c r="J624" s="806"/>
      <c r="K624" s="805"/>
      <c r="L624" s="806"/>
      <c r="M624" s="805"/>
      <c r="N624" s="806"/>
      <c r="O624" s="805"/>
      <c r="P624" s="637"/>
      <c r="Q624" s="855" t="s">
        <v>31</v>
      </c>
      <c r="R624" s="809" t="s">
        <v>218</v>
      </c>
      <c r="S624" s="541">
        <f t="shared" si="124"/>
        <v>1560</v>
      </c>
      <c r="T624" s="541">
        <f t="shared" si="124"/>
        <v>0</v>
      </c>
      <c r="U624" s="538">
        <v>1560</v>
      </c>
      <c r="V624" s="542">
        <v>0</v>
      </c>
      <c r="W624" s="542">
        <v>0</v>
      </c>
      <c r="X624" s="541">
        <v>0</v>
      </c>
      <c r="Y624" s="542">
        <v>0</v>
      </c>
      <c r="Z624" s="542">
        <v>0</v>
      </c>
      <c r="AA624" s="542">
        <v>0</v>
      </c>
      <c r="AB624" s="541">
        <v>0</v>
      </c>
      <c r="AC624" s="543"/>
      <c r="AD624" s="544"/>
    </row>
    <row r="625" spans="1:30" s="9" customFormat="1" ht="12.75">
      <c r="A625" s="814" t="s">
        <v>272</v>
      </c>
      <c r="B625" s="549" t="s">
        <v>370</v>
      </c>
      <c r="C625" s="811">
        <v>240</v>
      </c>
      <c r="D625" s="843"/>
      <c r="E625" s="832"/>
      <c r="F625" s="824"/>
      <c r="G625" s="825"/>
      <c r="H625" s="826"/>
      <c r="I625" s="825"/>
      <c r="J625" s="826"/>
      <c r="K625" s="825"/>
      <c r="L625" s="826"/>
      <c r="M625" s="825"/>
      <c r="N625" s="826"/>
      <c r="O625" s="825"/>
      <c r="P625" s="620"/>
      <c r="Q625" s="619"/>
      <c r="R625" s="599" t="s">
        <v>227</v>
      </c>
      <c r="S625" s="534">
        <f aca="true" t="shared" si="126" ref="S625:AB625">SUM(S626:S636)</f>
        <v>1638</v>
      </c>
      <c r="T625" s="534">
        <f t="shared" si="126"/>
        <v>0</v>
      </c>
      <c r="U625" s="534">
        <f t="shared" si="126"/>
        <v>1638</v>
      </c>
      <c r="V625" s="534">
        <f t="shared" si="126"/>
        <v>0</v>
      </c>
      <c r="W625" s="534">
        <f t="shared" si="126"/>
        <v>0</v>
      </c>
      <c r="X625" s="534">
        <f t="shared" si="126"/>
        <v>0</v>
      </c>
      <c r="Y625" s="534">
        <f t="shared" si="126"/>
        <v>0</v>
      </c>
      <c r="Z625" s="534">
        <f t="shared" si="126"/>
        <v>0</v>
      </c>
      <c r="AA625" s="534">
        <f t="shared" si="126"/>
        <v>0</v>
      </c>
      <c r="AB625" s="534">
        <f t="shared" si="126"/>
        <v>0</v>
      </c>
      <c r="AC625" s="535" t="s">
        <v>28</v>
      </c>
      <c r="AD625" s="536"/>
    </row>
    <row r="626" spans="1:30" s="9" customFormat="1" ht="12.75">
      <c r="A626" s="814"/>
      <c r="B626" s="549"/>
      <c r="C626" s="797"/>
      <c r="D626" s="789"/>
      <c r="E626" s="790"/>
      <c r="F626" s="791"/>
      <c r="G626" s="792"/>
      <c r="H626" s="793"/>
      <c r="I626" s="792"/>
      <c r="J626" s="793"/>
      <c r="K626" s="792"/>
      <c r="L626" s="793"/>
      <c r="M626" s="792"/>
      <c r="N626" s="793"/>
      <c r="O626" s="792"/>
      <c r="P626" s="629"/>
      <c r="Q626" s="628"/>
      <c r="R626" s="798" t="s">
        <v>30</v>
      </c>
      <c r="S626" s="537">
        <f aca="true" t="shared" si="127" ref="S626:T636">U626+W626+Y626+AA626</f>
        <v>0</v>
      </c>
      <c r="T626" s="537">
        <f t="shared" si="127"/>
        <v>0</v>
      </c>
      <c r="U626" s="538">
        <v>0</v>
      </c>
      <c r="V626" s="538">
        <v>0</v>
      </c>
      <c r="W626" s="537">
        <v>0</v>
      </c>
      <c r="X626" s="537">
        <v>0</v>
      </c>
      <c r="Y626" s="537">
        <v>0</v>
      </c>
      <c r="Z626" s="537">
        <v>0</v>
      </c>
      <c r="AA626" s="537">
        <v>0</v>
      </c>
      <c r="AB626" s="537">
        <v>0</v>
      </c>
      <c r="AC626" s="539"/>
      <c r="AD626" s="540"/>
    </row>
    <row r="627" spans="1:30" s="9" customFormat="1" ht="12.75">
      <c r="A627" s="814"/>
      <c r="B627" s="549"/>
      <c r="C627" s="797"/>
      <c r="D627" s="789"/>
      <c r="E627" s="790"/>
      <c r="F627" s="791"/>
      <c r="G627" s="792"/>
      <c r="H627" s="793"/>
      <c r="I627" s="792"/>
      <c r="J627" s="793"/>
      <c r="K627" s="792"/>
      <c r="L627" s="793"/>
      <c r="M627" s="792"/>
      <c r="N627" s="793"/>
      <c r="O627" s="792"/>
      <c r="P627" s="629"/>
      <c r="Q627" s="799"/>
      <c r="R627" s="798" t="s">
        <v>33</v>
      </c>
      <c r="S627" s="537">
        <f t="shared" si="127"/>
        <v>0</v>
      </c>
      <c r="T627" s="537">
        <f t="shared" si="127"/>
        <v>0</v>
      </c>
      <c r="U627" s="538">
        <v>0</v>
      </c>
      <c r="V627" s="538">
        <v>0</v>
      </c>
      <c r="W627" s="537">
        <v>0</v>
      </c>
      <c r="X627" s="537">
        <v>0</v>
      </c>
      <c r="Y627" s="537">
        <v>0</v>
      </c>
      <c r="Z627" s="537">
        <v>0</v>
      </c>
      <c r="AA627" s="537">
        <v>0</v>
      </c>
      <c r="AB627" s="537">
        <v>0</v>
      </c>
      <c r="AC627" s="539"/>
      <c r="AD627" s="540"/>
    </row>
    <row r="628" spans="1:30" s="9" customFormat="1" ht="12.75">
      <c r="A628" s="814"/>
      <c r="B628" s="549"/>
      <c r="C628" s="797"/>
      <c r="D628" s="789"/>
      <c r="E628" s="790"/>
      <c r="F628" s="791"/>
      <c r="G628" s="792"/>
      <c r="H628" s="793"/>
      <c r="I628" s="792"/>
      <c r="J628" s="793"/>
      <c r="K628" s="792"/>
      <c r="L628" s="793"/>
      <c r="M628" s="792"/>
      <c r="N628" s="793"/>
      <c r="O628" s="792"/>
      <c r="P628" s="629"/>
      <c r="Q628" s="854"/>
      <c r="R628" s="798" t="s">
        <v>34</v>
      </c>
      <c r="S628" s="537">
        <f t="shared" si="127"/>
        <v>0</v>
      </c>
      <c r="T628" s="537">
        <f t="shared" si="127"/>
        <v>0</v>
      </c>
      <c r="U628" s="538">
        <v>0</v>
      </c>
      <c r="V628" s="538">
        <v>0</v>
      </c>
      <c r="W628" s="537">
        <v>0</v>
      </c>
      <c r="X628" s="537">
        <v>0</v>
      </c>
      <c r="Y628" s="537">
        <v>0</v>
      </c>
      <c r="Z628" s="537">
        <v>0</v>
      </c>
      <c r="AA628" s="537">
        <v>0</v>
      </c>
      <c r="AB628" s="537">
        <v>0</v>
      </c>
      <c r="AC628" s="539"/>
      <c r="AD628" s="540"/>
    </row>
    <row r="629" spans="1:30" s="9" customFormat="1" ht="12.75">
      <c r="A629" s="814"/>
      <c r="B629" s="549"/>
      <c r="C629" s="797"/>
      <c r="D629" s="789"/>
      <c r="E629" s="790"/>
      <c r="F629" s="791"/>
      <c r="G629" s="792"/>
      <c r="H629" s="793"/>
      <c r="I629" s="792"/>
      <c r="J629" s="793"/>
      <c r="K629" s="792"/>
      <c r="L629" s="793"/>
      <c r="M629" s="792"/>
      <c r="N629" s="793"/>
      <c r="O629" s="792"/>
      <c r="P629" s="629"/>
      <c r="Q629" s="854"/>
      <c r="R629" s="798" t="s">
        <v>228</v>
      </c>
      <c r="S629" s="537">
        <f t="shared" si="127"/>
        <v>0</v>
      </c>
      <c r="T629" s="537">
        <f t="shared" si="127"/>
        <v>0</v>
      </c>
      <c r="U629" s="538">
        <v>0</v>
      </c>
      <c r="V629" s="538">
        <v>0</v>
      </c>
      <c r="W629" s="537">
        <v>0</v>
      </c>
      <c r="X629" s="537">
        <v>0</v>
      </c>
      <c r="Y629" s="537">
        <v>0</v>
      </c>
      <c r="Z629" s="537">
        <v>0</v>
      </c>
      <c r="AA629" s="537">
        <v>0</v>
      </c>
      <c r="AB629" s="537">
        <v>0</v>
      </c>
      <c r="AC629" s="539"/>
      <c r="AD629" s="540"/>
    </row>
    <row r="630" spans="1:30" s="9" customFormat="1" ht="12.75">
      <c r="A630" s="814"/>
      <c r="B630" s="549"/>
      <c r="C630" s="797"/>
      <c r="D630" s="789"/>
      <c r="E630" s="790"/>
      <c r="F630" s="791"/>
      <c r="G630" s="792"/>
      <c r="H630" s="793"/>
      <c r="I630" s="792"/>
      <c r="J630" s="793"/>
      <c r="K630" s="792"/>
      <c r="L630" s="793"/>
      <c r="M630" s="792"/>
      <c r="N630" s="793"/>
      <c r="O630" s="792"/>
      <c r="P630" s="629"/>
      <c r="Q630" s="855"/>
      <c r="R630" s="798" t="s">
        <v>36</v>
      </c>
      <c r="S630" s="537">
        <f t="shared" si="127"/>
        <v>0</v>
      </c>
      <c r="T630" s="537">
        <f t="shared" si="127"/>
        <v>0</v>
      </c>
      <c r="U630" s="538">
        <v>0</v>
      </c>
      <c r="V630" s="538">
        <v>0</v>
      </c>
      <c r="W630" s="537">
        <v>0</v>
      </c>
      <c r="X630" s="537">
        <v>0</v>
      </c>
      <c r="Y630" s="537">
        <v>0</v>
      </c>
      <c r="Z630" s="537">
        <v>0</v>
      </c>
      <c r="AA630" s="537">
        <v>0</v>
      </c>
      <c r="AB630" s="537">
        <v>0</v>
      </c>
      <c r="AC630" s="539"/>
      <c r="AD630" s="540"/>
    </row>
    <row r="631" spans="1:30" s="9" customFormat="1" ht="12.75">
      <c r="A631" s="814"/>
      <c r="B631" s="549"/>
      <c r="C631" s="797"/>
      <c r="D631" s="789"/>
      <c r="E631" s="790"/>
      <c r="F631" s="791"/>
      <c r="G631" s="792"/>
      <c r="H631" s="793"/>
      <c r="I631" s="792"/>
      <c r="J631" s="793"/>
      <c r="K631" s="792"/>
      <c r="L631" s="793"/>
      <c r="M631" s="792"/>
      <c r="N631" s="793"/>
      <c r="O631" s="792"/>
      <c r="P631" s="629"/>
      <c r="Q631" s="855"/>
      <c r="R631" s="798" t="s">
        <v>207</v>
      </c>
      <c r="S631" s="537">
        <f aca="true" t="shared" si="128" ref="S631:T635">U631+W631+Y631+AA631</f>
        <v>0</v>
      </c>
      <c r="T631" s="537">
        <f t="shared" si="128"/>
        <v>0</v>
      </c>
      <c r="U631" s="538">
        <v>0</v>
      </c>
      <c r="V631" s="538">
        <v>0</v>
      </c>
      <c r="W631" s="537">
        <v>0</v>
      </c>
      <c r="X631" s="537">
        <v>0</v>
      </c>
      <c r="Y631" s="537">
        <v>0</v>
      </c>
      <c r="Z631" s="537">
        <v>0</v>
      </c>
      <c r="AA631" s="537">
        <v>0</v>
      </c>
      <c r="AB631" s="537">
        <v>0</v>
      </c>
      <c r="AC631" s="539"/>
      <c r="AD631" s="540"/>
    </row>
    <row r="632" spans="1:30" s="9" customFormat="1" ht="12.75">
      <c r="A632" s="814"/>
      <c r="B632" s="549"/>
      <c r="C632" s="797"/>
      <c r="D632" s="789"/>
      <c r="E632" s="790"/>
      <c r="F632" s="791"/>
      <c r="G632" s="792"/>
      <c r="H632" s="793"/>
      <c r="I632" s="792"/>
      <c r="J632" s="793"/>
      <c r="K632" s="792"/>
      <c r="L632" s="793"/>
      <c r="M632" s="792"/>
      <c r="N632" s="793"/>
      <c r="O632" s="792"/>
      <c r="P632" s="629"/>
      <c r="Q632" s="799"/>
      <c r="R632" s="798" t="s">
        <v>214</v>
      </c>
      <c r="S632" s="537">
        <f t="shared" si="128"/>
        <v>0</v>
      </c>
      <c r="T632" s="537">
        <f t="shared" si="128"/>
        <v>0</v>
      </c>
      <c r="U632" s="538">
        <v>0</v>
      </c>
      <c r="V632" s="538">
        <v>0</v>
      </c>
      <c r="W632" s="538">
        <v>0</v>
      </c>
      <c r="X632" s="537">
        <v>0</v>
      </c>
      <c r="Y632" s="538">
        <v>0</v>
      </c>
      <c r="Z632" s="538">
        <v>0</v>
      </c>
      <c r="AA632" s="538">
        <v>0</v>
      </c>
      <c r="AB632" s="537">
        <v>0</v>
      </c>
      <c r="AC632" s="539"/>
      <c r="AD632" s="540"/>
    </row>
    <row r="633" spans="1:30" s="9" customFormat="1" ht="12.75">
      <c r="A633" s="814"/>
      <c r="B633" s="549"/>
      <c r="C633" s="797"/>
      <c r="D633" s="789"/>
      <c r="E633" s="790"/>
      <c r="F633" s="791"/>
      <c r="G633" s="792"/>
      <c r="H633" s="793"/>
      <c r="I633" s="792"/>
      <c r="J633" s="793"/>
      <c r="K633" s="792"/>
      <c r="L633" s="793"/>
      <c r="M633" s="792"/>
      <c r="N633" s="793"/>
      <c r="O633" s="792"/>
      <c r="P633" s="629"/>
      <c r="Q633" s="855"/>
      <c r="R633" s="798" t="s">
        <v>215</v>
      </c>
      <c r="S633" s="537">
        <f t="shared" si="128"/>
        <v>0</v>
      </c>
      <c r="T633" s="537">
        <f t="shared" si="128"/>
        <v>0</v>
      </c>
      <c r="U633" s="538">
        <v>0</v>
      </c>
      <c r="V633" s="538">
        <v>0</v>
      </c>
      <c r="W633" s="538">
        <v>0</v>
      </c>
      <c r="X633" s="537">
        <v>0</v>
      </c>
      <c r="Y633" s="538">
        <v>0</v>
      </c>
      <c r="Z633" s="538">
        <v>0</v>
      </c>
      <c r="AA633" s="538">
        <v>0</v>
      </c>
      <c r="AB633" s="537">
        <v>0</v>
      </c>
      <c r="AC633" s="539"/>
      <c r="AD633" s="540"/>
    </row>
    <row r="634" spans="1:30" s="9" customFormat="1" ht="12.75">
      <c r="A634" s="814"/>
      <c r="B634" s="549"/>
      <c r="C634" s="797"/>
      <c r="D634" s="789"/>
      <c r="E634" s="790"/>
      <c r="F634" s="791"/>
      <c r="G634" s="792"/>
      <c r="H634" s="793"/>
      <c r="I634" s="792"/>
      <c r="J634" s="793"/>
      <c r="K634" s="792"/>
      <c r="L634" s="793"/>
      <c r="M634" s="792"/>
      <c r="N634" s="793"/>
      <c r="O634" s="792"/>
      <c r="P634" s="629"/>
      <c r="Q634" s="855"/>
      <c r="R634" s="798" t="s">
        <v>216</v>
      </c>
      <c r="S634" s="537">
        <f t="shared" si="128"/>
        <v>0</v>
      </c>
      <c r="T634" s="537">
        <f t="shared" si="128"/>
        <v>0</v>
      </c>
      <c r="U634" s="538">
        <v>0</v>
      </c>
      <c r="V634" s="538">
        <v>0</v>
      </c>
      <c r="W634" s="538">
        <v>0</v>
      </c>
      <c r="X634" s="537">
        <v>0</v>
      </c>
      <c r="Y634" s="538">
        <v>0</v>
      </c>
      <c r="Z634" s="538">
        <v>0</v>
      </c>
      <c r="AA634" s="538">
        <v>0</v>
      </c>
      <c r="AB634" s="537">
        <v>0</v>
      </c>
      <c r="AC634" s="539"/>
      <c r="AD634" s="540"/>
    </row>
    <row r="635" spans="1:30" s="9" customFormat="1" ht="12.75">
      <c r="A635" s="814"/>
      <c r="B635" s="549"/>
      <c r="C635" s="797"/>
      <c r="D635" s="789"/>
      <c r="E635" s="790"/>
      <c r="F635" s="791">
        <v>1</v>
      </c>
      <c r="G635" s="792"/>
      <c r="H635" s="793"/>
      <c r="I635" s="792"/>
      <c r="J635" s="793"/>
      <c r="K635" s="792"/>
      <c r="L635" s="793"/>
      <c r="M635" s="792"/>
      <c r="N635" s="793"/>
      <c r="O635" s="792"/>
      <c r="P635" s="629"/>
      <c r="Q635" s="855" t="s">
        <v>183</v>
      </c>
      <c r="R635" s="798" t="s">
        <v>217</v>
      </c>
      <c r="S635" s="537">
        <f t="shared" si="128"/>
        <v>78</v>
      </c>
      <c r="T635" s="537">
        <f t="shared" si="128"/>
        <v>0</v>
      </c>
      <c r="U635" s="538">
        <v>78</v>
      </c>
      <c r="V635" s="538">
        <v>0</v>
      </c>
      <c r="W635" s="538">
        <v>0</v>
      </c>
      <c r="X635" s="537">
        <v>0</v>
      </c>
      <c r="Y635" s="538">
        <v>0</v>
      </c>
      <c r="Z635" s="538">
        <v>0</v>
      </c>
      <c r="AA635" s="538">
        <v>0</v>
      </c>
      <c r="AB635" s="537">
        <v>0</v>
      </c>
      <c r="AC635" s="539"/>
      <c r="AD635" s="540"/>
    </row>
    <row r="636" spans="1:30" s="9" customFormat="1" ht="13.5" thickBot="1">
      <c r="A636" s="819"/>
      <c r="B636" s="550"/>
      <c r="C636" s="801"/>
      <c r="D636" s="857">
        <v>240</v>
      </c>
      <c r="E636" s="803"/>
      <c r="F636" s="804"/>
      <c r="G636" s="805"/>
      <c r="H636" s="806">
        <v>1</v>
      </c>
      <c r="I636" s="805"/>
      <c r="J636" s="806"/>
      <c r="K636" s="805"/>
      <c r="L636" s="806"/>
      <c r="M636" s="805"/>
      <c r="N636" s="806"/>
      <c r="O636" s="805"/>
      <c r="P636" s="637"/>
      <c r="Q636" s="855" t="s">
        <v>31</v>
      </c>
      <c r="R636" s="809" t="s">
        <v>218</v>
      </c>
      <c r="S636" s="541">
        <f t="shared" si="127"/>
        <v>1560</v>
      </c>
      <c r="T636" s="541">
        <f t="shared" si="127"/>
        <v>0</v>
      </c>
      <c r="U636" s="538">
        <v>1560</v>
      </c>
      <c r="V636" s="542">
        <v>0</v>
      </c>
      <c r="W636" s="542">
        <v>0</v>
      </c>
      <c r="X636" s="541">
        <v>0</v>
      </c>
      <c r="Y636" s="542">
        <v>0</v>
      </c>
      <c r="Z636" s="542">
        <v>0</v>
      </c>
      <c r="AA636" s="542">
        <v>0</v>
      </c>
      <c r="AB636" s="541">
        <v>0</v>
      </c>
      <c r="AC636" s="543"/>
      <c r="AD636" s="544"/>
    </row>
    <row r="637" spans="1:30" s="9" customFormat="1" ht="12.75">
      <c r="A637" s="814" t="s">
        <v>273</v>
      </c>
      <c r="B637" s="549" t="s">
        <v>371</v>
      </c>
      <c r="C637" s="811">
        <v>275</v>
      </c>
      <c r="D637" s="843"/>
      <c r="E637" s="832"/>
      <c r="F637" s="824"/>
      <c r="G637" s="825"/>
      <c r="H637" s="826"/>
      <c r="I637" s="825"/>
      <c r="J637" s="826"/>
      <c r="K637" s="825"/>
      <c r="L637" s="826"/>
      <c r="M637" s="825"/>
      <c r="N637" s="826"/>
      <c r="O637" s="825"/>
      <c r="P637" s="620"/>
      <c r="Q637" s="619"/>
      <c r="R637" s="599" t="s">
        <v>227</v>
      </c>
      <c r="S637" s="534">
        <f aca="true" t="shared" si="129" ref="S637:AB637">SUM(S638:S648)</f>
        <v>1876.8</v>
      </c>
      <c r="T637" s="534">
        <f t="shared" si="129"/>
        <v>0</v>
      </c>
      <c r="U637" s="534">
        <f t="shared" si="129"/>
        <v>1876.8</v>
      </c>
      <c r="V637" s="534">
        <f t="shared" si="129"/>
        <v>0</v>
      </c>
      <c r="W637" s="534">
        <f t="shared" si="129"/>
        <v>0</v>
      </c>
      <c r="X637" s="534">
        <f t="shared" si="129"/>
        <v>0</v>
      </c>
      <c r="Y637" s="534">
        <f t="shared" si="129"/>
        <v>0</v>
      </c>
      <c r="Z637" s="534">
        <f t="shared" si="129"/>
        <v>0</v>
      </c>
      <c r="AA637" s="534">
        <f t="shared" si="129"/>
        <v>0</v>
      </c>
      <c r="AB637" s="534">
        <f t="shared" si="129"/>
        <v>0</v>
      </c>
      <c r="AC637" s="535" t="s">
        <v>28</v>
      </c>
      <c r="AD637" s="536"/>
    </row>
    <row r="638" spans="1:30" s="9" customFormat="1" ht="12.75">
      <c r="A638" s="814"/>
      <c r="B638" s="549"/>
      <c r="C638" s="797"/>
      <c r="D638" s="789"/>
      <c r="E638" s="790"/>
      <c r="F638" s="791"/>
      <c r="G638" s="792"/>
      <c r="H638" s="793"/>
      <c r="I638" s="792"/>
      <c r="J638" s="793"/>
      <c r="K638" s="792"/>
      <c r="L638" s="793"/>
      <c r="M638" s="792"/>
      <c r="N638" s="793"/>
      <c r="O638" s="792"/>
      <c r="P638" s="629"/>
      <c r="Q638" s="628"/>
      <c r="R638" s="798" t="s">
        <v>30</v>
      </c>
      <c r="S638" s="537">
        <f aca="true" t="shared" si="130" ref="S638:T648">U638+W638+Y638+AA638</f>
        <v>0</v>
      </c>
      <c r="T638" s="537">
        <f t="shared" si="130"/>
        <v>0</v>
      </c>
      <c r="U638" s="538">
        <v>0</v>
      </c>
      <c r="V638" s="538">
        <v>0</v>
      </c>
      <c r="W638" s="537">
        <v>0</v>
      </c>
      <c r="X638" s="537">
        <v>0</v>
      </c>
      <c r="Y638" s="537">
        <v>0</v>
      </c>
      <c r="Z638" s="537">
        <v>0</v>
      </c>
      <c r="AA638" s="537">
        <v>0</v>
      </c>
      <c r="AB638" s="537">
        <v>0</v>
      </c>
      <c r="AC638" s="539"/>
      <c r="AD638" s="540"/>
    </row>
    <row r="639" spans="1:30" s="9" customFormat="1" ht="12.75">
      <c r="A639" s="814"/>
      <c r="B639" s="549"/>
      <c r="C639" s="797"/>
      <c r="D639" s="789"/>
      <c r="E639" s="790"/>
      <c r="F639" s="791"/>
      <c r="G639" s="792"/>
      <c r="H639" s="793"/>
      <c r="I639" s="792"/>
      <c r="J639" s="793"/>
      <c r="K639" s="792"/>
      <c r="L639" s="793"/>
      <c r="M639" s="792"/>
      <c r="N639" s="793"/>
      <c r="O639" s="792"/>
      <c r="P639" s="629"/>
      <c r="Q639" s="799"/>
      <c r="R639" s="798" t="s">
        <v>33</v>
      </c>
      <c r="S639" s="537">
        <f t="shared" si="130"/>
        <v>0</v>
      </c>
      <c r="T639" s="537">
        <f t="shared" si="130"/>
        <v>0</v>
      </c>
      <c r="U639" s="538">
        <v>0</v>
      </c>
      <c r="V639" s="538">
        <v>0</v>
      </c>
      <c r="W639" s="537">
        <v>0</v>
      </c>
      <c r="X639" s="537">
        <v>0</v>
      </c>
      <c r="Y639" s="537">
        <v>0</v>
      </c>
      <c r="Z639" s="537">
        <v>0</v>
      </c>
      <c r="AA639" s="537">
        <v>0</v>
      </c>
      <c r="AB639" s="537">
        <v>0</v>
      </c>
      <c r="AC639" s="539"/>
      <c r="AD639" s="540"/>
    </row>
    <row r="640" spans="1:30" s="9" customFormat="1" ht="12.75">
      <c r="A640" s="814"/>
      <c r="B640" s="549"/>
      <c r="C640" s="797"/>
      <c r="D640" s="789"/>
      <c r="E640" s="790"/>
      <c r="F640" s="791"/>
      <c r="G640" s="792"/>
      <c r="H640" s="793"/>
      <c r="I640" s="792"/>
      <c r="J640" s="793"/>
      <c r="K640" s="792"/>
      <c r="L640" s="793"/>
      <c r="M640" s="792"/>
      <c r="N640" s="793"/>
      <c r="O640" s="792"/>
      <c r="P640" s="629"/>
      <c r="Q640" s="854"/>
      <c r="R640" s="798" t="s">
        <v>34</v>
      </c>
      <c r="S640" s="537">
        <f t="shared" si="130"/>
        <v>0</v>
      </c>
      <c r="T640" s="537">
        <f t="shared" si="130"/>
        <v>0</v>
      </c>
      <c r="U640" s="538">
        <v>0</v>
      </c>
      <c r="V640" s="538">
        <v>0</v>
      </c>
      <c r="W640" s="537">
        <v>0</v>
      </c>
      <c r="X640" s="537">
        <v>0</v>
      </c>
      <c r="Y640" s="537">
        <v>0</v>
      </c>
      <c r="Z640" s="537">
        <v>0</v>
      </c>
      <c r="AA640" s="537">
        <v>0</v>
      </c>
      <c r="AB640" s="537">
        <v>0</v>
      </c>
      <c r="AC640" s="539"/>
      <c r="AD640" s="540"/>
    </row>
    <row r="641" spans="1:30" s="9" customFormat="1" ht="12.75">
      <c r="A641" s="814"/>
      <c r="B641" s="549"/>
      <c r="C641" s="797"/>
      <c r="D641" s="789"/>
      <c r="E641" s="790"/>
      <c r="F641" s="791"/>
      <c r="G641" s="792"/>
      <c r="H641" s="793"/>
      <c r="I641" s="792"/>
      <c r="J641" s="793"/>
      <c r="K641" s="792"/>
      <c r="L641" s="793"/>
      <c r="M641" s="792"/>
      <c r="N641" s="793"/>
      <c r="O641" s="792"/>
      <c r="P641" s="629"/>
      <c r="Q641" s="854"/>
      <c r="R641" s="798" t="s">
        <v>228</v>
      </c>
      <c r="S641" s="537">
        <f t="shared" si="130"/>
        <v>0</v>
      </c>
      <c r="T641" s="537">
        <f t="shared" si="130"/>
        <v>0</v>
      </c>
      <c r="U641" s="538">
        <v>0</v>
      </c>
      <c r="V641" s="538">
        <v>0</v>
      </c>
      <c r="W641" s="537">
        <v>0</v>
      </c>
      <c r="X641" s="537">
        <v>0</v>
      </c>
      <c r="Y641" s="537">
        <v>0</v>
      </c>
      <c r="Z641" s="537">
        <v>0</v>
      </c>
      <c r="AA641" s="537">
        <v>0</v>
      </c>
      <c r="AB641" s="537">
        <v>0</v>
      </c>
      <c r="AC641" s="539"/>
      <c r="AD641" s="540"/>
    </row>
    <row r="642" spans="1:30" s="9" customFormat="1" ht="12.75">
      <c r="A642" s="814"/>
      <c r="B642" s="549"/>
      <c r="C642" s="797"/>
      <c r="D642" s="789"/>
      <c r="E642" s="790"/>
      <c r="F642" s="791"/>
      <c r="G642" s="792"/>
      <c r="H642" s="793"/>
      <c r="I642" s="792"/>
      <c r="J642" s="793"/>
      <c r="K642" s="792"/>
      <c r="L642" s="793"/>
      <c r="M642" s="792"/>
      <c r="N642" s="793"/>
      <c r="O642" s="792"/>
      <c r="P642" s="629"/>
      <c r="Q642" s="855"/>
      <c r="R642" s="798" t="s">
        <v>36</v>
      </c>
      <c r="S642" s="537">
        <f t="shared" si="130"/>
        <v>0</v>
      </c>
      <c r="T642" s="537">
        <f t="shared" si="130"/>
        <v>0</v>
      </c>
      <c r="U642" s="538">
        <v>0</v>
      </c>
      <c r="V642" s="538">
        <v>0</v>
      </c>
      <c r="W642" s="537">
        <v>0</v>
      </c>
      <c r="X642" s="537">
        <v>0</v>
      </c>
      <c r="Y642" s="537">
        <v>0</v>
      </c>
      <c r="Z642" s="537">
        <v>0</v>
      </c>
      <c r="AA642" s="537">
        <v>0</v>
      </c>
      <c r="AB642" s="537">
        <v>0</v>
      </c>
      <c r="AC642" s="539"/>
      <c r="AD642" s="540"/>
    </row>
    <row r="643" spans="1:30" s="9" customFormat="1" ht="12.75">
      <c r="A643" s="814"/>
      <c r="B643" s="549"/>
      <c r="C643" s="797"/>
      <c r="D643" s="789"/>
      <c r="E643" s="790"/>
      <c r="F643" s="791"/>
      <c r="G643" s="792"/>
      <c r="H643" s="793"/>
      <c r="I643" s="792"/>
      <c r="J643" s="793"/>
      <c r="K643" s="792"/>
      <c r="L643" s="793"/>
      <c r="M643" s="792"/>
      <c r="N643" s="793"/>
      <c r="O643" s="792"/>
      <c r="P643" s="629"/>
      <c r="Q643" s="855"/>
      <c r="R643" s="798" t="s">
        <v>207</v>
      </c>
      <c r="S643" s="537">
        <f aca="true" t="shared" si="131" ref="S643:T647">U643+W643+Y643+AA643</f>
        <v>0</v>
      </c>
      <c r="T643" s="537">
        <f t="shared" si="131"/>
        <v>0</v>
      </c>
      <c r="U643" s="538">
        <v>0</v>
      </c>
      <c r="V643" s="538">
        <v>0</v>
      </c>
      <c r="W643" s="537">
        <v>0</v>
      </c>
      <c r="X643" s="537">
        <v>0</v>
      </c>
      <c r="Y643" s="537">
        <v>0</v>
      </c>
      <c r="Z643" s="537">
        <v>0</v>
      </c>
      <c r="AA643" s="537">
        <v>0</v>
      </c>
      <c r="AB643" s="537">
        <v>0</v>
      </c>
      <c r="AC643" s="539"/>
      <c r="AD643" s="540"/>
    </row>
    <row r="644" spans="1:30" s="9" customFormat="1" ht="12.75">
      <c r="A644" s="814"/>
      <c r="B644" s="549"/>
      <c r="C644" s="797"/>
      <c r="D644" s="789"/>
      <c r="E644" s="790"/>
      <c r="F644" s="791"/>
      <c r="G644" s="792"/>
      <c r="H644" s="793"/>
      <c r="I644" s="792"/>
      <c r="J644" s="793"/>
      <c r="K644" s="792"/>
      <c r="L644" s="793"/>
      <c r="M644" s="792"/>
      <c r="N644" s="793"/>
      <c r="O644" s="792"/>
      <c r="P644" s="629"/>
      <c r="Q644" s="799"/>
      <c r="R644" s="798" t="s">
        <v>214</v>
      </c>
      <c r="S644" s="537">
        <f t="shared" si="131"/>
        <v>0</v>
      </c>
      <c r="T644" s="537">
        <f t="shared" si="131"/>
        <v>0</v>
      </c>
      <c r="U644" s="538">
        <v>0</v>
      </c>
      <c r="V644" s="538">
        <v>0</v>
      </c>
      <c r="W644" s="538">
        <v>0</v>
      </c>
      <c r="X644" s="537">
        <v>0</v>
      </c>
      <c r="Y644" s="538">
        <v>0</v>
      </c>
      <c r="Z644" s="538">
        <v>0</v>
      </c>
      <c r="AA644" s="538">
        <v>0</v>
      </c>
      <c r="AB644" s="537">
        <v>0</v>
      </c>
      <c r="AC644" s="539"/>
      <c r="AD644" s="540"/>
    </row>
    <row r="645" spans="1:30" s="9" customFormat="1" ht="12.75">
      <c r="A645" s="814"/>
      <c r="B645" s="549"/>
      <c r="C645" s="797"/>
      <c r="D645" s="789"/>
      <c r="E645" s="790"/>
      <c r="F645" s="791"/>
      <c r="G645" s="792"/>
      <c r="H645" s="793"/>
      <c r="I645" s="792"/>
      <c r="J645" s="793"/>
      <c r="K645" s="792"/>
      <c r="L645" s="793"/>
      <c r="M645" s="792"/>
      <c r="N645" s="793"/>
      <c r="O645" s="792"/>
      <c r="P645" s="629"/>
      <c r="Q645" s="799"/>
      <c r="R645" s="798" t="s">
        <v>215</v>
      </c>
      <c r="S645" s="537">
        <f t="shared" si="131"/>
        <v>0</v>
      </c>
      <c r="T645" s="537">
        <f t="shared" si="131"/>
        <v>0</v>
      </c>
      <c r="U645" s="538">
        <v>0</v>
      </c>
      <c r="V645" s="538">
        <v>0</v>
      </c>
      <c r="W645" s="538">
        <v>0</v>
      </c>
      <c r="X645" s="537">
        <v>0</v>
      </c>
      <c r="Y645" s="538">
        <v>0</v>
      </c>
      <c r="Z645" s="538">
        <v>0</v>
      </c>
      <c r="AA645" s="538">
        <v>0</v>
      </c>
      <c r="AB645" s="537">
        <v>0</v>
      </c>
      <c r="AC645" s="539"/>
      <c r="AD645" s="540"/>
    </row>
    <row r="646" spans="1:30" s="9" customFormat="1" ht="12.75">
      <c r="A646" s="814"/>
      <c r="B646" s="549"/>
      <c r="C646" s="797"/>
      <c r="D646" s="789"/>
      <c r="E646" s="790"/>
      <c r="F646" s="791"/>
      <c r="G646" s="792"/>
      <c r="H646" s="793"/>
      <c r="I646" s="792"/>
      <c r="J646" s="793"/>
      <c r="K646" s="792"/>
      <c r="L646" s="793"/>
      <c r="M646" s="792"/>
      <c r="N646" s="793"/>
      <c r="O646" s="792"/>
      <c r="P646" s="629"/>
      <c r="Q646" s="855"/>
      <c r="R646" s="798" t="s">
        <v>216</v>
      </c>
      <c r="S646" s="537">
        <f t="shared" si="131"/>
        <v>0</v>
      </c>
      <c r="T646" s="537">
        <f t="shared" si="131"/>
        <v>0</v>
      </c>
      <c r="U646" s="538">
        <v>0</v>
      </c>
      <c r="V646" s="538">
        <v>0</v>
      </c>
      <c r="W646" s="538">
        <v>0</v>
      </c>
      <c r="X646" s="537">
        <v>0</v>
      </c>
      <c r="Y646" s="538">
        <v>0</v>
      </c>
      <c r="Z646" s="538">
        <v>0</v>
      </c>
      <c r="AA646" s="538">
        <v>0</v>
      </c>
      <c r="AB646" s="537">
        <v>0</v>
      </c>
      <c r="AC646" s="539"/>
      <c r="AD646" s="540"/>
    </row>
    <row r="647" spans="1:30" s="9" customFormat="1" ht="12.75">
      <c r="A647" s="814"/>
      <c r="B647" s="549"/>
      <c r="C647" s="797"/>
      <c r="D647" s="789"/>
      <c r="E647" s="790"/>
      <c r="F647" s="791">
        <v>1</v>
      </c>
      <c r="G647" s="792"/>
      <c r="H647" s="793"/>
      <c r="I647" s="792"/>
      <c r="J647" s="793"/>
      <c r="K647" s="792"/>
      <c r="L647" s="793"/>
      <c r="M647" s="792"/>
      <c r="N647" s="793"/>
      <c r="O647" s="792"/>
      <c r="P647" s="629"/>
      <c r="Q647" s="855" t="s">
        <v>183</v>
      </c>
      <c r="R647" s="798" t="s">
        <v>217</v>
      </c>
      <c r="S647" s="537">
        <f t="shared" si="131"/>
        <v>89.3</v>
      </c>
      <c r="T647" s="537">
        <f t="shared" si="131"/>
        <v>0</v>
      </c>
      <c r="U647" s="538">
        <v>89.3</v>
      </c>
      <c r="V647" s="538">
        <v>0</v>
      </c>
      <c r="W647" s="538">
        <v>0</v>
      </c>
      <c r="X647" s="537">
        <v>0</v>
      </c>
      <c r="Y647" s="538">
        <v>0</v>
      </c>
      <c r="Z647" s="538">
        <v>0</v>
      </c>
      <c r="AA647" s="538">
        <v>0</v>
      </c>
      <c r="AB647" s="537">
        <v>0</v>
      </c>
      <c r="AC647" s="539"/>
      <c r="AD647" s="540"/>
    </row>
    <row r="648" spans="1:30" s="9" customFormat="1" ht="13.5" thickBot="1">
      <c r="A648" s="819"/>
      <c r="B648" s="550"/>
      <c r="C648" s="801"/>
      <c r="D648" s="857">
        <v>275</v>
      </c>
      <c r="E648" s="803"/>
      <c r="F648" s="804"/>
      <c r="G648" s="805"/>
      <c r="H648" s="806">
        <v>1</v>
      </c>
      <c r="I648" s="805"/>
      <c r="J648" s="806"/>
      <c r="K648" s="805"/>
      <c r="L648" s="806"/>
      <c r="M648" s="805"/>
      <c r="N648" s="806"/>
      <c r="O648" s="805"/>
      <c r="P648" s="637"/>
      <c r="Q648" s="855" t="s">
        <v>31</v>
      </c>
      <c r="R648" s="809" t="s">
        <v>218</v>
      </c>
      <c r="S648" s="541">
        <f t="shared" si="130"/>
        <v>1787.5</v>
      </c>
      <c r="T648" s="541">
        <f t="shared" si="130"/>
        <v>0</v>
      </c>
      <c r="U648" s="538">
        <v>1787.5</v>
      </c>
      <c r="V648" s="542">
        <v>0</v>
      </c>
      <c r="W648" s="542">
        <v>0</v>
      </c>
      <c r="X648" s="541">
        <v>0</v>
      </c>
      <c r="Y648" s="542">
        <v>0</v>
      </c>
      <c r="Z648" s="542">
        <v>0</v>
      </c>
      <c r="AA648" s="542">
        <v>0</v>
      </c>
      <c r="AB648" s="541">
        <v>0</v>
      </c>
      <c r="AC648" s="543"/>
      <c r="AD648" s="544"/>
    </row>
    <row r="649" spans="1:30" s="9" customFormat="1" ht="12.75">
      <c r="A649" s="837" t="s">
        <v>274</v>
      </c>
      <c r="B649" s="745" t="s">
        <v>372</v>
      </c>
      <c r="C649" s="811">
        <v>240</v>
      </c>
      <c r="D649" s="843"/>
      <c r="E649" s="832"/>
      <c r="F649" s="824"/>
      <c r="G649" s="825"/>
      <c r="H649" s="826"/>
      <c r="I649" s="825"/>
      <c r="J649" s="826"/>
      <c r="K649" s="825"/>
      <c r="L649" s="826"/>
      <c r="M649" s="825"/>
      <c r="N649" s="826"/>
      <c r="O649" s="825"/>
      <c r="P649" s="620"/>
      <c r="Q649" s="621"/>
      <c r="R649" s="599" t="s">
        <v>227</v>
      </c>
      <c r="S649" s="534">
        <f aca="true" t="shared" si="132" ref="S649:AB649">SUM(S650:S660)</f>
        <v>1638</v>
      </c>
      <c r="T649" s="534">
        <f t="shared" si="132"/>
        <v>0</v>
      </c>
      <c r="U649" s="534">
        <f t="shared" si="132"/>
        <v>1638</v>
      </c>
      <c r="V649" s="534">
        <f t="shared" si="132"/>
        <v>0</v>
      </c>
      <c r="W649" s="534">
        <f t="shared" si="132"/>
        <v>0</v>
      </c>
      <c r="X649" s="534">
        <f t="shared" si="132"/>
        <v>0</v>
      </c>
      <c r="Y649" s="534">
        <f t="shared" si="132"/>
        <v>0</v>
      </c>
      <c r="Z649" s="534">
        <f t="shared" si="132"/>
        <v>0</v>
      </c>
      <c r="AA649" s="534">
        <f t="shared" si="132"/>
        <v>0</v>
      </c>
      <c r="AB649" s="534">
        <f t="shared" si="132"/>
        <v>0</v>
      </c>
      <c r="AC649" s="535" t="s">
        <v>28</v>
      </c>
      <c r="AD649" s="536"/>
    </row>
    <row r="650" spans="1:30" s="9" customFormat="1" ht="12.75">
      <c r="A650" s="623"/>
      <c r="B650" s="624"/>
      <c r="C650" s="797"/>
      <c r="D650" s="789"/>
      <c r="E650" s="790"/>
      <c r="F650" s="791"/>
      <c r="G650" s="792"/>
      <c r="H650" s="793"/>
      <c r="I650" s="792"/>
      <c r="J650" s="793"/>
      <c r="K650" s="792"/>
      <c r="L650" s="793"/>
      <c r="M650" s="792"/>
      <c r="N650" s="793"/>
      <c r="O650" s="792"/>
      <c r="P650" s="629"/>
      <c r="Q650" s="552"/>
      <c r="R650" s="798" t="s">
        <v>30</v>
      </c>
      <c r="S650" s="537">
        <f aca="true" t="shared" si="133" ref="S650:T660">U650+W650+Y650+AA650</f>
        <v>0</v>
      </c>
      <c r="T650" s="537">
        <f t="shared" si="133"/>
        <v>0</v>
      </c>
      <c r="U650" s="537">
        <v>0</v>
      </c>
      <c r="V650" s="537">
        <v>0</v>
      </c>
      <c r="W650" s="537">
        <v>0</v>
      </c>
      <c r="X650" s="537">
        <v>0</v>
      </c>
      <c r="Y650" s="537">
        <v>0</v>
      </c>
      <c r="Z650" s="537">
        <v>0</v>
      </c>
      <c r="AA650" s="537">
        <v>0</v>
      </c>
      <c r="AB650" s="537">
        <v>0</v>
      </c>
      <c r="AC650" s="539"/>
      <c r="AD650" s="540"/>
    </row>
    <row r="651" spans="1:30" s="9" customFormat="1" ht="12.75">
      <c r="A651" s="623"/>
      <c r="B651" s="624"/>
      <c r="C651" s="797"/>
      <c r="D651" s="789"/>
      <c r="E651" s="790"/>
      <c r="F651" s="791"/>
      <c r="G651" s="792"/>
      <c r="H651" s="793"/>
      <c r="I651" s="792"/>
      <c r="J651" s="793"/>
      <c r="K651" s="792"/>
      <c r="L651" s="793"/>
      <c r="M651" s="792"/>
      <c r="N651" s="793"/>
      <c r="O651" s="792"/>
      <c r="P651" s="629"/>
      <c r="Q651" s="871"/>
      <c r="R651" s="798" t="s">
        <v>33</v>
      </c>
      <c r="S651" s="537">
        <f t="shared" si="133"/>
        <v>0</v>
      </c>
      <c r="T651" s="537">
        <f t="shared" si="133"/>
        <v>0</v>
      </c>
      <c r="U651" s="537">
        <v>0</v>
      </c>
      <c r="V651" s="537">
        <v>0</v>
      </c>
      <c r="W651" s="537">
        <v>0</v>
      </c>
      <c r="X651" s="537">
        <v>0</v>
      </c>
      <c r="Y651" s="537">
        <v>0</v>
      </c>
      <c r="Z651" s="537">
        <v>0</v>
      </c>
      <c r="AA651" s="537">
        <v>0</v>
      </c>
      <c r="AB651" s="537">
        <v>0</v>
      </c>
      <c r="AC651" s="539"/>
      <c r="AD651" s="540"/>
    </row>
    <row r="652" spans="1:30" s="9" customFormat="1" ht="12.75">
      <c r="A652" s="623"/>
      <c r="B652" s="624"/>
      <c r="C652" s="797"/>
      <c r="D652" s="789"/>
      <c r="E652" s="790"/>
      <c r="F652" s="791"/>
      <c r="G652" s="792"/>
      <c r="H652" s="793"/>
      <c r="I652" s="792"/>
      <c r="J652" s="793"/>
      <c r="K652" s="792"/>
      <c r="L652" s="793"/>
      <c r="M652" s="792"/>
      <c r="N652" s="793"/>
      <c r="O652" s="792"/>
      <c r="P652" s="629"/>
      <c r="Q652" s="877"/>
      <c r="R652" s="798" t="s">
        <v>34</v>
      </c>
      <c r="S652" s="537">
        <f t="shared" si="133"/>
        <v>0</v>
      </c>
      <c r="T652" s="537">
        <f t="shared" si="133"/>
        <v>0</v>
      </c>
      <c r="U652" s="537">
        <v>0</v>
      </c>
      <c r="V652" s="537">
        <v>0</v>
      </c>
      <c r="W652" s="537">
        <v>0</v>
      </c>
      <c r="X652" s="537">
        <v>0</v>
      </c>
      <c r="Y652" s="537">
        <v>0</v>
      </c>
      <c r="Z652" s="537">
        <v>0</v>
      </c>
      <c r="AA652" s="537">
        <v>0</v>
      </c>
      <c r="AB652" s="537">
        <v>0</v>
      </c>
      <c r="AC652" s="539"/>
      <c r="AD652" s="540"/>
    </row>
    <row r="653" spans="1:30" s="9" customFormat="1" ht="12.75">
      <c r="A653" s="623"/>
      <c r="B653" s="624"/>
      <c r="C653" s="797"/>
      <c r="D653" s="789"/>
      <c r="E653" s="790"/>
      <c r="F653" s="791"/>
      <c r="G653" s="792"/>
      <c r="H653" s="793"/>
      <c r="I653" s="792"/>
      <c r="J653" s="793"/>
      <c r="K653" s="792"/>
      <c r="L653" s="793"/>
      <c r="M653" s="792"/>
      <c r="N653" s="793"/>
      <c r="O653" s="792"/>
      <c r="P653" s="629"/>
      <c r="Q653" s="877"/>
      <c r="R653" s="798" t="s">
        <v>228</v>
      </c>
      <c r="S653" s="537">
        <f t="shared" si="133"/>
        <v>0</v>
      </c>
      <c r="T653" s="537">
        <f t="shared" si="133"/>
        <v>0</v>
      </c>
      <c r="U653" s="537">
        <v>0</v>
      </c>
      <c r="V653" s="537">
        <v>0</v>
      </c>
      <c r="W653" s="537">
        <v>0</v>
      </c>
      <c r="X653" s="537">
        <v>0</v>
      </c>
      <c r="Y653" s="537">
        <v>0</v>
      </c>
      <c r="Z653" s="537">
        <v>0</v>
      </c>
      <c r="AA653" s="537">
        <v>0</v>
      </c>
      <c r="AB653" s="537">
        <v>0</v>
      </c>
      <c r="AC653" s="539"/>
      <c r="AD653" s="540"/>
    </row>
    <row r="654" spans="1:30" s="9" customFormat="1" ht="12.75">
      <c r="A654" s="623"/>
      <c r="B654" s="624"/>
      <c r="C654" s="797"/>
      <c r="D654" s="789"/>
      <c r="E654" s="790"/>
      <c r="F654" s="791"/>
      <c r="G654" s="792"/>
      <c r="H654" s="793"/>
      <c r="I654" s="792"/>
      <c r="J654" s="793"/>
      <c r="K654" s="792"/>
      <c r="L654" s="793"/>
      <c r="M654" s="792"/>
      <c r="N654" s="793"/>
      <c r="O654" s="792"/>
      <c r="P654" s="629"/>
      <c r="Q654" s="798"/>
      <c r="R654" s="798" t="s">
        <v>36</v>
      </c>
      <c r="S654" s="537">
        <f t="shared" si="133"/>
        <v>0</v>
      </c>
      <c r="T654" s="537">
        <f t="shared" si="133"/>
        <v>0</v>
      </c>
      <c r="U654" s="538">
        <v>0</v>
      </c>
      <c r="V654" s="538">
        <v>0</v>
      </c>
      <c r="W654" s="537">
        <v>0</v>
      </c>
      <c r="X654" s="537">
        <v>0</v>
      </c>
      <c r="Y654" s="537">
        <v>0</v>
      </c>
      <c r="Z654" s="537">
        <v>0</v>
      </c>
      <c r="AA654" s="537">
        <v>0</v>
      </c>
      <c r="AB654" s="537">
        <v>0</v>
      </c>
      <c r="AC654" s="539"/>
      <c r="AD654" s="540"/>
    </row>
    <row r="655" spans="1:30" s="9" customFormat="1" ht="12.75">
      <c r="A655" s="623"/>
      <c r="B655" s="624"/>
      <c r="C655" s="797"/>
      <c r="D655" s="789"/>
      <c r="E655" s="790"/>
      <c r="F655" s="791"/>
      <c r="G655" s="792"/>
      <c r="H655" s="793"/>
      <c r="I655" s="792"/>
      <c r="J655" s="793"/>
      <c r="K655" s="792"/>
      <c r="L655" s="793"/>
      <c r="M655" s="792"/>
      <c r="N655" s="793"/>
      <c r="O655" s="792"/>
      <c r="P655" s="629"/>
      <c r="Q655" s="798"/>
      <c r="R655" s="798" t="s">
        <v>207</v>
      </c>
      <c r="S655" s="537">
        <f t="shared" si="133"/>
        <v>0</v>
      </c>
      <c r="T655" s="537">
        <f t="shared" si="133"/>
        <v>0</v>
      </c>
      <c r="U655" s="538">
        <v>0</v>
      </c>
      <c r="V655" s="538">
        <v>0</v>
      </c>
      <c r="W655" s="537">
        <v>0</v>
      </c>
      <c r="X655" s="537">
        <v>0</v>
      </c>
      <c r="Y655" s="537">
        <v>0</v>
      </c>
      <c r="Z655" s="537">
        <v>0</v>
      </c>
      <c r="AA655" s="537">
        <v>0</v>
      </c>
      <c r="AB655" s="537">
        <v>0</v>
      </c>
      <c r="AC655" s="539"/>
      <c r="AD655" s="540"/>
    </row>
    <row r="656" spans="1:30" s="9" customFormat="1" ht="12.75">
      <c r="A656" s="623"/>
      <c r="B656" s="624"/>
      <c r="C656" s="797"/>
      <c r="D656" s="789"/>
      <c r="E656" s="790"/>
      <c r="F656" s="791"/>
      <c r="G656" s="792"/>
      <c r="H656" s="793"/>
      <c r="I656" s="792"/>
      <c r="J656" s="793"/>
      <c r="K656" s="792"/>
      <c r="L656" s="793"/>
      <c r="M656" s="792"/>
      <c r="N656" s="793"/>
      <c r="O656" s="792"/>
      <c r="P656" s="629"/>
      <c r="Q656" s="871"/>
      <c r="R656" s="798" t="s">
        <v>214</v>
      </c>
      <c r="S656" s="537">
        <f t="shared" si="133"/>
        <v>0</v>
      </c>
      <c r="T656" s="537">
        <f t="shared" si="133"/>
        <v>0</v>
      </c>
      <c r="U656" s="538">
        <v>0</v>
      </c>
      <c r="V656" s="538">
        <v>0</v>
      </c>
      <c r="W656" s="538">
        <v>0</v>
      </c>
      <c r="X656" s="537">
        <v>0</v>
      </c>
      <c r="Y656" s="538">
        <v>0</v>
      </c>
      <c r="Z656" s="538">
        <v>0</v>
      </c>
      <c r="AA656" s="538">
        <v>0</v>
      </c>
      <c r="AB656" s="537">
        <v>0</v>
      </c>
      <c r="AC656" s="539"/>
      <c r="AD656" s="540"/>
    </row>
    <row r="657" spans="1:30" s="9" customFormat="1" ht="12.75">
      <c r="A657" s="623"/>
      <c r="B657" s="624"/>
      <c r="C657" s="797"/>
      <c r="D657" s="789"/>
      <c r="E657" s="790"/>
      <c r="F657" s="791"/>
      <c r="G657" s="792"/>
      <c r="H657" s="793"/>
      <c r="I657" s="792"/>
      <c r="J657" s="793"/>
      <c r="K657" s="792"/>
      <c r="L657" s="793"/>
      <c r="M657" s="792"/>
      <c r="N657" s="793"/>
      <c r="O657" s="792"/>
      <c r="P657" s="629"/>
      <c r="Q657" s="871"/>
      <c r="R657" s="798" t="s">
        <v>215</v>
      </c>
      <c r="S657" s="537">
        <f t="shared" si="133"/>
        <v>0</v>
      </c>
      <c r="T657" s="537">
        <f t="shared" si="133"/>
        <v>0</v>
      </c>
      <c r="U657" s="538">
        <v>0</v>
      </c>
      <c r="V657" s="538">
        <v>0</v>
      </c>
      <c r="W657" s="538">
        <v>0</v>
      </c>
      <c r="X657" s="537">
        <v>0</v>
      </c>
      <c r="Y657" s="538">
        <v>0</v>
      </c>
      <c r="Z657" s="538">
        <v>0</v>
      </c>
      <c r="AA657" s="538">
        <v>0</v>
      </c>
      <c r="AB657" s="537">
        <v>0</v>
      </c>
      <c r="AC657" s="539"/>
      <c r="AD657" s="540"/>
    </row>
    <row r="658" spans="1:30" s="9" customFormat="1" ht="12.75">
      <c r="A658" s="623"/>
      <c r="B658" s="624"/>
      <c r="C658" s="797"/>
      <c r="D658" s="789"/>
      <c r="E658" s="790"/>
      <c r="F658" s="791"/>
      <c r="G658" s="792"/>
      <c r="H658" s="793"/>
      <c r="I658" s="792"/>
      <c r="J658" s="793"/>
      <c r="K658" s="792"/>
      <c r="L658" s="793"/>
      <c r="M658" s="792"/>
      <c r="N658" s="793"/>
      <c r="O658" s="792"/>
      <c r="P658" s="629"/>
      <c r="Q658" s="798"/>
      <c r="R658" s="798" t="s">
        <v>216</v>
      </c>
      <c r="S658" s="537">
        <f t="shared" si="133"/>
        <v>0</v>
      </c>
      <c r="T658" s="537">
        <f t="shared" si="133"/>
        <v>0</v>
      </c>
      <c r="U658" s="538">
        <v>0</v>
      </c>
      <c r="V658" s="538">
        <v>0</v>
      </c>
      <c r="W658" s="538">
        <v>0</v>
      </c>
      <c r="X658" s="537">
        <v>0</v>
      </c>
      <c r="Y658" s="538">
        <v>0</v>
      </c>
      <c r="Z658" s="538">
        <v>0</v>
      </c>
      <c r="AA658" s="538">
        <v>0</v>
      </c>
      <c r="AB658" s="537">
        <v>0</v>
      </c>
      <c r="AC658" s="539"/>
      <c r="AD658" s="540"/>
    </row>
    <row r="659" spans="1:30" s="9" customFormat="1" ht="12.75">
      <c r="A659" s="623"/>
      <c r="B659" s="624"/>
      <c r="C659" s="797"/>
      <c r="D659" s="789"/>
      <c r="E659" s="790"/>
      <c r="F659" s="791">
        <v>1</v>
      </c>
      <c r="G659" s="792"/>
      <c r="H659" s="793"/>
      <c r="I659" s="792"/>
      <c r="J659" s="793"/>
      <c r="K659" s="792"/>
      <c r="L659" s="793"/>
      <c r="M659" s="792"/>
      <c r="N659" s="793"/>
      <c r="O659" s="792"/>
      <c r="P659" s="629"/>
      <c r="Q659" s="798" t="s">
        <v>183</v>
      </c>
      <c r="R659" s="798" t="s">
        <v>217</v>
      </c>
      <c r="S659" s="537">
        <f t="shared" si="133"/>
        <v>78</v>
      </c>
      <c r="T659" s="537">
        <f t="shared" si="133"/>
        <v>0</v>
      </c>
      <c r="U659" s="538">
        <v>78</v>
      </c>
      <c r="V659" s="538">
        <v>0</v>
      </c>
      <c r="W659" s="538">
        <v>0</v>
      </c>
      <c r="X659" s="537">
        <v>0</v>
      </c>
      <c r="Y659" s="538">
        <v>0</v>
      </c>
      <c r="Z659" s="538">
        <v>0</v>
      </c>
      <c r="AA659" s="538">
        <v>0</v>
      </c>
      <c r="AB659" s="537">
        <v>0</v>
      </c>
      <c r="AC659" s="539"/>
      <c r="AD659" s="540"/>
    </row>
    <row r="660" spans="1:30" s="9" customFormat="1" ht="13.5" thickBot="1">
      <c r="A660" s="631"/>
      <c r="B660" s="632"/>
      <c r="C660" s="801"/>
      <c r="D660" s="857">
        <v>240</v>
      </c>
      <c r="E660" s="803"/>
      <c r="F660" s="804"/>
      <c r="G660" s="805"/>
      <c r="H660" s="806">
        <v>1</v>
      </c>
      <c r="I660" s="805"/>
      <c r="J660" s="806"/>
      <c r="K660" s="805"/>
      <c r="L660" s="806"/>
      <c r="M660" s="805"/>
      <c r="N660" s="806"/>
      <c r="O660" s="805"/>
      <c r="P660" s="637"/>
      <c r="Q660" s="798" t="s">
        <v>31</v>
      </c>
      <c r="R660" s="809" t="s">
        <v>218</v>
      </c>
      <c r="S660" s="541">
        <f t="shared" si="133"/>
        <v>1560</v>
      </c>
      <c r="T660" s="541">
        <f t="shared" si="133"/>
        <v>0</v>
      </c>
      <c r="U660" s="538">
        <v>1560</v>
      </c>
      <c r="V660" s="542">
        <v>0</v>
      </c>
      <c r="W660" s="542">
        <v>0</v>
      </c>
      <c r="X660" s="541">
        <v>0</v>
      </c>
      <c r="Y660" s="542">
        <v>0</v>
      </c>
      <c r="Z660" s="542">
        <v>0</v>
      </c>
      <c r="AA660" s="542">
        <v>0</v>
      </c>
      <c r="AB660" s="541">
        <v>0</v>
      </c>
      <c r="AC660" s="543"/>
      <c r="AD660" s="544"/>
    </row>
    <row r="661" spans="1:30" s="9" customFormat="1" ht="12.75">
      <c r="A661" s="837" t="s">
        <v>275</v>
      </c>
      <c r="B661" s="745" t="s">
        <v>373</v>
      </c>
      <c r="C661" s="811">
        <v>160</v>
      </c>
      <c r="D661" s="843"/>
      <c r="E661" s="832"/>
      <c r="F661" s="824"/>
      <c r="G661" s="825"/>
      <c r="H661" s="826"/>
      <c r="I661" s="825"/>
      <c r="J661" s="826"/>
      <c r="K661" s="825"/>
      <c r="L661" s="826"/>
      <c r="M661" s="825"/>
      <c r="N661" s="826"/>
      <c r="O661" s="825"/>
      <c r="P661" s="620"/>
      <c r="Q661" s="621"/>
      <c r="R661" s="599" t="s">
        <v>227</v>
      </c>
      <c r="S661" s="534">
        <f aca="true" t="shared" si="134" ref="S661:AB661">SUM(S662:S672)</f>
        <v>1092</v>
      </c>
      <c r="T661" s="534">
        <f t="shared" si="134"/>
        <v>0</v>
      </c>
      <c r="U661" s="534">
        <f t="shared" si="134"/>
        <v>1092</v>
      </c>
      <c r="V661" s="534">
        <f t="shared" si="134"/>
        <v>0</v>
      </c>
      <c r="W661" s="534">
        <f t="shared" si="134"/>
        <v>0</v>
      </c>
      <c r="X661" s="534">
        <f t="shared" si="134"/>
        <v>0</v>
      </c>
      <c r="Y661" s="534">
        <f t="shared" si="134"/>
        <v>0</v>
      </c>
      <c r="Z661" s="534">
        <f t="shared" si="134"/>
        <v>0</v>
      </c>
      <c r="AA661" s="534">
        <f t="shared" si="134"/>
        <v>0</v>
      </c>
      <c r="AB661" s="534">
        <f t="shared" si="134"/>
        <v>0</v>
      </c>
      <c r="AC661" s="535" t="s">
        <v>28</v>
      </c>
      <c r="AD661" s="536"/>
    </row>
    <row r="662" spans="1:30" s="9" customFormat="1" ht="12.75">
      <c r="A662" s="623"/>
      <c r="B662" s="624"/>
      <c r="C662" s="797"/>
      <c r="D662" s="789"/>
      <c r="E662" s="790"/>
      <c r="F662" s="791"/>
      <c r="G662" s="792"/>
      <c r="H662" s="793"/>
      <c r="I662" s="792"/>
      <c r="J662" s="793"/>
      <c r="K662" s="792"/>
      <c r="L662" s="793"/>
      <c r="M662" s="792"/>
      <c r="N662" s="793"/>
      <c r="O662" s="792"/>
      <c r="P662" s="629"/>
      <c r="Q662" s="552"/>
      <c r="R662" s="798" t="s">
        <v>30</v>
      </c>
      <c r="S662" s="537">
        <f aca="true" t="shared" si="135" ref="S662:T672">U662+W662+Y662+AA662</f>
        <v>0</v>
      </c>
      <c r="T662" s="537">
        <f t="shared" si="135"/>
        <v>0</v>
      </c>
      <c r="U662" s="537">
        <v>0</v>
      </c>
      <c r="V662" s="537">
        <v>0</v>
      </c>
      <c r="W662" s="537">
        <v>0</v>
      </c>
      <c r="X662" s="537">
        <v>0</v>
      </c>
      <c r="Y662" s="537">
        <v>0</v>
      </c>
      <c r="Z662" s="537">
        <v>0</v>
      </c>
      <c r="AA662" s="537">
        <v>0</v>
      </c>
      <c r="AB662" s="537">
        <v>0</v>
      </c>
      <c r="AC662" s="539"/>
      <c r="AD662" s="540"/>
    </row>
    <row r="663" spans="1:30" s="9" customFormat="1" ht="12.75">
      <c r="A663" s="623"/>
      <c r="B663" s="624"/>
      <c r="C663" s="797"/>
      <c r="D663" s="789"/>
      <c r="E663" s="790"/>
      <c r="F663" s="791"/>
      <c r="G663" s="792"/>
      <c r="H663" s="793"/>
      <c r="I663" s="792"/>
      <c r="J663" s="793"/>
      <c r="K663" s="792"/>
      <c r="L663" s="793"/>
      <c r="M663" s="792"/>
      <c r="N663" s="793"/>
      <c r="O663" s="792"/>
      <c r="P663" s="629"/>
      <c r="Q663" s="871"/>
      <c r="R663" s="798" t="s">
        <v>33</v>
      </c>
      <c r="S663" s="537">
        <f t="shared" si="135"/>
        <v>0</v>
      </c>
      <c r="T663" s="537">
        <f t="shared" si="135"/>
        <v>0</v>
      </c>
      <c r="U663" s="537">
        <v>0</v>
      </c>
      <c r="V663" s="537">
        <v>0</v>
      </c>
      <c r="W663" s="537">
        <v>0</v>
      </c>
      <c r="X663" s="537">
        <v>0</v>
      </c>
      <c r="Y663" s="537">
        <v>0</v>
      </c>
      <c r="Z663" s="537">
        <v>0</v>
      </c>
      <c r="AA663" s="537">
        <v>0</v>
      </c>
      <c r="AB663" s="537">
        <v>0</v>
      </c>
      <c r="AC663" s="539"/>
      <c r="AD663" s="540"/>
    </row>
    <row r="664" spans="1:30" s="9" customFormat="1" ht="12.75">
      <c r="A664" s="623"/>
      <c r="B664" s="624"/>
      <c r="C664" s="797"/>
      <c r="D664" s="789"/>
      <c r="E664" s="790"/>
      <c r="F664" s="791"/>
      <c r="G664" s="792"/>
      <c r="H664" s="793"/>
      <c r="I664" s="792"/>
      <c r="J664" s="793"/>
      <c r="K664" s="792"/>
      <c r="L664" s="793"/>
      <c r="M664" s="792"/>
      <c r="N664" s="793"/>
      <c r="O664" s="792"/>
      <c r="P664" s="629"/>
      <c r="Q664" s="877"/>
      <c r="R664" s="798" t="s">
        <v>34</v>
      </c>
      <c r="S664" s="537">
        <f t="shared" si="135"/>
        <v>0</v>
      </c>
      <c r="T664" s="537">
        <f t="shared" si="135"/>
        <v>0</v>
      </c>
      <c r="U664" s="537">
        <v>0</v>
      </c>
      <c r="V664" s="537">
        <v>0</v>
      </c>
      <c r="W664" s="537">
        <v>0</v>
      </c>
      <c r="X664" s="537">
        <v>0</v>
      </c>
      <c r="Y664" s="537">
        <v>0</v>
      </c>
      <c r="Z664" s="537">
        <v>0</v>
      </c>
      <c r="AA664" s="537">
        <v>0</v>
      </c>
      <c r="AB664" s="537">
        <v>0</v>
      </c>
      <c r="AC664" s="539"/>
      <c r="AD664" s="540"/>
    </row>
    <row r="665" spans="1:30" s="9" customFormat="1" ht="12.75">
      <c r="A665" s="623"/>
      <c r="B665" s="624"/>
      <c r="C665" s="797"/>
      <c r="D665" s="789"/>
      <c r="E665" s="790"/>
      <c r="F665" s="791"/>
      <c r="G665" s="792"/>
      <c r="H665" s="793"/>
      <c r="I665" s="792"/>
      <c r="J665" s="793"/>
      <c r="K665" s="792"/>
      <c r="L665" s="793"/>
      <c r="M665" s="792"/>
      <c r="N665" s="793"/>
      <c r="O665" s="792"/>
      <c r="P665" s="629"/>
      <c r="Q665" s="877"/>
      <c r="R665" s="798" t="s">
        <v>228</v>
      </c>
      <c r="S665" s="537">
        <f t="shared" si="135"/>
        <v>0</v>
      </c>
      <c r="T665" s="537">
        <f t="shared" si="135"/>
        <v>0</v>
      </c>
      <c r="U665" s="537">
        <v>0</v>
      </c>
      <c r="V665" s="537">
        <v>0</v>
      </c>
      <c r="W665" s="537">
        <v>0</v>
      </c>
      <c r="X665" s="537">
        <v>0</v>
      </c>
      <c r="Y665" s="537">
        <v>0</v>
      </c>
      <c r="Z665" s="537">
        <v>0</v>
      </c>
      <c r="AA665" s="537">
        <v>0</v>
      </c>
      <c r="AB665" s="537">
        <v>0</v>
      </c>
      <c r="AC665" s="539"/>
      <c r="AD665" s="540"/>
    </row>
    <row r="666" spans="1:30" s="9" customFormat="1" ht="12.75">
      <c r="A666" s="623"/>
      <c r="B666" s="624"/>
      <c r="C666" s="797"/>
      <c r="D666" s="789"/>
      <c r="E666" s="790"/>
      <c r="F666" s="791"/>
      <c r="G666" s="792"/>
      <c r="H666" s="793"/>
      <c r="I666" s="792"/>
      <c r="J666" s="793"/>
      <c r="K666" s="792"/>
      <c r="L666" s="793"/>
      <c r="M666" s="792"/>
      <c r="N666" s="793"/>
      <c r="O666" s="792"/>
      <c r="P666" s="629"/>
      <c r="Q666" s="798"/>
      <c r="R666" s="798" t="s">
        <v>36</v>
      </c>
      <c r="S666" s="537">
        <f t="shared" si="135"/>
        <v>0</v>
      </c>
      <c r="T666" s="537">
        <f t="shared" si="135"/>
        <v>0</v>
      </c>
      <c r="U666" s="538">
        <v>0</v>
      </c>
      <c r="V666" s="538">
        <v>0</v>
      </c>
      <c r="W666" s="537">
        <v>0</v>
      </c>
      <c r="X666" s="537">
        <v>0</v>
      </c>
      <c r="Y666" s="537">
        <v>0</v>
      </c>
      <c r="Z666" s="537">
        <v>0</v>
      </c>
      <c r="AA666" s="537">
        <v>0</v>
      </c>
      <c r="AB666" s="537">
        <v>0</v>
      </c>
      <c r="AC666" s="539"/>
      <c r="AD666" s="540"/>
    </row>
    <row r="667" spans="1:30" s="9" customFormat="1" ht="12.75">
      <c r="A667" s="623"/>
      <c r="B667" s="624"/>
      <c r="C667" s="797"/>
      <c r="D667" s="789"/>
      <c r="E667" s="790"/>
      <c r="F667" s="791"/>
      <c r="G667" s="792"/>
      <c r="H667" s="793"/>
      <c r="I667" s="792"/>
      <c r="J667" s="793"/>
      <c r="K667" s="792"/>
      <c r="L667" s="793"/>
      <c r="M667" s="792"/>
      <c r="N667" s="793"/>
      <c r="O667" s="792"/>
      <c r="P667" s="629"/>
      <c r="Q667" s="798"/>
      <c r="R667" s="798" t="s">
        <v>207</v>
      </c>
      <c r="S667" s="537">
        <f t="shared" si="135"/>
        <v>0</v>
      </c>
      <c r="T667" s="537">
        <f t="shared" si="135"/>
        <v>0</v>
      </c>
      <c r="U667" s="538">
        <v>0</v>
      </c>
      <c r="V667" s="538">
        <v>0</v>
      </c>
      <c r="W667" s="537">
        <v>0</v>
      </c>
      <c r="X667" s="537">
        <v>0</v>
      </c>
      <c r="Y667" s="537">
        <v>0</v>
      </c>
      <c r="Z667" s="537">
        <v>0</v>
      </c>
      <c r="AA667" s="537">
        <v>0</v>
      </c>
      <c r="AB667" s="537">
        <v>0</v>
      </c>
      <c r="AC667" s="539"/>
      <c r="AD667" s="540"/>
    </row>
    <row r="668" spans="1:30" s="9" customFormat="1" ht="12.75">
      <c r="A668" s="623"/>
      <c r="B668" s="624"/>
      <c r="C668" s="797"/>
      <c r="D668" s="789"/>
      <c r="E668" s="790"/>
      <c r="F668" s="791"/>
      <c r="G668" s="792"/>
      <c r="H668" s="793"/>
      <c r="I668" s="792"/>
      <c r="J668" s="793"/>
      <c r="K668" s="792"/>
      <c r="L668" s="793"/>
      <c r="M668" s="792"/>
      <c r="N668" s="793"/>
      <c r="O668" s="792"/>
      <c r="P668" s="629"/>
      <c r="Q668" s="871"/>
      <c r="R668" s="798" t="s">
        <v>214</v>
      </c>
      <c r="S668" s="537">
        <f t="shared" si="135"/>
        <v>0</v>
      </c>
      <c r="T668" s="537">
        <f t="shared" si="135"/>
        <v>0</v>
      </c>
      <c r="U668" s="538">
        <v>0</v>
      </c>
      <c r="V668" s="538">
        <v>0</v>
      </c>
      <c r="W668" s="538">
        <v>0</v>
      </c>
      <c r="X668" s="537">
        <v>0</v>
      </c>
      <c r="Y668" s="538">
        <v>0</v>
      </c>
      <c r="Z668" s="538">
        <v>0</v>
      </c>
      <c r="AA668" s="538">
        <v>0</v>
      </c>
      <c r="AB668" s="537">
        <v>0</v>
      </c>
      <c r="AC668" s="539"/>
      <c r="AD668" s="540"/>
    </row>
    <row r="669" spans="1:30" s="9" customFormat="1" ht="12.75">
      <c r="A669" s="623"/>
      <c r="B669" s="624"/>
      <c r="C669" s="797"/>
      <c r="D669" s="789"/>
      <c r="E669" s="790"/>
      <c r="F669" s="791"/>
      <c r="G669" s="792"/>
      <c r="H669" s="793"/>
      <c r="I669" s="792"/>
      <c r="J669" s="793"/>
      <c r="K669" s="792"/>
      <c r="L669" s="793"/>
      <c r="M669" s="792"/>
      <c r="N669" s="793"/>
      <c r="O669" s="792"/>
      <c r="P669" s="629"/>
      <c r="Q669" s="871"/>
      <c r="R669" s="798" t="s">
        <v>215</v>
      </c>
      <c r="S669" s="537">
        <f t="shared" si="135"/>
        <v>0</v>
      </c>
      <c r="T669" s="537">
        <f t="shared" si="135"/>
        <v>0</v>
      </c>
      <c r="U669" s="538">
        <v>0</v>
      </c>
      <c r="V669" s="538">
        <v>0</v>
      </c>
      <c r="W669" s="538">
        <v>0</v>
      </c>
      <c r="X669" s="537">
        <v>0</v>
      </c>
      <c r="Y669" s="538">
        <v>0</v>
      </c>
      <c r="Z669" s="538">
        <v>0</v>
      </c>
      <c r="AA669" s="538">
        <v>0</v>
      </c>
      <c r="AB669" s="537">
        <v>0</v>
      </c>
      <c r="AC669" s="539"/>
      <c r="AD669" s="540"/>
    </row>
    <row r="670" spans="1:30" s="9" customFormat="1" ht="12.75">
      <c r="A670" s="623"/>
      <c r="B670" s="624"/>
      <c r="C670" s="797"/>
      <c r="D670" s="789"/>
      <c r="E670" s="790"/>
      <c r="F670" s="791"/>
      <c r="G670" s="792"/>
      <c r="H670" s="793"/>
      <c r="I670" s="792"/>
      <c r="J670" s="793"/>
      <c r="K670" s="792"/>
      <c r="L670" s="793"/>
      <c r="M670" s="792"/>
      <c r="N670" s="793"/>
      <c r="O670" s="792"/>
      <c r="P670" s="629"/>
      <c r="Q670" s="798"/>
      <c r="R670" s="798" t="s">
        <v>216</v>
      </c>
      <c r="S670" s="537">
        <f t="shared" si="135"/>
        <v>0</v>
      </c>
      <c r="T670" s="537">
        <f t="shared" si="135"/>
        <v>0</v>
      </c>
      <c r="U670" s="538">
        <v>0</v>
      </c>
      <c r="V670" s="538">
        <v>0</v>
      </c>
      <c r="W670" s="538">
        <v>0</v>
      </c>
      <c r="X670" s="537">
        <v>0</v>
      </c>
      <c r="Y670" s="538">
        <v>0</v>
      </c>
      <c r="Z670" s="538">
        <v>0</v>
      </c>
      <c r="AA670" s="538">
        <v>0</v>
      </c>
      <c r="AB670" s="537">
        <v>0</v>
      </c>
      <c r="AC670" s="539"/>
      <c r="AD670" s="540"/>
    </row>
    <row r="671" spans="1:30" s="9" customFormat="1" ht="12.75">
      <c r="A671" s="623"/>
      <c r="B671" s="624"/>
      <c r="C671" s="797"/>
      <c r="D671" s="789"/>
      <c r="E671" s="790"/>
      <c r="F671" s="791">
        <v>1</v>
      </c>
      <c r="G671" s="792"/>
      <c r="H671" s="793"/>
      <c r="I671" s="792"/>
      <c r="J671" s="793"/>
      <c r="K671" s="792"/>
      <c r="L671" s="793"/>
      <c r="M671" s="792"/>
      <c r="N671" s="793"/>
      <c r="O671" s="792"/>
      <c r="P671" s="629"/>
      <c r="Q671" s="798" t="s">
        <v>183</v>
      </c>
      <c r="R671" s="798" t="s">
        <v>217</v>
      </c>
      <c r="S671" s="537">
        <f t="shared" si="135"/>
        <v>52</v>
      </c>
      <c r="T671" s="537">
        <f t="shared" si="135"/>
        <v>0</v>
      </c>
      <c r="U671" s="538">
        <v>52</v>
      </c>
      <c r="V671" s="538">
        <v>0</v>
      </c>
      <c r="W671" s="538">
        <v>0</v>
      </c>
      <c r="X671" s="537">
        <v>0</v>
      </c>
      <c r="Y671" s="538">
        <v>0</v>
      </c>
      <c r="Z671" s="538">
        <v>0</v>
      </c>
      <c r="AA671" s="538">
        <v>0</v>
      </c>
      <c r="AB671" s="537">
        <v>0</v>
      </c>
      <c r="AC671" s="539"/>
      <c r="AD671" s="540"/>
    </row>
    <row r="672" spans="1:30" s="9" customFormat="1" ht="13.5" thickBot="1">
      <c r="A672" s="631"/>
      <c r="B672" s="632"/>
      <c r="C672" s="801"/>
      <c r="D672" s="857">
        <v>160</v>
      </c>
      <c r="E672" s="803"/>
      <c r="F672" s="804"/>
      <c r="G672" s="805"/>
      <c r="H672" s="806">
        <v>1</v>
      </c>
      <c r="I672" s="805"/>
      <c r="J672" s="806"/>
      <c r="K672" s="805"/>
      <c r="L672" s="806"/>
      <c r="M672" s="805"/>
      <c r="N672" s="806"/>
      <c r="O672" s="805"/>
      <c r="P672" s="637"/>
      <c r="Q672" s="798" t="s">
        <v>31</v>
      </c>
      <c r="R672" s="809" t="s">
        <v>218</v>
      </c>
      <c r="S672" s="541">
        <f t="shared" si="135"/>
        <v>1040</v>
      </c>
      <c r="T672" s="541">
        <f t="shared" si="135"/>
        <v>0</v>
      </c>
      <c r="U672" s="538">
        <v>1040</v>
      </c>
      <c r="V672" s="542">
        <v>0</v>
      </c>
      <c r="W672" s="542">
        <v>0</v>
      </c>
      <c r="X672" s="541">
        <v>0</v>
      </c>
      <c r="Y672" s="542">
        <v>0</v>
      </c>
      <c r="Z672" s="542">
        <v>0</v>
      </c>
      <c r="AA672" s="542">
        <v>0</v>
      </c>
      <c r="AB672" s="541">
        <v>0</v>
      </c>
      <c r="AC672" s="543"/>
      <c r="AD672" s="544"/>
    </row>
    <row r="673" spans="1:30" s="9" customFormat="1" ht="12.75">
      <c r="A673" s="837" t="s">
        <v>408</v>
      </c>
      <c r="B673" s="745" t="s">
        <v>374</v>
      </c>
      <c r="C673" s="811">
        <v>180</v>
      </c>
      <c r="D673" s="843"/>
      <c r="E673" s="832"/>
      <c r="F673" s="824"/>
      <c r="G673" s="825"/>
      <c r="H673" s="826"/>
      <c r="I673" s="825"/>
      <c r="J673" s="826"/>
      <c r="K673" s="825"/>
      <c r="L673" s="826"/>
      <c r="M673" s="825"/>
      <c r="N673" s="826"/>
      <c r="O673" s="825"/>
      <c r="P673" s="620"/>
      <c r="Q673" s="621"/>
      <c r="R673" s="599" t="s">
        <v>227</v>
      </c>
      <c r="S673" s="534">
        <f aca="true" t="shared" si="136" ref="S673:AB673">SUM(S674:S684)</f>
        <v>1228.5</v>
      </c>
      <c r="T673" s="534">
        <f t="shared" si="136"/>
        <v>0</v>
      </c>
      <c r="U673" s="534">
        <f t="shared" si="136"/>
        <v>1228.5</v>
      </c>
      <c r="V673" s="534">
        <f t="shared" si="136"/>
        <v>0</v>
      </c>
      <c r="W673" s="534">
        <f t="shared" si="136"/>
        <v>0</v>
      </c>
      <c r="X673" s="534">
        <f t="shared" si="136"/>
        <v>0</v>
      </c>
      <c r="Y673" s="534">
        <f t="shared" si="136"/>
        <v>0</v>
      </c>
      <c r="Z673" s="534">
        <f t="shared" si="136"/>
        <v>0</v>
      </c>
      <c r="AA673" s="534">
        <f t="shared" si="136"/>
        <v>0</v>
      </c>
      <c r="AB673" s="534">
        <f t="shared" si="136"/>
        <v>0</v>
      </c>
      <c r="AC673" s="535" t="s">
        <v>28</v>
      </c>
      <c r="AD673" s="536"/>
    </row>
    <row r="674" spans="1:30" s="9" customFormat="1" ht="12.75">
      <c r="A674" s="623"/>
      <c r="B674" s="624"/>
      <c r="C674" s="797"/>
      <c r="D674" s="789"/>
      <c r="E674" s="790"/>
      <c r="F674" s="791"/>
      <c r="G674" s="792"/>
      <c r="H674" s="793"/>
      <c r="I674" s="792"/>
      <c r="J674" s="793"/>
      <c r="K674" s="792"/>
      <c r="L674" s="793"/>
      <c r="M674" s="792"/>
      <c r="N674" s="793"/>
      <c r="O674" s="792"/>
      <c r="P674" s="629"/>
      <c r="Q674" s="552"/>
      <c r="R674" s="798" t="s">
        <v>30</v>
      </c>
      <c r="S674" s="537">
        <f aca="true" t="shared" si="137" ref="S674:T684">U674+W674+Y674+AA674</f>
        <v>0</v>
      </c>
      <c r="T674" s="537">
        <f t="shared" si="137"/>
        <v>0</v>
      </c>
      <c r="U674" s="537">
        <v>0</v>
      </c>
      <c r="V674" s="537">
        <v>0</v>
      </c>
      <c r="W674" s="537">
        <v>0</v>
      </c>
      <c r="X674" s="537">
        <v>0</v>
      </c>
      <c r="Y674" s="537">
        <v>0</v>
      </c>
      <c r="Z674" s="537">
        <v>0</v>
      </c>
      <c r="AA674" s="537">
        <v>0</v>
      </c>
      <c r="AB674" s="537">
        <v>0</v>
      </c>
      <c r="AC674" s="539"/>
      <c r="AD674" s="540"/>
    </row>
    <row r="675" spans="1:30" s="9" customFormat="1" ht="12.75">
      <c r="A675" s="623"/>
      <c r="B675" s="624"/>
      <c r="C675" s="797"/>
      <c r="D675" s="789"/>
      <c r="E675" s="790"/>
      <c r="F675" s="791"/>
      <c r="G675" s="792"/>
      <c r="H675" s="793"/>
      <c r="I675" s="792"/>
      <c r="J675" s="793"/>
      <c r="K675" s="792"/>
      <c r="L675" s="793"/>
      <c r="M675" s="792"/>
      <c r="N675" s="793"/>
      <c r="O675" s="792"/>
      <c r="P675" s="629"/>
      <c r="Q675" s="871"/>
      <c r="R675" s="798" t="s">
        <v>33</v>
      </c>
      <c r="S675" s="537">
        <f t="shared" si="137"/>
        <v>0</v>
      </c>
      <c r="T675" s="537">
        <f t="shared" si="137"/>
        <v>0</v>
      </c>
      <c r="U675" s="537">
        <v>0</v>
      </c>
      <c r="V675" s="537">
        <v>0</v>
      </c>
      <c r="W675" s="537">
        <v>0</v>
      </c>
      <c r="X675" s="537">
        <v>0</v>
      </c>
      <c r="Y675" s="537">
        <v>0</v>
      </c>
      <c r="Z675" s="537">
        <v>0</v>
      </c>
      <c r="AA675" s="537">
        <v>0</v>
      </c>
      <c r="AB675" s="537">
        <v>0</v>
      </c>
      <c r="AC675" s="539"/>
      <c r="AD675" s="540"/>
    </row>
    <row r="676" spans="1:30" s="9" customFormat="1" ht="12.75">
      <c r="A676" s="623"/>
      <c r="B676" s="624"/>
      <c r="C676" s="797"/>
      <c r="D676" s="789"/>
      <c r="E676" s="790"/>
      <c r="F676" s="791"/>
      <c r="G676" s="792"/>
      <c r="H676" s="793"/>
      <c r="I676" s="792"/>
      <c r="J676" s="793"/>
      <c r="K676" s="792"/>
      <c r="L676" s="793"/>
      <c r="M676" s="792"/>
      <c r="N676" s="793"/>
      <c r="O676" s="792"/>
      <c r="P676" s="629"/>
      <c r="Q676" s="877"/>
      <c r="R676" s="798" t="s">
        <v>34</v>
      </c>
      <c r="S676" s="537">
        <f t="shared" si="137"/>
        <v>0</v>
      </c>
      <c r="T676" s="537">
        <f t="shared" si="137"/>
        <v>0</v>
      </c>
      <c r="U676" s="537">
        <v>0</v>
      </c>
      <c r="V676" s="537">
        <v>0</v>
      </c>
      <c r="W676" s="537">
        <v>0</v>
      </c>
      <c r="X676" s="537">
        <v>0</v>
      </c>
      <c r="Y676" s="537">
        <v>0</v>
      </c>
      <c r="Z676" s="537">
        <v>0</v>
      </c>
      <c r="AA676" s="537">
        <v>0</v>
      </c>
      <c r="AB676" s="537">
        <v>0</v>
      </c>
      <c r="AC676" s="539"/>
      <c r="AD676" s="540"/>
    </row>
    <row r="677" spans="1:30" s="9" customFormat="1" ht="12.75">
      <c r="A677" s="623"/>
      <c r="B677" s="624"/>
      <c r="C677" s="797"/>
      <c r="D677" s="789"/>
      <c r="E677" s="790"/>
      <c r="F677" s="791"/>
      <c r="G677" s="792"/>
      <c r="H677" s="793"/>
      <c r="I677" s="792"/>
      <c r="J677" s="793"/>
      <c r="K677" s="792"/>
      <c r="L677" s="793"/>
      <c r="M677" s="792"/>
      <c r="N677" s="793"/>
      <c r="O677" s="792"/>
      <c r="P677" s="629"/>
      <c r="Q677" s="877"/>
      <c r="R677" s="798" t="s">
        <v>228</v>
      </c>
      <c r="S677" s="537">
        <f t="shared" si="137"/>
        <v>0</v>
      </c>
      <c r="T677" s="537">
        <f t="shared" si="137"/>
        <v>0</v>
      </c>
      <c r="U677" s="537">
        <v>0</v>
      </c>
      <c r="V677" s="537">
        <v>0</v>
      </c>
      <c r="W677" s="537">
        <v>0</v>
      </c>
      <c r="X677" s="537">
        <v>0</v>
      </c>
      <c r="Y677" s="537">
        <v>0</v>
      </c>
      <c r="Z677" s="537">
        <v>0</v>
      </c>
      <c r="AA677" s="537">
        <v>0</v>
      </c>
      <c r="AB677" s="537">
        <v>0</v>
      </c>
      <c r="AC677" s="539"/>
      <c r="AD677" s="540"/>
    </row>
    <row r="678" spans="1:30" s="9" customFormat="1" ht="12.75">
      <c r="A678" s="623"/>
      <c r="B678" s="624"/>
      <c r="C678" s="797"/>
      <c r="D678" s="789"/>
      <c r="E678" s="790"/>
      <c r="F678" s="791"/>
      <c r="G678" s="792"/>
      <c r="H678" s="793"/>
      <c r="I678" s="792"/>
      <c r="J678" s="793"/>
      <c r="K678" s="792"/>
      <c r="L678" s="793"/>
      <c r="M678" s="792"/>
      <c r="N678" s="793"/>
      <c r="O678" s="792"/>
      <c r="P678" s="629"/>
      <c r="Q678" s="798"/>
      <c r="R678" s="798" t="s">
        <v>36</v>
      </c>
      <c r="S678" s="537">
        <f t="shared" si="137"/>
        <v>0</v>
      </c>
      <c r="T678" s="537">
        <f t="shared" si="137"/>
        <v>0</v>
      </c>
      <c r="U678" s="538">
        <v>0</v>
      </c>
      <c r="V678" s="538">
        <v>0</v>
      </c>
      <c r="W678" s="537">
        <v>0</v>
      </c>
      <c r="X678" s="537">
        <v>0</v>
      </c>
      <c r="Y678" s="537">
        <v>0</v>
      </c>
      <c r="Z678" s="537">
        <v>0</v>
      </c>
      <c r="AA678" s="537">
        <v>0</v>
      </c>
      <c r="AB678" s="537">
        <v>0</v>
      </c>
      <c r="AC678" s="539"/>
      <c r="AD678" s="540"/>
    </row>
    <row r="679" spans="1:30" s="9" customFormat="1" ht="12.75">
      <c r="A679" s="623"/>
      <c r="B679" s="624"/>
      <c r="C679" s="797"/>
      <c r="D679" s="789"/>
      <c r="E679" s="790"/>
      <c r="F679" s="791"/>
      <c r="G679" s="792"/>
      <c r="H679" s="793"/>
      <c r="I679" s="792"/>
      <c r="J679" s="793"/>
      <c r="K679" s="792"/>
      <c r="L679" s="793"/>
      <c r="M679" s="792"/>
      <c r="N679" s="793"/>
      <c r="O679" s="792"/>
      <c r="P679" s="629"/>
      <c r="Q679" s="798"/>
      <c r="R679" s="798" t="s">
        <v>207</v>
      </c>
      <c r="S679" s="537">
        <f t="shared" si="137"/>
        <v>0</v>
      </c>
      <c r="T679" s="537">
        <f t="shared" si="137"/>
        <v>0</v>
      </c>
      <c r="U679" s="538">
        <v>0</v>
      </c>
      <c r="V679" s="538">
        <v>0</v>
      </c>
      <c r="W679" s="537">
        <v>0</v>
      </c>
      <c r="X679" s="537">
        <v>0</v>
      </c>
      <c r="Y679" s="537">
        <v>0</v>
      </c>
      <c r="Z679" s="537">
        <v>0</v>
      </c>
      <c r="AA679" s="537">
        <v>0</v>
      </c>
      <c r="AB679" s="537">
        <v>0</v>
      </c>
      <c r="AC679" s="539"/>
      <c r="AD679" s="540"/>
    </row>
    <row r="680" spans="1:30" s="9" customFormat="1" ht="12.75">
      <c r="A680" s="623"/>
      <c r="B680" s="624"/>
      <c r="C680" s="797"/>
      <c r="D680" s="789"/>
      <c r="E680" s="790"/>
      <c r="F680" s="791"/>
      <c r="G680" s="792"/>
      <c r="H680" s="793"/>
      <c r="I680" s="792"/>
      <c r="J680" s="793"/>
      <c r="K680" s="792"/>
      <c r="L680" s="793"/>
      <c r="M680" s="792"/>
      <c r="N680" s="793"/>
      <c r="O680" s="792"/>
      <c r="P680" s="629"/>
      <c r="Q680" s="798"/>
      <c r="R680" s="798" t="s">
        <v>214</v>
      </c>
      <c r="S680" s="537">
        <f t="shared" si="137"/>
        <v>0</v>
      </c>
      <c r="T680" s="537">
        <f t="shared" si="137"/>
        <v>0</v>
      </c>
      <c r="U680" s="538">
        <v>0</v>
      </c>
      <c r="V680" s="538">
        <v>0</v>
      </c>
      <c r="W680" s="538">
        <v>0</v>
      </c>
      <c r="X680" s="537">
        <v>0</v>
      </c>
      <c r="Y680" s="538">
        <v>0</v>
      </c>
      <c r="Z680" s="538">
        <v>0</v>
      </c>
      <c r="AA680" s="538">
        <v>0</v>
      </c>
      <c r="AB680" s="537">
        <v>0</v>
      </c>
      <c r="AC680" s="539"/>
      <c r="AD680" s="540"/>
    </row>
    <row r="681" spans="1:30" s="9" customFormat="1" ht="12.75">
      <c r="A681" s="623"/>
      <c r="B681" s="624"/>
      <c r="C681" s="797"/>
      <c r="D681" s="789"/>
      <c r="E681" s="790"/>
      <c r="F681" s="791"/>
      <c r="G681" s="792"/>
      <c r="H681" s="793"/>
      <c r="I681" s="792"/>
      <c r="J681" s="793"/>
      <c r="K681" s="792"/>
      <c r="L681" s="793"/>
      <c r="M681" s="792"/>
      <c r="N681" s="793"/>
      <c r="O681" s="792"/>
      <c r="P681" s="629"/>
      <c r="Q681" s="798"/>
      <c r="R681" s="798" t="s">
        <v>215</v>
      </c>
      <c r="S681" s="537">
        <f t="shared" si="137"/>
        <v>0</v>
      </c>
      <c r="T681" s="537">
        <f t="shared" si="137"/>
        <v>0</v>
      </c>
      <c r="U681" s="538">
        <v>0</v>
      </c>
      <c r="V681" s="538">
        <v>0</v>
      </c>
      <c r="W681" s="538">
        <v>0</v>
      </c>
      <c r="X681" s="537">
        <v>0</v>
      </c>
      <c r="Y681" s="538">
        <v>0</v>
      </c>
      <c r="Z681" s="538">
        <v>0</v>
      </c>
      <c r="AA681" s="538">
        <v>0</v>
      </c>
      <c r="AB681" s="537">
        <v>0</v>
      </c>
      <c r="AC681" s="539"/>
      <c r="AD681" s="540"/>
    </row>
    <row r="682" spans="1:30" s="9" customFormat="1" ht="12.75">
      <c r="A682" s="623"/>
      <c r="B682" s="624"/>
      <c r="C682" s="797"/>
      <c r="D682" s="789"/>
      <c r="E682" s="790"/>
      <c r="F682" s="791"/>
      <c r="G682" s="792"/>
      <c r="H682" s="793"/>
      <c r="I682" s="792"/>
      <c r="J682" s="793"/>
      <c r="K682" s="792"/>
      <c r="L682" s="793"/>
      <c r="M682" s="792"/>
      <c r="N682" s="793"/>
      <c r="O682" s="792"/>
      <c r="P682" s="629"/>
      <c r="Q682" s="798"/>
      <c r="R682" s="798" t="s">
        <v>216</v>
      </c>
      <c r="S682" s="537">
        <f t="shared" si="137"/>
        <v>0</v>
      </c>
      <c r="T682" s="537">
        <f t="shared" si="137"/>
        <v>0</v>
      </c>
      <c r="U682" s="538">
        <v>0</v>
      </c>
      <c r="V682" s="538">
        <v>0</v>
      </c>
      <c r="W682" s="538">
        <v>0</v>
      </c>
      <c r="X682" s="537">
        <v>0</v>
      </c>
      <c r="Y682" s="538">
        <v>0</v>
      </c>
      <c r="Z682" s="538">
        <v>0</v>
      </c>
      <c r="AA682" s="538">
        <v>0</v>
      </c>
      <c r="AB682" s="537">
        <v>0</v>
      </c>
      <c r="AC682" s="539"/>
      <c r="AD682" s="540"/>
    </row>
    <row r="683" spans="1:30" s="9" customFormat="1" ht="12.75">
      <c r="A683" s="623"/>
      <c r="B683" s="624"/>
      <c r="C683" s="797"/>
      <c r="D683" s="789"/>
      <c r="E683" s="790"/>
      <c r="F683" s="791">
        <v>1</v>
      </c>
      <c r="G683" s="792"/>
      <c r="H683" s="793"/>
      <c r="I683" s="792"/>
      <c r="J683" s="793"/>
      <c r="K683" s="792"/>
      <c r="L683" s="793"/>
      <c r="M683" s="792"/>
      <c r="N683" s="793"/>
      <c r="O683" s="792"/>
      <c r="P683" s="629"/>
      <c r="Q683" s="798" t="s">
        <v>183</v>
      </c>
      <c r="R683" s="798" t="s">
        <v>217</v>
      </c>
      <c r="S683" s="537">
        <f t="shared" si="137"/>
        <v>58.5</v>
      </c>
      <c r="T683" s="537">
        <f t="shared" si="137"/>
        <v>0</v>
      </c>
      <c r="U683" s="538">
        <v>58.5</v>
      </c>
      <c r="V683" s="538">
        <v>0</v>
      </c>
      <c r="W683" s="538">
        <v>0</v>
      </c>
      <c r="X683" s="537">
        <v>0</v>
      </c>
      <c r="Y683" s="538">
        <v>0</v>
      </c>
      <c r="Z683" s="538">
        <v>0</v>
      </c>
      <c r="AA683" s="538">
        <v>0</v>
      </c>
      <c r="AB683" s="537">
        <v>0</v>
      </c>
      <c r="AC683" s="539"/>
      <c r="AD683" s="540"/>
    </row>
    <row r="684" spans="1:30" s="9" customFormat="1" ht="13.5" thickBot="1">
      <c r="A684" s="631"/>
      <c r="B684" s="632"/>
      <c r="C684" s="801"/>
      <c r="D684" s="857">
        <v>180</v>
      </c>
      <c r="E684" s="803"/>
      <c r="F684" s="804"/>
      <c r="G684" s="805"/>
      <c r="H684" s="806">
        <v>1</v>
      </c>
      <c r="I684" s="805"/>
      <c r="J684" s="806"/>
      <c r="K684" s="805"/>
      <c r="L684" s="806"/>
      <c r="M684" s="805"/>
      <c r="N684" s="806"/>
      <c r="O684" s="805"/>
      <c r="P684" s="637"/>
      <c r="Q684" s="798" t="s">
        <v>31</v>
      </c>
      <c r="R684" s="809" t="s">
        <v>218</v>
      </c>
      <c r="S684" s="541">
        <f t="shared" si="137"/>
        <v>1170</v>
      </c>
      <c r="T684" s="541">
        <f t="shared" si="137"/>
        <v>0</v>
      </c>
      <c r="U684" s="538">
        <v>1170</v>
      </c>
      <c r="V684" s="542">
        <v>0</v>
      </c>
      <c r="W684" s="542">
        <v>0</v>
      </c>
      <c r="X684" s="541">
        <v>0</v>
      </c>
      <c r="Y684" s="542">
        <v>0</v>
      </c>
      <c r="Z684" s="542">
        <v>0</v>
      </c>
      <c r="AA684" s="542">
        <v>0</v>
      </c>
      <c r="AB684" s="541">
        <v>0</v>
      </c>
      <c r="AC684" s="543"/>
      <c r="AD684" s="544"/>
    </row>
    <row r="685" spans="1:30" s="9" customFormat="1" ht="12.75">
      <c r="A685" s="837" t="s">
        <v>409</v>
      </c>
      <c r="B685" s="745" t="s">
        <v>375</v>
      </c>
      <c r="C685" s="811">
        <v>240</v>
      </c>
      <c r="D685" s="843"/>
      <c r="E685" s="832"/>
      <c r="F685" s="824"/>
      <c r="G685" s="825"/>
      <c r="H685" s="826"/>
      <c r="I685" s="825"/>
      <c r="J685" s="826"/>
      <c r="K685" s="825"/>
      <c r="L685" s="826"/>
      <c r="M685" s="825"/>
      <c r="N685" s="826"/>
      <c r="O685" s="825"/>
      <c r="P685" s="620"/>
      <c r="Q685" s="621"/>
      <c r="R685" s="599" t="s">
        <v>227</v>
      </c>
      <c r="S685" s="534">
        <f aca="true" t="shared" si="138" ref="S685:AB685">SUM(S686:S696)</f>
        <v>1638</v>
      </c>
      <c r="T685" s="534">
        <f t="shared" si="138"/>
        <v>0</v>
      </c>
      <c r="U685" s="534">
        <f t="shared" si="138"/>
        <v>1638</v>
      </c>
      <c r="V685" s="534">
        <f t="shared" si="138"/>
        <v>0</v>
      </c>
      <c r="W685" s="534">
        <f t="shared" si="138"/>
        <v>0</v>
      </c>
      <c r="X685" s="534">
        <f t="shared" si="138"/>
        <v>0</v>
      </c>
      <c r="Y685" s="534">
        <f t="shared" si="138"/>
        <v>0</v>
      </c>
      <c r="Z685" s="534">
        <f t="shared" si="138"/>
        <v>0</v>
      </c>
      <c r="AA685" s="534">
        <f t="shared" si="138"/>
        <v>0</v>
      </c>
      <c r="AB685" s="534">
        <f t="shared" si="138"/>
        <v>0</v>
      </c>
      <c r="AC685" s="535" t="s">
        <v>28</v>
      </c>
      <c r="AD685" s="536"/>
    </row>
    <row r="686" spans="1:30" s="9" customFormat="1" ht="12.75">
      <c r="A686" s="623"/>
      <c r="B686" s="624"/>
      <c r="C686" s="797"/>
      <c r="D686" s="789"/>
      <c r="E686" s="790"/>
      <c r="F686" s="791"/>
      <c r="G686" s="792"/>
      <c r="H686" s="793"/>
      <c r="I686" s="792"/>
      <c r="J686" s="793"/>
      <c r="K686" s="792"/>
      <c r="L686" s="793"/>
      <c r="M686" s="792"/>
      <c r="N686" s="793"/>
      <c r="O686" s="792"/>
      <c r="P686" s="629"/>
      <c r="Q686" s="552"/>
      <c r="R686" s="798" t="s">
        <v>30</v>
      </c>
      <c r="S686" s="537">
        <f aca="true" t="shared" si="139" ref="S686:T696">U686+W686+Y686+AA686</f>
        <v>0</v>
      </c>
      <c r="T686" s="537">
        <f t="shared" si="139"/>
        <v>0</v>
      </c>
      <c r="U686" s="537">
        <v>0</v>
      </c>
      <c r="V686" s="537">
        <v>0</v>
      </c>
      <c r="W686" s="537">
        <v>0</v>
      </c>
      <c r="X686" s="537">
        <v>0</v>
      </c>
      <c r="Y686" s="537">
        <v>0</v>
      </c>
      <c r="Z686" s="537">
        <v>0</v>
      </c>
      <c r="AA686" s="537">
        <v>0</v>
      </c>
      <c r="AB686" s="537">
        <v>0</v>
      </c>
      <c r="AC686" s="539"/>
      <c r="AD686" s="540"/>
    </row>
    <row r="687" spans="1:30" s="9" customFormat="1" ht="12.75">
      <c r="A687" s="623"/>
      <c r="B687" s="624"/>
      <c r="C687" s="797"/>
      <c r="D687" s="789"/>
      <c r="E687" s="790"/>
      <c r="F687" s="791"/>
      <c r="G687" s="792"/>
      <c r="H687" s="793"/>
      <c r="I687" s="792"/>
      <c r="J687" s="793"/>
      <c r="K687" s="792"/>
      <c r="L687" s="793"/>
      <c r="M687" s="792"/>
      <c r="N687" s="793"/>
      <c r="O687" s="792"/>
      <c r="P687" s="629"/>
      <c r="Q687" s="871"/>
      <c r="R687" s="798" t="s">
        <v>33</v>
      </c>
      <c r="S687" s="537">
        <f t="shared" si="139"/>
        <v>0</v>
      </c>
      <c r="T687" s="537">
        <f t="shared" si="139"/>
        <v>0</v>
      </c>
      <c r="U687" s="537">
        <v>0</v>
      </c>
      <c r="V687" s="537">
        <v>0</v>
      </c>
      <c r="W687" s="537">
        <v>0</v>
      </c>
      <c r="X687" s="537">
        <v>0</v>
      </c>
      <c r="Y687" s="537">
        <v>0</v>
      </c>
      <c r="Z687" s="537">
        <v>0</v>
      </c>
      <c r="AA687" s="537">
        <v>0</v>
      </c>
      <c r="AB687" s="537">
        <v>0</v>
      </c>
      <c r="AC687" s="539"/>
      <c r="AD687" s="540"/>
    </row>
    <row r="688" spans="1:30" s="9" customFormat="1" ht="12.75">
      <c r="A688" s="623"/>
      <c r="B688" s="624"/>
      <c r="C688" s="797"/>
      <c r="D688" s="789"/>
      <c r="E688" s="790"/>
      <c r="F688" s="791"/>
      <c r="G688" s="792"/>
      <c r="H688" s="793"/>
      <c r="I688" s="792"/>
      <c r="J688" s="793"/>
      <c r="K688" s="792"/>
      <c r="L688" s="793"/>
      <c r="M688" s="792"/>
      <c r="N688" s="793"/>
      <c r="O688" s="792"/>
      <c r="P688" s="629"/>
      <c r="Q688" s="877"/>
      <c r="R688" s="798" t="s">
        <v>34</v>
      </c>
      <c r="S688" s="537">
        <f t="shared" si="139"/>
        <v>0</v>
      </c>
      <c r="T688" s="537">
        <f t="shared" si="139"/>
        <v>0</v>
      </c>
      <c r="U688" s="537">
        <v>0</v>
      </c>
      <c r="V688" s="537">
        <v>0</v>
      </c>
      <c r="W688" s="537">
        <v>0</v>
      </c>
      <c r="X688" s="537">
        <v>0</v>
      </c>
      <c r="Y688" s="537">
        <v>0</v>
      </c>
      <c r="Z688" s="537">
        <v>0</v>
      </c>
      <c r="AA688" s="537">
        <v>0</v>
      </c>
      <c r="AB688" s="537">
        <v>0</v>
      </c>
      <c r="AC688" s="539"/>
      <c r="AD688" s="540"/>
    </row>
    <row r="689" spans="1:30" s="9" customFormat="1" ht="12.75">
      <c r="A689" s="623"/>
      <c r="B689" s="624"/>
      <c r="C689" s="797"/>
      <c r="D689" s="789"/>
      <c r="E689" s="790"/>
      <c r="F689" s="791"/>
      <c r="G689" s="792"/>
      <c r="H689" s="793"/>
      <c r="I689" s="792"/>
      <c r="J689" s="793"/>
      <c r="K689" s="792"/>
      <c r="L689" s="793"/>
      <c r="M689" s="792"/>
      <c r="N689" s="793"/>
      <c r="O689" s="792"/>
      <c r="P689" s="629"/>
      <c r="Q689" s="877"/>
      <c r="R689" s="798" t="s">
        <v>228</v>
      </c>
      <c r="S689" s="537">
        <f t="shared" si="139"/>
        <v>0</v>
      </c>
      <c r="T689" s="537">
        <f t="shared" si="139"/>
        <v>0</v>
      </c>
      <c r="U689" s="537">
        <v>0</v>
      </c>
      <c r="V689" s="537">
        <v>0</v>
      </c>
      <c r="W689" s="537">
        <v>0</v>
      </c>
      <c r="X689" s="537">
        <v>0</v>
      </c>
      <c r="Y689" s="537">
        <v>0</v>
      </c>
      <c r="Z689" s="537">
        <v>0</v>
      </c>
      <c r="AA689" s="537">
        <v>0</v>
      </c>
      <c r="AB689" s="537">
        <v>0</v>
      </c>
      <c r="AC689" s="539"/>
      <c r="AD689" s="540"/>
    </row>
    <row r="690" spans="1:30" s="9" customFormat="1" ht="12.75">
      <c r="A690" s="623"/>
      <c r="B690" s="624"/>
      <c r="C690" s="797"/>
      <c r="D690" s="789"/>
      <c r="E690" s="790"/>
      <c r="F690" s="791"/>
      <c r="G690" s="792"/>
      <c r="H690" s="793"/>
      <c r="I690" s="792"/>
      <c r="J690" s="793"/>
      <c r="K690" s="792"/>
      <c r="L690" s="793"/>
      <c r="M690" s="792"/>
      <c r="N690" s="793"/>
      <c r="O690" s="792"/>
      <c r="P690" s="629"/>
      <c r="Q690" s="798"/>
      <c r="R690" s="798" t="s">
        <v>36</v>
      </c>
      <c r="S690" s="537">
        <f t="shared" si="139"/>
        <v>0</v>
      </c>
      <c r="T690" s="537">
        <f t="shared" si="139"/>
        <v>0</v>
      </c>
      <c r="U690" s="538">
        <v>0</v>
      </c>
      <c r="V690" s="538">
        <v>0</v>
      </c>
      <c r="W690" s="537">
        <v>0</v>
      </c>
      <c r="X690" s="537">
        <v>0</v>
      </c>
      <c r="Y690" s="537">
        <v>0</v>
      </c>
      <c r="Z690" s="537">
        <v>0</v>
      </c>
      <c r="AA690" s="537">
        <v>0</v>
      </c>
      <c r="AB690" s="537">
        <v>0</v>
      </c>
      <c r="AC690" s="539"/>
      <c r="AD690" s="540"/>
    </row>
    <row r="691" spans="1:30" s="9" customFormat="1" ht="12.75">
      <c r="A691" s="623"/>
      <c r="B691" s="624"/>
      <c r="C691" s="797"/>
      <c r="D691" s="789"/>
      <c r="E691" s="790"/>
      <c r="F691" s="791"/>
      <c r="G691" s="792"/>
      <c r="H691" s="793"/>
      <c r="I691" s="792"/>
      <c r="J691" s="793"/>
      <c r="K691" s="792"/>
      <c r="L691" s="793"/>
      <c r="M691" s="792"/>
      <c r="N691" s="793"/>
      <c r="O691" s="792"/>
      <c r="P691" s="629"/>
      <c r="Q691" s="798"/>
      <c r="R691" s="798" t="s">
        <v>207</v>
      </c>
      <c r="S691" s="537">
        <f t="shared" si="139"/>
        <v>0</v>
      </c>
      <c r="T691" s="537">
        <f t="shared" si="139"/>
        <v>0</v>
      </c>
      <c r="U691" s="538">
        <v>0</v>
      </c>
      <c r="V691" s="538">
        <v>0</v>
      </c>
      <c r="W691" s="537">
        <v>0</v>
      </c>
      <c r="X691" s="537">
        <v>0</v>
      </c>
      <c r="Y691" s="537">
        <v>0</v>
      </c>
      <c r="Z691" s="537">
        <v>0</v>
      </c>
      <c r="AA691" s="537">
        <v>0</v>
      </c>
      <c r="AB691" s="537">
        <v>0</v>
      </c>
      <c r="AC691" s="539"/>
      <c r="AD691" s="540"/>
    </row>
    <row r="692" spans="1:30" s="9" customFormat="1" ht="12.75">
      <c r="A692" s="623"/>
      <c r="B692" s="624"/>
      <c r="C692" s="797"/>
      <c r="D692" s="789"/>
      <c r="E692" s="790"/>
      <c r="F692" s="791"/>
      <c r="G692" s="792"/>
      <c r="H692" s="793"/>
      <c r="I692" s="792"/>
      <c r="J692" s="793"/>
      <c r="K692" s="792"/>
      <c r="L692" s="793"/>
      <c r="M692" s="792"/>
      <c r="N692" s="793"/>
      <c r="O692" s="792"/>
      <c r="P692" s="629"/>
      <c r="Q692" s="798"/>
      <c r="R692" s="798" t="s">
        <v>214</v>
      </c>
      <c r="S692" s="537">
        <f t="shared" si="139"/>
        <v>0</v>
      </c>
      <c r="T692" s="537">
        <f t="shared" si="139"/>
        <v>0</v>
      </c>
      <c r="U692" s="538">
        <v>0</v>
      </c>
      <c r="V692" s="538">
        <v>0</v>
      </c>
      <c r="W692" s="538">
        <v>0</v>
      </c>
      <c r="X692" s="537">
        <v>0</v>
      </c>
      <c r="Y692" s="538">
        <v>0</v>
      </c>
      <c r="Z692" s="538">
        <v>0</v>
      </c>
      <c r="AA692" s="538">
        <v>0</v>
      </c>
      <c r="AB692" s="537">
        <v>0</v>
      </c>
      <c r="AC692" s="539"/>
      <c r="AD692" s="540"/>
    </row>
    <row r="693" spans="1:30" s="9" customFormat="1" ht="12.75">
      <c r="A693" s="623"/>
      <c r="B693" s="624"/>
      <c r="C693" s="797"/>
      <c r="D693" s="789"/>
      <c r="E693" s="790"/>
      <c r="F693" s="791"/>
      <c r="G693" s="792"/>
      <c r="H693" s="793"/>
      <c r="I693" s="792"/>
      <c r="J693" s="793"/>
      <c r="K693" s="792"/>
      <c r="L693" s="793"/>
      <c r="M693" s="792"/>
      <c r="N693" s="793"/>
      <c r="O693" s="792"/>
      <c r="P693" s="629"/>
      <c r="Q693" s="798"/>
      <c r="R693" s="798" t="s">
        <v>215</v>
      </c>
      <c r="S693" s="537">
        <f t="shared" si="139"/>
        <v>0</v>
      </c>
      <c r="T693" s="537">
        <f t="shared" si="139"/>
        <v>0</v>
      </c>
      <c r="U693" s="538">
        <v>0</v>
      </c>
      <c r="V693" s="538">
        <v>0</v>
      </c>
      <c r="W693" s="538">
        <v>0</v>
      </c>
      <c r="X693" s="537">
        <v>0</v>
      </c>
      <c r="Y693" s="538">
        <v>0</v>
      </c>
      <c r="Z693" s="538">
        <v>0</v>
      </c>
      <c r="AA693" s="538">
        <v>0</v>
      </c>
      <c r="AB693" s="537">
        <v>0</v>
      </c>
      <c r="AC693" s="539"/>
      <c r="AD693" s="540"/>
    </row>
    <row r="694" spans="1:30" s="9" customFormat="1" ht="12.75">
      <c r="A694" s="623"/>
      <c r="B694" s="624"/>
      <c r="C694" s="797"/>
      <c r="D694" s="789"/>
      <c r="E694" s="790"/>
      <c r="F694" s="791"/>
      <c r="G694" s="792"/>
      <c r="H694" s="793"/>
      <c r="I694" s="792"/>
      <c r="J694" s="793"/>
      <c r="K694" s="792"/>
      <c r="L694" s="793"/>
      <c r="M694" s="792"/>
      <c r="N694" s="793"/>
      <c r="O694" s="792"/>
      <c r="P694" s="629"/>
      <c r="Q694" s="798"/>
      <c r="R694" s="798" t="s">
        <v>216</v>
      </c>
      <c r="S694" s="537">
        <f t="shared" si="139"/>
        <v>0</v>
      </c>
      <c r="T694" s="537">
        <f t="shared" si="139"/>
        <v>0</v>
      </c>
      <c r="U694" s="538">
        <v>0</v>
      </c>
      <c r="V694" s="538">
        <v>0</v>
      </c>
      <c r="W694" s="538">
        <v>0</v>
      </c>
      <c r="X694" s="537">
        <v>0</v>
      </c>
      <c r="Y694" s="538">
        <v>0</v>
      </c>
      <c r="Z694" s="538">
        <v>0</v>
      </c>
      <c r="AA694" s="538">
        <v>0</v>
      </c>
      <c r="AB694" s="537">
        <v>0</v>
      </c>
      <c r="AC694" s="539"/>
      <c r="AD694" s="540"/>
    </row>
    <row r="695" spans="1:30" s="9" customFormat="1" ht="12.75">
      <c r="A695" s="623"/>
      <c r="B695" s="624"/>
      <c r="C695" s="797"/>
      <c r="D695" s="789"/>
      <c r="E695" s="790"/>
      <c r="F695" s="791">
        <v>1</v>
      </c>
      <c r="G695" s="792"/>
      <c r="H695" s="793"/>
      <c r="I695" s="792"/>
      <c r="J695" s="793"/>
      <c r="K695" s="792"/>
      <c r="L695" s="793"/>
      <c r="M695" s="792"/>
      <c r="N695" s="793"/>
      <c r="O695" s="792"/>
      <c r="P695" s="629"/>
      <c r="Q695" s="798" t="s">
        <v>183</v>
      </c>
      <c r="R695" s="798" t="s">
        <v>217</v>
      </c>
      <c r="S695" s="537">
        <f t="shared" si="139"/>
        <v>78</v>
      </c>
      <c r="T695" s="537">
        <f t="shared" si="139"/>
        <v>0</v>
      </c>
      <c r="U695" s="538">
        <v>78</v>
      </c>
      <c r="V695" s="538">
        <v>0</v>
      </c>
      <c r="W695" s="538">
        <v>0</v>
      </c>
      <c r="X695" s="537">
        <v>0</v>
      </c>
      <c r="Y695" s="538">
        <v>0</v>
      </c>
      <c r="Z695" s="538">
        <v>0</v>
      </c>
      <c r="AA695" s="538">
        <v>0</v>
      </c>
      <c r="AB695" s="537">
        <v>0</v>
      </c>
      <c r="AC695" s="539"/>
      <c r="AD695" s="540"/>
    </row>
    <row r="696" spans="1:30" s="9" customFormat="1" ht="13.5" thickBot="1">
      <c r="A696" s="631"/>
      <c r="B696" s="632"/>
      <c r="C696" s="801"/>
      <c r="D696" s="857">
        <v>240</v>
      </c>
      <c r="E696" s="803"/>
      <c r="F696" s="804"/>
      <c r="G696" s="805"/>
      <c r="H696" s="806">
        <v>1</v>
      </c>
      <c r="I696" s="805"/>
      <c r="J696" s="806"/>
      <c r="K696" s="805"/>
      <c r="L696" s="806"/>
      <c r="M696" s="805"/>
      <c r="N696" s="806"/>
      <c r="O696" s="805"/>
      <c r="P696" s="637"/>
      <c r="Q696" s="798" t="s">
        <v>31</v>
      </c>
      <c r="R696" s="809" t="s">
        <v>218</v>
      </c>
      <c r="S696" s="541">
        <f t="shared" si="139"/>
        <v>1560</v>
      </c>
      <c r="T696" s="541">
        <f t="shared" si="139"/>
        <v>0</v>
      </c>
      <c r="U696" s="538">
        <v>1560</v>
      </c>
      <c r="V696" s="542">
        <v>0</v>
      </c>
      <c r="W696" s="542">
        <v>0</v>
      </c>
      <c r="X696" s="541">
        <v>0</v>
      </c>
      <c r="Y696" s="542">
        <v>0</v>
      </c>
      <c r="Z696" s="542">
        <v>0</v>
      </c>
      <c r="AA696" s="542">
        <v>0</v>
      </c>
      <c r="AB696" s="541">
        <v>0</v>
      </c>
      <c r="AC696" s="543"/>
      <c r="AD696" s="544"/>
    </row>
    <row r="697" spans="1:30" s="9" customFormat="1" ht="12.75">
      <c r="A697" s="837" t="s">
        <v>410</v>
      </c>
      <c r="B697" s="745" t="s">
        <v>376</v>
      </c>
      <c r="C697" s="811">
        <v>500</v>
      </c>
      <c r="D697" s="843"/>
      <c r="E697" s="832"/>
      <c r="F697" s="824"/>
      <c r="G697" s="825"/>
      <c r="H697" s="826"/>
      <c r="I697" s="825"/>
      <c r="J697" s="826"/>
      <c r="K697" s="825"/>
      <c r="L697" s="826"/>
      <c r="M697" s="825"/>
      <c r="N697" s="826"/>
      <c r="O697" s="825"/>
      <c r="P697" s="620"/>
      <c r="Q697" s="621"/>
      <c r="R697" s="599" t="s">
        <v>227</v>
      </c>
      <c r="S697" s="534">
        <f aca="true" t="shared" si="140" ref="S697:AB697">SUM(S698:S708)</f>
        <v>3412.5</v>
      </c>
      <c r="T697" s="534">
        <f t="shared" si="140"/>
        <v>0</v>
      </c>
      <c r="U697" s="534">
        <f t="shared" si="140"/>
        <v>3412.5</v>
      </c>
      <c r="V697" s="534">
        <f t="shared" si="140"/>
        <v>0</v>
      </c>
      <c r="W697" s="534">
        <f t="shared" si="140"/>
        <v>0</v>
      </c>
      <c r="X697" s="534">
        <f t="shared" si="140"/>
        <v>0</v>
      </c>
      <c r="Y697" s="534">
        <f t="shared" si="140"/>
        <v>0</v>
      </c>
      <c r="Z697" s="534">
        <f t="shared" si="140"/>
        <v>0</v>
      </c>
      <c r="AA697" s="534">
        <f t="shared" si="140"/>
        <v>0</v>
      </c>
      <c r="AB697" s="534">
        <f t="shared" si="140"/>
        <v>0</v>
      </c>
      <c r="AC697" s="535" t="s">
        <v>28</v>
      </c>
      <c r="AD697" s="536"/>
    </row>
    <row r="698" spans="1:30" s="9" customFormat="1" ht="12.75">
      <c r="A698" s="623"/>
      <c r="B698" s="624"/>
      <c r="C698" s="797"/>
      <c r="D698" s="789"/>
      <c r="E698" s="790"/>
      <c r="F698" s="791"/>
      <c r="G698" s="792"/>
      <c r="H698" s="793"/>
      <c r="I698" s="792"/>
      <c r="J698" s="793"/>
      <c r="K698" s="792"/>
      <c r="L698" s="793"/>
      <c r="M698" s="792"/>
      <c r="N698" s="793"/>
      <c r="O698" s="792"/>
      <c r="P698" s="629"/>
      <c r="Q698" s="552"/>
      <c r="R698" s="798" t="s">
        <v>30</v>
      </c>
      <c r="S698" s="537">
        <f aca="true" t="shared" si="141" ref="S698:T708">U698+W698+Y698+AA698</f>
        <v>0</v>
      </c>
      <c r="T698" s="537">
        <f t="shared" si="141"/>
        <v>0</v>
      </c>
      <c r="U698" s="537">
        <v>0</v>
      </c>
      <c r="V698" s="537">
        <v>0</v>
      </c>
      <c r="W698" s="537">
        <v>0</v>
      </c>
      <c r="X698" s="537">
        <v>0</v>
      </c>
      <c r="Y698" s="537">
        <v>0</v>
      </c>
      <c r="Z698" s="537">
        <v>0</v>
      </c>
      <c r="AA698" s="537">
        <v>0</v>
      </c>
      <c r="AB698" s="537">
        <v>0</v>
      </c>
      <c r="AC698" s="539"/>
      <c r="AD698" s="540"/>
    </row>
    <row r="699" spans="1:30" s="9" customFormat="1" ht="12.75">
      <c r="A699" s="623"/>
      <c r="B699" s="624"/>
      <c r="C699" s="797"/>
      <c r="D699" s="789"/>
      <c r="E699" s="790"/>
      <c r="F699" s="791"/>
      <c r="G699" s="792"/>
      <c r="H699" s="793"/>
      <c r="I699" s="792"/>
      <c r="J699" s="793"/>
      <c r="K699" s="792"/>
      <c r="L699" s="793"/>
      <c r="M699" s="792"/>
      <c r="N699" s="793"/>
      <c r="O699" s="792"/>
      <c r="P699" s="629"/>
      <c r="Q699" s="871"/>
      <c r="R699" s="798" t="s">
        <v>33</v>
      </c>
      <c r="S699" s="537">
        <f t="shared" si="141"/>
        <v>0</v>
      </c>
      <c r="T699" s="537">
        <f t="shared" si="141"/>
        <v>0</v>
      </c>
      <c r="U699" s="537">
        <v>0</v>
      </c>
      <c r="V699" s="537">
        <v>0</v>
      </c>
      <c r="W699" s="537">
        <v>0</v>
      </c>
      <c r="X699" s="537">
        <v>0</v>
      </c>
      <c r="Y699" s="537">
        <v>0</v>
      </c>
      <c r="Z699" s="537">
        <v>0</v>
      </c>
      <c r="AA699" s="537">
        <v>0</v>
      </c>
      <c r="AB699" s="537">
        <v>0</v>
      </c>
      <c r="AC699" s="539"/>
      <c r="AD699" s="540"/>
    </row>
    <row r="700" spans="1:30" s="9" customFormat="1" ht="12.75">
      <c r="A700" s="623"/>
      <c r="B700" s="624"/>
      <c r="C700" s="797"/>
      <c r="D700" s="789"/>
      <c r="E700" s="790"/>
      <c r="F700" s="791"/>
      <c r="G700" s="792"/>
      <c r="H700" s="793"/>
      <c r="I700" s="792"/>
      <c r="J700" s="793"/>
      <c r="K700" s="792"/>
      <c r="L700" s="793"/>
      <c r="M700" s="792"/>
      <c r="N700" s="793"/>
      <c r="O700" s="792"/>
      <c r="P700" s="629"/>
      <c r="Q700" s="877"/>
      <c r="R700" s="798" t="s">
        <v>34</v>
      </c>
      <c r="S700" s="537">
        <f t="shared" si="141"/>
        <v>0</v>
      </c>
      <c r="T700" s="537">
        <f t="shared" si="141"/>
        <v>0</v>
      </c>
      <c r="U700" s="537">
        <v>0</v>
      </c>
      <c r="V700" s="537">
        <v>0</v>
      </c>
      <c r="W700" s="537">
        <v>0</v>
      </c>
      <c r="X700" s="537">
        <v>0</v>
      </c>
      <c r="Y700" s="537">
        <v>0</v>
      </c>
      <c r="Z700" s="537">
        <v>0</v>
      </c>
      <c r="AA700" s="537">
        <v>0</v>
      </c>
      <c r="AB700" s="537">
        <v>0</v>
      </c>
      <c r="AC700" s="539"/>
      <c r="AD700" s="540"/>
    </row>
    <row r="701" spans="1:30" s="9" customFormat="1" ht="12.75">
      <c r="A701" s="623"/>
      <c r="B701" s="624"/>
      <c r="C701" s="797"/>
      <c r="D701" s="789"/>
      <c r="E701" s="790"/>
      <c r="F701" s="791"/>
      <c r="G701" s="792"/>
      <c r="H701" s="793"/>
      <c r="I701" s="792"/>
      <c r="J701" s="793"/>
      <c r="K701" s="792"/>
      <c r="L701" s="793"/>
      <c r="M701" s="792"/>
      <c r="N701" s="793"/>
      <c r="O701" s="792"/>
      <c r="P701" s="629"/>
      <c r="Q701" s="877"/>
      <c r="R701" s="798" t="s">
        <v>228</v>
      </c>
      <c r="S701" s="537">
        <f t="shared" si="141"/>
        <v>0</v>
      </c>
      <c r="T701" s="537">
        <f t="shared" si="141"/>
        <v>0</v>
      </c>
      <c r="U701" s="537">
        <v>0</v>
      </c>
      <c r="V701" s="537">
        <v>0</v>
      </c>
      <c r="W701" s="537">
        <v>0</v>
      </c>
      <c r="X701" s="537">
        <v>0</v>
      </c>
      <c r="Y701" s="537">
        <v>0</v>
      </c>
      <c r="Z701" s="537">
        <v>0</v>
      </c>
      <c r="AA701" s="537">
        <v>0</v>
      </c>
      <c r="AB701" s="537">
        <v>0</v>
      </c>
      <c r="AC701" s="539"/>
      <c r="AD701" s="540"/>
    </row>
    <row r="702" spans="1:30" s="9" customFormat="1" ht="12.75">
      <c r="A702" s="623"/>
      <c r="B702" s="624"/>
      <c r="C702" s="797"/>
      <c r="D702" s="789"/>
      <c r="E702" s="790"/>
      <c r="F702" s="791"/>
      <c r="G702" s="792"/>
      <c r="H702" s="793"/>
      <c r="I702" s="792"/>
      <c r="J702" s="793"/>
      <c r="K702" s="792"/>
      <c r="L702" s="793"/>
      <c r="M702" s="792"/>
      <c r="N702" s="793"/>
      <c r="O702" s="792"/>
      <c r="P702" s="629"/>
      <c r="Q702" s="798"/>
      <c r="R702" s="798" t="s">
        <v>36</v>
      </c>
      <c r="S702" s="537">
        <f t="shared" si="141"/>
        <v>0</v>
      </c>
      <c r="T702" s="537">
        <f t="shared" si="141"/>
        <v>0</v>
      </c>
      <c r="U702" s="538">
        <v>0</v>
      </c>
      <c r="V702" s="538">
        <v>0</v>
      </c>
      <c r="W702" s="537">
        <v>0</v>
      </c>
      <c r="X702" s="537">
        <v>0</v>
      </c>
      <c r="Y702" s="537">
        <v>0</v>
      </c>
      <c r="Z702" s="537">
        <v>0</v>
      </c>
      <c r="AA702" s="537">
        <v>0</v>
      </c>
      <c r="AB702" s="537">
        <v>0</v>
      </c>
      <c r="AC702" s="539"/>
      <c r="AD702" s="540"/>
    </row>
    <row r="703" spans="1:30" s="9" customFormat="1" ht="12.75">
      <c r="A703" s="623"/>
      <c r="B703" s="624"/>
      <c r="C703" s="797"/>
      <c r="D703" s="789"/>
      <c r="E703" s="790"/>
      <c r="F703" s="791"/>
      <c r="G703" s="792"/>
      <c r="H703" s="793"/>
      <c r="I703" s="792"/>
      <c r="J703" s="793"/>
      <c r="K703" s="792"/>
      <c r="L703" s="793"/>
      <c r="M703" s="792"/>
      <c r="N703" s="793"/>
      <c r="O703" s="792"/>
      <c r="P703" s="629"/>
      <c r="Q703" s="798"/>
      <c r="R703" s="798" t="s">
        <v>207</v>
      </c>
      <c r="S703" s="537">
        <f t="shared" si="141"/>
        <v>0</v>
      </c>
      <c r="T703" s="537">
        <f t="shared" si="141"/>
        <v>0</v>
      </c>
      <c r="U703" s="538">
        <v>0</v>
      </c>
      <c r="V703" s="538">
        <v>0</v>
      </c>
      <c r="W703" s="537">
        <v>0</v>
      </c>
      <c r="X703" s="537">
        <v>0</v>
      </c>
      <c r="Y703" s="537">
        <v>0</v>
      </c>
      <c r="Z703" s="537">
        <v>0</v>
      </c>
      <c r="AA703" s="537">
        <v>0</v>
      </c>
      <c r="AB703" s="537">
        <v>0</v>
      </c>
      <c r="AC703" s="539"/>
      <c r="AD703" s="540"/>
    </row>
    <row r="704" spans="1:30" s="9" customFormat="1" ht="12.75">
      <c r="A704" s="623"/>
      <c r="B704" s="624"/>
      <c r="C704" s="797"/>
      <c r="D704" s="789"/>
      <c r="E704" s="790"/>
      <c r="F704" s="791"/>
      <c r="G704" s="792"/>
      <c r="H704" s="793"/>
      <c r="I704" s="792"/>
      <c r="J704" s="793"/>
      <c r="K704" s="792"/>
      <c r="L704" s="793"/>
      <c r="M704" s="792"/>
      <c r="N704" s="793"/>
      <c r="O704" s="792"/>
      <c r="P704" s="629"/>
      <c r="Q704" s="798"/>
      <c r="R704" s="798" t="s">
        <v>214</v>
      </c>
      <c r="S704" s="537">
        <f t="shared" si="141"/>
        <v>0</v>
      </c>
      <c r="T704" s="537">
        <f t="shared" si="141"/>
        <v>0</v>
      </c>
      <c r="U704" s="538">
        <v>0</v>
      </c>
      <c r="V704" s="538">
        <v>0</v>
      </c>
      <c r="W704" s="538">
        <v>0</v>
      </c>
      <c r="X704" s="537">
        <v>0</v>
      </c>
      <c r="Y704" s="538">
        <v>0</v>
      </c>
      <c r="Z704" s="538">
        <v>0</v>
      </c>
      <c r="AA704" s="538">
        <v>0</v>
      </c>
      <c r="AB704" s="537">
        <v>0</v>
      </c>
      <c r="AC704" s="539"/>
      <c r="AD704" s="540"/>
    </row>
    <row r="705" spans="1:30" s="9" customFormat="1" ht="12.75">
      <c r="A705" s="623"/>
      <c r="B705" s="624"/>
      <c r="C705" s="797"/>
      <c r="D705" s="789"/>
      <c r="E705" s="790"/>
      <c r="F705" s="791"/>
      <c r="G705" s="792"/>
      <c r="H705" s="793"/>
      <c r="I705" s="792"/>
      <c r="J705" s="793"/>
      <c r="K705" s="792"/>
      <c r="L705" s="793"/>
      <c r="M705" s="792"/>
      <c r="N705" s="793"/>
      <c r="O705" s="792"/>
      <c r="P705" s="629"/>
      <c r="Q705" s="798"/>
      <c r="R705" s="798" t="s">
        <v>215</v>
      </c>
      <c r="S705" s="537">
        <f t="shared" si="141"/>
        <v>0</v>
      </c>
      <c r="T705" s="537">
        <f t="shared" si="141"/>
        <v>0</v>
      </c>
      <c r="U705" s="538">
        <v>0</v>
      </c>
      <c r="V705" s="538">
        <v>0</v>
      </c>
      <c r="W705" s="538">
        <v>0</v>
      </c>
      <c r="X705" s="537">
        <v>0</v>
      </c>
      <c r="Y705" s="538">
        <v>0</v>
      </c>
      <c r="Z705" s="538">
        <v>0</v>
      </c>
      <c r="AA705" s="538">
        <v>0</v>
      </c>
      <c r="AB705" s="537">
        <v>0</v>
      </c>
      <c r="AC705" s="539"/>
      <c r="AD705" s="540"/>
    </row>
    <row r="706" spans="1:30" s="9" customFormat="1" ht="12.75">
      <c r="A706" s="623"/>
      <c r="B706" s="624"/>
      <c r="C706" s="797"/>
      <c r="D706" s="789"/>
      <c r="E706" s="790"/>
      <c r="F706" s="791"/>
      <c r="G706" s="792"/>
      <c r="H706" s="793"/>
      <c r="I706" s="792"/>
      <c r="J706" s="793"/>
      <c r="K706" s="792"/>
      <c r="L706" s="793"/>
      <c r="M706" s="792"/>
      <c r="N706" s="793"/>
      <c r="O706" s="792"/>
      <c r="P706" s="629"/>
      <c r="Q706" s="798"/>
      <c r="R706" s="798" t="s">
        <v>216</v>
      </c>
      <c r="S706" s="537">
        <f t="shared" si="141"/>
        <v>0</v>
      </c>
      <c r="T706" s="537">
        <f t="shared" si="141"/>
        <v>0</v>
      </c>
      <c r="U706" s="538">
        <v>0</v>
      </c>
      <c r="V706" s="538">
        <v>0</v>
      </c>
      <c r="W706" s="538">
        <v>0</v>
      </c>
      <c r="X706" s="537">
        <v>0</v>
      </c>
      <c r="Y706" s="538">
        <v>0</v>
      </c>
      <c r="Z706" s="538">
        <v>0</v>
      </c>
      <c r="AA706" s="538">
        <v>0</v>
      </c>
      <c r="AB706" s="537">
        <v>0</v>
      </c>
      <c r="AC706" s="539"/>
      <c r="AD706" s="540"/>
    </row>
    <row r="707" spans="1:30" s="9" customFormat="1" ht="12.75">
      <c r="A707" s="623"/>
      <c r="B707" s="624"/>
      <c r="C707" s="797"/>
      <c r="D707" s="789"/>
      <c r="E707" s="790"/>
      <c r="F707" s="791">
        <v>1</v>
      </c>
      <c r="G707" s="792"/>
      <c r="H707" s="793"/>
      <c r="I707" s="792"/>
      <c r="J707" s="793"/>
      <c r="K707" s="792"/>
      <c r="L707" s="793"/>
      <c r="M707" s="792"/>
      <c r="N707" s="793"/>
      <c r="O707" s="792"/>
      <c r="P707" s="629"/>
      <c r="Q707" s="798" t="s">
        <v>183</v>
      </c>
      <c r="R707" s="798" t="s">
        <v>217</v>
      </c>
      <c r="S707" s="537">
        <f t="shared" si="141"/>
        <v>162.5</v>
      </c>
      <c r="T707" s="537">
        <f t="shared" si="141"/>
        <v>0</v>
      </c>
      <c r="U707" s="538">
        <v>162.5</v>
      </c>
      <c r="V707" s="538">
        <v>0</v>
      </c>
      <c r="W707" s="538">
        <v>0</v>
      </c>
      <c r="X707" s="537">
        <v>0</v>
      </c>
      <c r="Y707" s="538">
        <v>0</v>
      </c>
      <c r="Z707" s="538">
        <v>0</v>
      </c>
      <c r="AA707" s="538">
        <v>0</v>
      </c>
      <c r="AB707" s="537">
        <v>0</v>
      </c>
      <c r="AC707" s="539"/>
      <c r="AD707" s="540"/>
    </row>
    <row r="708" spans="1:30" s="9" customFormat="1" ht="13.5" thickBot="1">
      <c r="A708" s="631"/>
      <c r="B708" s="632"/>
      <c r="C708" s="801"/>
      <c r="D708" s="857">
        <v>500</v>
      </c>
      <c r="E708" s="803"/>
      <c r="F708" s="804"/>
      <c r="G708" s="805"/>
      <c r="H708" s="806">
        <v>1</v>
      </c>
      <c r="I708" s="805"/>
      <c r="J708" s="806"/>
      <c r="K708" s="805"/>
      <c r="L708" s="806"/>
      <c r="M708" s="805"/>
      <c r="N708" s="806"/>
      <c r="O708" s="805"/>
      <c r="P708" s="637"/>
      <c r="Q708" s="798" t="s">
        <v>31</v>
      </c>
      <c r="R708" s="809" t="s">
        <v>218</v>
      </c>
      <c r="S708" s="541">
        <f t="shared" si="141"/>
        <v>3250</v>
      </c>
      <c r="T708" s="541">
        <f t="shared" si="141"/>
        <v>0</v>
      </c>
      <c r="U708" s="538">
        <v>3250</v>
      </c>
      <c r="V708" s="542">
        <v>0</v>
      </c>
      <c r="W708" s="542">
        <v>0</v>
      </c>
      <c r="X708" s="541">
        <v>0</v>
      </c>
      <c r="Y708" s="542">
        <v>0</v>
      </c>
      <c r="Z708" s="542">
        <v>0</v>
      </c>
      <c r="AA708" s="542">
        <v>0</v>
      </c>
      <c r="AB708" s="541">
        <v>0</v>
      </c>
      <c r="AC708" s="543"/>
      <c r="AD708" s="544"/>
    </row>
    <row r="709" spans="1:30" s="9" customFormat="1" ht="12.75">
      <c r="A709" s="344" t="s">
        <v>411</v>
      </c>
      <c r="B709" s="345" t="s">
        <v>377</v>
      </c>
      <c r="C709" s="327">
        <v>110</v>
      </c>
      <c r="D709" s="103"/>
      <c r="E709" s="102"/>
      <c r="F709" s="93"/>
      <c r="G709" s="112"/>
      <c r="H709" s="110"/>
      <c r="I709" s="112"/>
      <c r="J709" s="110"/>
      <c r="K709" s="112"/>
      <c r="L709" s="110"/>
      <c r="M709" s="112"/>
      <c r="N709" s="110"/>
      <c r="O709" s="112"/>
      <c r="P709" s="113"/>
      <c r="Q709" s="72"/>
      <c r="R709" s="55" t="s">
        <v>227</v>
      </c>
      <c r="S709" s="8">
        <f aca="true" t="shared" si="142" ref="S709:AB709">SUM(S710:S720)</f>
        <v>750.8</v>
      </c>
      <c r="T709" s="8">
        <f t="shared" si="142"/>
        <v>0</v>
      </c>
      <c r="U709" s="534">
        <f t="shared" si="142"/>
        <v>750.8</v>
      </c>
      <c r="V709" s="8">
        <f t="shared" si="142"/>
        <v>0</v>
      </c>
      <c r="W709" s="8">
        <f t="shared" si="142"/>
        <v>0</v>
      </c>
      <c r="X709" s="8">
        <f t="shared" si="142"/>
        <v>0</v>
      </c>
      <c r="Y709" s="8">
        <f t="shared" si="142"/>
        <v>0</v>
      </c>
      <c r="Z709" s="8">
        <f t="shared" si="142"/>
        <v>0</v>
      </c>
      <c r="AA709" s="8">
        <f t="shared" si="142"/>
        <v>0</v>
      </c>
      <c r="AB709" s="8">
        <f t="shared" si="142"/>
        <v>0</v>
      </c>
      <c r="AC709" s="422" t="s">
        <v>28</v>
      </c>
      <c r="AD709" s="423"/>
    </row>
    <row r="710" spans="1:30" s="9" customFormat="1" ht="12.75">
      <c r="A710" s="354"/>
      <c r="B710" s="342"/>
      <c r="C710" s="328"/>
      <c r="D710" s="97"/>
      <c r="E710" s="98"/>
      <c r="F710" s="91"/>
      <c r="G710" s="104"/>
      <c r="H710" s="94"/>
      <c r="I710" s="104"/>
      <c r="J710" s="94"/>
      <c r="K710" s="104"/>
      <c r="L710" s="94"/>
      <c r="M710" s="104"/>
      <c r="N710" s="94"/>
      <c r="O710" s="104"/>
      <c r="P710" s="95"/>
      <c r="Q710" s="47"/>
      <c r="R710" s="11" t="s">
        <v>30</v>
      </c>
      <c r="S710" s="45">
        <f aca="true" t="shared" si="143" ref="S710:T720">U710+W710+Y710+AA710</f>
        <v>0</v>
      </c>
      <c r="T710" s="45">
        <f t="shared" si="143"/>
        <v>0</v>
      </c>
      <c r="U710" s="537">
        <v>0</v>
      </c>
      <c r="V710" s="45">
        <v>0</v>
      </c>
      <c r="W710" s="45">
        <v>0</v>
      </c>
      <c r="X710" s="45">
        <v>0</v>
      </c>
      <c r="Y710" s="45">
        <v>0</v>
      </c>
      <c r="Z710" s="45">
        <v>0</v>
      </c>
      <c r="AA710" s="45">
        <v>0</v>
      </c>
      <c r="AB710" s="45">
        <v>0</v>
      </c>
      <c r="AC710" s="415"/>
      <c r="AD710" s="424"/>
    </row>
    <row r="711" spans="1:30" s="9" customFormat="1" ht="12.75">
      <c r="A711" s="354"/>
      <c r="B711" s="342"/>
      <c r="C711" s="328"/>
      <c r="D711" s="97"/>
      <c r="E711" s="98"/>
      <c r="F711" s="91"/>
      <c r="G711" s="104"/>
      <c r="H711" s="94"/>
      <c r="I711" s="104"/>
      <c r="J711" s="94"/>
      <c r="K711" s="104"/>
      <c r="L711" s="94"/>
      <c r="M711" s="104"/>
      <c r="N711" s="94"/>
      <c r="O711" s="104"/>
      <c r="P711" s="95"/>
      <c r="Q711" s="16"/>
      <c r="R711" s="11" t="s">
        <v>33</v>
      </c>
      <c r="S711" s="45">
        <f t="shared" si="143"/>
        <v>0</v>
      </c>
      <c r="T711" s="45">
        <f t="shared" si="143"/>
        <v>0</v>
      </c>
      <c r="U711" s="537">
        <v>0</v>
      </c>
      <c r="V711" s="45">
        <v>0</v>
      </c>
      <c r="W711" s="45">
        <v>0</v>
      </c>
      <c r="X711" s="45">
        <v>0</v>
      </c>
      <c r="Y711" s="45">
        <v>0</v>
      </c>
      <c r="Z711" s="45">
        <v>0</v>
      </c>
      <c r="AA711" s="45">
        <v>0</v>
      </c>
      <c r="AB711" s="45">
        <v>0</v>
      </c>
      <c r="AC711" s="415"/>
      <c r="AD711" s="424"/>
    </row>
    <row r="712" spans="1:30" s="9" customFormat="1" ht="12.75">
      <c r="A712" s="354"/>
      <c r="B712" s="342"/>
      <c r="C712" s="328"/>
      <c r="D712" s="97"/>
      <c r="E712" s="98"/>
      <c r="F712" s="91"/>
      <c r="G712" s="104"/>
      <c r="H712" s="94"/>
      <c r="I712" s="104"/>
      <c r="J712" s="94"/>
      <c r="K712" s="104"/>
      <c r="L712" s="94"/>
      <c r="M712" s="104"/>
      <c r="N712" s="94"/>
      <c r="O712" s="104"/>
      <c r="P712" s="95"/>
      <c r="Q712" s="38"/>
      <c r="R712" s="11" t="s">
        <v>34</v>
      </c>
      <c r="S712" s="45">
        <f t="shared" si="143"/>
        <v>0</v>
      </c>
      <c r="T712" s="45">
        <f t="shared" si="143"/>
        <v>0</v>
      </c>
      <c r="U712" s="537">
        <v>0</v>
      </c>
      <c r="V712" s="45">
        <v>0</v>
      </c>
      <c r="W712" s="45">
        <v>0</v>
      </c>
      <c r="X712" s="45">
        <v>0</v>
      </c>
      <c r="Y712" s="45">
        <v>0</v>
      </c>
      <c r="Z712" s="45">
        <v>0</v>
      </c>
      <c r="AA712" s="45">
        <v>0</v>
      </c>
      <c r="AB712" s="45">
        <v>0</v>
      </c>
      <c r="AC712" s="415"/>
      <c r="AD712" s="424"/>
    </row>
    <row r="713" spans="1:30" s="9" customFormat="1" ht="12.75">
      <c r="A713" s="354"/>
      <c r="B713" s="342"/>
      <c r="C713" s="328"/>
      <c r="D713" s="97"/>
      <c r="E713" s="98"/>
      <c r="F713" s="91"/>
      <c r="G713" s="104"/>
      <c r="H713" s="94"/>
      <c r="I713" s="104"/>
      <c r="J713" s="94"/>
      <c r="K713" s="104"/>
      <c r="L713" s="94"/>
      <c r="M713" s="104"/>
      <c r="N713" s="94"/>
      <c r="O713" s="104"/>
      <c r="P713" s="95"/>
      <c r="Q713" s="38"/>
      <c r="R713" s="11" t="s">
        <v>228</v>
      </c>
      <c r="S713" s="45">
        <f t="shared" si="143"/>
        <v>0</v>
      </c>
      <c r="T713" s="45">
        <f t="shared" si="143"/>
        <v>0</v>
      </c>
      <c r="U713" s="537">
        <v>0</v>
      </c>
      <c r="V713" s="45">
        <v>0</v>
      </c>
      <c r="W713" s="45">
        <v>0</v>
      </c>
      <c r="X713" s="45">
        <v>0</v>
      </c>
      <c r="Y713" s="45">
        <v>0</v>
      </c>
      <c r="Z713" s="45">
        <v>0</v>
      </c>
      <c r="AA713" s="45">
        <v>0</v>
      </c>
      <c r="AB713" s="45">
        <v>0</v>
      </c>
      <c r="AC713" s="415"/>
      <c r="AD713" s="424"/>
    </row>
    <row r="714" spans="1:30" s="9" customFormat="1" ht="12.75">
      <c r="A714" s="354"/>
      <c r="B714" s="342"/>
      <c r="C714" s="328"/>
      <c r="D714" s="97"/>
      <c r="E714" s="98"/>
      <c r="F714" s="91"/>
      <c r="G714" s="104"/>
      <c r="H714" s="94"/>
      <c r="I714" s="104"/>
      <c r="J714" s="94"/>
      <c r="K714" s="104"/>
      <c r="L714" s="94"/>
      <c r="M714" s="104"/>
      <c r="N714" s="94"/>
      <c r="O714" s="104"/>
      <c r="P714" s="95"/>
      <c r="Q714" s="11"/>
      <c r="R714" s="11" t="s">
        <v>36</v>
      </c>
      <c r="S714" s="45">
        <f t="shared" si="143"/>
        <v>0</v>
      </c>
      <c r="T714" s="45">
        <f t="shared" si="143"/>
        <v>0</v>
      </c>
      <c r="U714" s="538">
        <v>0</v>
      </c>
      <c r="V714" s="12">
        <v>0</v>
      </c>
      <c r="W714" s="45">
        <v>0</v>
      </c>
      <c r="X714" s="45">
        <v>0</v>
      </c>
      <c r="Y714" s="45">
        <v>0</v>
      </c>
      <c r="Z714" s="45">
        <v>0</v>
      </c>
      <c r="AA714" s="45">
        <v>0</v>
      </c>
      <c r="AB714" s="45">
        <v>0</v>
      </c>
      <c r="AC714" s="415"/>
      <c r="AD714" s="424"/>
    </row>
    <row r="715" spans="1:30" s="9" customFormat="1" ht="12.75">
      <c r="A715" s="354"/>
      <c r="B715" s="342"/>
      <c r="C715" s="328"/>
      <c r="D715" s="97"/>
      <c r="E715" s="98"/>
      <c r="F715" s="91"/>
      <c r="G715" s="104"/>
      <c r="H715" s="94"/>
      <c r="I715" s="104"/>
      <c r="J715" s="94"/>
      <c r="K715" s="104"/>
      <c r="L715" s="94"/>
      <c r="M715" s="104"/>
      <c r="N715" s="94"/>
      <c r="O715" s="104"/>
      <c r="P715" s="95"/>
      <c r="Q715" s="11"/>
      <c r="R715" s="11" t="s">
        <v>207</v>
      </c>
      <c r="S715" s="45">
        <f t="shared" si="143"/>
        <v>0</v>
      </c>
      <c r="T715" s="45">
        <f t="shared" si="143"/>
        <v>0</v>
      </c>
      <c r="U715" s="538">
        <v>0</v>
      </c>
      <c r="V715" s="12">
        <v>0</v>
      </c>
      <c r="W715" s="45">
        <v>0</v>
      </c>
      <c r="X715" s="45">
        <v>0</v>
      </c>
      <c r="Y715" s="45">
        <v>0</v>
      </c>
      <c r="Z715" s="45">
        <v>0</v>
      </c>
      <c r="AA715" s="45">
        <v>0</v>
      </c>
      <c r="AB715" s="45">
        <v>0</v>
      </c>
      <c r="AC715" s="415"/>
      <c r="AD715" s="424"/>
    </row>
    <row r="716" spans="1:30" s="9" customFormat="1" ht="12.75">
      <c r="A716" s="354"/>
      <c r="B716" s="342"/>
      <c r="C716" s="328"/>
      <c r="D716" s="97"/>
      <c r="E716" s="98"/>
      <c r="F716" s="91"/>
      <c r="G716" s="104"/>
      <c r="H716" s="94"/>
      <c r="I716" s="104"/>
      <c r="J716" s="94"/>
      <c r="K716" s="104"/>
      <c r="L716" s="94"/>
      <c r="M716" s="104"/>
      <c r="N716" s="94"/>
      <c r="O716" s="104"/>
      <c r="P716" s="95"/>
      <c r="Q716" s="16"/>
      <c r="R716" s="11" t="s">
        <v>214</v>
      </c>
      <c r="S716" s="45">
        <f t="shared" si="143"/>
        <v>0</v>
      </c>
      <c r="T716" s="45">
        <f t="shared" si="143"/>
        <v>0</v>
      </c>
      <c r="U716" s="538">
        <v>0</v>
      </c>
      <c r="V716" s="12">
        <v>0</v>
      </c>
      <c r="W716" s="12">
        <v>0</v>
      </c>
      <c r="X716" s="45">
        <v>0</v>
      </c>
      <c r="Y716" s="12">
        <v>0</v>
      </c>
      <c r="Z716" s="12">
        <v>0</v>
      </c>
      <c r="AA716" s="12">
        <v>0</v>
      </c>
      <c r="AB716" s="45">
        <v>0</v>
      </c>
      <c r="AC716" s="415"/>
      <c r="AD716" s="424"/>
    </row>
    <row r="717" spans="1:30" s="9" customFormat="1" ht="12.75">
      <c r="A717" s="354"/>
      <c r="B717" s="342"/>
      <c r="C717" s="328"/>
      <c r="D717" s="97"/>
      <c r="E717" s="98"/>
      <c r="F717" s="91"/>
      <c r="G717" s="104"/>
      <c r="H717" s="94"/>
      <c r="I717" s="104"/>
      <c r="J717" s="94"/>
      <c r="K717" s="104"/>
      <c r="L717" s="94"/>
      <c r="M717" s="104"/>
      <c r="N717" s="94"/>
      <c r="O717" s="104"/>
      <c r="P717" s="95"/>
      <c r="Q717" s="11"/>
      <c r="R717" s="11" t="s">
        <v>215</v>
      </c>
      <c r="S717" s="45">
        <f t="shared" si="143"/>
        <v>0</v>
      </c>
      <c r="T717" s="45">
        <f t="shared" si="143"/>
        <v>0</v>
      </c>
      <c r="U717" s="538">
        <v>0</v>
      </c>
      <c r="V717" s="12">
        <v>0</v>
      </c>
      <c r="W717" s="12">
        <v>0</v>
      </c>
      <c r="X717" s="45">
        <v>0</v>
      </c>
      <c r="Y717" s="12">
        <v>0</v>
      </c>
      <c r="Z717" s="12">
        <v>0</v>
      </c>
      <c r="AA717" s="12">
        <v>0</v>
      </c>
      <c r="AB717" s="45">
        <v>0</v>
      </c>
      <c r="AC717" s="415"/>
      <c r="AD717" s="424"/>
    </row>
    <row r="718" spans="1:30" s="9" customFormat="1" ht="12.75">
      <c r="A718" s="354"/>
      <c r="B718" s="342"/>
      <c r="C718" s="328"/>
      <c r="D718" s="97"/>
      <c r="E718" s="98"/>
      <c r="F718" s="91"/>
      <c r="G718" s="104"/>
      <c r="H718" s="94"/>
      <c r="I718" s="104"/>
      <c r="J718" s="94"/>
      <c r="K718" s="104"/>
      <c r="L718" s="94"/>
      <c r="M718" s="104"/>
      <c r="N718" s="94"/>
      <c r="O718" s="104"/>
      <c r="P718" s="95"/>
      <c r="Q718" s="11"/>
      <c r="R718" s="11" t="s">
        <v>216</v>
      </c>
      <c r="S718" s="45">
        <f t="shared" si="143"/>
        <v>0</v>
      </c>
      <c r="T718" s="45">
        <f t="shared" si="143"/>
        <v>0</v>
      </c>
      <c r="U718" s="538">
        <v>0</v>
      </c>
      <c r="V718" s="12">
        <v>0</v>
      </c>
      <c r="W718" s="12">
        <v>0</v>
      </c>
      <c r="X718" s="45">
        <v>0</v>
      </c>
      <c r="Y718" s="12">
        <v>0</v>
      </c>
      <c r="Z718" s="12">
        <v>0</v>
      </c>
      <c r="AA718" s="12">
        <v>0</v>
      </c>
      <c r="AB718" s="45">
        <v>0</v>
      </c>
      <c r="AC718" s="415"/>
      <c r="AD718" s="424"/>
    </row>
    <row r="719" spans="1:30" s="9" customFormat="1" ht="12.75">
      <c r="A719" s="354"/>
      <c r="B719" s="342"/>
      <c r="C719" s="328"/>
      <c r="D719" s="97"/>
      <c r="E719" s="98"/>
      <c r="F719" s="91">
        <v>1</v>
      </c>
      <c r="G719" s="104"/>
      <c r="H719" s="94"/>
      <c r="I719" s="104"/>
      <c r="J719" s="94"/>
      <c r="K719" s="104"/>
      <c r="L719" s="94"/>
      <c r="M719" s="104"/>
      <c r="N719" s="94"/>
      <c r="O719" s="104"/>
      <c r="P719" s="95"/>
      <c r="Q719" s="11" t="s">
        <v>183</v>
      </c>
      <c r="R719" s="11" t="s">
        <v>217</v>
      </c>
      <c r="S719" s="45">
        <f t="shared" si="143"/>
        <v>35.8</v>
      </c>
      <c r="T719" s="45">
        <f t="shared" si="143"/>
        <v>0</v>
      </c>
      <c r="U719" s="538">
        <v>35.8</v>
      </c>
      <c r="V719" s="12">
        <v>0</v>
      </c>
      <c r="W719" s="12">
        <v>0</v>
      </c>
      <c r="X719" s="45">
        <v>0</v>
      </c>
      <c r="Y719" s="12">
        <v>0</v>
      </c>
      <c r="Z719" s="12">
        <v>0</v>
      </c>
      <c r="AA719" s="12">
        <v>0</v>
      </c>
      <c r="AB719" s="45">
        <v>0</v>
      </c>
      <c r="AC719" s="415"/>
      <c r="AD719" s="424"/>
    </row>
    <row r="720" spans="1:30" s="9" customFormat="1" ht="13.5" thickBot="1">
      <c r="A720" s="355"/>
      <c r="B720" s="343"/>
      <c r="C720" s="318"/>
      <c r="D720" s="99">
        <v>110</v>
      </c>
      <c r="E720" s="101"/>
      <c r="F720" s="92"/>
      <c r="G720" s="111"/>
      <c r="H720" s="109">
        <v>1</v>
      </c>
      <c r="I720" s="111"/>
      <c r="J720" s="109"/>
      <c r="K720" s="111"/>
      <c r="L720" s="109"/>
      <c r="M720" s="111"/>
      <c r="N720" s="109"/>
      <c r="O720" s="111"/>
      <c r="P720" s="114"/>
      <c r="Q720" s="11" t="s">
        <v>31</v>
      </c>
      <c r="R720" s="14" t="s">
        <v>218</v>
      </c>
      <c r="S720" s="46">
        <f t="shared" si="143"/>
        <v>715</v>
      </c>
      <c r="T720" s="46">
        <f t="shared" si="143"/>
        <v>0</v>
      </c>
      <c r="U720" s="538">
        <v>715</v>
      </c>
      <c r="V720" s="15">
        <v>0</v>
      </c>
      <c r="W720" s="15">
        <v>0</v>
      </c>
      <c r="X720" s="46">
        <v>0</v>
      </c>
      <c r="Y720" s="15">
        <v>0</v>
      </c>
      <c r="Z720" s="15">
        <v>0</v>
      </c>
      <c r="AA720" s="15">
        <v>0</v>
      </c>
      <c r="AB720" s="46">
        <v>0</v>
      </c>
      <c r="AC720" s="416"/>
      <c r="AD720" s="425"/>
    </row>
    <row r="721" spans="1:30" s="9" customFormat="1" ht="12.75">
      <c r="A721" s="344" t="s">
        <v>412</v>
      </c>
      <c r="B721" s="345" t="s">
        <v>378</v>
      </c>
      <c r="C721" s="327">
        <v>1130</v>
      </c>
      <c r="D721" s="103"/>
      <c r="E721" s="102"/>
      <c r="F721" s="93"/>
      <c r="G721" s="112"/>
      <c r="H721" s="110"/>
      <c r="I721" s="112"/>
      <c r="J721" s="110"/>
      <c r="K721" s="112"/>
      <c r="L721" s="110"/>
      <c r="M721" s="112"/>
      <c r="N721" s="110"/>
      <c r="O721" s="112"/>
      <c r="P721" s="113"/>
      <c r="Q721" s="72"/>
      <c r="R721" s="55" t="s">
        <v>227</v>
      </c>
      <c r="S721" s="8">
        <f aca="true" t="shared" si="144" ref="S721:AB721">SUM(S722:S732)</f>
        <v>7712.3</v>
      </c>
      <c r="T721" s="8">
        <f t="shared" si="144"/>
        <v>0</v>
      </c>
      <c r="U721" s="534">
        <f t="shared" si="144"/>
        <v>7712.3</v>
      </c>
      <c r="V721" s="8">
        <f t="shared" si="144"/>
        <v>0</v>
      </c>
      <c r="W721" s="8">
        <f t="shared" si="144"/>
        <v>0</v>
      </c>
      <c r="X721" s="8">
        <f t="shared" si="144"/>
        <v>0</v>
      </c>
      <c r="Y721" s="8">
        <f t="shared" si="144"/>
        <v>0</v>
      </c>
      <c r="Z721" s="8">
        <f t="shared" si="144"/>
        <v>0</v>
      </c>
      <c r="AA721" s="8">
        <f t="shared" si="144"/>
        <v>0</v>
      </c>
      <c r="AB721" s="8">
        <f t="shared" si="144"/>
        <v>0</v>
      </c>
      <c r="AC721" s="422" t="s">
        <v>28</v>
      </c>
      <c r="AD721" s="423"/>
    </row>
    <row r="722" spans="1:30" s="9" customFormat="1" ht="12.75">
      <c r="A722" s="354"/>
      <c r="B722" s="342"/>
      <c r="C722" s="328"/>
      <c r="D722" s="97"/>
      <c r="E722" s="98"/>
      <c r="F722" s="91"/>
      <c r="G722" s="104"/>
      <c r="H722" s="94"/>
      <c r="I722" s="104"/>
      <c r="J722" s="94"/>
      <c r="K722" s="104"/>
      <c r="L722" s="94"/>
      <c r="M722" s="104"/>
      <c r="N722" s="94"/>
      <c r="O722" s="104"/>
      <c r="P722" s="95"/>
      <c r="Q722" s="47"/>
      <c r="R722" s="11" t="s">
        <v>30</v>
      </c>
      <c r="S722" s="45">
        <f aca="true" t="shared" si="145" ref="S722:T732">U722+W722+Y722+AA722</f>
        <v>0</v>
      </c>
      <c r="T722" s="45">
        <f t="shared" si="145"/>
        <v>0</v>
      </c>
      <c r="U722" s="537">
        <v>0</v>
      </c>
      <c r="V722" s="45">
        <v>0</v>
      </c>
      <c r="W722" s="45">
        <v>0</v>
      </c>
      <c r="X722" s="45">
        <v>0</v>
      </c>
      <c r="Y722" s="45">
        <v>0</v>
      </c>
      <c r="Z722" s="45">
        <v>0</v>
      </c>
      <c r="AA722" s="45">
        <v>0</v>
      </c>
      <c r="AB722" s="45">
        <v>0</v>
      </c>
      <c r="AC722" s="415"/>
      <c r="AD722" s="424"/>
    </row>
    <row r="723" spans="1:30" s="9" customFormat="1" ht="12.75">
      <c r="A723" s="354"/>
      <c r="B723" s="342"/>
      <c r="C723" s="328"/>
      <c r="D723" s="97"/>
      <c r="E723" s="98"/>
      <c r="F723" s="91"/>
      <c r="G723" s="104"/>
      <c r="H723" s="94"/>
      <c r="I723" s="104"/>
      <c r="J723" s="94"/>
      <c r="K723" s="104"/>
      <c r="L723" s="94"/>
      <c r="M723" s="104"/>
      <c r="N723" s="94"/>
      <c r="O723" s="104"/>
      <c r="P723" s="95"/>
      <c r="Q723" s="16"/>
      <c r="R723" s="11" t="s">
        <v>33</v>
      </c>
      <c r="S723" s="45">
        <f t="shared" si="145"/>
        <v>0</v>
      </c>
      <c r="T723" s="45">
        <f t="shared" si="145"/>
        <v>0</v>
      </c>
      <c r="U723" s="537">
        <v>0</v>
      </c>
      <c r="V723" s="45">
        <v>0</v>
      </c>
      <c r="W723" s="45">
        <v>0</v>
      </c>
      <c r="X723" s="45">
        <v>0</v>
      </c>
      <c r="Y723" s="45">
        <v>0</v>
      </c>
      <c r="Z723" s="45">
        <v>0</v>
      </c>
      <c r="AA723" s="45">
        <v>0</v>
      </c>
      <c r="AB723" s="45">
        <v>0</v>
      </c>
      <c r="AC723" s="415"/>
      <c r="AD723" s="424"/>
    </row>
    <row r="724" spans="1:30" s="9" customFormat="1" ht="12.75">
      <c r="A724" s="354"/>
      <c r="B724" s="342"/>
      <c r="C724" s="328"/>
      <c r="D724" s="97"/>
      <c r="E724" s="98"/>
      <c r="F724" s="91"/>
      <c r="G724" s="104"/>
      <c r="H724" s="94"/>
      <c r="I724" s="104"/>
      <c r="J724" s="94"/>
      <c r="K724" s="104"/>
      <c r="L724" s="94"/>
      <c r="M724" s="104"/>
      <c r="N724" s="94"/>
      <c r="O724" s="104"/>
      <c r="P724" s="95"/>
      <c r="Q724" s="38"/>
      <c r="R724" s="11" t="s">
        <v>34</v>
      </c>
      <c r="S724" s="45">
        <f t="shared" si="145"/>
        <v>0</v>
      </c>
      <c r="T724" s="45">
        <f t="shared" si="145"/>
        <v>0</v>
      </c>
      <c r="U724" s="537">
        <v>0</v>
      </c>
      <c r="V724" s="45">
        <v>0</v>
      </c>
      <c r="W724" s="45">
        <v>0</v>
      </c>
      <c r="X724" s="45">
        <v>0</v>
      </c>
      <c r="Y724" s="45">
        <v>0</v>
      </c>
      <c r="Z724" s="45">
        <v>0</v>
      </c>
      <c r="AA724" s="45">
        <v>0</v>
      </c>
      <c r="AB724" s="45">
        <v>0</v>
      </c>
      <c r="AC724" s="415"/>
      <c r="AD724" s="424"/>
    </row>
    <row r="725" spans="1:30" s="9" customFormat="1" ht="12.75">
      <c r="A725" s="354"/>
      <c r="B725" s="342"/>
      <c r="C725" s="328"/>
      <c r="D725" s="97"/>
      <c r="E725" s="98"/>
      <c r="F725" s="91"/>
      <c r="G725" s="104"/>
      <c r="H725" s="94"/>
      <c r="I725" s="104"/>
      <c r="J725" s="94"/>
      <c r="K725" s="104"/>
      <c r="L725" s="94"/>
      <c r="M725" s="104"/>
      <c r="N725" s="94"/>
      <c r="O725" s="104"/>
      <c r="P725" s="95"/>
      <c r="Q725" s="38"/>
      <c r="R725" s="11" t="s">
        <v>228</v>
      </c>
      <c r="S725" s="45">
        <f t="shared" si="145"/>
        <v>0</v>
      </c>
      <c r="T725" s="45">
        <f t="shared" si="145"/>
        <v>0</v>
      </c>
      <c r="U725" s="537">
        <v>0</v>
      </c>
      <c r="V725" s="45">
        <v>0</v>
      </c>
      <c r="W725" s="45">
        <v>0</v>
      </c>
      <c r="X725" s="45">
        <v>0</v>
      </c>
      <c r="Y725" s="45">
        <v>0</v>
      </c>
      <c r="Z725" s="45">
        <v>0</v>
      </c>
      <c r="AA725" s="45">
        <v>0</v>
      </c>
      <c r="AB725" s="45">
        <v>0</v>
      </c>
      <c r="AC725" s="415"/>
      <c r="AD725" s="424"/>
    </row>
    <row r="726" spans="1:30" s="9" customFormat="1" ht="12.75">
      <c r="A726" s="354"/>
      <c r="B726" s="342"/>
      <c r="C726" s="328"/>
      <c r="D726" s="97"/>
      <c r="E726" s="98"/>
      <c r="F726" s="91"/>
      <c r="G726" s="104"/>
      <c r="H726" s="94"/>
      <c r="I726" s="104"/>
      <c r="J726" s="94"/>
      <c r="K726" s="104"/>
      <c r="L726" s="94"/>
      <c r="M726" s="104"/>
      <c r="N726" s="94"/>
      <c r="O726" s="104"/>
      <c r="P726" s="95"/>
      <c r="Q726" s="11"/>
      <c r="R726" s="11" t="s">
        <v>36</v>
      </c>
      <c r="S726" s="45">
        <f t="shared" si="145"/>
        <v>0</v>
      </c>
      <c r="T726" s="45">
        <f t="shared" si="145"/>
        <v>0</v>
      </c>
      <c r="U726" s="538">
        <v>0</v>
      </c>
      <c r="V726" s="12">
        <v>0</v>
      </c>
      <c r="W726" s="45">
        <v>0</v>
      </c>
      <c r="X726" s="45">
        <v>0</v>
      </c>
      <c r="Y726" s="45">
        <v>0</v>
      </c>
      <c r="Z726" s="45">
        <v>0</v>
      </c>
      <c r="AA726" s="45">
        <v>0</v>
      </c>
      <c r="AB726" s="45">
        <v>0</v>
      </c>
      <c r="AC726" s="415"/>
      <c r="AD726" s="424"/>
    </row>
    <row r="727" spans="1:30" s="9" customFormat="1" ht="12.75">
      <c r="A727" s="354"/>
      <c r="B727" s="342"/>
      <c r="C727" s="328"/>
      <c r="D727" s="97"/>
      <c r="E727" s="98"/>
      <c r="F727" s="91"/>
      <c r="G727" s="104"/>
      <c r="H727" s="94"/>
      <c r="I727" s="104"/>
      <c r="J727" s="94"/>
      <c r="K727" s="104"/>
      <c r="L727" s="94"/>
      <c r="M727" s="104"/>
      <c r="N727" s="94"/>
      <c r="O727" s="104"/>
      <c r="P727" s="95"/>
      <c r="Q727" s="11"/>
      <c r="R727" s="11" t="s">
        <v>207</v>
      </c>
      <c r="S727" s="45">
        <f t="shared" si="145"/>
        <v>0</v>
      </c>
      <c r="T727" s="45">
        <f t="shared" si="145"/>
        <v>0</v>
      </c>
      <c r="U727" s="538">
        <v>0</v>
      </c>
      <c r="V727" s="12">
        <v>0</v>
      </c>
      <c r="W727" s="45">
        <v>0</v>
      </c>
      <c r="X727" s="45">
        <v>0</v>
      </c>
      <c r="Y727" s="45">
        <v>0</v>
      </c>
      <c r="Z727" s="45">
        <v>0</v>
      </c>
      <c r="AA727" s="45">
        <v>0</v>
      </c>
      <c r="AB727" s="45">
        <v>0</v>
      </c>
      <c r="AC727" s="415"/>
      <c r="AD727" s="424"/>
    </row>
    <row r="728" spans="1:30" s="9" customFormat="1" ht="12.75">
      <c r="A728" s="354"/>
      <c r="B728" s="342"/>
      <c r="C728" s="328"/>
      <c r="D728" s="97"/>
      <c r="E728" s="98"/>
      <c r="F728" s="91"/>
      <c r="G728" s="104"/>
      <c r="H728" s="94"/>
      <c r="I728" s="104"/>
      <c r="J728" s="94"/>
      <c r="K728" s="104"/>
      <c r="L728" s="94"/>
      <c r="M728" s="104"/>
      <c r="N728" s="94"/>
      <c r="O728" s="104"/>
      <c r="P728" s="95"/>
      <c r="Q728" s="11"/>
      <c r="R728" s="11" t="s">
        <v>214</v>
      </c>
      <c r="S728" s="45">
        <f t="shared" si="145"/>
        <v>0</v>
      </c>
      <c r="T728" s="45">
        <f t="shared" si="145"/>
        <v>0</v>
      </c>
      <c r="U728" s="538">
        <v>0</v>
      </c>
      <c r="V728" s="12">
        <v>0</v>
      </c>
      <c r="W728" s="12">
        <v>0</v>
      </c>
      <c r="X728" s="45">
        <v>0</v>
      </c>
      <c r="Y728" s="12">
        <v>0</v>
      </c>
      <c r="Z728" s="12">
        <v>0</v>
      </c>
      <c r="AA728" s="12">
        <v>0</v>
      </c>
      <c r="AB728" s="45">
        <v>0</v>
      </c>
      <c r="AC728" s="415"/>
      <c r="AD728" s="424"/>
    </row>
    <row r="729" spans="1:30" s="9" customFormat="1" ht="12.75">
      <c r="A729" s="354"/>
      <c r="B729" s="342"/>
      <c r="C729" s="328"/>
      <c r="D729" s="97"/>
      <c r="E729" s="98"/>
      <c r="F729" s="91"/>
      <c r="G729" s="104"/>
      <c r="H729" s="94"/>
      <c r="I729" s="104"/>
      <c r="J729" s="94"/>
      <c r="K729" s="104"/>
      <c r="L729" s="94"/>
      <c r="M729" s="104"/>
      <c r="N729" s="94"/>
      <c r="O729" s="104"/>
      <c r="P729" s="95"/>
      <c r="Q729" s="11"/>
      <c r="R729" s="11" t="s">
        <v>215</v>
      </c>
      <c r="S729" s="45">
        <f t="shared" si="145"/>
        <v>0</v>
      </c>
      <c r="T729" s="45">
        <f t="shared" si="145"/>
        <v>0</v>
      </c>
      <c r="U729" s="538">
        <v>0</v>
      </c>
      <c r="V729" s="12">
        <v>0</v>
      </c>
      <c r="W729" s="12">
        <v>0</v>
      </c>
      <c r="X729" s="45">
        <v>0</v>
      </c>
      <c r="Y729" s="12">
        <v>0</v>
      </c>
      <c r="Z729" s="12">
        <v>0</v>
      </c>
      <c r="AA729" s="12">
        <v>0</v>
      </c>
      <c r="AB729" s="45">
        <v>0</v>
      </c>
      <c r="AC729" s="415"/>
      <c r="AD729" s="424"/>
    </row>
    <row r="730" spans="1:30" s="9" customFormat="1" ht="12.75">
      <c r="A730" s="354"/>
      <c r="B730" s="342"/>
      <c r="C730" s="328"/>
      <c r="D730" s="97"/>
      <c r="E730" s="98"/>
      <c r="F730" s="91"/>
      <c r="G730" s="104"/>
      <c r="H730" s="94"/>
      <c r="I730" s="104"/>
      <c r="J730" s="94"/>
      <c r="K730" s="104"/>
      <c r="L730" s="94"/>
      <c r="M730" s="104"/>
      <c r="N730" s="94"/>
      <c r="O730" s="104"/>
      <c r="P730" s="95"/>
      <c r="Q730" s="11"/>
      <c r="R730" s="11" t="s">
        <v>216</v>
      </c>
      <c r="S730" s="45">
        <f t="shared" si="145"/>
        <v>0</v>
      </c>
      <c r="T730" s="45">
        <f t="shared" si="145"/>
        <v>0</v>
      </c>
      <c r="U730" s="538">
        <v>0</v>
      </c>
      <c r="V730" s="12">
        <v>0</v>
      </c>
      <c r="W730" s="12">
        <v>0</v>
      </c>
      <c r="X730" s="45">
        <v>0</v>
      </c>
      <c r="Y730" s="12">
        <v>0</v>
      </c>
      <c r="Z730" s="12">
        <v>0</v>
      </c>
      <c r="AA730" s="12">
        <v>0</v>
      </c>
      <c r="AB730" s="45">
        <v>0</v>
      </c>
      <c r="AC730" s="415"/>
      <c r="AD730" s="424"/>
    </row>
    <row r="731" spans="1:30" s="9" customFormat="1" ht="12.75">
      <c r="A731" s="354"/>
      <c r="B731" s="342"/>
      <c r="C731" s="328"/>
      <c r="D731" s="97"/>
      <c r="E731" s="98"/>
      <c r="F731" s="91">
        <v>1</v>
      </c>
      <c r="G731" s="104"/>
      <c r="H731" s="94"/>
      <c r="I731" s="104"/>
      <c r="J731" s="94"/>
      <c r="K731" s="104"/>
      <c r="L731" s="94"/>
      <c r="M731" s="104"/>
      <c r="N731" s="94"/>
      <c r="O731" s="104"/>
      <c r="P731" s="95"/>
      <c r="Q731" s="11" t="s">
        <v>183</v>
      </c>
      <c r="R731" s="11" t="s">
        <v>217</v>
      </c>
      <c r="S731" s="45">
        <f t="shared" si="145"/>
        <v>367.3</v>
      </c>
      <c r="T731" s="45">
        <f t="shared" si="145"/>
        <v>0</v>
      </c>
      <c r="U731" s="538">
        <v>367.3</v>
      </c>
      <c r="V731" s="12">
        <v>0</v>
      </c>
      <c r="W731" s="12">
        <v>0</v>
      </c>
      <c r="X731" s="45">
        <v>0</v>
      </c>
      <c r="Y731" s="12">
        <v>0</v>
      </c>
      <c r="Z731" s="12">
        <v>0</v>
      </c>
      <c r="AA731" s="12">
        <v>0</v>
      </c>
      <c r="AB731" s="45">
        <v>0</v>
      </c>
      <c r="AC731" s="415"/>
      <c r="AD731" s="424"/>
    </row>
    <row r="732" spans="1:30" s="9" customFormat="1" ht="13.5" thickBot="1">
      <c r="A732" s="355"/>
      <c r="B732" s="343"/>
      <c r="C732" s="318"/>
      <c r="D732" s="99">
        <v>1130</v>
      </c>
      <c r="E732" s="101"/>
      <c r="F732" s="92"/>
      <c r="G732" s="111"/>
      <c r="H732" s="109">
        <v>1</v>
      </c>
      <c r="I732" s="111"/>
      <c r="J732" s="109"/>
      <c r="K732" s="111"/>
      <c r="L732" s="109"/>
      <c r="M732" s="111"/>
      <c r="N732" s="109"/>
      <c r="O732" s="111"/>
      <c r="P732" s="114"/>
      <c r="Q732" s="11" t="s">
        <v>31</v>
      </c>
      <c r="R732" s="14" t="s">
        <v>218</v>
      </c>
      <c r="S732" s="46">
        <f t="shared" si="145"/>
        <v>7345</v>
      </c>
      <c r="T732" s="46">
        <f t="shared" si="145"/>
        <v>0</v>
      </c>
      <c r="U732" s="538">
        <v>7345</v>
      </c>
      <c r="V732" s="15">
        <v>0</v>
      </c>
      <c r="W732" s="15">
        <v>0</v>
      </c>
      <c r="X732" s="46">
        <v>0</v>
      </c>
      <c r="Y732" s="15">
        <v>0</v>
      </c>
      <c r="Z732" s="15">
        <v>0</v>
      </c>
      <c r="AA732" s="15">
        <v>0</v>
      </c>
      <c r="AB732" s="46">
        <v>0</v>
      </c>
      <c r="AC732" s="416"/>
      <c r="AD732" s="425"/>
    </row>
    <row r="733" spans="1:30" s="9" customFormat="1" ht="12.75">
      <c r="A733" s="344" t="s">
        <v>413</v>
      </c>
      <c r="B733" s="345" t="s">
        <v>379</v>
      </c>
      <c r="C733" s="327">
        <v>80</v>
      </c>
      <c r="D733" s="103"/>
      <c r="E733" s="102"/>
      <c r="F733" s="93"/>
      <c r="G733" s="112"/>
      <c r="H733" s="110"/>
      <c r="I733" s="112"/>
      <c r="J733" s="110"/>
      <c r="K733" s="112"/>
      <c r="L733" s="110"/>
      <c r="M733" s="112"/>
      <c r="N733" s="110"/>
      <c r="O733" s="112"/>
      <c r="P733" s="113"/>
      <c r="Q733" s="72"/>
      <c r="R733" s="55" t="s">
        <v>227</v>
      </c>
      <c r="S733" s="8">
        <f aca="true" t="shared" si="146" ref="S733:AB733">SUM(S734:S744)</f>
        <v>546</v>
      </c>
      <c r="T733" s="8">
        <f t="shared" si="146"/>
        <v>0</v>
      </c>
      <c r="U733" s="534">
        <f t="shared" si="146"/>
        <v>546</v>
      </c>
      <c r="V733" s="8">
        <f t="shared" si="146"/>
        <v>0</v>
      </c>
      <c r="W733" s="8">
        <f t="shared" si="146"/>
        <v>0</v>
      </c>
      <c r="X733" s="8">
        <f t="shared" si="146"/>
        <v>0</v>
      </c>
      <c r="Y733" s="8">
        <f t="shared" si="146"/>
        <v>0</v>
      </c>
      <c r="Z733" s="8">
        <f t="shared" si="146"/>
        <v>0</v>
      </c>
      <c r="AA733" s="8">
        <f t="shared" si="146"/>
        <v>0</v>
      </c>
      <c r="AB733" s="8">
        <f t="shared" si="146"/>
        <v>0</v>
      </c>
      <c r="AC733" s="422" t="s">
        <v>28</v>
      </c>
      <c r="AD733" s="423"/>
    </row>
    <row r="734" spans="1:30" s="9" customFormat="1" ht="12.75">
      <c r="A734" s="354"/>
      <c r="B734" s="342"/>
      <c r="C734" s="328"/>
      <c r="D734" s="97"/>
      <c r="E734" s="98"/>
      <c r="F734" s="91"/>
      <c r="G734" s="104"/>
      <c r="H734" s="94"/>
      <c r="I734" s="104"/>
      <c r="J734" s="94"/>
      <c r="K734" s="104"/>
      <c r="L734" s="94"/>
      <c r="M734" s="104"/>
      <c r="N734" s="94"/>
      <c r="O734" s="104"/>
      <c r="P734" s="95"/>
      <c r="Q734" s="47"/>
      <c r="R734" s="11" t="s">
        <v>30</v>
      </c>
      <c r="S734" s="45">
        <f aca="true" t="shared" si="147" ref="S734:T744">U734+W734+Y734+AA734</f>
        <v>0</v>
      </c>
      <c r="T734" s="45">
        <f t="shared" si="147"/>
        <v>0</v>
      </c>
      <c r="U734" s="537">
        <v>0</v>
      </c>
      <c r="V734" s="45">
        <v>0</v>
      </c>
      <c r="W734" s="45">
        <v>0</v>
      </c>
      <c r="X734" s="45">
        <v>0</v>
      </c>
      <c r="Y734" s="45">
        <v>0</v>
      </c>
      <c r="Z734" s="45">
        <v>0</v>
      </c>
      <c r="AA734" s="45">
        <v>0</v>
      </c>
      <c r="AB734" s="45">
        <v>0</v>
      </c>
      <c r="AC734" s="415"/>
      <c r="AD734" s="424"/>
    </row>
    <row r="735" spans="1:30" s="9" customFormat="1" ht="12.75">
      <c r="A735" s="354"/>
      <c r="B735" s="342"/>
      <c r="C735" s="328"/>
      <c r="D735" s="97"/>
      <c r="E735" s="98"/>
      <c r="F735" s="91"/>
      <c r="G735" s="104"/>
      <c r="H735" s="94"/>
      <c r="I735" s="104"/>
      <c r="J735" s="94"/>
      <c r="K735" s="104"/>
      <c r="L735" s="94"/>
      <c r="M735" s="104"/>
      <c r="N735" s="94"/>
      <c r="O735" s="104"/>
      <c r="P735" s="95"/>
      <c r="Q735" s="16"/>
      <c r="R735" s="11" t="s">
        <v>33</v>
      </c>
      <c r="S735" s="45">
        <f t="shared" si="147"/>
        <v>0</v>
      </c>
      <c r="T735" s="45">
        <f t="shared" si="147"/>
        <v>0</v>
      </c>
      <c r="U735" s="537">
        <v>0</v>
      </c>
      <c r="V735" s="45">
        <v>0</v>
      </c>
      <c r="W735" s="45">
        <v>0</v>
      </c>
      <c r="X735" s="45">
        <v>0</v>
      </c>
      <c r="Y735" s="45">
        <v>0</v>
      </c>
      <c r="Z735" s="45">
        <v>0</v>
      </c>
      <c r="AA735" s="45">
        <v>0</v>
      </c>
      <c r="AB735" s="45">
        <v>0</v>
      </c>
      <c r="AC735" s="415"/>
      <c r="AD735" s="424"/>
    </row>
    <row r="736" spans="1:30" s="9" customFormat="1" ht="12.75">
      <c r="A736" s="354"/>
      <c r="B736" s="342"/>
      <c r="C736" s="328"/>
      <c r="D736" s="97"/>
      <c r="E736" s="98"/>
      <c r="F736" s="91"/>
      <c r="G736" s="104"/>
      <c r="H736" s="94"/>
      <c r="I736" s="104"/>
      <c r="J736" s="94"/>
      <c r="K736" s="104"/>
      <c r="L736" s="94"/>
      <c r="M736" s="104"/>
      <c r="N736" s="94"/>
      <c r="O736" s="104"/>
      <c r="P736" s="95"/>
      <c r="Q736" s="38"/>
      <c r="R736" s="11" t="s">
        <v>34</v>
      </c>
      <c r="S736" s="45">
        <f t="shared" si="147"/>
        <v>0</v>
      </c>
      <c r="T736" s="45">
        <f t="shared" si="147"/>
        <v>0</v>
      </c>
      <c r="U736" s="537">
        <v>0</v>
      </c>
      <c r="V736" s="45">
        <v>0</v>
      </c>
      <c r="W736" s="45">
        <v>0</v>
      </c>
      <c r="X736" s="45">
        <v>0</v>
      </c>
      <c r="Y736" s="45">
        <v>0</v>
      </c>
      <c r="Z736" s="45">
        <v>0</v>
      </c>
      <c r="AA736" s="45">
        <v>0</v>
      </c>
      <c r="AB736" s="45">
        <v>0</v>
      </c>
      <c r="AC736" s="415"/>
      <c r="AD736" s="424"/>
    </row>
    <row r="737" spans="1:30" s="9" customFormat="1" ht="12.75">
      <c r="A737" s="354"/>
      <c r="B737" s="342"/>
      <c r="C737" s="328"/>
      <c r="D737" s="97"/>
      <c r="E737" s="98"/>
      <c r="F737" s="91"/>
      <c r="G737" s="104"/>
      <c r="H737" s="94"/>
      <c r="I737" s="104"/>
      <c r="J737" s="94"/>
      <c r="K737" s="104"/>
      <c r="L737" s="94"/>
      <c r="M737" s="104"/>
      <c r="N737" s="94"/>
      <c r="O737" s="104"/>
      <c r="P737" s="95"/>
      <c r="Q737" s="38"/>
      <c r="R737" s="11" t="s">
        <v>228</v>
      </c>
      <c r="S737" s="45">
        <f t="shared" si="147"/>
        <v>0</v>
      </c>
      <c r="T737" s="45">
        <f t="shared" si="147"/>
        <v>0</v>
      </c>
      <c r="U737" s="537">
        <v>0</v>
      </c>
      <c r="V737" s="45">
        <v>0</v>
      </c>
      <c r="W737" s="45">
        <v>0</v>
      </c>
      <c r="X737" s="45">
        <v>0</v>
      </c>
      <c r="Y737" s="45">
        <v>0</v>
      </c>
      <c r="Z737" s="45">
        <v>0</v>
      </c>
      <c r="AA737" s="45">
        <v>0</v>
      </c>
      <c r="AB737" s="45">
        <v>0</v>
      </c>
      <c r="AC737" s="415"/>
      <c r="AD737" s="424"/>
    </row>
    <row r="738" spans="1:30" s="9" customFormat="1" ht="12.75">
      <c r="A738" s="354"/>
      <c r="B738" s="342"/>
      <c r="C738" s="328"/>
      <c r="D738" s="97"/>
      <c r="E738" s="98"/>
      <c r="F738" s="91"/>
      <c r="G738" s="104"/>
      <c r="H738" s="94"/>
      <c r="I738" s="104"/>
      <c r="J738" s="94"/>
      <c r="K738" s="104"/>
      <c r="L738" s="94"/>
      <c r="M738" s="104"/>
      <c r="N738" s="94"/>
      <c r="O738" s="104"/>
      <c r="P738" s="95"/>
      <c r="Q738" s="11"/>
      <c r="R738" s="11" t="s">
        <v>36</v>
      </c>
      <c r="S738" s="45">
        <f t="shared" si="147"/>
        <v>0</v>
      </c>
      <c r="T738" s="45">
        <f t="shared" si="147"/>
        <v>0</v>
      </c>
      <c r="U738" s="538">
        <v>0</v>
      </c>
      <c r="V738" s="12">
        <v>0</v>
      </c>
      <c r="W738" s="45">
        <v>0</v>
      </c>
      <c r="X738" s="45">
        <v>0</v>
      </c>
      <c r="Y738" s="45">
        <v>0</v>
      </c>
      <c r="Z738" s="45">
        <v>0</v>
      </c>
      <c r="AA738" s="45">
        <v>0</v>
      </c>
      <c r="AB738" s="45">
        <v>0</v>
      </c>
      <c r="AC738" s="415"/>
      <c r="AD738" s="424"/>
    </row>
    <row r="739" spans="1:30" s="9" customFormat="1" ht="12.75">
      <c r="A739" s="354"/>
      <c r="B739" s="342"/>
      <c r="C739" s="328"/>
      <c r="D739" s="97"/>
      <c r="E739" s="98"/>
      <c r="F739" s="91"/>
      <c r="G739" s="104"/>
      <c r="H739" s="94"/>
      <c r="I739" s="104"/>
      <c r="J739" s="94"/>
      <c r="K739" s="104"/>
      <c r="L739" s="94"/>
      <c r="M739" s="104"/>
      <c r="N739" s="94"/>
      <c r="O739" s="104"/>
      <c r="P739" s="95"/>
      <c r="Q739" s="11"/>
      <c r="R739" s="11" t="s">
        <v>207</v>
      </c>
      <c r="S739" s="45">
        <f t="shared" si="147"/>
        <v>0</v>
      </c>
      <c r="T739" s="45">
        <f t="shared" si="147"/>
        <v>0</v>
      </c>
      <c r="U739" s="538">
        <v>0</v>
      </c>
      <c r="V739" s="12">
        <v>0</v>
      </c>
      <c r="W739" s="45">
        <v>0</v>
      </c>
      <c r="X739" s="45">
        <v>0</v>
      </c>
      <c r="Y739" s="45">
        <v>0</v>
      </c>
      <c r="Z739" s="45">
        <v>0</v>
      </c>
      <c r="AA739" s="45">
        <v>0</v>
      </c>
      <c r="AB739" s="45">
        <v>0</v>
      </c>
      <c r="AC739" s="415"/>
      <c r="AD739" s="424"/>
    </row>
    <row r="740" spans="1:30" s="9" customFormat="1" ht="12.75">
      <c r="A740" s="354"/>
      <c r="B740" s="342"/>
      <c r="C740" s="328"/>
      <c r="D740" s="97"/>
      <c r="E740" s="98"/>
      <c r="F740" s="91"/>
      <c r="G740" s="104"/>
      <c r="H740" s="94"/>
      <c r="I740" s="104"/>
      <c r="J740" s="94"/>
      <c r="K740" s="104"/>
      <c r="L740" s="94"/>
      <c r="M740" s="104"/>
      <c r="N740" s="94"/>
      <c r="O740" s="104"/>
      <c r="P740" s="95"/>
      <c r="Q740" s="16"/>
      <c r="R740" s="11" t="s">
        <v>214</v>
      </c>
      <c r="S740" s="45">
        <f t="shared" si="147"/>
        <v>0</v>
      </c>
      <c r="T740" s="45">
        <f t="shared" si="147"/>
        <v>0</v>
      </c>
      <c r="U740" s="538">
        <v>0</v>
      </c>
      <c r="V740" s="12">
        <v>0</v>
      </c>
      <c r="W740" s="12">
        <v>0</v>
      </c>
      <c r="X740" s="45">
        <v>0</v>
      </c>
      <c r="Y740" s="12">
        <v>0</v>
      </c>
      <c r="Z740" s="12">
        <v>0</v>
      </c>
      <c r="AA740" s="12">
        <v>0</v>
      </c>
      <c r="AB740" s="45">
        <v>0</v>
      </c>
      <c r="AC740" s="415"/>
      <c r="AD740" s="424"/>
    </row>
    <row r="741" spans="1:30" s="9" customFormat="1" ht="12.75">
      <c r="A741" s="354"/>
      <c r="B741" s="342"/>
      <c r="C741" s="328"/>
      <c r="D741" s="97"/>
      <c r="E741" s="98"/>
      <c r="F741" s="91"/>
      <c r="G741" s="104"/>
      <c r="H741" s="94"/>
      <c r="I741" s="104"/>
      <c r="J741" s="94"/>
      <c r="K741" s="104"/>
      <c r="L741" s="94"/>
      <c r="M741" s="104"/>
      <c r="N741" s="94"/>
      <c r="O741" s="104"/>
      <c r="P741" s="95"/>
      <c r="Q741" s="16"/>
      <c r="R741" s="11" t="s">
        <v>215</v>
      </c>
      <c r="S741" s="45">
        <f t="shared" si="147"/>
        <v>0</v>
      </c>
      <c r="T741" s="45">
        <f t="shared" si="147"/>
        <v>0</v>
      </c>
      <c r="U741" s="538">
        <v>0</v>
      </c>
      <c r="V741" s="12">
        <v>0</v>
      </c>
      <c r="W741" s="12">
        <v>0</v>
      </c>
      <c r="X741" s="45">
        <v>0</v>
      </c>
      <c r="Y741" s="12">
        <v>0</v>
      </c>
      <c r="Z741" s="12">
        <v>0</v>
      </c>
      <c r="AA741" s="12">
        <v>0</v>
      </c>
      <c r="AB741" s="45">
        <v>0</v>
      </c>
      <c r="AC741" s="415"/>
      <c r="AD741" s="424"/>
    </row>
    <row r="742" spans="1:30" s="9" customFormat="1" ht="12.75">
      <c r="A742" s="354"/>
      <c r="B742" s="342"/>
      <c r="C742" s="328"/>
      <c r="D742" s="97"/>
      <c r="E742" s="98"/>
      <c r="F742" s="91"/>
      <c r="G742" s="104"/>
      <c r="H742" s="94"/>
      <c r="I742" s="104"/>
      <c r="J742" s="94"/>
      <c r="K742" s="104"/>
      <c r="L742" s="94"/>
      <c r="M742" s="104"/>
      <c r="N742" s="94"/>
      <c r="O742" s="104"/>
      <c r="P742" s="95"/>
      <c r="Q742" s="11"/>
      <c r="R742" s="11" t="s">
        <v>216</v>
      </c>
      <c r="S742" s="45">
        <f t="shared" si="147"/>
        <v>0</v>
      </c>
      <c r="T742" s="45">
        <f t="shared" si="147"/>
        <v>0</v>
      </c>
      <c r="U742" s="538">
        <v>0</v>
      </c>
      <c r="V742" s="12">
        <v>0</v>
      </c>
      <c r="W742" s="12">
        <v>0</v>
      </c>
      <c r="X742" s="45">
        <v>0</v>
      </c>
      <c r="Y742" s="12">
        <v>0</v>
      </c>
      <c r="Z742" s="12">
        <v>0</v>
      </c>
      <c r="AA742" s="12">
        <v>0</v>
      </c>
      <c r="AB742" s="45">
        <v>0</v>
      </c>
      <c r="AC742" s="415"/>
      <c r="AD742" s="424"/>
    </row>
    <row r="743" spans="1:30" s="9" customFormat="1" ht="12.75">
      <c r="A743" s="354"/>
      <c r="B743" s="342"/>
      <c r="C743" s="328"/>
      <c r="D743" s="97"/>
      <c r="E743" s="98"/>
      <c r="F743" s="91">
        <v>1</v>
      </c>
      <c r="G743" s="104"/>
      <c r="H743" s="94"/>
      <c r="I743" s="104"/>
      <c r="J743" s="94"/>
      <c r="K743" s="104"/>
      <c r="L743" s="94"/>
      <c r="M743" s="104"/>
      <c r="N743" s="94"/>
      <c r="O743" s="104"/>
      <c r="P743" s="95"/>
      <c r="Q743" s="11" t="s">
        <v>183</v>
      </c>
      <c r="R743" s="11" t="s">
        <v>217</v>
      </c>
      <c r="S743" s="45">
        <f t="shared" si="147"/>
        <v>26</v>
      </c>
      <c r="T743" s="45">
        <f t="shared" si="147"/>
        <v>0</v>
      </c>
      <c r="U743" s="538">
        <v>26</v>
      </c>
      <c r="V743" s="12">
        <v>0</v>
      </c>
      <c r="W743" s="12">
        <v>0</v>
      </c>
      <c r="X743" s="45">
        <v>0</v>
      </c>
      <c r="Y743" s="12">
        <v>0</v>
      </c>
      <c r="Z743" s="12">
        <v>0</v>
      </c>
      <c r="AA743" s="12">
        <v>0</v>
      </c>
      <c r="AB743" s="45">
        <v>0</v>
      </c>
      <c r="AC743" s="415"/>
      <c r="AD743" s="424"/>
    </row>
    <row r="744" spans="1:30" s="9" customFormat="1" ht="13.5" thickBot="1">
      <c r="A744" s="355"/>
      <c r="B744" s="343"/>
      <c r="C744" s="318"/>
      <c r="D744" s="99">
        <v>80</v>
      </c>
      <c r="E744" s="101"/>
      <c r="F744" s="92"/>
      <c r="G744" s="111"/>
      <c r="H744" s="109">
        <v>1</v>
      </c>
      <c r="I744" s="111"/>
      <c r="J744" s="109"/>
      <c r="K744" s="111"/>
      <c r="L744" s="109"/>
      <c r="M744" s="111"/>
      <c r="N744" s="109"/>
      <c r="O744" s="111"/>
      <c r="P744" s="114"/>
      <c r="Q744" s="11" t="s">
        <v>31</v>
      </c>
      <c r="R744" s="14" t="s">
        <v>218</v>
      </c>
      <c r="S744" s="46">
        <f t="shared" si="147"/>
        <v>520</v>
      </c>
      <c r="T744" s="46">
        <f t="shared" si="147"/>
        <v>0</v>
      </c>
      <c r="U744" s="538">
        <v>520</v>
      </c>
      <c r="V744" s="15">
        <v>0</v>
      </c>
      <c r="W744" s="15">
        <v>0</v>
      </c>
      <c r="X744" s="46">
        <v>0</v>
      </c>
      <c r="Y744" s="15">
        <v>0</v>
      </c>
      <c r="Z744" s="15">
        <v>0</v>
      </c>
      <c r="AA744" s="15">
        <v>0</v>
      </c>
      <c r="AB744" s="46">
        <v>0</v>
      </c>
      <c r="AC744" s="416"/>
      <c r="AD744" s="425"/>
    </row>
    <row r="745" spans="1:30" s="9" customFormat="1" ht="12.75">
      <c r="A745" s="344" t="s">
        <v>414</v>
      </c>
      <c r="B745" s="345" t="s">
        <v>380</v>
      </c>
      <c r="C745" s="327">
        <v>60</v>
      </c>
      <c r="D745" s="103"/>
      <c r="E745" s="102"/>
      <c r="F745" s="93"/>
      <c r="G745" s="112"/>
      <c r="H745" s="110"/>
      <c r="I745" s="112"/>
      <c r="J745" s="110"/>
      <c r="K745" s="112"/>
      <c r="L745" s="110"/>
      <c r="M745" s="112"/>
      <c r="N745" s="110"/>
      <c r="O745" s="112"/>
      <c r="P745" s="113"/>
      <c r="Q745" s="72"/>
      <c r="R745" s="55" t="s">
        <v>227</v>
      </c>
      <c r="S745" s="8">
        <f aca="true" t="shared" si="148" ref="S745:AB745">SUM(S746:S756)</f>
        <v>409.5</v>
      </c>
      <c r="T745" s="8">
        <f t="shared" si="148"/>
        <v>0</v>
      </c>
      <c r="U745" s="534">
        <f t="shared" si="148"/>
        <v>409.5</v>
      </c>
      <c r="V745" s="8">
        <f t="shared" si="148"/>
        <v>0</v>
      </c>
      <c r="W745" s="8">
        <f t="shared" si="148"/>
        <v>0</v>
      </c>
      <c r="X745" s="8">
        <f t="shared" si="148"/>
        <v>0</v>
      </c>
      <c r="Y745" s="8">
        <f t="shared" si="148"/>
        <v>0</v>
      </c>
      <c r="Z745" s="8">
        <f t="shared" si="148"/>
        <v>0</v>
      </c>
      <c r="AA745" s="8">
        <f t="shared" si="148"/>
        <v>0</v>
      </c>
      <c r="AB745" s="8">
        <f t="shared" si="148"/>
        <v>0</v>
      </c>
      <c r="AC745" s="422" t="s">
        <v>28</v>
      </c>
      <c r="AD745" s="423"/>
    </row>
    <row r="746" spans="1:30" s="9" customFormat="1" ht="12.75">
      <c r="A746" s="354"/>
      <c r="B746" s="342"/>
      <c r="C746" s="328"/>
      <c r="D746" s="97"/>
      <c r="E746" s="98"/>
      <c r="F746" s="91"/>
      <c r="G746" s="104"/>
      <c r="H746" s="94"/>
      <c r="I746" s="104"/>
      <c r="J746" s="94"/>
      <c r="K746" s="104"/>
      <c r="L746" s="94"/>
      <c r="M746" s="104"/>
      <c r="N746" s="94"/>
      <c r="O746" s="104"/>
      <c r="P746" s="95"/>
      <c r="Q746" s="47"/>
      <c r="R746" s="11" t="s">
        <v>30</v>
      </c>
      <c r="S746" s="45">
        <f aca="true" t="shared" si="149" ref="S746:T756">U746+W746+Y746+AA746</f>
        <v>0</v>
      </c>
      <c r="T746" s="45">
        <f t="shared" si="149"/>
        <v>0</v>
      </c>
      <c r="U746" s="537">
        <v>0</v>
      </c>
      <c r="V746" s="45">
        <v>0</v>
      </c>
      <c r="W746" s="45">
        <v>0</v>
      </c>
      <c r="X746" s="45">
        <v>0</v>
      </c>
      <c r="Y746" s="45">
        <v>0</v>
      </c>
      <c r="Z746" s="45">
        <v>0</v>
      </c>
      <c r="AA746" s="45">
        <v>0</v>
      </c>
      <c r="AB746" s="45">
        <v>0</v>
      </c>
      <c r="AC746" s="415"/>
      <c r="AD746" s="424"/>
    </row>
    <row r="747" spans="1:30" s="9" customFormat="1" ht="12.75">
      <c r="A747" s="354"/>
      <c r="B747" s="342"/>
      <c r="C747" s="328"/>
      <c r="D747" s="97"/>
      <c r="E747" s="98"/>
      <c r="F747" s="91"/>
      <c r="G747" s="104"/>
      <c r="H747" s="94"/>
      <c r="I747" s="104"/>
      <c r="J747" s="94"/>
      <c r="K747" s="104"/>
      <c r="L747" s="94"/>
      <c r="M747" s="104"/>
      <c r="N747" s="94"/>
      <c r="O747" s="104"/>
      <c r="P747" s="95"/>
      <c r="Q747" s="16"/>
      <c r="R747" s="11" t="s">
        <v>33</v>
      </c>
      <c r="S747" s="45">
        <f t="shared" si="149"/>
        <v>0</v>
      </c>
      <c r="T747" s="45">
        <f t="shared" si="149"/>
        <v>0</v>
      </c>
      <c r="U747" s="537">
        <v>0</v>
      </c>
      <c r="V747" s="45">
        <v>0</v>
      </c>
      <c r="W747" s="45">
        <v>0</v>
      </c>
      <c r="X747" s="45">
        <v>0</v>
      </c>
      <c r="Y747" s="45">
        <v>0</v>
      </c>
      <c r="Z747" s="45">
        <v>0</v>
      </c>
      <c r="AA747" s="45">
        <v>0</v>
      </c>
      <c r="AB747" s="45">
        <v>0</v>
      </c>
      <c r="AC747" s="415"/>
      <c r="AD747" s="424"/>
    </row>
    <row r="748" spans="1:30" s="9" customFormat="1" ht="12.75">
      <c r="A748" s="354"/>
      <c r="B748" s="342"/>
      <c r="C748" s="328"/>
      <c r="D748" s="97"/>
      <c r="E748" s="98"/>
      <c r="F748" s="91"/>
      <c r="G748" s="104"/>
      <c r="H748" s="94"/>
      <c r="I748" s="104"/>
      <c r="J748" s="94"/>
      <c r="K748" s="104"/>
      <c r="L748" s="94"/>
      <c r="M748" s="104"/>
      <c r="N748" s="94"/>
      <c r="O748" s="104"/>
      <c r="P748" s="95"/>
      <c r="Q748" s="38"/>
      <c r="R748" s="11" t="s">
        <v>34</v>
      </c>
      <c r="S748" s="45">
        <f t="shared" si="149"/>
        <v>0</v>
      </c>
      <c r="T748" s="45">
        <f t="shared" si="149"/>
        <v>0</v>
      </c>
      <c r="U748" s="537">
        <v>0</v>
      </c>
      <c r="V748" s="45">
        <v>0</v>
      </c>
      <c r="W748" s="45">
        <v>0</v>
      </c>
      <c r="X748" s="45">
        <v>0</v>
      </c>
      <c r="Y748" s="45">
        <v>0</v>
      </c>
      <c r="Z748" s="45">
        <v>0</v>
      </c>
      <c r="AA748" s="45">
        <v>0</v>
      </c>
      <c r="AB748" s="45">
        <v>0</v>
      </c>
      <c r="AC748" s="415"/>
      <c r="AD748" s="424"/>
    </row>
    <row r="749" spans="1:30" s="9" customFormat="1" ht="12.75">
      <c r="A749" s="354"/>
      <c r="B749" s="342"/>
      <c r="C749" s="328"/>
      <c r="D749" s="97"/>
      <c r="E749" s="98"/>
      <c r="F749" s="91"/>
      <c r="G749" s="104"/>
      <c r="H749" s="94"/>
      <c r="I749" s="104"/>
      <c r="J749" s="94"/>
      <c r="K749" s="104"/>
      <c r="L749" s="94"/>
      <c r="M749" s="104"/>
      <c r="N749" s="94"/>
      <c r="O749" s="104"/>
      <c r="P749" s="95"/>
      <c r="Q749" s="38"/>
      <c r="R749" s="11" t="s">
        <v>228</v>
      </c>
      <c r="S749" s="45">
        <f t="shared" si="149"/>
        <v>0</v>
      </c>
      <c r="T749" s="45">
        <f t="shared" si="149"/>
        <v>0</v>
      </c>
      <c r="U749" s="537">
        <v>0</v>
      </c>
      <c r="V749" s="45">
        <v>0</v>
      </c>
      <c r="W749" s="45">
        <v>0</v>
      </c>
      <c r="X749" s="45">
        <v>0</v>
      </c>
      <c r="Y749" s="45">
        <v>0</v>
      </c>
      <c r="Z749" s="45">
        <v>0</v>
      </c>
      <c r="AA749" s="45">
        <v>0</v>
      </c>
      <c r="AB749" s="45">
        <v>0</v>
      </c>
      <c r="AC749" s="415"/>
      <c r="AD749" s="424"/>
    </row>
    <row r="750" spans="1:30" s="9" customFormat="1" ht="12.75">
      <c r="A750" s="354"/>
      <c r="B750" s="342"/>
      <c r="C750" s="328"/>
      <c r="D750" s="97"/>
      <c r="E750" s="98"/>
      <c r="F750" s="91"/>
      <c r="G750" s="104"/>
      <c r="H750" s="94"/>
      <c r="I750" s="104"/>
      <c r="J750" s="94"/>
      <c r="K750" s="104"/>
      <c r="L750" s="94"/>
      <c r="M750" s="104"/>
      <c r="N750" s="94"/>
      <c r="O750" s="104"/>
      <c r="P750" s="95"/>
      <c r="Q750" s="11"/>
      <c r="R750" s="11" t="s">
        <v>36</v>
      </c>
      <c r="S750" s="45">
        <f t="shared" si="149"/>
        <v>0</v>
      </c>
      <c r="T750" s="45">
        <f t="shared" si="149"/>
        <v>0</v>
      </c>
      <c r="U750" s="538">
        <v>0</v>
      </c>
      <c r="V750" s="12">
        <v>0</v>
      </c>
      <c r="W750" s="45">
        <v>0</v>
      </c>
      <c r="X750" s="45">
        <v>0</v>
      </c>
      <c r="Y750" s="45">
        <v>0</v>
      </c>
      <c r="Z750" s="45">
        <v>0</v>
      </c>
      <c r="AA750" s="45">
        <v>0</v>
      </c>
      <c r="AB750" s="45">
        <v>0</v>
      </c>
      <c r="AC750" s="415"/>
      <c r="AD750" s="424"/>
    </row>
    <row r="751" spans="1:30" s="9" customFormat="1" ht="12.75">
      <c r="A751" s="354"/>
      <c r="B751" s="342"/>
      <c r="C751" s="328"/>
      <c r="D751" s="97"/>
      <c r="E751" s="98"/>
      <c r="F751" s="91"/>
      <c r="G751" s="104"/>
      <c r="H751" s="94"/>
      <c r="I751" s="104"/>
      <c r="J751" s="94"/>
      <c r="K751" s="104"/>
      <c r="L751" s="94"/>
      <c r="M751" s="104"/>
      <c r="N751" s="94"/>
      <c r="O751" s="104"/>
      <c r="P751" s="95"/>
      <c r="Q751" s="11"/>
      <c r="R751" s="11" t="s">
        <v>207</v>
      </c>
      <c r="S751" s="45">
        <f t="shared" si="149"/>
        <v>0</v>
      </c>
      <c r="T751" s="45">
        <f t="shared" si="149"/>
        <v>0</v>
      </c>
      <c r="U751" s="538">
        <v>0</v>
      </c>
      <c r="V751" s="12">
        <v>0</v>
      </c>
      <c r="W751" s="45">
        <v>0</v>
      </c>
      <c r="X751" s="45">
        <v>0</v>
      </c>
      <c r="Y751" s="45">
        <v>0</v>
      </c>
      <c r="Z751" s="45">
        <v>0</v>
      </c>
      <c r="AA751" s="45">
        <v>0</v>
      </c>
      <c r="AB751" s="45">
        <v>0</v>
      </c>
      <c r="AC751" s="415"/>
      <c r="AD751" s="424"/>
    </row>
    <row r="752" spans="1:30" s="9" customFormat="1" ht="12.75">
      <c r="A752" s="354"/>
      <c r="B752" s="342"/>
      <c r="C752" s="328"/>
      <c r="D752" s="97"/>
      <c r="E752" s="98"/>
      <c r="F752" s="91"/>
      <c r="G752" s="104"/>
      <c r="H752" s="94"/>
      <c r="I752" s="104"/>
      <c r="J752" s="94"/>
      <c r="K752" s="104"/>
      <c r="L752" s="94"/>
      <c r="M752" s="104"/>
      <c r="N752" s="94"/>
      <c r="O752" s="104"/>
      <c r="P752" s="95"/>
      <c r="Q752" s="11"/>
      <c r="R752" s="11" t="s">
        <v>214</v>
      </c>
      <c r="S752" s="45">
        <f t="shared" si="149"/>
        <v>0</v>
      </c>
      <c r="T752" s="45">
        <f t="shared" si="149"/>
        <v>0</v>
      </c>
      <c r="U752" s="538">
        <v>0</v>
      </c>
      <c r="V752" s="12">
        <v>0</v>
      </c>
      <c r="W752" s="12">
        <v>0</v>
      </c>
      <c r="X752" s="45">
        <v>0</v>
      </c>
      <c r="Y752" s="12">
        <v>0</v>
      </c>
      <c r="Z752" s="12">
        <v>0</v>
      </c>
      <c r="AA752" s="12">
        <v>0</v>
      </c>
      <c r="AB752" s="45">
        <v>0</v>
      </c>
      <c r="AC752" s="415"/>
      <c r="AD752" s="424"/>
    </row>
    <row r="753" spans="1:30" s="9" customFormat="1" ht="12.75">
      <c r="A753" s="354"/>
      <c r="B753" s="342"/>
      <c r="C753" s="328"/>
      <c r="D753" s="97"/>
      <c r="E753" s="98"/>
      <c r="F753" s="91"/>
      <c r="G753" s="104"/>
      <c r="H753" s="94"/>
      <c r="I753" s="104"/>
      <c r="J753" s="94"/>
      <c r="K753" s="104"/>
      <c r="L753" s="94"/>
      <c r="M753" s="104"/>
      <c r="N753" s="94"/>
      <c r="O753" s="104"/>
      <c r="P753" s="95"/>
      <c r="Q753" s="11"/>
      <c r="R753" s="11" t="s">
        <v>215</v>
      </c>
      <c r="S753" s="45">
        <f t="shared" si="149"/>
        <v>0</v>
      </c>
      <c r="T753" s="45">
        <f t="shared" si="149"/>
        <v>0</v>
      </c>
      <c r="U753" s="538">
        <v>0</v>
      </c>
      <c r="V753" s="12">
        <v>0</v>
      </c>
      <c r="W753" s="12">
        <v>0</v>
      </c>
      <c r="X753" s="45">
        <v>0</v>
      </c>
      <c r="Y753" s="12">
        <v>0</v>
      </c>
      <c r="Z753" s="12">
        <v>0</v>
      </c>
      <c r="AA753" s="12">
        <v>0</v>
      </c>
      <c r="AB753" s="45">
        <v>0</v>
      </c>
      <c r="AC753" s="415"/>
      <c r="AD753" s="424"/>
    </row>
    <row r="754" spans="1:30" s="9" customFormat="1" ht="12.75">
      <c r="A754" s="354"/>
      <c r="B754" s="342"/>
      <c r="C754" s="328"/>
      <c r="D754" s="97"/>
      <c r="E754" s="98"/>
      <c r="F754" s="91"/>
      <c r="G754" s="104"/>
      <c r="H754" s="94"/>
      <c r="I754" s="104"/>
      <c r="J754" s="94"/>
      <c r="K754" s="104"/>
      <c r="L754" s="94"/>
      <c r="M754" s="104"/>
      <c r="N754" s="94"/>
      <c r="O754" s="104"/>
      <c r="P754" s="95"/>
      <c r="Q754" s="11"/>
      <c r="R754" s="11" t="s">
        <v>216</v>
      </c>
      <c r="S754" s="45">
        <f t="shared" si="149"/>
        <v>0</v>
      </c>
      <c r="T754" s="45">
        <f t="shared" si="149"/>
        <v>0</v>
      </c>
      <c r="U754" s="538">
        <v>0</v>
      </c>
      <c r="V754" s="12">
        <v>0</v>
      </c>
      <c r="W754" s="12">
        <v>0</v>
      </c>
      <c r="X754" s="45">
        <v>0</v>
      </c>
      <c r="Y754" s="12">
        <v>0</v>
      </c>
      <c r="Z754" s="12">
        <v>0</v>
      </c>
      <c r="AA754" s="12">
        <v>0</v>
      </c>
      <c r="AB754" s="45">
        <v>0</v>
      </c>
      <c r="AC754" s="415"/>
      <c r="AD754" s="424"/>
    </row>
    <row r="755" spans="1:30" s="9" customFormat="1" ht="12.75">
      <c r="A755" s="354"/>
      <c r="B755" s="342"/>
      <c r="C755" s="328"/>
      <c r="D755" s="97"/>
      <c r="E755" s="98"/>
      <c r="F755" s="91">
        <v>1</v>
      </c>
      <c r="G755" s="104"/>
      <c r="H755" s="94"/>
      <c r="I755" s="104"/>
      <c r="J755" s="94"/>
      <c r="K755" s="104"/>
      <c r="L755" s="94"/>
      <c r="M755" s="104"/>
      <c r="N755" s="94"/>
      <c r="O755" s="104"/>
      <c r="P755" s="95"/>
      <c r="Q755" s="11" t="s">
        <v>183</v>
      </c>
      <c r="R755" s="11" t="s">
        <v>217</v>
      </c>
      <c r="S755" s="45">
        <f t="shared" si="149"/>
        <v>19.5</v>
      </c>
      <c r="T755" s="45">
        <f t="shared" si="149"/>
        <v>0</v>
      </c>
      <c r="U755" s="538">
        <v>19.5</v>
      </c>
      <c r="V755" s="12">
        <v>0</v>
      </c>
      <c r="W755" s="12">
        <v>0</v>
      </c>
      <c r="X755" s="45">
        <v>0</v>
      </c>
      <c r="Y755" s="12">
        <v>0</v>
      </c>
      <c r="Z755" s="12">
        <v>0</v>
      </c>
      <c r="AA755" s="12">
        <v>0</v>
      </c>
      <c r="AB755" s="45">
        <v>0</v>
      </c>
      <c r="AC755" s="415"/>
      <c r="AD755" s="424"/>
    </row>
    <row r="756" spans="1:30" s="9" customFormat="1" ht="13.5" thickBot="1">
      <c r="A756" s="355"/>
      <c r="B756" s="343"/>
      <c r="C756" s="318"/>
      <c r="D756" s="99">
        <v>60</v>
      </c>
      <c r="E756" s="101"/>
      <c r="F756" s="92"/>
      <c r="G756" s="111"/>
      <c r="H756" s="109">
        <v>1</v>
      </c>
      <c r="I756" s="111"/>
      <c r="J756" s="109"/>
      <c r="K756" s="111"/>
      <c r="L756" s="109"/>
      <c r="M756" s="111"/>
      <c r="N756" s="109"/>
      <c r="O756" s="111"/>
      <c r="P756" s="114"/>
      <c r="Q756" s="11" t="s">
        <v>31</v>
      </c>
      <c r="R756" s="14" t="s">
        <v>218</v>
      </c>
      <c r="S756" s="46">
        <f t="shared" si="149"/>
        <v>390</v>
      </c>
      <c r="T756" s="46">
        <f t="shared" si="149"/>
        <v>0</v>
      </c>
      <c r="U756" s="538">
        <v>390</v>
      </c>
      <c r="V756" s="15">
        <v>0</v>
      </c>
      <c r="W756" s="15">
        <v>0</v>
      </c>
      <c r="X756" s="46">
        <v>0</v>
      </c>
      <c r="Y756" s="15">
        <v>0</v>
      </c>
      <c r="Z756" s="15">
        <v>0</v>
      </c>
      <c r="AA756" s="15">
        <v>0</v>
      </c>
      <c r="AB756" s="46">
        <v>0</v>
      </c>
      <c r="AC756" s="416"/>
      <c r="AD756" s="425"/>
    </row>
    <row r="757" spans="1:30" s="9" customFormat="1" ht="12.75">
      <c r="A757" s="344" t="s">
        <v>415</v>
      </c>
      <c r="B757" s="345" t="s">
        <v>381</v>
      </c>
      <c r="C757" s="327">
        <v>550</v>
      </c>
      <c r="D757" s="103"/>
      <c r="E757" s="102"/>
      <c r="F757" s="93"/>
      <c r="G757" s="112"/>
      <c r="H757" s="110"/>
      <c r="I757" s="112"/>
      <c r="J757" s="110"/>
      <c r="K757" s="112"/>
      <c r="L757" s="110"/>
      <c r="M757" s="112"/>
      <c r="N757" s="110"/>
      <c r="O757" s="112"/>
      <c r="P757" s="113"/>
      <c r="Q757" s="72"/>
      <c r="R757" s="55" t="s">
        <v>227</v>
      </c>
      <c r="S757" s="8">
        <f aca="true" t="shared" si="150" ref="S757:AB757">SUM(S758:S768)</f>
        <v>3753.8</v>
      </c>
      <c r="T757" s="8">
        <f t="shared" si="150"/>
        <v>0</v>
      </c>
      <c r="U757" s="534">
        <f t="shared" si="150"/>
        <v>3753.8</v>
      </c>
      <c r="V757" s="8">
        <f t="shared" si="150"/>
        <v>0</v>
      </c>
      <c r="W757" s="8">
        <f t="shared" si="150"/>
        <v>0</v>
      </c>
      <c r="X757" s="8">
        <f t="shared" si="150"/>
        <v>0</v>
      </c>
      <c r="Y757" s="8">
        <f t="shared" si="150"/>
        <v>0</v>
      </c>
      <c r="Z757" s="8">
        <f t="shared" si="150"/>
        <v>0</v>
      </c>
      <c r="AA757" s="8">
        <f t="shared" si="150"/>
        <v>0</v>
      </c>
      <c r="AB757" s="8">
        <f t="shared" si="150"/>
        <v>0</v>
      </c>
      <c r="AC757" s="422" t="s">
        <v>28</v>
      </c>
      <c r="AD757" s="423"/>
    </row>
    <row r="758" spans="1:30" s="9" customFormat="1" ht="12.75">
      <c r="A758" s="354"/>
      <c r="B758" s="342"/>
      <c r="C758" s="328"/>
      <c r="D758" s="97"/>
      <c r="E758" s="98"/>
      <c r="F758" s="91"/>
      <c r="G758" s="104"/>
      <c r="H758" s="94"/>
      <c r="I758" s="104"/>
      <c r="J758" s="94"/>
      <c r="K758" s="104"/>
      <c r="L758" s="94"/>
      <c r="M758" s="104"/>
      <c r="N758" s="94"/>
      <c r="O758" s="104"/>
      <c r="P758" s="95"/>
      <c r="Q758" s="47"/>
      <c r="R758" s="11" t="s">
        <v>30</v>
      </c>
      <c r="S758" s="45">
        <f aca="true" t="shared" si="151" ref="S758:T768">U758+W758+Y758+AA758</f>
        <v>0</v>
      </c>
      <c r="T758" s="45">
        <f t="shared" si="151"/>
        <v>0</v>
      </c>
      <c r="U758" s="537">
        <v>0</v>
      </c>
      <c r="V758" s="45">
        <v>0</v>
      </c>
      <c r="W758" s="45">
        <v>0</v>
      </c>
      <c r="X758" s="45">
        <v>0</v>
      </c>
      <c r="Y758" s="45">
        <v>0</v>
      </c>
      <c r="Z758" s="45">
        <v>0</v>
      </c>
      <c r="AA758" s="45">
        <v>0</v>
      </c>
      <c r="AB758" s="45">
        <v>0</v>
      </c>
      <c r="AC758" s="415"/>
      <c r="AD758" s="424"/>
    </row>
    <row r="759" spans="1:30" s="9" customFormat="1" ht="12.75">
      <c r="A759" s="354"/>
      <c r="B759" s="342"/>
      <c r="C759" s="328"/>
      <c r="D759" s="97"/>
      <c r="E759" s="98"/>
      <c r="F759" s="91"/>
      <c r="G759" s="104"/>
      <c r="H759" s="94"/>
      <c r="I759" s="104"/>
      <c r="J759" s="94"/>
      <c r="K759" s="104"/>
      <c r="L759" s="94"/>
      <c r="M759" s="104"/>
      <c r="N759" s="94"/>
      <c r="O759" s="104"/>
      <c r="P759" s="95"/>
      <c r="Q759" s="16"/>
      <c r="R759" s="11" t="s">
        <v>33</v>
      </c>
      <c r="S759" s="45">
        <f t="shared" si="151"/>
        <v>0</v>
      </c>
      <c r="T759" s="45">
        <f t="shared" si="151"/>
        <v>0</v>
      </c>
      <c r="U759" s="537">
        <v>0</v>
      </c>
      <c r="V759" s="45">
        <v>0</v>
      </c>
      <c r="W759" s="45">
        <v>0</v>
      </c>
      <c r="X759" s="45">
        <v>0</v>
      </c>
      <c r="Y759" s="45">
        <v>0</v>
      </c>
      <c r="Z759" s="45">
        <v>0</v>
      </c>
      <c r="AA759" s="45">
        <v>0</v>
      </c>
      <c r="AB759" s="45">
        <v>0</v>
      </c>
      <c r="AC759" s="415"/>
      <c r="AD759" s="424"/>
    </row>
    <row r="760" spans="1:30" s="9" customFormat="1" ht="12.75">
      <c r="A760" s="354"/>
      <c r="B760" s="342"/>
      <c r="C760" s="328"/>
      <c r="D760" s="97"/>
      <c r="E760" s="98"/>
      <c r="F760" s="91"/>
      <c r="G760" s="104"/>
      <c r="H760" s="94"/>
      <c r="I760" s="104"/>
      <c r="J760" s="94"/>
      <c r="K760" s="104"/>
      <c r="L760" s="94"/>
      <c r="M760" s="104"/>
      <c r="N760" s="94"/>
      <c r="O760" s="104"/>
      <c r="P760" s="95"/>
      <c r="Q760" s="38"/>
      <c r="R760" s="11" t="s">
        <v>34</v>
      </c>
      <c r="S760" s="45">
        <f t="shared" si="151"/>
        <v>0</v>
      </c>
      <c r="T760" s="45">
        <f t="shared" si="151"/>
        <v>0</v>
      </c>
      <c r="U760" s="537">
        <v>0</v>
      </c>
      <c r="V760" s="45">
        <v>0</v>
      </c>
      <c r="W760" s="45">
        <v>0</v>
      </c>
      <c r="X760" s="45">
        <v>0</v>
      </c>
      <c r="Y760" s="45">
        <v>0</v>
      </c>
      <c r="Z760" s="45">
        <v>0</v>
      </c>
      <c r="AA760" s="45">
        <v>0</v>
      </c>
      <c r="AB760" s="45">
        <v>0</v>
      </c>
      <c r="AC760" s="415"/>
      <c r="AD760" s="424"/>
    </row>
    <row r="761" spans="1:30" s="9" customFormat="1" ht="12.75">
      <c r="A761" s="354"/>
      <c r="B761" s="342"/>
      <c r="C761" s="328"/>
      <c r="D761" s="97"/>
      <c r="E761" s="98"/>
      <c r="F761" s="91"/>
      <c r="G761" s="104"/>
      <c r="H761" s="94"/>
      <c r="I761" s="104"/>
      <c r="J761" s="94"/>
      <c r="K761" s="104"/>
      <c r="L761" s="94"/>
      <c r="M761" s="104"/>
      <c r="N761" s="94"/>
      <c r="O761" s="104"/>
      <c r="P761" s="95"/>
      <c r="Q761" s="38"/>
      <c r="R761" s="11" t="s">
        <v>228</v>
      </c>
      <c r="S761" s="45">
        <f t="shared" si="151"/>
        <v>0</v>
      </c>
      <c r="T761" s="45">
        <f t="shared" si="151"/>
        <v>0</v>
      </c>
      <c r="U761" s="537">
        <v>0</v>
      </c>
      <c r="V761" s="45">
        <v>0</v>
      </c>
      <c r="W761" s="45">
        <v>0</v>
      </c>
      <c r="X761" s="45">
        <v>0</v>
      </c>
      <c r="Y761" s="45">
        <v>0</v>
      </c>
      <c r="Z761" s="45">
        <v>0</v>
      </c>
      <c r="AA761" s="45">
        <v>0</v>
      </c>
      <c r="AB761" s="45">
        <v>0</v>
      </c>
      <c r="AC761" s="415"/>
      <c r="AD761" s="424"/>
    </row>
    <row r="762" spans="1:30" s="9" customFormat="1" ht="12.75">
      <c r="A762" s="354"/>
      <c r="B762" s="342"/>
      <c r="C762" s="328"/>
      <c r="D762" s="97"/>
      <c r="E762" s="98"/>
      <c r="F762" s="91"/>
      <c r="G762" s="104"/>
      <c r="H762" s="94"/>
      <c r="I762" s="104"/>
      <c r="J762" s="94"/>
      <c r="K762" s="104"/>
      <c r="L762" s="94"/>
      <c r="M762" s="104"/>
      <c r="N762" s="94"/>
      <c r="O762" s="104"/>
      <c r="P762" s="95"/>
      <c r="Q762" s="11"/>
      <c r="R762" s="11" t="s">
        <v>36</v>
      </c>
      <c r="S762" s="45">
        <f t="shared" si="151"/>
        <v>0</v>
      </c>
      <c r="T762" s="45">
        <f t="shared" si="151"/>
        <v>0</v>
      </c>
      <c r="U762" s="538">
        <v>0</v>
      </c>
      <c r="V762" s="12">
        <v>0</v>
      </c>
      <c r="W762" s="45">
        <v>0</v>
      </c>
      <c r="X762" s="45">
        <v>0</v>
      </c>
      <c r="Y762" s="45">
        <v>0</v>
      </c>
      <c r="Z762" s="45">
        <v>0</v>
      </c>
      <c r="AA762" s="45">
        <v>0</v>
      </c>
      <c r="AB762" s="45">
        <v>0</v>
      </c>
      <c r="AC762" s="415"/>
      <c r="AD762" s="424"/>
    </row>
    <row r="763" spans="1:30" s="9" customFormat="1" ht="12.75">
      <c r="A763" s="354"/>
      <c r="B763" s="342"/>
      <c r="C763" s="328"/>
      <c r="D763" s="97"/>
      <c r="E763" s="98"/>
      <c r="F763" s="91"/>
      <c r="G763" s="104"/>
      <c r="H763" s="94"/>
      <c r="I763" s="104"/>
      <c r="J763" s="94"/>
      <c r="K763" s="104"/>
      <c r="L763" s="94"/>
      <c r="M763" s="104"/>
      <c r="N763" s="94"/>
      <c r="O763" s="104"/>
      <c r="P763" s="95"/>
      <c r="Q763" s="11"/>
      <c r="R763" s="11" t="s">
        <v>207</v>
      </c>
      <c r="S763" s="45">
        <f t="shared" si="151"/>
        <v>0</v>
      </c>
      <c r="T763" s="45">
        <f t="shared" si="151"/>
        <v>0</v>
      </c>
      <c r="U763" s="538">
        <v>0</v>
      </c>
      <c r="V763" s="12">
        <v>0</v>
      </c>
      <c r="W763" s="45">
        <v>0</v>
      </c>
      <c r="X763" s="45">
        <v>0</v>
      </c>
      <c r="Y763" s="45">
        <v>0</v>
      </c>
      <c r="Z763" s="45">
        <v>0</v>
      </c>
      <c r="AA763" s="45">
        <v>0</v>
      </c>
      <c r="AB763" s="45">
        <v>0</v>
      </c>
      <c r="AC763" s="415"/>
      <c r="AD763" s="424"/>
    </row>
    <row r="764" spans="1:30" s="9" customFormat="1" ht="12.75">
      <c r="A764" s="354"/>
      <c r="B764" s="342"/>
      <c r="C764" s="328"/>
      <c r="D764" s="97"/>
      <c r="E764" s="98"/>
      <c r="F764" s="91"/>
      <c r="G764" s="104"/>
      <c r="H764" s="94"/>
      <c r="I764" s="104"/>
      <c r="J764" s="94"/>
      <c r="K764" s="104"/>
      <c r="L764" s="94"/>
      <c r="M764" s="104"/>
      <c r="N764" s="94"/>
      <c r="O764" s="104"/>
      <c r="P764" s="95"/>
      <c r="Q764" s="11"/>
      <c r="R764" s="11" t="s">
        <v>214</v>
      </c>
      <c r="S764" s="45">
        <f t="shared" si="151"/>
        <v>0</v>
      </c>
      <c r="T764" s="45">
        <f t="shared" si="151"/>
        <v>0</v>
      </c>
      <c r="U764" s="538">
        <v>0</v>
      </c>
      <c r="V764" s="12">
        <v>0</v>
      </c>
      <c r="W764" s="12">
        <v>0</v>
      </c>
      <c r="X764" s="45">
        <v>0</v>
      </c>
      <c r="Y764" s="12">
        <v>0</v>
      </c>
      <c r="Z764" s="12">
        <v>0</v>
      </c>
      <c r="AA764" s="12">
        <v>0</v>
      </c>
      <c r="AB764" s="45">
        <v>0</v>
      </c>
      <c r="AC764" s="415"/>
      <c r="AD764" s="424"/>
    </row>
    <row r="765" spans="1:30" s="9" customFormat="1" ht="12.75">
      <c r="A765" s="354"/>
      <c r="B765" s="342"/>
      <c r="C765" s="328"/>
      <c r="D765" s="97"/>
      <c r="E765" s="98"/>
      <c r="F765" s="91"/>
      <c r="G765" s="104"/>
      <c r="H765" s="94"/>
      <c r="I765" s="104"/>
      <c r="J765" s="94"/>
      <c r="K765" s="104"/>
      <c r="L765" s="94"/>
      <c r="M765" s="104"/>
      <c r="N765" s="94"/>
      <c r="O765" s="104"/>
      <c r="P765" s="95"/>
      <c r="Q765" s="11"/>
      <c r="R765" s="11" t="s">
        <v>215</v>
      </c>
      <c r="S765" s="45">
        <f t="shared" si="151"/>
        <v>0</v>
      </c>
      <c r="T765" s="45">
        <f t="shared" si="151"/>
        <v>0</v>
      </c>
      <c r="U765" s="538">
        <v>0</v>
      </c>
      <c r="V765" s="12">
        <v>0</v>
      </c>
      <c r="W765" s="12">
        <v>0</v>
      </c>
      <c r="X765" s="45">
        <v>0</v>
      </c>
      <c r="Y765" s="12">
        <v>0</v>
      </c>
      <c r="Z765" s="12">
        <v>0</v>
      </c>
      <c r="AA765" s="12">
        <v>0</v>
      </c>
      <c r="AB765" s="45">
        <v>0</v>
      </c>
      <c r="AC765" s="415"/>
      <c r="AD765" s="424"/>
    </row>
    <row r="766" spans="1:30" s="9" customFormat="1" ht="12.75">
      <c r="A766" s="354"/>
      <c r="B766" s="342"/>
      <c r="C766" s="328"/>
      <c r="D766" s="97"/>
      <c r="E766" s="98"/>
      <c r="F766" s="91"/>
      <c r="G766" s="104"/>
      <c r="H766" s="94"/>
      <c r="I766" s="104"/>
      <c r="J766" s="94"/>
      <c r="K766" s="104"/>
      <c r="L766" s="94"/>
      <c r="M766" s="104"/>
      <c r="N766" s="94"/>
      <c r="O766" s="104"/>
      <c r="P766" s="95"/>
      <c r="Q766" s="11"/>
      <c r="R766" s="11" t="s">
        <v>216</v>
      </c>
      <c r="S766" s="45">
        <f t="shared" si="151"/>
        <v>0</v>
      </c>
      <c r="T766" s="45">
        <f t="shared" si="151"/>
        <v>0</v>
      </c>
      <c r="U766" s="538">
        <v>0</v>
      </c>
      <c r="V766" s="12">
        <v>0</v>
      </c>
      <c r="W766" s="12">
        <v>0</v>
      </c>
      <c r="X766" s="45">
        <v>0</v>
      </c>
      <c r="Y766" s="12">
        <v>0</v>
      </c>
      <c r="Z766" s="12">
        <v>0</v>
      </c>
      <c r="AA766" s="12">
        <v>0</v>
      </c>
      <c r="AB766" s="45">
        <v>0</v>
      </c>
      <c r="AC766" s="415"/>
      <c r="AD766" s="424"/>
    </row>
    <row r="767" spans="1:30" s="9" customFormat="1" ht="12.75">
      <c r="A767" s="354"/>
      <c r="B767" s="342"/>
      <c r="C767" s="328"/>
      <c r="D767" s="97"/>
      <c r="E767" s="98"/>
      <c r="F767" s="91">
        <v>1</v>
      </c>
      <c r="G767" s="104"/>
      <c r="H767" s="94"/>
      <c r="I767" s="104"/>
      <c r="J767" s="94"/>
      <c r="K767" s="104"/>
      <c r="L767" s="94"/>
      <c r="M767" s="104"/>
      <c r="N767" s="94"/>
      <c r="O767" s="104"/>
      <c r="P767" s="95"/>
      <c r="Q767" s="11" t="s">
        <v>183</v>
      </c>
      <c r="R767" s="11" t="s">
        <v>217</v>
      </c>
      <c r="S767" s="45">
        <f t="shared" si="151"/>
        <v>178.8</v>
      </c>
      <c r="T767" s="45">
        <f t="shared" si="151"/>
        <v>0</v>
      </c>
      <c r="U767" s="538">
        <v>178.8</v>
      </c>
      <c r="V767" s="12">
        <v>0</v>
      </c>
      <c r="W767" s="12">
        <v>0</v>
      </c>
      <c r="X767" s="45">
        <v>0</v>
      </c>
      <c r="Y767" s="12">
        <v>0</v>
      </c>
      <c r="Z767" s="12">
        <v>0</v>
      </c>
      <c r="AA767" s="12">
        <v>0</v>
      </c>
      <c r="AB767" s="45">
        <v>0</v>
      </c>
      <c r="AC767" s="415"/>
      <c r="AD767" s="424"/>
    </row>
    <row r="768" spans="1:30" s="9" customFormat="1" ht="13.5" thickBot="1">
      <c r="A768" s="355"/>
      <c r="B768" s="343"/>
      <c r="C768" s="318"/>
      <c r="D768" s="99">
        <v>550</v>
      </c>
      <c r="E768" s="101"/>
      <c r="F768" s="92"/>
      <c r="G768" s="111"/>
      <c r="H768" s="109">
        <v>1</v>
      </c>
      <c r="I768" s="111"/>
      <c r="J768" s="109"/>
      <c r="K768" s="111"/>
      <c r="L768" s="109"/>
      <c r="M768" s="111"/>
      <c r="N768" s="109"/>
      <c r="O768" s="111"/>
      <c r="P768" s="114"/>
      <c r="Q768" s="11" t="s">
        <v>31</v>
      </c>
      <c r="R768" s="14" t="s">
        <v>218</v>
      </c>
      <c r="S768" s="46">
        <f t="shared" si="151"/>
        <v>3575</v>
      </c>
      <c r="T768" s="46">
        <f t="shared" si="151"/>
        <v>0</v>
      </c>
      <c r="U768" s="538">
        <v>3575</v>
      </c>
      <c r="V768" s="15">
        <v>0</v>
      </c>
      <c r="W768" s="15">
        <v>0</v>
      </c>
      <c r="X768" s="46">
        <v>0</v>
      </c>
      <c r="Y768" s="15">
        <v>0</v>
      </c>
      <c r="Z768" s="15">
        <v>0</v>
      </c>
      <c r="AA768" s="15">
        <v>0</v>
      </c>
      <c r="AB768" s="46">
        <v>0</v>
      </c>
      <c r="AC768" s="416"/>
      <c r="AD768" s="425"/>
    </row>
    <row r="769" spans="1:30" s="9" customFormat="1" ht="12.75">
      <c r="A769" s="344" t="s">
        <v>416</v>
      </c>
      <c r="B769" s="347" t="s">
        <v>382</v>
      </c>
      <c r="C769" s="327">
        <v>210</v>
      </c>
      <c r="D769" s="103"/>
      <c r="E769" s="102"/>
      <c r="F769" s="93"/>
      <c r="G769" s="112"/>
      <c r="H769" s="110"/>
      <c r="I769" s="112"/>
      <c r="J769" s="110"/>
      <c r="K769" s="112"/>
      <c r="L769" s="110"/>
      <c r="M769" s="112"/>
      <c r="N769" s="110"/>
      <c r="O769" s="112"/>
      <c r="P769" s="7"/>
      <c r="Q769" s="72"/>
      <c r="R769" s="55" t="s">
        <v>227</v>
      </c>
      <c r="S769" s="8">
        <f aca="true" t="shared" si="152" ref="S769:AB769">SUM(S770:S780)</f>
        <v>1433.3</v>
      </c>
      <c r="T769" s="8">
        <f t="shared" si="152"/>
        <v>0</v>
      </c>
      <c r="U769" s="534">
        <f t="shared" si="152"/>
        <v>1433.3</v>
      </c>
      <c r="V769" s="8">
        <f t="shared" si="152"/>
        <v>0</v>
      </c>
      <c r="W769" s="8">
        <f t="shared" si="152"/>
        <v>0</v>
      </c>
      <c r="X769" s="8">
        <f t="shared" si="152"/>
        <v>0</v>
      </c>
      <c r="Y769" s="8">
        <f t="shared" si="152"/>
        <v>0</v>
      </c>
      <c r="Z769" s="8">
        <f t="shared" si="152"/>
        <v>0</v>
      </c>
      <c r="AA769" s="8">
        <f t="shared" si="152"/>
        <v>0</v>
      </c>
      <c r="AB769" s="8">
        <f t="shared" si="152"/>
        <v>0</v>
      </c>
      <c r="AC769" s="422" t="s">
        <v>28</v>
      </c>
      <c r="AD769" s="423"/>
    </row>
    <row r="770" spans="1:30" s="9" customFormat="1" ht="12.75">
      <c r="A770" s="354"/>
      <c r="B770" s="347"/>
      <c r="C770" s="328"/>
      <c r="D770" s="97"/>
      <c r="E770" s="98"/>
      <c r="F770" s="91"/>
      <c r="G770" s="104"/>
      <c r="H770" s="94"/>
      <c r="I770" s="104"/>
      <c r="J770" s="94"/>
      <c r="K770" s="104"/>
      <c r="L770" s="94"/>
      <c r="M770" s="104"/>
      <c r="N770" s="94"/>
      <c r="O770" s="104"/>
      <c r="P770" s="118"/>
      <c r="Q770" s="47"/>
      <c r="R770" s="11" t="s">
        <v>30</v>
      </c>
      <c r="S770" s="45">
        <f aca="true" t="shared" si="153" ref="S770:T780">U770+W770+Y770+AA770</f>
        <v>0</v>
      </c>
      <c r="T770" s="45">
        <f t="shared" si="153"/>
        <v>0</v>
      </c>
      <c r="U770" s="537">
        <v>0</v>
      </c>
      <c r="V770" s="45">
        <v>0</v>
      </c>
      <c r="W770" s="45">
        <v>0</v>
      </c>
      <c r="X770" s="45">
        <v>0</v>
      </c>
      <c r="Y770" s="45">
        <v>0</v>
      </c>
      <c r="Z770" s="45">
        <v>0</v>
      </c>
      <c r="AA770" s="45">
        <v>0</v>
      </c>
      <c r="AB770" s="45">
        <v>0</v>
      </c>
      <c r="AC770" s="415"/>
      <c r="AD770" s="424"/>
    </row>
    <row r="771" spans="1:30" s="9" customFormat="1" ht="12.75">
      <c r="A771" s="354"/>
      <c r="B771" s="347"/>
      <c r="C771" s="328"/>
      <c r="D771" s="97"/>
      <c r="E771" s="98"/>
      <c r="F771" s="91"/>
      <c r="G771" s="104"/>
      <c r="H771" s="94"/>
      <c r="I771" s="104"/>
      <c r="J771" s="94"/>
      <c r="K771" s="104"/>
      <c r="L771" s="94"/>
      <c r="M771" s="104"/>
      <c r="N771" s="94"/>
      <c r="O771" s="104"/>
      <c r="P771" s="118"/>
      <c r="Q771" s="16"/>
      <c r="R771" s="11" t="s">
        <v>33</v>
      </c>
      <c r="S771" s="45">
        <f t="shared" si="153"/>
        <v>0</v>
      </c>
      <c r="T771" s="45">
        <f t="shared" si="153"/>
        <v>0</v>
      </c>
      <c r="U771" s="537">
        <v>0</v>
      </c>
      <c r="V771" s="45">
        <v>0</v>
      </c>
      <c r="W771" s="45">
        <v>0</v>
      </c>
      <c r="X771" s="45">
        <v>0</v>
      </c>
      <c r="Y771" s="45">
        <v>0</v>
      </c>
      <c r="Z771" s="45">
        <v>0</v>
      </c>
      <c r="AA771" s="45">
        <v>0</v>
      </c>
      <c r="AB771" s="45">
        <v>0</v>
      </c>
      <c r="AC771" s="415"/>
      <c r="AD771" s="424"/>
    </row>
    <row r="772" spans="1:30" s="9" customFormat="1" ht="12.75">
      <c r="A772" s="354"/>
      <c r="B772" s="347"/>
      <c r="C772" s="328"/>
      <c r="D772" s="97"/>
      <c r="E772" s="98"/>
      <c r="F772" s="91"/>
      <c r="G772" s="104"/>
      <c r="H772" s="94"/>
      <c r="I772" s="104"/>
      <c r="J772" s="94"/>
      <c r="K772" s="104"/>
      <c r="L772" s="94"/>
      <c r="M772" s="104"/>
      <c r="N772" s="94"/>
      <c r="O772" s="104"/>
      <c r="P772" s="118"/>
      <c r="Q772" s="38"/>
      <c r="R772" s="11" t="s">
        <v>34</v>
      </c>
      <c r="S772" s="45">
        <f t="shared" si="153"/>
        <v>0</v>
      </c>
      <c r="T772" s="45">
        <f t="shared" si="153"/>
        <v>0</v>
      </c>
      <c r="U772" s="537">
        <v>0</v>
      </c>
      <c r="V772" s="45">
        <v>0</v>
      </c>
      <c r="W772" s="45">
        <v>0</v>
      </c>
      <c r="X772" s="45">
        <v>0</v>
      </c>
      <c r="Y772" s="45">
        <v>0</v>
      </c>
      <c r="Z772" s="45">
        <v>0</v>
      </c>
      <c r="AA772" s="45">
        <v>0</v>
      </c>
      <c r="AB772" s="45">
        <v>0</v>
      </c>
      <c r="AC772" s="415"/>
      <c r="AD772" s="424"/>
    </row>
    <row r="773" spans="1:30" s="9" customFormat="1" ht="12.75">
      <c r="A773" s="354"/>
      <c r="B773" s="347"/>
      <c r="C773" s="328"/>
      <c r="D773" s="97"/>
      <c r="E773" s="98"/>
      <c r="F773" s="91"/>
      <c r="G773" s="104"/>
      <c r="H773" s="94"/>
      <c r="I773" s="104"/>
      <c r="J773" s="94"/>
      <c r="K773" s="104"/>
      <c r="L773" s="94"/>
      <c r="M773" s="104"/>
      <c r="N773" s="94"/>
      <c r="O773" s="104"/>
      <c r="P773" s="118"/>
      <c r="Q773" s="38"/>
      <c r="R773" s="11" t="s">
        <v>228</v>
      </c>
      <c r="S773" s="45">
        <f t="shared" si="153"/>
        <v>0</v>
      </c>
      <c r="T773" s="45">
        <f t="shared" si="153"/>
        <v>0</v>
      </c>
      <c r="U773" s="537">
        <v>0</v>
      </c>
      <c r="V773" s="45">
        <v>0</v>
      </c>
      <c r="W773" s="45">
        <v>0</v>
      </c>
      <c r="X773" s="45">
        <v>0</v>
      </c>
      <c r="Y773" s="45">
        <v>0</v>
      </c>
      <c r="Z773" s="45">
        <v>0</v>
      </c>
      <c r="AA773" s="45">
        <v>0</v>
      </c>
      <c r="AB773" s="45">
        <v>0</v>
      </c>
      <c r="AC773" s="415"/>
      <c r="AD773" s="424"/>
    </row>
    <row r="774" spans="1:30" s="9" customFormat="1" ht="12.75">
      <c r="A774" s="354"/>
      <c r="B774" s="347"/>
      <c r="C774" s="328"/>
      <c r="D774" s="97"/>
      <c r="E774" s="98"/>
      <c r="F774" s="91"/>
      <c r="G774" s="104"/>
      <c r="H774" s="94"/>
      <c r="I774" s="104"/>
      <c r="J774" s="94"/>
      <c r="K774" s="104"/>
      <c r="L774" s="94"/>
      <c r="M774" s="104"/>
      <c r="N774" s="94"/>
      <c r="O774" s="104"/>
      <c r="P774" s="118"/>
      <c r="Q774" s="11"/>
      <c r="R774" s="11" t="s">
        <v>36</v>
      </c>
      <c r="S774" s="45">
        <f t="shared" si="153"/>
        <v>0</v>
      </c>
      <c r="T774" s="45">
        <f t="shared" si="153"/>
        <v>0</v>
      </c>
      <c r="U774" s="538">
        <v>0</v>
      </c>
      <c r="V774" s="12">
        <v>0</v>
      </c>
      <c r="W774" s="45">
        <v>0</v>
      </c>
      <c r="X774" s="45">
        <v>0</v>
      </c>
      <c r="Y774" s="45">
        <v>0</v>
      </c>
      <c r="Z774" s="45">
        <v>0</v>
      </c>
      <c r="AA774" s="45">
        <v>0</v>
      </c>
      <c r="AB774" s="45">
        <v>0</v>
      </c>
      <c r="AC774" s="415"/>
      <c r="AD774" s="424"/>
    </row>
    <row r="775" spans="1:30" s="9" customFormat="1" ht="12.75">
      <c r="A775" s="354"/>
      <c r="B775" s="347"/>
      <c r="C775" s="328"/>
      <c r="D775" s="97"/>
      <c r="E775" s="98"/>
      <c r="F775" s="91"/>
      <c r="G775" s="104"/>
      <c r="H775" s="94"/>
      <c r="I775" s="104"/>
      <c r="J775" s="94"/>
      <c r="K775" s="104"/>
      <c r="L775" s="94"/>
      <c r="M775" s="104"/>
      <c r="N775" s="94"/>
      <c r="O775" s="104"/>
      <c r="P775" s="118"/>
      <c r="Q775" s="11"/>
      <c r="R775" s="11" t="s">
        <v>207</v>
      </c>
      <c r="S775" s="45">
        <f t="shared" si="153"/>
        <v>0</v>
      </c>
      <c r="T775" s="45">
        <f t="shared" si="153"/>
        <v>0</v>
      </c>
      <c r="U775" s="538">
        <v>0</v>
      </c>
      <c r="V775" s="12">
        <v>0</v>
      </c>
      <c r="W775" s="45">
        <v>0</v>
      </c>
      <c r="X775" s="45">
        <v>0</v>
      </c>
      <c r="Y775" s="45">
        <v>0</v>
      </c>
      <c r="Z775" s="45">
        <v>0</v>
      </c>
      <c r="AA775" s="45">
        <v>0</v>
      </c>
      <c r="AB775" s="45">
        <v>0</v>
      </c>
      <c r="AC775" s="415"/>
      <c r="AD775" s="424"/>
    </row>
    <row r="776" spans="1:30" s="9" customFormat="1" ht="12.75">
      <c r="A776" s="354"/>
      <c r="B776" s="347"/>
      <c r="C776" s="328"/>
      <c r="D776" s="97"/>
      <c r="E776" s="98"/>
      <c r="F776" s="91"/>
      <c r="G776" s="104"/>
      <c r="H776" s="94"/>
      <c r="I776" s="104"/>
      <c r="J776" s="94"/>
      <c r="K776" s="104"/>
      <c r="L776" s="94"/>
      <c r="M776" s="104"/>
      <c r="N776" s="94"/>
      <c r="O776" s="104"/>
      <c r="P776" s="118"/>
      <c r="Q776" s="16"/>
      <c r="R776" s="11" t="s">
        <v>214</v>
      </c>
      <c r="S776" s="45">
        <f t="shared" si="153"/>
        <v>0</v>
      </c>
      <c r="T776" s="45">
        <f t="shared" si="153"/>
        <v>0</v>
      </c>
      <c r="U776" s="538">
        <v>0</v>
      </c>
      <c r="V776" s="12">
        <v>0</v>
      </c>
      <c r="W776" s="12">
        <v>0</v>
      </c>
      <c r="X776" s="45">
        <v>0</v>
      </c>
      <c r="Y776" s="12">
        <v>0</v>
      </c>
      <c r="Z776" s="12">
        <v>0</v>
      </c>
      <c r="AA776" s="12">
        <v>0</v>
      </c>
      <c r="AB776" s="45">
        <v>0</v>
      </c>
      <c r="AC776" s="415"/>
      <c r="AD776" s="424"/>
    </row>
    <row r="777" spans="1:30" s="9" customFormat="1" ht="12.75">
      <c r="A777" s="354"/>
      <c r="B777" s="347"/>
      <c r="C777" s="328"/>
      <c r="D777" s="97"/>
      <c r="E777" s="98"/>
      <c r="F777" s="91"/>
      <c r="G777" s="104"/>
      <c r="H777" s="94"/>
      <c r="I777" s="104"/>
      <c r="J777" s="94"/>
      <c r="K777" s="104"/>
      <c r="L777" s="94"/>
      <c r="M777" s="104"/>
      <c r="N777" s="94"/>
      <c r="O777" s="104"/>
      <c r="P777" s="118"/>
      <c r="Q777" s="11"/>
      <c r="R777" s="11" t="s">
        <v>215</v>
      </c>
      <c r="S777" s="45">
        <f t="shared" si="153"/>
        <v>0</v>
      </c>
      <c r="T777" s="45">
        <f t="shared" si="153"/>
        <v>0</v>
      </c>
      <c r="U777" s="538">
        <v>0</v>
      </c>
      <c r="V777" s="12">
        <v>0</v>
      </c>
      <c r="W777" s="12">
        <v>0</v>
      </c>
      <c r="X777" s="45">
        <v>0</v>
      </c>
      <c r="Y777" s="12">
        <v>0</v>
      </c>
      <c r="Z777" s="12">
        <v>0</v>
      </c>
      <c r="AA777" s="12">
        <v>0</v>
      </c>
      <c r="AB777" s="45">
        <v>0</v>
      </c>
      <c r="AC777" s="415"/>
      <c r="AD777" s="424"/>
    </row>
    <row r="778" spans="1:30" s="9" customFormat="1" ht="12.75">
      <c r="A778" s="354"/>
      <c r="B778" s="347"/>
      <c r="C778" s="328"/>
      <c r="D778" s="97"/>
      <c r="E778" s="98"/>
      <c r="F778" s="91"/>
      <c r="G778" s="104"/>
      <c r="H778" s="94"/>
      <c r="I778" s="104"/>
      <c r="J778" s="94"/>
      <c r="K778" s="104"/>
      <c r="L778" s="94"/>
      <c r="M778" s="104"/>
      <c r="N778" s="94"/>
      <c r="O778" s="104"/>
      <c r="P778" s="118"/>
      <c r="Q778" s="11"/>
      <c r="R778" s="11" t="s">
        <v>216</v>
      </c>
      <c r="S778" s="45">
        <f t="shared" si="153"/>
        <v>0</v>
      </c>
      <c r="T778" s="45">
        <f t="shared" si="153"/>
        <v>0</v>
      </c>
      <c r="U778" s="538">
        <v>0</v>
      </c>
      <c r="V778" s="12">
        <v>0</v>
      </c>
      <c r="W778" s="12">
        <v>0</v>
      </c>
      <c r="X778" s="45">
        <v>0</v>
      </c>
      <c r="Y778" s="12">
        <v>0</v>
      </c>
      <c r="Z778" s="12">
        <v>0</v>
      </c>
      <c r="AA778" s="12">
        <v>0</v>
      </c>
      <c r="AB778" s="45">
        <v>0</v>
      </c>
      <c r="AC778" s="415"/>
      <c r="AD778" s="424"/>
    </row>
    <row r="779" spans="1:30" s="9" customFormat="1" ht="12.75">
      <c r="A779" s="354"/>
      <c r="B779" s="347"/>
      <c r="C779" s="328"/>
      <c r="D779" s="97"/>
      <c r="E779" s="98"/>
      <c r="F779" s="91">
        <v>1</v>
      </c>
      <c r="G779" s="104"/>
      <c r="H779" s="94"/>
      <c r="I779" s="104"/>
      <c r="J779" s="94"/>
      <c r="K779" s="104"/>
      <c r="L779" s="94"/>
      <c r="M779" s="104"/>
      <c r="N779" s="94"/>
      <c r="O779" s="104"/>
      <c r="P779" s="118"/>
      <c r="Q779" s="11" t="s">
        <v>183</v>
      </c>
      <c r="R779" s="11" t="s">
        <v>217</v>
      </c>
      <c r="S779" s="45">
        <f t="shared" si="153"/>
        <v>68.3</v>
      </c>
      <c r="T779" s="45">
        <f t="shared" si="153"/>
        <v>0</v>
      </c>
      <c r="U779" s="538">
        <v>68.3</v>
      </c>
      <c r="V779" s="12">
        <v>0</v>
      </c>
      <c r="W779" s="12">
        <v>0</v>
      </c>
      <c r="X779" s="45">
        <v>0</v>
      </c>
      <c r="Y779" s="12">
        <v>0</v>
      </c>
      <c r="Z779" s="12">
        <v>0</v>
      </c>
      <c r="AA779" s="12">
        <v>0</v>
      </c>
      <c r="AB779" s="45">
        <v>0</v>
      </c>
      <c r="AC779" s="415"/>
      <c r="AD779" s="424"/>
    </row>
    <row r="780" spans="1:30" s="9" customFormat="1" ht="13.5" thickBot="1">
      <c r="A780" s="355"/>
      <c r="B780" s="348"/>
      <c r="C780" s="318"/>
      <c r="D780" s="99">
        <v>210</v>
      </c>
      <c r="E780" s="101"/>
      <c r="F780" s="92"/>
      <c r="G780" s="111"/>
      <c r="H780" s="109">
        <v>1</v>
      </c>
      <c r="I780" s="111"/>
      <c r="J780" s="109"/>
      <c r="K780" s="111"/>
      <c r="L780" s="109"/>
      <c r="M780" s="111"/>
      <c r="N780" s="109"/>
      <c r="O780" s="111"/>
      <c r="P780" s="119"/>
      <c r="Q780" s="11" t="s">
        <v>31</v>
      </c>
      <c r="R780" s="14" t="s">
        <v>218</v>
      </c>
      <c r="S780" s="46">
        <f t="shared" si="153"/>
        <v>1365</v>
      </c>
      <c r="T780" s="46">
        <f t="shared" si="153"/>
        <v>0</v>
      </c>
      <c r="U780" s="538">
        <v>1365</v>
      </c>
      <c r="V780" s="15">
        <v>0</v>
      </c>
      <c r="W780" s="15">
        <v>0</v>
      </c>
      <c r="X780" s="46">
        <v>0</v>
      </c>
      <c r="Y780" s="15">
        <v>0</v>
      </c>
      <c r="Z780" s="15">
        <v>0</v>
      </c>
      <c r="AA780" s="15">
        <v>0</v>
      </c>
      <c r="AB780" s="46">
        <v>0</v>
      </c>
      <c r="AC780" s="416"/>
      <c r="AD780" s="425"/>
    </row>
    <row r="781" spans="1:30" s="9" customFormat="1" ht="12.75">
      <c r="A781" s="344" t="s">
        <v>417</v>
      </c>
      <c r="B781" s="345" t="s">
        <v>383</v>
      </c>
      <c r="C781" s="327">
        <v>230</v>
      </c>
      <c r="D781" s="103"/>
      <c r="E781" s="102"/>
      <c r="F781" s="93"/>
      <c r="G781" s="112"/>
      <c r="H781" s="110"/>
      <c r="I781" s="112"/>
      <c r="J781" s="110"/>
      <c r="K781" s="112"/>
      <c r="L781" s="110"/>
      <c r="M781" s="112"/>
      <c r="N781" s="110"/>
      <c r="O781" s="112"/>
      <c r="P781" s="7"/>
      <c r="Q781" s="72"/>
      <c r="R781" s="55" t="s">
        <v>227</v>
      </c>
      <c r="S781" s="8">
        <f aca="true" t="shared" si="154" ref="S781:AB781">SUM(S782:S792)</f>
        <v>1569.8</v>
      </c>
      <c r="T781" s="8">
        <f t="shared" si="154"/>
        <v>0</v>
      </c>
      <c r="U781" s="534">
        <f t="shared" si="154"/>
        <v>1569.8</v>
      </c>
      <c r="V781" s="8">
        <f t="shared" si="154"/>
        <v>0</v>
      </c>
      <c r="W781" s="8">
        <f t="shared" si="154"/>
        <v>0</v>
      </c>
      <c r="X781" s="8">
        <f t="shared" si="154"/>
        <v>0</v>
      </c>
      <c r="Y781" s="8">
        <f t="shared" si="154"/>
        <v>0</v>
      </c>
      <c r="Z781" s="8">
        <f t="shared" si="154"/>
        <v>0</v>
      </c>
      <c r="AA781" s="8">
        <f t="shared" si="154"/>
        <v>0</v>
      </c>
      <c r="AB781" s="8">
        <f t="shared" si="154"/>
        <v>0</v>
      </c>
      <c r="AC781" s="422" t="s">
        <v>28</v>
      </c>
      <c r="AD781" s="423"/>
    </row>
    <row r="782" spans="1:30" s="9" customFormat="1" ht="12.75">
      <c r="A782" s="354"/>
      <c r="B782" s="342"/>
      <c r="C782" s="328"/>
      <c r="D782" s="97"/>
      <c r="E782" s="98"/>
      <c r="F782" s="91"/>
      <c r="G782" s="104"/>
      <c r="H782" s="94"/>
      <c r="I782" s="104"/>
      <c r="J782" s="94"/>
      <c r="K782" s="104"/>
      <c r="L782" s="94"/>
      <c r="M782" s="104"/>
      <c r="N782" s="94"/>
      <c r="O782" s="104"/>
      <c r="P782" s="118"/>
      <c r="Q782" s="47"/>
      <c r="R782" s="11" t="s">
        <v>30</v>
      </c>
      <c r="S782" s="45">
        <f aca="true" t="shared" si="155" ref="S782:T792">U782+W782+Y782+AA782</f>
        <v>0</v>
      </c>
      <c r="T782" s="45">
        <f t="shared" si="155"/>
        <v>0</v>
      </c>
      <c r="U782" s="537">
        <v>0</v>
      </c>
      <c r="V782" s="45">
        <v>0</v>
      </c>
      <c r="W782" s="45">
        <v>0</v>
      </c>
      <c r="X782" s="45">
        <v>0</v>
      </c>
      <c r="Y782" s="45">
        <v>0</v>
      </c>
      <c r="Z782" s="45">
        <v>0</v>
      </c>
      <c r="AA782" s="45">
        <v>0</v>
      </c>
      <c r="AB782" s="45">
        <v>0</v>
      </c>
      <c r="AC782" s="415"/>
      <c r="AD782" s="424"/>
    </row>
    <row r="783" spans="1:30" s="9" customFormat="1" ht="12.75">
      <c r="A783" s="354"/>
      <c r="B783" s="342"/>
      <c r="C783" s="328"/>
      <c r="D783" s="97"/>
      <c r="E783" s="98"/>
      <c r="F783" s="91"/>
      <c r="G783" s="104"/>
      <c r="H783" s="94"/>
      <c r="I783" s="104"/>
      <c r="J783" s="94"/>
      <c r="K783" s="104"/>
      <c r="L783" s="94"/>
      <c r="M783" s="104"/>
      <c r="N783" s="94"/>
      <c r="O783" s="104"/>
      <c r="P783" s="118"/>
      <c r="Q783" s="16"/>
      <c r="R783" s="11" t="s">
        <v>33</v>
      </c>
      <c r="S783" s="45">
        <f t="shared" si="155"/>
        <v>0</v>
      </c>
      <c r="T783" s="45">
        <f t="shared" si="155"/>
        <v>0</v>
      </c>
      <c r="U783" s="537">
        <v>0</v>
      </c>
      <c r="V783" s="45">
        <v>0</v>
      </c>
      <c r="W783" s="45">
        <v>0</v>
      </c>
      <c r="X783" s="45">
        <v>0</v>
      </c>
      <c r="Y783" s="45">
        <v>0</v>
      </c>
      <c r="Z783" s="45">
        <v>0</v>
      </c>
      <c r="AA783" s="45">
        <v>0</v>
      </c>
      <c r="AB783" s="45">
        <v>0</v>
      </c>
      <c r="AC783" s="415"/>
      <c r="AD783" s="424"/>
    </row>
    <row r="784" spans="1:30" s="9" customFormat="1" ht="12.75">
      <c r="A784" s="354"/>
      <c r="B784" s="342"/>
      <c r="C784" s="328"/>
      <c r="D784" s="97"/>
      <c r="E784" s="98"/>
      <c r="F784" s="91"/>
      <c r="G784" s="104"/>
      <c r="H784" s="94"/>
      <c r="I784" s="104"/>
      <c r="J784" s="94"/>
      <c r="K784" s="104"/>
      <c r="L784" s="94"/>
      <c r="M784" s="104"/>
      <c r="N784" s="94"/>
      <c r="O784" s="104"/>
      <c r="P784" s="118"/>
      <c r="Q784" s="38"/>
      <c r="R784" s="11" t="s">
        <v>34</v>
      </c>
      <c r="S784" s="45">
        <f t="shared" si="155"/>
        <v>0</v>
      </c>
      <c r="T784" s="45">
        <f t="shared" si="155"/>
        <v>0</v>
      </c>
      <c r="U784" s="537">
        <v>0</v>
      </c>
      <c r="V784" s="45">
        <v>0</v>
      </c>
      <c r="W784" s="45">
        <v>0</v>
      </c>
      <c r="X784" s="45">
        <v>0</v>
      </c>
      <c r="Y784" s="45">
        <v>0</v>
      </c>
      <c r="Z784" s="45">
        <v>0</v>
      </c>
      <c r="AA784" s="45">
        <v>0</v>
      </c>
      <c r="AB784" s="45">
        <v>0</v>
      </c>
      <c r="AC784" s="415"/>
      <c r="AD784" s="424"/>
    </row>
    <row r="785" spans="1:30" s="9" customFormat="1" ht="12.75">
      <c r="A785" s="354"/>
      <c r="B785" s="342"/>
      <c r="C785" s="328"/>
      <c r="D785" s="97"/>
      <c r="E785" s="98"/>
      <c r="F785" s="91"/>
      <c r="G785" s="104"/>
      <c r="H785" s="94"/>
      <c r="I785" s="104"/>
      <c r="J785" s="94"/>
      <c r="K785" s="104"/>
      <c r="L785" s="94"/>
      <c r="M785" s="104"/>
      <c r="N785" s="94"/>
      <c r="O785" s="104"/>
      <c r="P785" s="118"/>
      <c r="Q785" s="38"/>
      <c r="R785" s="11" t="s">
        <v>228</v>
      </c>
      <c r="S785" s="45">
        <f t="shared" si="155"/>
        <v>0</v>
      </c>
      <c r="T785" s="45">
        <f t="shared" si="155"/>
        <v>0</v>
      </c>
      <c r="U785" s="537">
        <v>0</v>
      </c>
      <c r="V785" s="45">
        <v>0</v>
      </c>
      <c r="W785" s="45">
        <v>0</v>
      </c>
      <c r="X785" s="45">
        <v>0</v>
      </c>
      <c r="Y785" s="45">
        <v>0</v>
      </c>
      <c r="Z785" s="45">
        <v>0</v>
      </c>
      <c r="AA785" s="45">
        <v>0</v>
      </c>
      <c r="AB785" s="45">
        <v>0</v>
      </c>
      <c r="AC785" s="415"/>
      <c r="AD785" s="424"/>
    </row>
    <row r="786" spans="1:30" s="9" customFormat="1" ht="20.25" customHeight="1">
      <c r="A786" s="354"/>
      <c r="B786" s="342"/>
      <c r="C786" s="328"/>
      <c r="D786" s="97"/>
      <c r="E786" s="98"/>
      <c r="F786" s="91"/>
      <c r="G786" s="104"/>
      <c r="H786" s="94"/>
      <c r="I786" s="104"/>
      <c r="J786" s="94"/>
      <c r="K786" s="104"/>
      <c r="L786" s="94"/>
      <c r="M786" s="104"/>
      <c r="N786" s="94"/>
      <c r="O786" s="104"/>
      <c r="P786" s="118"/>
      <c r="Q786" s="11"/>
      <c r="R786" s="11" t="s">
        <v>36</v>
      </c>
      <c r="S786" s="45">
        <f t="shared" si="155"/>
        <v>0</v>
      </c>
      <c r="T786" s="45">
        <f t="shared" si="155"/>
        <v>0</v>
      </c>
      <c r="U786" s="538">
        <v>0</v>
      </c>
      <c r="V786" s="12">
        <v>0</v>
      </c>
      <c r="W786" s="45">
        <v>0</v>
      </c>
      <c r="X786" s="45">
        <v>0</v>
      </c>
      <c r="Y786" s="45">
        <v>0</v>
      </c>
      <c r="Z786" s="45">
        <v>0</v>
      </c>
      <c r="AA786" s="45">
        <v>0</v>
      </c>
      <c r="AB786" s="45">
        <v>0</v>
      </c>
      <c r="AC786" s="415"/>
      <c r="AD786" s="424"/>
    </row>
    <row r="787" spans="1:30" s="9" customFormat="1" ht="18.75" customHeight="1">
      <c r="A787" s="354"/>
      <c r="B787" s="342"/>
      <c r="C787" s="328"/>
      <c r="D787" s="97"/>
      <c r="E787" s="98"/>
      <c r="F787" s="91"/>
      <c r="G787" s="104"/>
      <c r="H787" s="94"/>
      <c r="I787" s="104"/>
      <c r="J787" s="94"/>
      <c r="K787" s="104"/>
      <c r="L787" s="94"/>
      <c r="M787" s="104"/>
      <c r="N787" s="94"/>
      <c r="O787" s="104"/>
      <c r="P787" s="118"/>
      <c r="Q787" s="11"/>
      <c r="R787" s="11" t="s">
        <v>207</v>
      </c>
      <c r="S787" s="45">
        <f t="shared" si="155"/>
        <v>0</v>
      </c>
      <c r="T787" s="45">
        <f t="shared" si="155"/>
        <v>0</v>
      </c>
      <c r="U787" s="538">
        <v>0</v>
      </c>
      <c r="V787" s="12">
        <v>0</v>
      </c>
      <c r="W787" s="45">
        <v>0</v>
      </c>
      <c r="X787" s="45">
        <v>0</v>
      </c>
      <c r="Y787" s="45">
        <v>0</v>
      </c>
      <c r="Z787" s="45">
        <v>0</v>
      </c>
      <c r="AA787" s="45">
        <v>0</v>
      </c>
      <c r="AB787" s="45">
        <v>0</v>
      </c>
      <c r="AC787" s="415"/>
      <c r="AD787" s="424"/>
    </row>
    <row r="788" spans="1:30" s="9" customFormat="1" ht="27.75" customHeight="1">
      <c r="A788" s="354"/>
      <c r="B788" s="342"/>
      <c r="C788" s="328"/>
      <c r="D788" s="97"/>
      <c r="E788" s="98"/>
      <c r="F788" s="91"/>
      <c r="G788" s="104"/>
      <c r="H788" s="94"/>
      <c r="I788" s="104"/>
      <c r="J788" s="94"/>
      <c r="K788" s="104"/>
      <c r="L788" s="94"/>
      <c r="M788" s="104"/>
      <c r="N788" s="94"/>
      <c r="O788" s="104"/>
      <c r="P788" s="118"/>
      <c r="Q788" s="11"/>
      <c r="R788" s="11" t="s">
        <v>214</v>
      </c>
      <c r="S788" s="45">
        <f t="shared" si="155"/>
        <v>0</v>
      </c>
      <c r="T788" s="45">
        <f t="shared" si="155"/>
        <v>0</v>
      </c>
      <c r="U788" s="538">
        <v>0</v>
      </c>
      <c r="V788" s="12">
        <v>0</v>
      </c>
      <c r="W788" s="12">
        <v>0</v>
      </c>
      <c r="X788" s="45">
        <v>0</v>
      </c>
      <c r="Y788" s="12">
        <v>0</v>
      </c>
      <c r="Z788" s="12">
        <v>0</v>
      </c>
      <c r="AA788" s="12">
        <v>0</v>
      </c>
      <c r="AB788" s="45">
        <v>0</v>
      </c>
      <c r="AC788" s="415"/>
      <c r="AD788" s="424"/>
    </row>
    <row r="789" spans="1:30" s="9" customFormat="1" ht="12.75">
      <c r="A789" s="354"/>
      <c r="B789" s="342"/>
      <c r="C789" s="328"/>
      <c r="D789" s="97"/>
      <c r="E789" s="98"/>
      <c r="F789" s="91"/>
      <c r="G789" s="104"/>
      <c r="H789" s="94"/>
      <c r="I789" s="104"/>
      <c r="J789" s="94"/>
      <c r="K789" s="104"/>
      <c r="L789" s="94"/>
      <c r="M789" s="104"/>
      <c r="N789" s="94"/>
      <c r="O789" s="104"/>
      <c r="P789" s="118"/>
      <c r="Q789" s="11"/>
      <c r="R789" s="11" t="s">
        <v>215</v>
      </c>
      <c r="S789" s="45">
        <f t="shared" si="155"/>
        <v>0</v>
      </c>
      <c r="T789" s="45">
        <f t="shared" si="155"/>
        <v>0</v>
      </c>
      <c r="U789" s="538">
        <v>0</v>
      </c>
      <c r="V789" s="12">
        <v>0</v>
      </c>
      <c r="W789" s="12">
        <v>0</v>
      </c>
      <c r="X789" s="45">
        <v>0</v>
      </c>
      <c r="Y789" s="12">
        <v>0</v>
      </c>
      <c r="Z789" s="12">
        <v>0</v>
      </c>
      <c r="AA789" s="12">
        <v>0</v>
      </c>
      <c r="AB789" s="45">
        <v>0</v>
      </c>
      <c r="AC789" s="415"/>
      <c r="AD789" s="424"/>
    </row>
    <row r="790" spans="1:30" s="9" customFormat="1" ht="12.75">
      <c r="A790" s="354"/>
      <c r="B790" s="342"/>
      <c r="C790" s="328"/>
      <c r="D790" s="97"/>
      <c r="E790" s="98"/>
      <c r="F790" s="91"/>
      <c r="G790" s="104"/>
      <c r="H790" s="94"/>
      <c r="I790" s="104"/>
      <c r="J790" s="94"/>
      <c r="K790" s="104"/>
      <c r="L790" s="94"/>
      <c r="M790" s="104"/>
      <c r="N790" s="94"/>
      <c r="O790" s="104"/>
      <c r="P790" s="118"/>
      <c r="Q790" s="11"/>
      <c r="R790" s="11" t="s">
        <v>216</v>
      </c>
      <c r="S790" s="45">
        <f t="shared" si="155"/>
        <v>0</v>
      </c>
      <c r="T790" s="45">
        <f t="shared" si="155"/>
        <v>0</v>
      </c>
      <c r="U790" s="538">
        <v>0</v>
      </c>
      <c r="V790" s="12">
        <v>0</v>
      </c>
      <c r="W790" s="12">
        <v>0</v>
      </c>
      <c r="X790" s="45">
        <v>0</v>
      </c>
      <c r="Y790" s="12">
        <v>0</v>
      </c>
      <c r="Z790" s="12">
        <v>0</v>
      </c>
      <c r="AA790" s="12">
        <v>0</v>
      </c>
      <c r="AB790" s="45">
        <v>0</v>
      </c>
      <c r="AC790" s="415"/>
      <c r="AD790" s="424"/>
    </row>
    <row r="791" spans="1:30" s="9" customFormat="1" ht="12.75">
      <c r="A791" s="354"/>
      <c r="B791" s="342"/>
      <c r="C791" s="328"/>
      <c r="D791" s="97"/>
      <c r="E791" s="98"/>
      <c r="F791" s="91">
        <v>1</v>
      </c>
      <c r="G791" s="104"/>
      <c r="H791" s="94"/>
      <c r="I791" s="104"/>
      <c r="J791" s="94"/>
      <c r="K791" s="104"/>
      <c r="L791" s="94"/>
      <c r="M791" s="104"/>
      <c r="N791" s="94"/>
      <c r="O791" s="104"/>
      <c r="P791" s="118"/>
      <c r="Q791" s="11" t="s">
        <v>183</v>
      </c>
      <c r="R791" s="11" t="s">
        <v>217</v>
      </c>
      <c r="S791" s="45">
        <f t="shared" si="155"/>
        <v>74.8</v>
      </c>
      <c r="T791" s="45">
        <f t="shared" si="155"/>
        <v>0</v>
      </c>
      <c r="U791" s="538">
        <v>74.8</v>
      </c>
      <c r="V791" s="12">
        <v>0</v>
      </c>
      <c r="W791" s="12">
        <v>0</v>
      </c>
      <c r="X791" s="45">
        <v>0</v>
      </c>
      <c r="Y791" s="12">
        <v>0</v>
      </c>
      <c r="Z791" s="12">
        <v>0</v>
      </c>
      <c r="AA791" s="12">
        <v>0</v>
      </c>
      <c r="AB791" s="45">
        <v>0</v>
      </c>
      <c r="AC791" s="415"/>
      <c r="AD791" s="424"/>
    </row>
    <row r="792" spans="1:30" s="9" customFormat="1" ht="13.5" thickBot="1">
      <c r="A792" s="355"/>
      <c r="B792" s="343"/>
      <c r="C792" s="318"/>
      <c r="D792" s="99">
        <v>230</v>
      </c>
      <c r="E792" s="101"/>
      <c r="F792" s="92"/>
      <c r="G792" s="111"/>
      <c r="H792" s="109">
        <v>1</v>
      </c>
      <c r="I792" s="111"/>
      <c r="J792" s="109"/>
      <c r="K792" s="111"/>
      <c r="L792" s="109"/>
      <c r="M792" s="111"/>
      <c r="N792" s="109"/>
      <c r="O792" s="111"/>
      <c r="P792" s="119"/>
      <c r="Q792" s="11" t="s">
        <v>31</v>
      </c>
      <c r="R792" s="14" t="s">
        <v>218</v>
      </c>
      <c r="S792" s="46">
        <f t="shared" si="155"/>
        <v>1495</v>
      </c>
      <c r="T792" s="46">
        <f t="shared" si="155"/>
        <v>0</v>
      </c>
      <c r="U792" s="538">
        <v>1495</v>
      </c>
      <c r="V792" s="15">
        <v>0</v>
      </c>
      <c r="W792" s="15">
        <v>0</v>
      </c>
      <c r="X792" s="46">
        <v>0</v>
      </c>
      <c r="Y792" s="15">
        <v>0</v>
      </c>
      <c r="Z792" s="15">
        <v>0</v>
      </c>
      <c r="AA792" s="15">
        <v>0</v>
      </c>
      <c r="AB792" s="46">
        <v>0</v>
      </c>
      <c r="AC792" s="416"/>
      <c r="AD792" s="425"/>
    </row>
    <row r="793" spans="1:30" s="9" customFormat="1" ht="12.75">
      <c r="A793" s="344" t="s">
        <v>418</v>
      </c>
      <c r="B793" s="345" t="s">
        <v>384</v>
      </c>
      <c r="C793" s="327">
        <v>206</v>
      </c>
      <c r="D793" s="103"/>
      <c r="E793" s="102"/>
      <c r="F793" s="93"/>
      <c r="G793" s="112"/>
      <c r="H793" s="110"/>
      <c r="I793" s="112"/>
      <c r="J793" s="110"/>
      <c r="K793" s="112"/>
      <c r="L793" s="110"/>
      <c r="M793" s="112"/>
      <c r="N793" s="110"/>
      <c r="O793" s="112"/>
      <c r="P793" s="113"/>
      <c r="Q793" s="72"/>
      <c r="R793" s="55" t="s">
        <v>227</v>
      </c>
      <c r="S793" s="8">
        <f aca="true" t="shared" si="156" ref="S793:AB793">SUM(S794:S804)</f>
        <v>1406</v>
      </c>
      <c r="T793" s="8">
        <f t="shared" si="156"/>
        <v>0</v>
      </c>
      <c r="U793" s="534">
        <f t="shared" si="156"/>
        <v>1406</v>
      </c>
      <c r="V793" s="8">
        <f t="shared" si="156"/>
        <v>0</v>
      </c>
      <c r="W793" s="8">
        <f t="shared" si="156"/>
        <v>0</v>
      </c>
      <c r="X793" s="8">
        <f t="shared" si="156"/>
        <v>0</v>
      </c>
      <c r="Y793" s="8">
        <f t="shared" si="156"/>
        <v>0</v>
      </c>
      <c r="Z793" s="8">
        <f t="shared" si="156"/>
        <v>0</v>
      </c>
      <c r="AA793" s="8">
        <f t="shared" si="156"/>
        <v>0</v>
      </c>
      <c r="AB793" s="8">
        <f t="shared" si="156"/>
        <v>0</v>
      </c>
      <c r="AC793" s="422" t="s">
        <v>28</v>
      </c>
      <c r="AD793" s="423"/>
    </row>
    <row r="794" spans="1:30" s="9" customFormat="1" ht="12.75">
      <c r="A794" s="354"/>
      <c r="B794" s="342"/>
      <c r="C794" s="328"/>
      <c r="D794" s="97"/>
      <c r="E794" s="98"/>
      <c r="F794" s="91"/>
      <c r="G794" s="104"/>
      <c r="H794" s="94"/>
      <c r="I794" s="104"/>
      <c r="J794" s="94"/>
      <c r="K794" s="104"/>
      <c r="L794" s="94"/>
      <c r="M794" s="104"/>
      <c r="N794" s="94"/>
      <c r="O794" s="104"/>
      <c r="P794" s="95"/>
      <c r="Q794" s="47"/>
      <c r="R794" s="11" t="s">
        <v>30</v>
      </c>
      <c r="S794" s="45">
        <f aca="true" t="shared" si="157" ref="S794:T804">U794+W794+Y794+AA794</f>
        <v>0</v>
      </c>
      <c r="T794" s="45">
        <f t="shared" si="157"/>
        <v>0</v>
      </c>
      <c r="U794" s="537">
        <v>0</v>
      </c>
      <c r="V794" s="45">
        <v>0</v>
      </c>
      <c r="W794" s="45">
        <v>0</v>
      </c>
      <c r="X794" s="45">
        <v>0</v>
      </c>
      <c r="Y794" s="45">
        <v>0</v>
      </c>
      <c r="Z794" s="45">
        <v>0</v>
      </c>
      <c r="AA794" s="45">
        <v>0</v>
      </c>
      <c r="AB794" s="45">
        <v>0</v>
      </c>
      <c r="AC794" s="415"/>
      <c r="AD794" s="424"/>
    </row>
    <row r="795" spans="1:30" s="9" customFormat="1" ht="12.75">
      <c r="A795" s="354"/>
      <c r="B795" s="342"/>
      <c r="C795" s="328"/>
      <c r="D795" s="97"/>
      <c r="E795" s="98"/>
      <c r="F795" s="91"/>
      <c r="G795" s="104"/>
      <c r="H795" s="94"/>
      <c r="I795" s="104"/>
      <c r="J795" s="94"/>
      <c r="K795" s="104"/>
      <c r="L795" s="94"/>
      <c r="M795" s="104"/>
      <c r="N795" s="94"/>
      <c r="O795" s="104"/>
      <c r="P795" s="95"/>
      <c r="Q795" s="16"/>
      <c r="R795" s="11" t="s">
        <v>33</v>
      </c>
      <c r="S795" s="45">
        <f t="shared" si="157"/>
        <v>0</v>
      </c>
      <c r="T795" s="45">
        <f t="shared" si="157"/>
        <v>0</v>
      </c>
      <c r="U795" s="537">
        <v>0</v>
      </c>
      <c r="V795" s="45">
        <v>0</v>
      </c>
      <c r="W795" s="45">
        <v>0</v>
      </c>
      <c r="X795" s="45">
        <v>0</v>
      </c>
      <c r="Y795" s="45">
        <v>0</v>
      </c>
      <c r="Z795" s="45">
        <v>0</v>
      </c>
      <c r="AA795" s="45">
        <v>0</v>
      </c>
      <c r="AB795" s="45">
        <v>0</v>
      </c>
      <c r="AC795" s="415"/>
      <c r="AD795" s="424"/>
    </row>
    <row r="796" spans="1:30" s="9" customFormat="1" ht="12.75">
      <c r="A796" s="354"/>
      <c r="B796" s="342"/>
      <c r="C796" s="328"/>
      <c r="D796" s="97"/>
      <c r="E796" s="98"/>
      <c r="F796" s="91"/>
      <c r="G796" s="104"/>
      <c r="H796" s="94"/>
      <c r="I796" s="104"/>
      <c r="J796" s="94"/>
      <c r="K796" s="104"/>
      <c r="L796" s="94"/>
      <c r="M796" s="104"/>
      <c r="N796" s="94"/>
      <c r="O796" s="104"/>
      <c r="P796" s="95"/>
      <c r="Q796" s="38"/>
      <c r="R796" s="11" t="s">
        <v>34</v>
      </c>
      <c r="S796" s="45">
        <f t="shared" si="157"/>
        <v>0</v>
      </c>
      <c r="T796" s="45">
        <f t="shared" si="157"/>
        <v>0</v>
      </c>
      <c r="U796" s="537">
        <v>0</v>
      </c>
      <c r="V796" s="45">
        <v>0</v>
      </c>
      <c r="W796" s="45">
        <v>0</v>
      </c>
      <c r="X796" s="45">
        <v>0</v>
      </c>
      <c r="Y796" s="45">
        <v>0</v>
      </c>
      <c r="Z796" s="45">
        <v>0</v>
      </c>
      <c r="AA796" s="45">
        <v>0</v>
      </c>
      <c r="AB796" s="45">
        <v>0</v>
      </c>
      <c r="AC796" s="415"/>
      <c r="AD796" s="424"/>
    </row>
    <row r="797" spans="1:30" s="9" customFormat="1" ht="12.75">
      <c r="A797" s="354"/>
      <c r="B797" s="342"/>
      <c r="C797" s="328"/>
      <c r="D797" s="97"/>
      <c r="E797" s="98"/>
      <c r="F797" s="91"/>
      <c r="G797" s="104"/>
      <c r="H797" s="94"/>
      <c r="I797" s="104"/>
      <c r="J797" s="94"/>
      <c r="K797" s="104"/>
      <c r="L797" s="94"/>
      <c r="M797" s="104"/>
      <c r="N797" s="94"/>
      <c r="O797" s="104"/>
      <c r="P797" s="95"/>
      <c r="Q797" s="38"/>
      <c r="R797" s="11" t="s">
        <v>228</v>
      </c>
      <c r="S797" s="45">
        <f t="shared" si="157"/>
        <v>0</v>
      </c>
      <c r="T797" s="45">
        <f t="shared" si="157"/>
        <v>0</v>
      </c>
      <c r="U797" s="537">
        <v>0</v>
      </c>
      <c r="V797" s="45">
        <v>0</v>
      </c>
      <c r="W797" s="45">
        <v>0</v>
      </c>
      <c r="X797" s="45">
        <v>0</v>
      </c>
      <c r="Y797" s="45">
        <v>0</v>
      </c>
      <c r="Z797" s="45">
        <v>0</v>
      </c>
      <c r="AA797" s="45">
        <v>0</v>
      </c>
      <c r="AB797" s="45">
        <v>0</v>
      </c>
      <c r="AC797" s="415"/>
      <c r="AD797" s="424"/>
    </row>
    <row r="798" spans="1:30" s="9" customFormat="1" ht="12.75">
      <c r="A798" s="354"/>
      <c r="B798" s="342"/>
      <c r="C798" s="328"/>
      <c r="D798" s="97"/>
      <c r="E798" s="98"/>
      <c r="F798" s="91"/>
      <c r="G798" s="104"/>
      <c r="H798" s="94"/>
      <c r="I798" s="104"/>
      <c r="J798" s="94"/>
      <c r="K798" s="104"/>
      <c r="L798" s="94"/>
      <c r="M798" s="104"/>
      <c r="N798" s="94"/>
      <c r="O798" s="104"/>
      <c r="P798" s="95"/>
      <c r="Q798" s="11"/>
      <c r="R798" s="11" t="s">
        <v>36</v>
      </c>
      <c r="S798" s="45">
        <f t="shared" si="157"/>
        <v>0</v>
      </c>
      <c r="T798" s="45">
        <f t="shared" si="157"/>
        <v>0</v>
      </c>
      <c r="U798" s="538">
        <v>0</v>
      </c>
      <c r="V798" s="12">
        <v>0</v>
      </c>
      <c r="W798" s="45">
        <v>0</v>
      </c>
      <c r="X798" s="45">
        <v>0</v>
      </c>
      <c r="Y798" s="45">
        <v>0</v>
      </c>
      <c r="Z798" s="45">
        <v>0</v>
      </c>
      <c r="AA798" s="45">
        <v>0</v>
      </c>
      <c r="AB798" s="45">
        <v>0</v>
      </c>
      <c r="AC798" s="415"/>
      <c r="AD798" s="424"/>
    </row>
    <row r="799" spans="1:30" s="9" customFormat="1" ht="12.75">
      <c r="A799" s="354"/>
      <c r="B799" s="342"/>
      <c r="C799" s="328"/>
      <c r="D799" s="97"/>
      <c r="E799" s="98"/>
      <c r="F799" s="91"/>
      <c r="G799" s="104"/>
      <c r="H799" s="94"/>
      <c r="I799" s="104"/>
      <c r="J799" s="94"/>
      <c r="K799" s="104"/>
      <c r="L799" s="94"/>
      <c r="M799" s="104"/>
      <c r="N799" s="94"/>
      <c r="O799" s="104"/>
      <c r="P799" s="95"/>
      <c r="Q799" s="11"/>
      <c r="R799" s="11" t="s">
        <v>207</v>
      </c>
      <c r="S799" s="45">
        <f t="shared" si="157"/>
        <v>0</v>
      </c>
      <c r="T799" s="45">
        <f t="shared" si="157"/>
        <v>0</v>
      </c>
      <c r="U799" s="538">
        <v>0</v>
      </c>
      <c r="V799" s="12">
        <v>0</v>
      </c>
      <c r="W799" s="45">
        <v>0</v>
      </c>
      <c r="X799" s="45">
        <v>0</v>
      </c>
      <c r="Y799" s="45">
        <v>0</v>
      </c>
      <c r="Z799" s="45">
        <v>0</v>
      </c>
      <c r="AA799" s="45">
        <v>0</v>
      </c>
      <c r="AB799" s="45">
        <v>0</v>
      </c>
      <c r="AC799" s="415"/>
      <c r="AD799" s="424"/>
    </row>
    <row r="800" spans="1:30" s="9" customFormat="1" ht="12.75">
      <c r="A800" s="354"/>
      <c r="B800" s="342"/>
      <c r="C800" s="328"/>
      <c r="D800" s="97"/>
      <c r="E800" s="98"/>
      <c r="F800" s="91"/>
      <c r="G800" s="104"/>
      <c r="H800" s="94"/>
      <c r="I800" s="104"/>
      <c r="J800" s="94"/>
      <c r="K800" s="104"/>
      <c r="L800" s="94"/>
      <c r="M800" s="104"/>
      <c r="N800" s="94"/>
      <c r="O800" s="104"/>
      <c r="P800" s="95"/>
      <c r="Q800" s="11"/>
      <c r="R800" s="11" t="s">
        <v>214</v>
      </c>
      <c r="S800" s="45">
        <f t="shared" si="157"/>
        <v>0</v>
      </c>
      <c r="T800" s="45">
        <f t="shared" si="157"/>
        <v>0</v>
      </c>
      <c r="U800" s="538">
        <v>0</v>
      </c>
      <c r="V800" s="12">
        <v>0</v>
      </c>
      <c r="W800" s="12">
        <v>0</v>
      </c>
      <c r="X800" s="45">
        <v>0</v>
      </c>
      <c r="Y800" s="12">
        <v>0</v>
      </c>
      <c r="Z800" s="12">
        <v>0</v>
      </c>
      <c r="AA800" s="12">
        <v>0</v>
      </c>
      <c r="AB800" s="45">
        <v>0</v>
      </c>
      <c r="AC800" s="415"/>
      <c r="AD800" s="424"/>
    </row>
    <row r="801" spans="1:30" s="9" customFormat="1" ht="12.75">
      <c r="A801" s="354"/>
      <c r="B801" s="342"/>
      <c r="C801" s="328"/>
      <c r="D801" s="97"/>
      <c r="E801" s="98"/>
      <c r="F801" s="91"/>
      <c r="G801" s="104"/>
      <c r="H801" s="94"/>
      <c r="I801" s="104"/>
      <c r="J801" s="94"/>
      <c r="K801" s="104"/>
      <c r="L801" s="94"/>
      <c r="M801" s="104"/>
      <c r="N801" s="94"/>
      <c r="O801" s="104"/>
      <c r="P801" s="95"/>
      <c r="Q801" s="11"/>
      <c r="R801" s="11" t="s">
        <v>215</v>
      </c>
      <c r="S801" s="45">
        <f t="shared" si="157"/>
        <v>0</v>
      </c>
      <c r="T801" s="45">
        <f t="shared" si="157"/>
        <v>0</v>
      </c>
      <c r="U801" s="538">
        <v>0</v>
      </c>
      <c r="V801" s="12">
        <v>0</v>
      </c>
      <c r="W801" s="12">
        <v>0</v>
      </c>
      <c r="X801" s="45">
        <v>0</v>
      </c>
      <c r="Y801" s="12">
        <v>0</v>
      </c>
      <c r="Z801" s="12">
        <v>0</v>
      </c>
      <c r="AA801" s="12">
        <v>0</v>
      </c>
      <c r="AB801" s="45">
        <v>0</v>
      </c>
      <c r="AC801" s="415"/>
      <c r="AD801" s="424"/>
    </row>
    <row r="802" spans="1:30" s="9" customFormat="1" ht="12.75">
      <c r="A802" s="354"/>
      <c r="B802" s="342"/>
      <c r="C802" s="328"/>
      <c r="D802" s="97"/>
      <c r="E802" s="98"/>
      <c r="F802" s="91"/>
      <c r="G802" s="104"/>
      <c r="H802" s="94"/>
      <c r="I802" s="104"/>
      <c r="J802" s="94"/>
      <c r="K802" s="104"/>
      <c r="L802" s="94"/>
      <c r="M802" s="104"/>
      <c r="N802" s="94"/>
      <c r="O802" s="104"/>
      <c r="P802" s="95"/>
      <c r="Q802" s="11"/>
      <c r="R802" s="11" t="s">
        <v>216</v>
      </c>
      <c r="S802" s="45">
        <f t="shared" si="157"/>
        <v>0</v>
      </c>
      <c r="T802" s="45">
        <f t="shared" si="157"/>
        <v>0</v>
      </c>
      <c r="U802" s="538">
        <v>0</v>
      </c>
      <c r="V802" s="12">
        <v>0</v>
      </c>
      <c r="W802" s="12">
        <v>0</v>
      </c>
      <c r="X802" s="45">
        <v>0</v>
      </c>
      <c r="Y802" s="12">
        <v>0</v>
      </c>
      <c r="Z802" s="12">
        <v>0</v>
      </c>
      <c r="AA802" s="12">
        <v>0</v>
      </c>
      <c r="AB802" s="45">
        <v>0</v>
      </c>
      <c r="AC802" s="415"/>
      <c r="AD802" s="424"/>
    </row>
    <row r="803" spans="1:30" s="9" customFormat="1" ht="12.75">
      <c r="A803" s="354"/>
      <c r="B803" s="342"/>
      <c r="C803" s="328"/>
      <c r="D803" s="97"/>
      <c r="E803" s="98"/>
      <c r="F803" s="91">
        <v>1</v>
      </c>
      <c r="G803" s="104"/>
      <c r="H803" s="94"/>
      <c r="I803" s="104"/>
      <c r="J803" s="94"/>
      <c r="K803" s="104"/>
      <c r="L803" s="94"/>
      <c r="M803" s="104"/>
      <c r="N803" s="94"/>
      <c r="O803" s="104"/>
      <c r="P803" s="95"/>
      <c r="Q803" s="11" t="s">
        <v>183</v>
      </c>
      <c r="R803" s="11" t="s">
        <v>217</v>
      </c>
      <c r="S803" s="45">
        <f t="shared" si="157"/>
        <v>67</v>
      </c>
      <c r="T803" s="45">
        <f t="shared" si="157"/>
        <v>0</v>
      </c>
      <c r="U803" s="538">
        <v>67</v>
      </c>
      <c r="V803" s="12">
        <v>0</v>
      </c>
      <c r="W803" s="12">
        <v>0</v>
      </c>
      <c r="X803" s="45">
        <v>0</v>
      </c>
      <c r="Y803" s="12">
        <v>0</v>
      </c>
      <c r="Z803" s="12">
        <v>0</v>
      </c>
      <c r="AA803" s="12">
        <v>0</v>
      </c>
      <c r="AB803" s="45">
        <v>0</v>
      </c>
      <c r="AC803" s="415"/>
      <c r="AD803" s="424"/>
    </row>
    <row r="804" spans="1:30" s="9" customFormat="1" ht="13.5" thickBot="1">
      <c r="A804" s="355"/>
      <c r="B804" s="343"/>
      <c r="C804" s="318"/>
      <c r="D804" s="99">
        <v>206</v>
      </c>
      <c r="E804" s="101"/>
      <c r="F804" s="92"/>
      <c r="G804" s="111"/>
      <c r="H804" s="109">
        <v>1</v>
      </c>
      <c r="I804" s="111"/>
      <c r="J804" s="109"/>
      <c r="K804" s="111"/>
      <c r="L804" s="109"/>
      <c r="M804" s="111"/>
      <c r="N804" s="109"/>
      <c r="O804" s="111"/>
      <c r="P804" s="114"/>
      <c r="Q804" s="11" t="s">
        <v>31</v>
      </c>
      <c r="R804" s="14" t="s">
        <v>218</v>
      </c>
      <c r="S804" s="46">
        <f t="shared" si="157"/>
        <v>1339</v>
      </c>
      <c r="T804" s="46">
        <f t="shared" si="157"/>
        <v>0</v>
      </c>
      <c r="U804" s="538">
        <v>1339</v>
      </c>
      <c r="V804" s="15">
        <v>0</v>
      </c>
      <c r="W804" s="15">
        <v>0</v>
      </c>
      <c r="X804" s="46">
        <v>0</v>
      </c>
      <c r="Y804" s="15">
        <v>0</v>
      </c>
      <c r="Z804" s="15">
        <v>0</v>
      </c>
      <c r="AA804" s="15">
        <v>0</v>
      </c>
      <c r="AB804" s="46">
        <v>0</v>
      </c>
      <c r="AC804" s="416"/>
      <c r="AD804" s="425"/>
    </row>
    <row r="805" spans="1:30" s="9" customFormat="1" ht="12.75">
      <c r="A805" s="344" t="s">
        <v>419</v>
      </c>
      <c r="B805" s="345" t="s">
        <v>385</v>
      </c>
      <c r="C805" s="327">
        <v>100</v>
      </c>
      <c r="D805" s="103"/>
      <c r="E805" s="102"/>
      <c r="F805" s="93"/>
      <c r="G805" s="112"/>
      <c r="H805" s="110"/>
      <c r="I805" s="112"/>
      <c r="J805" s="110"/>
      <c r="K805" s="112"/>
      <c r="L805" s="110"/>
      <c r="M805" s="112"/>
      <c r="N805" s="110"/>
      <c r="O805" s="112"/>
      <c r="P805" s="113"/>
      <c r="Q805" s="72"/>
      <c r="R805" s="55" t="s">
        <v>227</v>
      </c>
      <c r="S805" s="8">
        <f aca="true" t="shared" si="158" ref="S805:AB805">SUM(S806:S816)</f>
        <v>682.5</v>
      </c>
      <c r="T805" s="8">
        <f t="shared" si="158"/>
        <v>0</v>
      </c>
      <c r="U805" s="534">
        <f t="shared" si="158"/>
        <v>682.5</v>
      </c>
      <c r="V805" s="8">
        <f t="shared" si="158"/>
        <v>0</v>
      </c>
      <c r="W805" s="8">
        <f t="shared" si="158"/>
        <v>0</v>
      </c>
      <c r="X805" s="8">
        <f t="shared" si="158"/>
        <v>0</v>
      </c>
      <c r="Y805" s="8">
        <f t="shared" si="158"/>
        <v>0</v>
      </c>
      <c r="Z805" s="8">
        <f t="shared" si="158"/>
        <v>0</v>
      </c>
      <c r="AA805" s="8">
        <f t="shared" si="158"/>
        <v>0</v>
      </c>
      <c r="AB805" s="8">
        <f t="shared" si="158"/>
        <v>0</v>
      </c>
      <c r="AC805" s="422" t="s">
        <v>28</v>
      </c>
      <c r="AD805" s="423"/>
    </row>
    <row r="806" spans="1:30" s="9" customFormat="1" ht="12.75">
      <c r="A806" s="354"/>
      <c r="B806" s="342"/>
      <c r="C806" s="328"/>
      <c r="D806" s="97"/>
      <c r="E806" s="98"/>
      <c r="F806" s="91"/>
      <c r="G806" s="104"/>
      <c r="H806" s="94"/>
      <c r="I806" s="104"/>
      <c r="J806" s="94"/>
      <c r="K806" s="104"/>
      <c r="L806" s="94"/>
      <c r="M806" s="104"/>
      <c r="N806" s="94"/>
      <c r="O806" s="104"/>
      <c r="P806" s="95"/>
      <c r="Q806" s="47"/>
      <c r="R806" s="11" t="s">
        <v>30</v>
      </c>
      <c r="S806" s="45">
        <f aca="true" t="shared" si="159" ref="S806:T816">U806+W806+Y806+AA806</f>
        <v>0</v>
      </c>
      <c r="T806" s="45">
        <f t="shared" si="159"/>
        <v>0</v>
      </c>
      <c r="U806" s="537">
        <v>0</v>
      </c>
      <c r="V806" s="45">
        <v>0</v>
      </c>
      <c r="W806" s="45">
        <v>0</v>
      </c>
      <c r="X806" s="45">
        <v>0</v>
      </c>
      <c r="Y806" s="45">
        <v>0</v>
      </c>
      <c r="Z806" s="45">
        <v>0</v>
      </c>
      <c r="AA806" s="45">
        <v>0</v>
      </c>
      <c r="AB806" s="45">
        <v>0</v>
      </c>
      <c r="AC806" s="415"/>
      <c r="AD806" s="424"/>
    </row>
    <row r="807" spans="1:30" s="9" customFormat="1" ht="12.75">
      <c r="A807" s="354"/>
      <c r="B807" s="342"/>
      <c r="C807" s="328"/>
      <c r="D807" s="97"/>
      <c r="E807" s="98"/>
      <c r="F807" s="91"/>
      <c r="G807" s="104"/>
      <c r="H807" s="94"/>
      <c r="I807" s="104"/>
      <c r="J807" s="94"/>
      <c r="K807" s="104"/>
      <c r="L807" s="94"/>
      <c r="M807" s="104"/>
      <c r="N807" s="94"/>
      <c r="O807" s="104"/>
      <c r="P807" s="95"/>
      <c r="Q807" s="16"/>
      <c r="R807" s="11" t="s">
        <v>33</v>
      </c>
      <c r="S807" s="45">
        <f t="shared" si="159"/>
        <v>0</v>
      </c>
      <c r="T807" s="45">
        <f t="shared" si="159"/>
        <v>0</v>
      </c>
      <c r="U807" s="537">
        <v>0</v>
      </c>
      <c r="V807" s="45">
        <v>0</v>
      </c>
      <c r="W807" s="45">
        <v>0</v>
      </c>
      <c r="X807" s="45">
        <v>0</v>
      </c>
      <c r="Y807" s="45">
        <v>0</v>
      </c>
      <c r="Z807" s="45">
        <v>0</v>
      </c>
      <c r="AA807" s="45">
        <v>0</v>
      </c>
      <c r="AB807" s="45">
        <v>0</v>
      </c>
      <c r="AC807" s="415"/>
      <c r="AD807" s="424"/>
    </row>
    <row r="808" spans="1:30" s="9" customFormat="1" ht="12.75">
      <c r="A808" s="354"/>
      <c r="B808" s="342"/>
      <c r="C808" s="328"/>
      <c r="D808" s="97"/>
      <c r="E808" s="98"/>
      <c r="F808" s="91"/>
      <c r="G808" s="104"/>
      <c r="H808" s="94"/>
      <c r="I808" s="104"/>
      <c r="J808" s="94"/>
      <c r="K808" s="104"/>
      <c r="L808" s="94"/>
      <c r="M808" s="104"/>
      <c r="N808" s="94"/>
      <c r="O808" s="104"/>
      <c r="P808" s="95"/>
      <c r="Q808" s="38"/>
      <c r="R808" s="11" t="s">
        <v>34</v>
      </c>
      <c r="S808" s="45">
        <f t="shared" si="159"/>
        <v>0</v>
      </c>
      <c r="T808" s="45">
        <f t="shared" si="159"/>
        <v>0</v>
      </c>
      <c r="U808" s="537">
        <v>0</v>
      </c>
      <c r="V808" s="45">
        <v>0</v>
      </c>
      <c r="W808" s="45">
        <v>0</v>
      </c>
      <c r="X808" s="45">
        <v>0</v>
      </c>
      <c r="Y808" s="45">
        <v>0</v>
      </c>
      <c r="Z808" s="45">
        <v>0</v>
      </c>
      <c r="AA808" s="45">
        <v>0</v>
      </c>
      <c r="AB808" s="45">
        <v>0</v>
      </c>
      <c r="AC808" s="415"/>
      <c r="AD808" s="424"/>
    </row>
    <row r="809" spans="1:30" s="9" customFormat="1" ht="12.75">
      <c r="A809" s="354"/>
      <c r="B809" s="342"/>
      <c r="C809" s="328"/>
      <c r="D809" s="97"/>
      <c r="E809" s="98"/>
      <c r="F809" s="91"/>
      <c r="G809" s="104"/>
      <c r="H809" s="94"/>
      <c r="I809" s="104"/>
      <c r="J809" s="94"/>
      <c r="K809" s="104"/>
      <c r="L809" s="94"/>
      <c r="M809" s="104"/>
      <c r="N809" s="94"/>
      <c r="O809" s="104"/>
      <c r="P809" s="95"/>
      <c r="Q809" s="38"/>
      <c r="R809" s="11" t="s">
        <v>228</v>
      </c>
      <c r="S809" s="45">
        <f t="shared" si="159"/>
        <v>0</v>
      </c>
      <c r="T809" s="45">
        <f t="shared" si="159"/>
        <v>0</v>
      </c>
      <c r="U809" s="537">
        <v>0</v>
      </c>
      <c r="V809" s="45">
        <v>0</v>
      </c>
      <c r="W809" s="45">
        <v>0</v>
      </c>
      <c r="X809" s="45">
        <v>0</v>
      </c>
      <c r="Y809" s="45">
        <v>0</v>
      </c>
      <c r="Z809" s="45">
        <v>0</v>
      </c>
      <c r="AA809" s="45">
        <v>0</v>
      </c>
      <c r="AB809" s="45">
        <v>0</v>
      </c>
      <c r="AC809" s="415"/>
      <c r="AD809" s="424"/>
    </row>
    <row r="810" spans="1:30" s="9" customFormat="1" ht="12.75">
      <c r="A810" s="354"/>
      <c r="B810" s="342"/>
      <c r="C810" s="328"/>
      <c r="D810" s="97"/>
      <c r="E810" s="98"/>
      <c r="F810" s="91"/>
      <c r="G810" s="104"/>
      <c r="H810" s="94"/>
      <c r="I810" s="104"/>
      <c r="J810" s="94"/>
      <c r="K810" s="104"/>
      <c r="L810" s="94"/>
      <c r="M810" s="104"/>
      <c r="N810" s="94"/>
      <c r="O810" s="104"/>
      <c r="P810" s="95"/>
      <c r="Q810" s="11"/>
      <c r="R810" s="11" t="s">
        <v>36</v>
      </c>
      <c r="S810" s="45">
        <f t="shared" si="159"/>
        <v>0</v>
      </c>
      <c r="T810" s="45">
        <f t="shared" si="159"/>
        <v>0</v>
      </c>
      <c r="U810" s="538">
        <v>0</v>
      </c>
      <c r="V810" s="12">
        <v>0</v>
      </c>
      <c r="W810" s="45">
        <v>0</v>
      </c>
      <c r="X810" s="45">
        <v>0</v>
      </c>
      <c r="Y810" s="45">
        <v>0</v>
      </c>
      <c r="Z810" s="45">
        <v>0</v>
      </c>
      <c r="AA810" s="45">
        <v>0</v>
      </c>
      <c r="AB810" s="45">
        <v>0</v>
      </c>
      <c r="AC810" s="415"/>
      <c r="AD810" s="424"/>
    </row>
    <row r="811" spans="1:30" s="9" customFormat="1" ht="12.75">
      <c r="A811" s="354"/>
      <c r="B811" s="342"/>
      <c r="C811" s="328"/>
      <c r="D811" s="97"/>
      <c r="E811" s="98"/>
      <c r="F811" s="91"/>
      <c r="G811" s="104"/>
      <c r="H811" s="94"/>
      <c r="I811" s="104"/>
      <c r="J811" s="94"/>
      <c r="K811" s="104"/>
      <c r="L811" s="94"/>
      <c r="M811" s="104"/>
      <c r="N811" s="94"/>
      <c r="O811" s="104"/>
      <c r="P811" s="95"/>
      <c r="Q811" s="11"/>
      <c r="R811" s="11" t="s">
        <v>207</v>
      </c>
      <c r="S811" s="45">
        <f t="shared" si="159"/>
        <v>0</v>
      </c>
      <c r="T811" s="45">
        <f t="shared" si="159"/>
        <v>0</v>
      </c>
      <c r="U811" s="538">
        <v>0</v>
      </c>
      <c r="V811" s="12">
        <v>0</v>
      </c>
      <c r="W811" s="45">
        <v>0</v>
      </c>
      <c r="X811" s="45">
        <v>0</v>
      </c>
      <c r="Y811" s="45">
        <v>0</v>
      </c>
      <c r="Z811" s="45">
        <v>0</v>
      </c>
      <c r="AA811" s="45">
        <v>0</v>
      </c>
      <c r="AB811" s="45">
        <v>0</v>
      </c>
      <c r="AC811" s="415"/>
      <c r="AD811" s="424"/>
    </row>
    <row r="812" spans="1:30" s="9" customFormat="1" ht="12.75">
      <c r="A812" s="354"/>
      <c r="B812" s="342"/>
      <c r="C812" s="328"/>
      <c r="D812" s="97"/>
      <c r="E812" s="98"/>
      <c r="F812" s="91"/>
      <c r="G812" s="104"/>
      <c r="H812" s="94"/>
      <c r="I812" s="104"/>
      <c r="J812" s="94"/>
      <c r="K812" s="104"/>
      <c r="L812" s="94"/>
      <c r="M812" s="104"/>
      <c r="N812" s="94"/>
      <c r="O812" s="104"/>
      <c r="P812" s="95"/>
      <c r="Q812" s="16"/>
      <c r="R812" s="11" t="s">
        <v>214</v>
      </c>
      <c r="S812" s="45">
        <f t="shared" si="159"/>
        <v>0</v>
      </c>
      <c r="T812" s="45">
        <f t="shared" si="159"/>
        <v>0</v>
      </c>
      <c r="U812" s="538">
        <v>0</v>
      </c>
      <c r="V812" s="12">
        <v>0</v>
      </c>
      <c r="W812" s="12">
        <v>0</v>
      </c>
      <c r="X812" s="45">
        <v>0</v>
      </c>
      <c r="Y812" s="12">
        <v>0</v>
      </c>
      <c r="Z812" s="12">
        <v>0</v>
      </c>
      <c r="AA812" s="12">
        <v>0</v>
      </c>
      <c r="AB812" s="45">
        <v>0</v>
      </c>
      <c r="AC812" s="415"/>
      <c r="AD812" s="424"/>
    </row>
    <row r="813" spans="1:30" s="9" customFormat="1" ht="12.75">
      <c r="A813" s="354"/>
      <c r="B813" s="342"/>
      <c r="C813" s="328"/>
      <c r="D813" s="97"/>
      <c r="E813" s="98"/>
      <c r="F813" s="91"/>
      <c r="G813" s="104"/>
      <c r="H813" s="94"/>
      <c r="I813" s="104"/>
      <c r="J813" s="94"/>
      <c r="K813" s="104"/>
      <c r="L813" s="94"/>
      <c r="M813" s="104"/>
      <c r="N813" s="94"/>
      <c r="O813" s="104"/>
      <c r="P813" s="95"/>
      <c r="Q813" s="16"/>
      <c r="R813" s="11" t="s">
        <v>215</v>
      </c>
      <c r="S813" s="45">
        <f t="shared" si="159"/>
        <v>0</v>
      </c>
      <c r="T813" s="45">
        <f t="shared" si="159"/>
        <v>0</v>
      </c>
      <c r="U813" s="538">
        <v>0</v>
      </c>
      <c r="V813" s="12">
        <v>0</v>
      </c>
      <c r="W813" s="12">
        <v>0</v>
      </c>
      <c r="X813" s="45">
        <v>0</v>
      </c>
      <c r="Y813" s="12">
        <v>0</v>
      </c>
      <c r="Z813" s="12">
        <v>0</v>
      </c>
      <c r="AA813" s="12">
        <v>0</v>
      </c>
      <c r="AB813" s="45">
        <v>0</v>
      </c>
      <c r="AC813" s="415"/>
      <c r="AD813" s="424"/>
    </row>
    <row r="814" spans="1:30" s="9" customFormat="1" ht="12.75">
      <c r="A814" s="354"/>
      <c r="B814" s="342"/>
      <c r="C814" s="328"/>
      <c r="D814" s="97"/>
      <c r="E814" s="98"/>
      <c r="F814" s="91"/>
      <c r="G814" s="104"/>
      <c r="H814" s="94"/>
      <c r="I814" s="104"/>
      <c r="J814" s="94"/>
      <c r="K814" s="104"/>
      <c r="L814" s="94"/>
      <c r="M814" s="104"/>
      <c r="N814" s="94"/>
      <c r="O814" s="104"/>
      <c r="P814" s="95"/>
      <c r="Q814" s="11"/>
      <c r="R814" s="11" t="s">
        <v>216</v>
      </c>
      <c r="S814" s="45">
        <f t="shared" si="159"/>
        <v>0</v>
      </c>
      <c r="T814" s="45">
        <f t="shared" si="159"/>
        <v>0</v>
      </c>
      <c r="U814" s="538">
        <v>0</v>
      </c>
      <c r="V814" s="12">
        <v>0</v>
      </c>
      <c r="W814" s="12">
        <v>0</v>
      </c>
      <c r="X814" s="45">
        <v>0</v>
      </c>
      <c r="Y814" s="12">
        <v>0</v>
      </c>
      <c r="Z814" s="12">
        <v>0</v>
      </c>
      <c r="AA814" s="12">
        <v>0</v>
      </c>
      <c r="AB814" s="45">
        <v>0</v>
      </c>
      <c r="AC814" s="415"/>
      <c r="AD814" s="424"/>
    </row>
    <row r="815" spans="1:30" s="9" customFormat="1" ht="12.75">
      <c r="A815" s="354"/>
      <c r="B815" s="342"/>
      <c r="C815" s="328"/>
      <c r="D815" s="97"/>
      <c r="E815" s="98"/>
      <c r="F815" s="91">
        <v>1</v>
      </c>
      <c r="G815" s="104"/>
      <c r="H815" s="94"/>
      <c r="I815" s="104"/>
      <c r="J815" s="94"/>
      <c r="K815" s="104"/>
      <c r="L815" s="94"/>
      <c r="M815" s="104"/>
      <c r="N815" s="94"/>
      <c r="O815" s="104"/>
      <c r="P815" s="95"/>
      <c r="Q815" s="11" t="s">
        <v>183</v>
      </c>
      <c r="R815" s="11" t="s">
        <v>217</v>
      </c>
      <c r="S815" s="45">
        <f t="shared" si="159"/>
        <v>32.5</v>
      </c>
      <c r="T815" s="45">
        <f t="shared" si="159"/>
        <v>0</v>
      </c>
      <c r="U815" s="538">
        <v>32.5</v>
      </c>
      <c r="V815" s="12">
        <v>0</v>
      </c>
      <c r="W815" s="12">
        <v>0</v>
      </c>
      <c r="X815" s="45">
        <v>0</v>
      </c>
      <c r="Y815" s="12">
        <v>0</v>
      </c>
      <c r="Z815" s="12">
        <v>0</v>
      </c>
      <c r="AA815" s="12">
        <v>0</v>
      </c>
      <c r="AB815" s="45">
        <v>0</v>
      </c>
      <c r="AC815" s="415"/>
      <c r="AD815" s="424"/>
    </row>
    <row r="816" spans="1:30" s="9" customFormat="1" ht="13.5" thickBot="1">
      <c r="A816" s="355"/>
      <c r="B816" s="343"/>
      <c r="C816" s="318"/>
      <c r="D816" s="99">
        <v>100</v>
      </c>
      <c r="E816" s="101"/>
      <c r="F816" s="92"/>
      <c r="G816" s="111"/>
      <c r="H816" s="109">
        <v>1</v>
      </c>
      <c r="I816" s="111"/>
      <c r="J816" s="109"/>
      <c r="K816" s="111"/>
      <c r="L816" s="109"/>
      <c r="M816" s="111"/>
      <c r="N816" s="109"/>
      <c r="O816" s="111"/>
      <c r="P816" s="116"/>
      <c r="Q816" s="11" t="s">
        <v>31</v>
      </c>
      <c r="R816" s="40" t="s">
        <v>218</v>
      </c>
      <c r="S816" s="49">
        <f t="shared" si="159"/>
        <v>650</v>
      </c>
      <c r="T816" s="49">
        <f t="shared" si="159"/>
        <v>0</v>
      </c>
      <c r="U816" s="538">
        <v>650</v>
      </c>
      <c r="V816" s="41">
        <v>0</v>
      </c>
      <c r="W816" s="41">
        <v>0</v>
      </c>
      <c r="X816" s="49">
        <v>0</v>
      </c>
      <c r="Y816" s="41">
        <v>0</v>
      </c>
      <c r="Z816" s="41">
        <v>0</v>
      </c>
      <c r="AA816" s="41">
        <v>0</v>
      </c>
      <c r="AB816" s="49">
        <v>0</v>
      </c>
      <c r="AC816" s="415"/>
      <c r="AD816" s="424"/>
    </row>
    <row r="817" spans="1:30" s="9" customFormat="1" ht="12.75">
      <c r="A817" s="344" t="s">
        <v>420</v>
      </c>
      <c r="B817" s="345" t="s">
        <v>386</v>
      </c>
      <c r="C817" s="327">
        <v>180</v>
      </c>
      <c r="D817" s="103"/>
      <c r="E817" s="102"/>
      <c r="F817" s="93"/>
      <c r="G817" s="112"/>
      <c r="H817" s="110"/>
      <c r="I817" s="112"/>
      <c r="J817" s="110"/>
      <c r="K817" s="112"/>
      <c r="L817" s="110"/>
      <c r="M817" s="112"/>
      <c r="N817" s="110"/>
      <c r="O817" s="112"/>
      <c r="P817" s="113"/>
      <c r="Q817" s="72"/>
      <c r="R817" s="55" t="s">
        <v>227</v>
      </c>
      <c r="S817" s="8">
        <f aca="true" t="shared" si="160" ref="S817:AB817">SUM(S818:S828)</f>
        <v>1228.5</v>
      </c>
      <c r="T817" s="8">
        <f t="shared" si="160"/>
        <v>0</v>
      </c>
      <c r="U817" s="534">
        <f t="shared" si="160"/>
        <v>1228.5</v>
      </c>
      <c r="V817" s="8">
        <f t="shared" si="160"/>
        <v>0</v>
      </c>
      <c r="W817" s="8">
        <f t="shared" si="160"/>
        <v>0</v>
      </c>
      <c r="X817" s="8">
        <f t="shared" si="160"/>
        <v>0</v>
      </c>
      <c r="Y817" s="8">
        <f t="shared" si="160"/>
        <v>0</v>
      </c>
      <c r="Z817" s="8">
        <f t="shared" si="160"/>
        <v>0</v>
      </c>
      <c r="AA817" s="8">
        <f t="shared" si="160"/>
        <v>0</v>
      </c>
      <c r="AB817" s="8">
        <f t="shared" si="160"/>
        <v>0</v>
      </c>
      <c r="AC817" s="422" t="s">
        <v>28</v>
      </c>
      <c r="AD817" s="423"/>
    </row>
    <row r="818" spans="1:30" s="9" customFormat="1" ht="12.75">
      <c r="A818" s="354"/>
      <c r="B818" s="342"/>
      <c r="C818" s="328"/>
      <c r="D818" s="97"/>
      <c r="E818" s="98"/>
      <c r="F818" s="91"/>
      <c r="G818" s="104"/>
      <c r="H818" s="94"/>
      <c r="I818" s="104"/>
      <c r="J818" s="94"/>
      <c r="K818" s="104"/>
      <c r="L818" s="94"/>
      <c r="M818" s="104"/>
      <c r="N818" s="94"/>
      <c r="O818" s="104"/>
      <c r="P818" s="95"/>
      <c r="Q818" s="47"/>
      <c r="R818" s="11" t="s">
        <v>30</v>
      </c>
      <c r="S818" s="45">
        <f aca="true" t="shared" si="161" ref="S818:T828">U818+W818+Y818+AA818</f>
        <v>0</v>
      </c>
      <c r="T818" s="45">
        <f t="shared" si="161"/>
        <v>0</v>
      </c>
      <c r="U818" s="537">
        <v>0</v>
      </c>
      <c r="V818" s="45">
        <v>0</v>
      </c>
      <c r="W818" s="45">
        <v>0</v>
      </c>
      <c r="X818" s="45">
        <v>0</v>
      </c>
      <c r="Y818" s="45">
        <v>0</v>
      </c>
      <c r="Z818" s="45">
        <v>0</v>
      </c>
      <c r="AA818" s="45">
        <v>0</v>
      </c>
      <c r="AB818" s="45">
        <v>0</v>
      </c>
      <c r="AC818" s="415"/>
      <c r="AD818" s="424"/>
    </row>
    <row r="819" spans="1:30" s="9" customFormat="1" ht="12.75">
      <c r="A819" s="354"/>
      <c r="B819" s="342"/>
      <c r="C819" s="328"/>
      <c r="D819" s="97"/>
      <c r="E819" s="98"/>
      <c r="F819" s="91"/>
      <c r="G819" s="104"/>
      <c r="H819" s="94"/>
      <c r="I819" s="104"/>
      <c r="J819" s="94"/>
      <c r="K819" s="104"/>
      <c r="L819" s="94"/>
      <c r="M819" s="104"/>
      <c r="N819" s="94"/>
      <c r="O819" s="104"/>
      <c r="P819" s="95"/>
      <c r="Q819" s="16"/>
      <c r="R819" s="11" t="s">
        <v>33</v>
      </c>
      <c r="S819" s="45">
        <f t="shared" si="161"/>
        <v>0</v>
      </c>
      <c r="T819" s="45">
        <f t="shared" si="161"/>
        <v>0</v>
      </c>
      <c r="U819" s="537">
        <v>0</v>
      </c>
      <c r="V819" s="45">
        <v>0</v>
      </c>
      <c r="W819" s="45">
        <v>0</v>
      </c>
      <c r="X819" s="45">
        <v>0</v>
      </c>
      <c r="Y819" s="45">
        <v>0</v>
      </c>
      <c r="Z819" s="45">
        <v>0</v>
      </c>
      <c r="AA819" s="45">
        <v>0</v>
      </c>
      <c r="AB819" s="45">
        <v>0</v>
      </c>
      <c r="AC819" s="415"/>
      <c r="AD819" s="424"/>
    </row>
    <row r="820" spans="1:30" s="9" customFormat="1" ht="12.75">
      <c r="A820" s="354"/>
      <c r="B820" s="342"/>
      <c r="C820" s="328"/>
      <c r="D820" s="97"/>
      <c r="E820" s="98"/>
      <c r="F820" s="91"/>
      <c r="G820" s="104"/>
      <c r="H820" s="94"/>
      <c r="I820" s="104"/>
      <c r="J820" s="94"/>
      <c r="K820" s="104"/>
      <c r="L820" s="94"/>
      <c r="M820" s="104"/>
      <c r="N820" s="94"/>
      <c r="O820" s="104"/>
      <c r="P820" s="95"/>
      <c r="Q820" s="38"/>
      <c r="R820" s="11" t="s">
        <v>34</v>
      </c>
      <c r="S820" s="45">
        <f t="shared" si="161"/>
        <v>0</v>
      </c>
      <c r="T820" s="45">
        <f t="shared" si="161"/>
        <v>0</v>
      </c>
      <c r="U820" s="537">
        <v>0</v>
      </c>
      <c r="V820" s="45">
        <v>0</v>
      </c>
      <c r="W820" s="45">
        <v>0</v>
      </c>
      <c r="X820" s="45">
        <v>0</v>
      </c>
      <c r="Y820" s="45">
        <v>0</v>
      </c>
      <c r="Z820" s="45">
        <v>0</v>
      </c>
      <c r="AA820" s="45">
        <v>0</v>
      </c>
      <c r="AB820" s="45">
        <v>0</v>
      </c>
      <c r="AC820" s="415"/>
      <c r="AD820" s="424"/>
    </row>
    <row r="821" spans="1:30" s="9" customFormat="1" ht="12.75">
      <c r="A821" s="354"/>
      <c r="B821" s="342"/>
      <c r="C821" s="328"/>
      <c r="D821" s="97"/>
      <c r="E821" s="98"/>
      <c r="F821" s="91"/>
      <c r="G821" s="104"/>
      <c r="H821" s="94"/>
      <c r="I821" s="104"/>
      <c r="J821" s="94"/>
      <c r="K821" s="104"/>
      <c r="L821" s="94"/>
      <c r="M821" s="104"/>
      <c r="N821" s="94"/>
      <c r="O821" s="104"/>
      <c r="P821" s="95"/>
      <c r="Q821" s="38"/>
      <c r="R821" s="11" t="s">
        <v>228</v>
      </c>
      <c r="S821" s="45">
        <f t="shared" si="161"/>
        <v>0</v>
      </c>
      <c r="T821" s="45">
        <f t="shared" si="161"/>
        <v>0</v>
      </c>
      <c r="U821" s="537">
        <v>0</v>
      </c>
      <c r="V821" s="45">
        <v>0</v>
      </c>
      <c r="W821" s="45">
        <v>0</v>
      </c>
      <c r="X821" s="45">
        <v>0</v>
      </c>
      <c r="Y821" s="45">
        <v>0</v>
      </c>
      <c r="Z821" s="45">
        <v>0</v>
      </c>
      <c r="AA821" s="45">
        <v>0</v>
      </c>
      <c r="AB821" s="45">
        <v>0</v>
      </c>
      <c r="AC821" s="415"/>
      <c r="AD821" s="424"/>
    </row>
    <row r="822" spans="1:30" s="9" customFormat="1" ht="12.75">
      <c r="A822" s="354"/>
      <c r="B822" s="342"/>
      <c r="C822" s="328"/>
      <c r="D822" s="97"/>
      <c r="E822" s="98"/>
      <c r="F822" s="91"/>
      <c r="G822" s="104"/>
      <c r="H822" s="94"/>
      <c r="I822" s="104"/>
      <c r="J822" s="94"/>
      <c r="K822" s="104"/>
      <c r="L822" s="94"/>
      <c r="M822" s="104"/>
      <c r="N822" s="94"/>
      <c r="O822" s="104"/>
      <c r="P822" s="95"/>
      <c r="Q822" s="11"/>
      <c r="R822" s="11" t="s">
        <v>36</v>
      </c>
      <c r="S822" s="45">
        <f t="shared" si="161"/>
        <v>0</v>
      </c>
      <c r="T822" s="45">
        <f t="shared" si="161"/>
        <v>0</v>
      </c>
      <c r="U822" s="538">
        <v>0</v>
      </c>
      <c r="V822" s="12">
        <v>0</v>
      </c>
      <c r="W822" s="45">
        <v>0</v>
      </c>
      <c r="X822" s="45">
        <v>0</v>
      </c>
      <c r="Y822" s="45">
        <v>0</v>
      </c>
      <c r="Z822" s="45">
        <v>0</v>
      </c>
      <c r="AA822" s="45">
        <v>0</v>
      </c>
      <c r="AB822" s="45">
        <v>0</v>
      </c>
      <c r="AC822" s="415"/>
      <c r="AD822" s="424"/>
    </row>
    <row r="823" spans="1:30" s="9" customFormat="1" ht="12.75">
      <c r="A823" s="354"/>
      <c r="B823" s="342"/>
      <c r="C823" s="328"/>
      <c r="D823" s="97"/>
      <c r="E823" s="98"/>
      <c r="F823" s="91"/>
      <c r="G823" s="104"/>
      <c r="H823" s="94"/>
      <c r="I823" s="104"/>
      <c r="J823" s="94"/>
      <c r="K823" s="104"/>
      <c r="L823" s="94"/>
      <c r="M823" s="104"/>
      <c r="N823" s="94"/>
      <c r="O823" s="104"/>
      <c r="P823" s="95"/>
      <c r="Q823" s="11"/>
      <c r="R823" s="11" t="s">
        <v>207</v>
      </c>
      <c r="S823" s="45">
        <f t="shared" si="161"/>
        <v>0</v>
      </c>
      <c r="T823" s="45">
        <f t="shared" si="161"/>
        <v>0</v>
      </c>
      <c r="U823" s="538">
        <v>0</v>
      </c>
      <c r="V823" s="12">
        <v>0</v>
      </c>
      <c r="W823" s="45">
        <v>0</v>
      </c>
      <c r="X823" s="45">
        <v>0</v>
      </c>
      <c r="Y823" s="45">
        <v>0</v>
      </c>
      <c r="Z823" s="45">
        <v>0</v>
      </c>
      <c r="AA823" s="45">
        <v>0</v>
      </c>
      <c r="AB823" s="45">
        <v>0</v>
      </c>
      <c r="AC823" s="415"/>
      <c r="AD823" s="424"/>
    </row>
    <row r="824" spans="1:30" s="9" customFormat="1" ht="12.75">
      <c r="A824" s="354"/>
      <c r="B824" s="342"/>
      <c r="C824" s="328"/>
      <c r="D824" s="97"/>
      <c r="E824" s="98"/>
      <c r="F824" s="91"/>
      <c r="G824" s="104"/>
      <c r="H824" s="94"/>
      <c r="I824" s="104"/>
      <c r="J824" s="94"/>
      <c r="K824" s="104"/>
      <c r="L824" s="94"/>
      <c r="M824" s="104"/>
      <c r="N824" s="94"/>
      <c r="O824" s="104"/>
      <c r="P824" s="95"/>
      <c r="Q824" s="11"/>
      <c r="R824" s="11" t="s">
        <v>214</v>
      </c>
      <c r="S824" s="45">
        <f t="shared" si="161"/>
        <v>0</v>
      </c>
      <c r="T824" s="45">
        <f t="shared" si="161"/>
        <v>0</v>
      </c>
      <c r="U824" s="538">
        <v>0</v>
      </c>
      <c r="V824" s="12">
        <v>0</v>
      </c>
      <c r="W824" s="12">
        <v>0</v>
      </c>
      <c r="X824" s="45">
        <v>0</v>
      </c>
      <c r="Y824" s="12">
        <v>0</v>
      </c>
      <c r="Z824" s="12">
        <v>0</v>
      </c>
      <c r="AA824" s="12">
        <v>0</v>
      </c>
      <c r="AB824" s="45">
        <v>0</v>
      </c>
      <c r="AC824" s="415"/>
      <c r="AD824" s="424"/>
    </row>
    <row r="825" spans="1:30" s="9" customFormat="1" ht="12.75">
      <c r="A825" s="354"/>
      <c r="B825" s="342"/>
      <c r="C825" s="328"/>
      <c r="D825" s="97"/>
      <c r="E825" s="98"/>
      <c r="F825" s="91"/>
      <c r="G825" s="104"/>
      <c r="H825" s="94"/>
      <c r="I825" s="104"/>
      <c r="J825" s="94"/>
      <c r="K825" s="104"/>
      <c r="L825" s="94"/>
      <c r="M825" s="104"/>
      <c r="N825" s="94"/>
      <c r="O825" s="104"/>
      <c r="P825" s="95"/>
      <c r="Q825" s="11"/>
      <c r="R825" s="11" t="s">
        <v>215</v>
      </c>
      <c r="S825" s="45">
        <f t="shared" si="161"/>
        <v>0</v>
      </c>
      <c r="T825" s="45">
        <f t="shared" si="161"/>
        <v>0</v>
      </c>
      <c r="U825" s="538">
        <v>0</v>
      </c>
      <c r="V825" s="12">
        <v>0</v>
      </c>
      <c r="W825" s="12">
        <v>0</v>
      </c>
      <c r="X825" s="45">
        <v>0</v>
      </c>
      <c r="Y825" s="12">
        <v>0</v>
      </c>
      <c r="Z825" s="12">
        <v>0</v>
      </c>
      <c r="AA825" s="12">
        <v>0</v>
      </c>
      <c r="AB825" s="45">
        <v>0</v>
      </c>
      <c r="AC825" s="415"/>
      <c r="AD825" s="424"/>
    </row>
    <row r="826" spans="1:30" s="9" customFormat="1" ht="12.75">
      <c r="A826" s="354"/>
      <c r="B826" s="342"/>
      <c r="C826" s="328"/>
      <c r="D826" s="97"/>
      <c r="E826" s="98"/>
      <c r="F826" s="91"/>
      <c r="G826" s="104"/>
      <c r="H826" s="94"/>
      <c r="I826" s="104"/>
      <c r="J826" s="94"/>
      <c r="K826" s="104"/>
      <c r="L826" s="94"/>
      <c r="M826" s="104"/>
      <c r="N826" s="94"/>
      <c r="O826" s="104"/>
      <c r="P826" s="95"/>
      <c r="Q826" s="11"/>
      <c r="R826" s="11" t="s">
        <v>216</v>
      </c>
      <c r="S826" s="45">
        <f t="shared" si="161"/>
        <v>0</v>
      </c>
      <c r="T826" s="45">
        <f t="shared" si="161"/>
        <v>0</v>
      </c>
      <c r="U826" s="538">
        <v>0</v>
      </c>
      <c r="V826" s="12">
        <v>0</v>
      </c>
      <c r="W826" s="12">
        <v>0</v>
      </c>
      <c r="X826" s="45">
        <v>0</v>
      </c>
      <c r="Y826" s="12">
        <v>0</v>
      </c>
      <c r="Z826" s="12">
        <v>0</v>
      </c>
      <c r="AA826" s="12">
        <v>0</v>
      </c>
      <c r="AB826" s="45">
        <v>0</v>
      </c>
      <c r="AC826" s="415"/>
      <c r="AD826" s="424"/>
    </row>
    <row r="827" spans="1:30" s="9" customFormat="1" ht="12.75">
      <c r="A827" s="354"/>
      <c r="B827" s="342"/>
      <c r="C827" s="328"/>
      <c r="D827" s="97"/>
      <c r="E827" s="98"/>
      <c r="F827" s="91">
        <v>1</v>
      </c>
      <c r="G827" s="104"/>
      <c r="H827" s="94"/>
      <c r="I827" s="104"/>
      <c r="J827" s="94"/>
      <c r="K827" s="104"/>
      <c r="L827" s="94"/>
      <c r="M827" s="104"/>
      <c r="N827" s="94"/>
      <c r="O827" s="104"/>
      <c r="P827" s="95"/>
      <c r="Q827" s="11" t="s">
        <v>183</v>
      </c>
      <c r="R827" s="11" t="s">
        <v>217</v>
      </c>
      <c r="S827" s="45">
        <f t="shared" si="161"/>
        <v>58.5</v>
      </c>
      <c r="T827" s="45">
        <f t="shared" si="161"/>
        <v>0</v>
      </c>
      <c r="U827" s="538">
        <v>58.5</v>
      </c>
      <c r="V827" s="12">
        <v>0</v>
      </c>
      <c r="W827" s="12">
        <v>0</v>
      </c>
      <c r="X827" s="45">
        <v>0</v>
      </c>
      <c r="Y827" s="12">
        <v>0</v>
      </c>
      <c r="Z827" s="12">
        <v>0</v>
      </c>
      <c r="AA827" s="12">
        <v>0</v>
      </c>
      <c r="AB827" s="45">
        <v>0</v>
      </c>
      <c r="AC827" s="415"/>
      <c r="AD827" s="424"/>
    </row>
    <row r="828" spans="1:30" s="9" customFormat="1" ht="13.5" thickBot="1">
      <c r="A828" s="355"/>
      <c r="B828" s="343"/>
      <c r="C828" s="318"/>
      <c r="D828" s="99">
        <v>180</v>
      </c>
      <c r="E828" s="101"/>
      <c r="F828" s="92"/>
      <c r="G828" s="111"/>
      <c r="H828" s="109">
        <v>1</v>
      </c>
      <c r="I828" s="111"/>
      <c r="J828" s="109"/>
      <c r="K828" s="111"/>
      <c r="L828" s="109"/>
      <c r="M828" s="111"/>
      <c r="N828" s="109"/>
      <c r="O828" s="111"/>
      <c r="P828" s="114"/>
      <c r="Q828" s="11" t="s">
        <v>31</v>
      </c>
      <c r="R828" s="14" t="s">
        <v>218</v>
      </c>
      <c r="S828" s="46">
        <f t="shared" si="161"/>
        <v>1170</v>
      </c>
      <c r="T828" s="46">
        <f t="shared" si="161"/>
        <v>0</v>
      </c>
      <c r="U828" s="538">
        <v>1170</v>
      </c>
      <c r="V828" s="15">
        <v>0</v>
      </c>
      <c r="W828" s="15">
        <v>0</v>
      </c>
      <c r="X828" s="46">
        <v>0</v>
      </c>
      <c r="Y828" s="15">
        <v>0</v>
      </c>
      <c r="Z828" s="15">
        <v>0</v>
      </c>
      <c r="AA828" s="15">
        <v>0</v>
      </c>
      <c r="AB828" s="46">
        <v>0</v>
      </c>
      <c r="AC828" s="416"/>
      <c r="AD828" s="425"/>
    </row>
    <row r="829" spans="1:30" s="9" customFormat="1" ht="12.75">
      <c r="A829" s="344" t="s">
        <v>421</v>
      </c>
      <c r="B829" s="345" t="s">
        <v>387</v>
      </c>
      <c r="C829" s="327">
        <v>810</v>
      </c>
      <c r="D829" s="103"/>
      <c r="E829" s="102"/>
      <c r="F829" s="93"/>
      <c r="G829" s="112"/>
      <c r="H829" s="110"/>
      <c r="I829" s="112"/>
      <c r="J829" s="110"/>
      <c r="K829" s="112"/>
      <c r="L829" s="110"/>
      <c r="M829" s="112"/>
      <c r="N829" s="110"/>
      <c r="O829" s="112"/>
      <c r="P829" s="7"/>
      <c r="Q829" s="72"/>
      <c r="R829" s="55" t="s">
        <v>227</v>
      </c>
      <c r="S829" s="8">
        <f aca="true" t="shared" si="162" ref="S829:AB829">SUM(S830:S840)</f>
        <v>5528.3</v>
      </c>
      <c r="T829" s="8">
        <f t="shared" si="162"/>
        <v>0</v>
      </c>
      <c r="U829" s="534">
        <f t="shared" si="162"/>
        <v>5528.3</v>
      </c>
      <c r="V829" s="8">
        <f t="shared" si="162"/>
        <v>0</v>
      </c>
      <c r="W829" s="8">
        <f t="shared" si="162"/>
        <v>0</v>
      </c>
      <c r="X829" s="8">
        <f t="shared" si="162"/>
        <v>0</v>
      </c>
      <c r="Y829" s="8">
        <f t="shared" si="162"/>
        <v>0</v>
      </c>
      <c r="Z829" s="8">
        <f t="shared" si="162"/>
        <v>0</v>
      </c>
      <c r="AA829" s="8">
        <f t="shared" si="162"/>
        <v>0</v>
      </c>
      <c r="AB829" s="8">
        <f t="shared" si="162"/>
        <v>0</v>
      </c>
      <c r="AC829" s="422" t="s">
        <v>28</v>
      </c>
      <c r="AD829" s="423"/>
    </row>
    <row r="830" spans="1:30" s="9" customFormat="1" ht="12.75">
      <c r="A830" s="354"/>
      <c r="B830" s="342"/>
      <c r="C830" s="328"/>
      <c r="D830" s="97"/>
      <c r="E830" s="98"/>
      <c r="F830" s="91"/>
      <c r="G830" s="104"/>
      <c r="H830" s="94"/>
      <c r="I830" s="104"/>
      <c r="J830" s="94"/>
      <c r="K830" s="104"/>
      <c r="L830" s="94"/>
      <c r="M830" s="104"/>
      <c r="N830" s="94"/>
      <c r="O830" s="104"/>
      <c r="P830" s="118"/>
      <c r="Q830" s="47"/>
      <c r="R830" s="11" t="s">
        <v>30</v>
      </c>
      <c r="S830" s="45">
        <f aca="true" t="shared" si="163" ref="S830:T840">U830+W830+Y830+AA830</f>
        <v>0</v>
      </c>
      <c r="T830" s="45">
        <f t="shared" si="163"/>
        <v>0</v>
      </c>
      <c r="U830" s="537">
        <v>0</v>
      </c>
      <c r="V830" s="45">
        <v>0</v>
      </c>
      <c r="W830" s="45">
        <v>0</v>
      </c>
      <c r="X830" s="45">
        <v>0</v>
      </c>
      <c r="Y830" s="45">
        <v>0</v>
      </c>
      <c r="Z830" s="45">
        <v>0</v>
      </c>
      <c r="AA830" s="45">
        <v>0</v>
      </c>
      <c r="AB830" s="45">
        <v>0</v>
      </c>
      <c r="AC830" s="415"/>
      <c r="AD830" s="424"/>
    </row>
    <row r="831" spans="1:30" s="9" customFormat="1" ht="12.75">
      <c r="A831" s="354"/>
      <c r="B831" s="342"/>
      <c r="C831" s="328"/>
      <c r="D831" s="97"/>
      <c r="E831" s="98"/>
      <c r="F831" s="91"/>
      <c r="G831" s="104"/>
      <c r="H831" s="94"/>
      <c r="I831" s="104"/>
      <c r="J831" s="94"/>
      <c r="K831" s="104"/>
      <c r="L831" s="94"/>
      <c r="M831" s="104"/>
      <c r="N831" s="94"/>
      <c r="O831" s="104"/>
      <c r="P831" s="118"/>
      <c r="Q831" s="16"/>
      <c r="R831" s="11" t="s">
        <v>33</v>
      </c>
      <c r="S831" s="45">
        <f t="shared" si="163"/>
        <v>0</v>
      </c>
      <c r="T831" s="45">
        <f t="shared" si="163"/>
        <v>0</v>
      </c>
      <c r="U831" s="537">
        <v>0</v>
      </c>
      <c r="V831" s="45">
        <v>0</v>
      </c>
      <c r="W831" s="45">
        <v>0</v>
      </c>
      <c r="X831" s="45">
        <v>0</v>
      </c>
      <c r="Y831" s="45">
        <v>0</v>
      </c>
      <c r="Z831" s="45">
        <v>0</v>
      </c>
      <c r="AA831" s="45">
        <v>0</v>
      </c>
      <c r="AB831" s="45">
        <v>0</v>
      </c>
      <c r="AC831" s="415"/>
      <c r="AD831" s="424"/>
    </row>
    <row r="832" spans="1:30" s="9" customFormat="1" ht="12.75">
      <c r="A832" s="354"/>
      <c r="B832" s="342"/>
      <c r="C832" s="328"/>
      <c r="D832" s="97"/>
      <c r="E832" s="98"/>
      <c r="F832" s="91"/>
      <c r="G832" s="104"/>
      <c r="H832" s="94"/>
      <c r="I832" s="104"/>
      <c r="J832" s="94"/>
      <c r="K832" s="104"/>
      <c r="L832" s="94"/>
      <c r="M832" s="104"/>
      <c r="N832" s="94"/>
      <c r="O832" s="104"/>
      <c r="P832" s="118"/>
      <c r="Q832" s="38"/>
      <c r="R832" s="11" t="s">
        <v>34</v>
      </c>
      <c r="S832" s="45">
        <f t="shared" si="163"/>
        <v>0</v>
      </c>
      <c r="T832" s="45">
        <f t="shared" si="163"/>
        <v>0</v>
      </c>
      <c r="U832" s="537">
        <v>0</v>
      </c>
      <c r="V832" s="45">
        <v>0</v>
      </c>
      <c r="W832" s="45">
        <v>0</v>
      </c>
      <c r="X832" s="45">
        <v>0</v>
      </c>
      <c r="Y832" s="45">
        <v>0</v>
      </c>
      <c r="Z832" s="45">
        <v>0</v>
      </c>
      <c r="AA832" s="45">
        <v>0</v>
      </c>
      <c r="AB832" s="45">
        <v>0</v>
      </c>
      <c r="AC832" s="415"/>
      <c r="AD832" s="424"/>
    </row>
    <row r="833" spans="1:30" s="9" customFormat="1" ht="12.75">
      <c r="A833" s="354"/>
      <c r="B833" s="342"/>
      <c r="C833" s="328"/>
      <c r="D833" s="97"/>
      <c r="E833" s="98"/>
      <c r="F833" s="91"/>
      <c r="G833" s="104"/>
      <c r="H833" s="94"/>
      <c r="I833" s="104"/>
      <c r="J833" s="94"/>
      <c r="K833" s="104"/>
      <c r="L833" s="94"/>
      <c r="M833" s="104"/>
      <c r="N833" s="94"/>
      <c r="O833" s="104"/>
      <c r="P833" s="118"/>
      <c r="Q833" s="38"/>
      <c r="R833" s="11" t="s">
        <v>228</v>
      </c>
      <c r="S833" s="45">
        <f t="shared" si="163"/>
        <v>0</v>
      </c>
      <c r="T833" s="45">
        <f t="shared" si="163"/>
        <v>0</v>
      </c>
      <c r="U833" s="537">
        <v>0</v>
      </c>
      <c r="V833" s="45">
        <v>0</v>
      </c>
      <c r="W833" s="45">
        <v>0</v>
      </c>
      <c r="X833" s="45">
        <v>0</v>
      </c>
      <c r="Y833" s="45">
        <v>0</v>
      </c>
      <c r="Z833" s="45">
        <v>0</v>
      </c>
      <c r="AA833" s="45">
        <v>0</v>
      </c>
      <c r="AB833" s="45">
        <v>0</v>
      </c>
      <c r="AC833" s="415"/>
      <c r="AD833" s="424"/>
    </row>
    <row r="834" spans="1:30" s="9" customFormat="1" ht="12.75">
      <c r="A834" s="354"/>
      <c r="B834" s="342"/>
      <c r="C834" s="328"/>
      <c r="D834" s="97"/>
      <c r="E834" s="98"/>
      <c r="F834" s="91"/>
      <c r="G834" s="104"/>
      <c r="H834" s="94"/>
      <c r="I834" s="104"/>
      <c r="J834" s="94"/>
      <c r="K834" s="104"/>
      <c r="L834" s="94"/>
      <c r="M834" s="104"/>
      <c r="N834" s="94"/>
      <c r="O834" s="104"/>
      <c r="P834" s="118"/>
      <c r="Q834" s="11"/>
      <c r="R834" s="11" t="s">
        <v>36</v>
      </c>
      <c r="S834" s="45">
        <f t="shared" si="163"/>
        <v>0</v>
      </c>
      <c r="T834" s="45">
        <f t="shared" si="163"/>
        <v>0</v>
      </c>
      <c r="U834" s="538">
        <v>0</v>
      </c>
      <c r="V834" s="12">
        <v>0</v>
      </c>
      <c r="W834" s="45">
        <v>0</v>
      </c>
      <c r="X834" s="45">
        <v>0</v>
      </c>
      <c r="Y834" s="45">
        <v>0</v>
      </c>
      <c r="Z834" s="45">
        <v>0</v>
      </c>
      <c r="AA834" s="45">
        <v>0</v>
      </c>
      <c r="AB834" s="45">
        <v>0</v>
      </c>
      <c r="AC834" s="415"/>
      <c r="AD834" s="424"/>
    </row>
    <row r="835" spans="1:30" s="9" customFormat="1" ht="12.75">
      <c r="A835" s="354"/>
      <c r="B835" s="342"/>
      <c r="C835" s="328"/>
      <c r="D835" s="97"/>
      <c r="E835" s="98"/>
      <c r="F835" s="91"/>
      <c r="G835" s="104"/>
      <c r="H835" s="94"/>
      <c r="I835" s="104"/>
      <c r="J835" s="94"/>
      <c r="K835" s="104"/>
      <c r="L835" s="94"/>
      <c r="M835" s="104"/>
      <c r="N835" s="94"/>
      <c r="O835" s="104"/>
      <c r="P835" s="118"/>
      <c r="Q835" s="11"/>
      <c r="R835" s="11" t="s">
        <v>207</v>
      </c>
      <c r="S835" s="45">
        <f t="shared" si="163"/>
        <v>0</v>
      </c>
      <c r="T835" s="45">
        <f t="shared" si="163"/>
        <v>0</v>
      </c>
      <c r="U835" s="538">
        <v>0</v>
      </c>
      <c r="V835" s="12">
        <v>0</v>
      </c>
      <c r="W835" s="45">
        <v>0</v>
      </c>
      <c r="X835" s="45">
        <v>0</v>
      </c>
      <c r="Y835" s="45">
        <v>0</v>
      </c>
      <c r="Z835" s="45">
        <v>0</v>
      </c>
      <c r="AA835" s="45">
        <v>0</v>
      </c>
      <c r="AB835" s="45">
        <v>0</v>
      </c>
      <c r="AC835" s="415"/>
      <c r="AD835" s="424"/>
    </row>
    <row r="836" spans="1:30" s="9" customFormat="1" ht="12.75">
      <c r="A836" s="354"/>
      <c r="B836" s="342"/>
      <c r="C836" s="328"/>
      <c r="D836" s="97"/>
      <c r="E836" s="98"/>
      <c r="F836" s="91"/>
      <c r="G836" s="104"/>
      <c r="H836" s="94"/>
      <c r="I836" s="104"/>
      <c r="J836" s="94"/>
      <c r="K836" s="104"/>
      <c r="L836" s="94"/>
      <c r="M836" s="104"/>
      <c r="N836" s="94"/>
      <c r="O836" s="104"/>
      <c r="P836" s="118"/>
      <c r="Q836" s="16"/>
      <c r="R836" s="11" t="s">
        <v>214</v>
      </c>
      <c r="S836" s="45">
        <f t="shared" si="163"/>
        <v>0</v>
      </c>
      <c r="T836" s="45">
        <f t="shared" si="163"/>
        <v>0</v>
      </c>
      <c r="U836" s="538">
        <v>0</v>
      </c>
      <c r="V836" s="12">
        <v>0</v>
      </c>
      <c r="W836" s="12">
        <v>0</v>
      </c>
      <c r="X836" s="45">
        <v>0</v>
      </c>
      <c r="Y836" s="12">
        <v>0</v>
      </c>
      <c r="Z836" s="12">
        <v>0</v>
      </c>
      <c r="AA836" s="12">
        <v>0</v>
      </c>
      <c r="AB836" s="45">
        <v>0</v>
      </c>
      <c r="AC836" s="415"/>
      <c r="AD836" s="424"/>
    </row>
    <row r="837" spans="1:30" s="9" customFormat="1" ht="12.75">
      <c r="A837" s="354"/>
      <c r="B837" s="342"/>
      <c r="C837" s="328"/>
      <c r="D837" s="97"/>
      <c r="E837" s="98"/>
      <c r="F837" s="91"/>
      <c r="G837" s="104"/>
      <c r="H837" s="94"/>
      <c r="I837" s="104"/>
      <c r="J837" s="94"/>
      <c r="K837" s="104"/>
      <c r="L837" s="94"/>
      <c r="M837" s="104"/>
      <c r="N837" s="94"/>
      <c r="O837" s="104"/>
      <c r="P837" s="118"/>
      <c r="R837" s="11" t="s">
        <v>215</v>
      </c>
      <c r="S837" s="45">
        <f t="shared" si="163"/>
        <v>0</v>
      </c>
      <c r="T837" s="45">
        <f t="shared" si="163"/>
        <v>0</v>
      </c>
      <c r="U837" s="538">
        <v>0</v>
      </c>
      <c r="V837" s="12">
        <v>0</v>
      </c>
      <c r="W837" s="12">
        <v>0</v>
      </c>
      <c r="X837" s="45">
        <v>0</v>
      </c>
      <c r="Y837" s="12">
        <v>0</v>
      </c>
      <c r="Z837" s="12">
        <v>0</v>
      </c>
      <c r="AA837" s="12">
        <v>0</v>
      </c>
      <c r="AB837" s="45">
        <v>0</v>
      </c>
      <c r="AC837" s="415"/>
      <c r="AD837" s="424"/>
    </row>
    <row r="838" spans="1:30" s="9" customFormat="1" ht="12.75">
      <c r="A838" s="354"/>
      <c r="B838" s="342"/>
      <c r="C838" s="328"/>
      <c r="D838" s="97"/>
      <c r="E838" s="98"/>
      <c r="F838" s="91"/>
      <c r="G838" s="104"/>
      <c r="H838" s="94"/>
      <c r="I838" s="104"/>
      <c r="J838" s="94"/>
      <c r="K838" s="104"/>
      <c r="L838" s="94"/>
      <c r="M838" s="104"/>
      <c r="N838" s="94"/>
      <c r="O838" s="104"/>
      <c r="P838" s="118"/>
      <c r="Q838" s="11"/>
      <c r="R838" s="11" t="s">
        <v>216</v>
      </c>
      <c r="S838" s="45">
        <f t="shared" si="163"/>
        <v>0</v>
      </c>
      <c r="T838" s="45">
        <f t="shared" si="163"/>
        <v>0</v>
      </c>
      <c r="U838" s="538">
        <v>0</v>
      </c>
      <c r="V838" s="12">
        <v>0</v>
      </c>
      <c r="W838" s="12">
        <v>0</v>
      </c>
      <c r="X838" s="45">
        <v>0</v>
      </c>
      <c r="Y838" s="12">
        <v>0</v>
      </c>
      <c r="Z838" s="12">
        <v>0</v>
      </c>
      <c r="AA838" s="12">
        <v>0</v>
      </c>
      <c r="AB838" s="45">
        <v>0</v>
      </c>
      <c r="AC838" s="415"/>
      <c r="AD838" s="424"/>
    </row>
    <row r="839" spans="1:30" s="9" customFormat="1" ht="12.75">
      <c r="A839" s="354"/>
      <c r="B839" s="342"/>
      <c r="C839" s="328"/>
      <c r="D839" s="97"/>
      <c r="E839" s="98"/>
      <c r="F839" s="91">
        <v>1</v>
      </c>
      <c r="G839" s="104"/>
      <c r="H839" s="94"/>
      <c r="I839" s="104"/>
      <c r="J839" s="94"/>
      <c r="K839" s="104"/>
      <c r="L839" s="94"/>
      <c r="M839" s="104"/>
      <c r="N839" s="94"/>
      <c r="O839" s="104"/>
      <c r="P839" s="118"/>
      <c r="Q839" s="11" t="s">
        <v>183</v>
      </c>
      <c r="R839" s="11" t="s">
        <v>217</v>
      </c>
      <c r="S839" s="45">
        <f t="shared" si="163"/>
        <v>263.3</v>
      </c>
      <c r="T839" s="45">
        <f t="shared" si="163"/>
        <v>0</v>
      </c>
      <c r="U839" s="538">
        <v>263.3</v>
      </c>
      <c r="V839" s="12">
        <v>0</v>
      </c>
      <c r="W839" s="12">
        <v>0</v>
      </c>
      <c r="X839" s="45">
        <v>0</v>
      </c>
      <c r="Y839" s="12">
        <v>0</v>
      </c>
      <c r="Z839" s="12">
        <v>0</v>
      </c>
      <c r="AA839" s="12">
        <v>0</v>
      </c>
      <c r="AB839" s="45">
        <v>0</v>
      </c>
      <c r="AC839" s="415"/>
      <c r="AD839" s="424"/>
    </row>
    <row r="840" spans="1:30" s="9" customFormat="1" ht="13.5" thickBot="1">
      <c r="A840" s="355"/>
      <c r="B840" s="343"/>
      <c r="C840" s="318"/>
      <c r="D840" s="99">
        <v>810</v>
      </c>
      <c r="E840" s="101"/>
      <c r="F840" s="92"/>
      <c r="G840" s="111"/>
      <c r="H840" s="109">
        <v>1</v>
      </c>
      <c r="I840" s="111"/>
      <c r="J840" s="109"/>
      <c r="K840" s="111"/>
      <c r="L840" s="109"/>
      <c r="M840" s="111"/>
      <c r="N840" s="109"/>
      <c r="O840" s="111"/>
      <c r="P840" s="119"/>
      <c r="Q840" s="11" t="s">
        <v>31</v>
      </c>
      <c r="R840" s="14" t="s">
        <v>218</v>
      </c>
      <c r="S840" s="46">
        <f t="shared" si="163"/>
        <v>5265</v>
      </c>
      <c r="T840" s="46">
        <f t="shared" si="163"/>
        <v>0</v>
      </c>
      <c r="U840" s="538">
        <v>5265</v>
      </c>
      <c r="V840" s="15">
        <v>0</v>
      </c>
      <c r="W840" s="15">
        <v>0</v>
      </c>
      <c r="X840" s="46">
        <v>0</v>
      </c>
      <c r="Y840" s="15">
        <v>0</v>
      </c>
      <c r="Z840" s="15">
        <v>0</v>
      </c>
      <c r="AA840" s="15">
        <v>0</v>
      </c>
      <c r="AB840" s="46">
        <v>0</v>
      </c>
      <c r="AC840" s="416"/>
      <c r="AD840" s="425"/>
    </row>
    <row r="841" spans="1:30" s="9" customFormat="1" ht="12.75">
      <c r="A841" s="344" t="s">
        <v>422</v>
      </c>
      <c r="B841" s="345" t="s">
        <v>388</v>
      </c>
      <c r="C841" s="327">
        <v>340</v>
      </c>
      <c r="D841" s="103"/>
      <c r="E841" s="102"/>
      <c r="F841" s="93"/>
      <c r="G841" s="112"/>
      <c r="H841" s="110"/>
      <c r="I841" s="112"/>
      <c r="J841" s="110"/>
      <c r="K841" s="112"/>
      <c r="L841" s="110"/>
      <c r="M841" s="112"/>
      <c r="N841" s="110"/>
      <c r="O841" s="112"/>
      <c r="P841" s="7"/>
      <c r="Q841" s="72"/>
      <c r="R841" s="55" t="s">
        <v>227</v>
      </c>
      <c r="S841" s="8">
        <f aca="true" t="shared" si="164" ref="S841:AB841">SUM(S842:S852)</f>
        <v>2320.5</v>
      </c>
      <c r="T841" s="8">
        <f t="shared" si="164"/>
        <v>0</v>
      </c>
      <c r="U841" s="534">
        <f t="shared" si="164"/>
        <v>2320.5</v>
      </c>
      <c r="V841" s="8">
        <f t="shared" si="164"/>
        <v>0</v>
      </c>
      <c r="W841" s="8">
        <f t="shared" si="164"/>
        <v>0</v>
      </c>
      <c r="X841" s="8">
        <f t="shared" si="164"/>
        <v>0</v>
      </c>
      <c r="Y841" s="8">
        <f t="shared" si="164"/>
        <v>0</v>
      </c>
      <c r="Z841" s="8">
        <f t="shared" si="164"/>
        <v>0</v>
      </c>
      <c r="AA841" s="8">
        <f t="shared" si="164"/>
        <v>0</v>
      </c>
      <c r="AB841" s="8">
        <f t="shared" si="164"/>
        <v>0</v>
      </c>
      <c r="AC841" s="422" t="s">
        <v>28</v>
      </c>
      <c r="AD841" s="423"/>
    </row>
    <row r="842" spans="1:30" s="9" customFormat="1" ht="12.75">
      <c r="A842" s="354"/>
      <c r="B842" s="342"/>
      <c r="C842" s="328"/>
      <c r="D842" s="97"/>
      <c r="E842" s="98"/>
      <c r="F842" s="91"/>
      <c r="G842" s="104"/>
      <c r="H842" s="94"/>
      <c r="I842" s="104"/>
      <c r="J842" s="94"/>
      <c r="K842" s="104"/>
      <c r="L842" s="94"/>
      <c r="M842" s="104"/>
      <c r="N842" s="94"/>
      <c r="O842" s="104"/>
      <c r="P842" s="118"/>
      <c r="Q842" s="47"/>
      <c r="R842" s="11" t="s">
        <v>30</v>
      </c>
      <c r="S842" s="45">
        <f aca="true" t="shared" si="165" ref="S842:T852">U842+W842+Y842+AA842</f>
        <v>0</v>
      </c>
      <c r="T842" s="45">
        <f t="shared" si="165"/>
        <v>0</v>
      </c>
      <c r="U842" s="537">
        <v>0</v>
      </c>
      <c r="V842" s="45">
        <v>0</v>
      </c>
      <c r="W842" s="45">
        <v>0</v>
      </c>
      <c r="X842" s="45">
        <v>0</v>
      </c>
      <c r="Y842" s="45">
        <v>0</v>
      </c>
      <c r="Z842" s="45">
        <v>0</v>
      </c>
      <c r="AA842" s="45">
        <v>0</v>
      </c>
      <c r="AB842" s="45">
        <v>0</v>
      </c>
      <c r="AC842" s="415"/>
      <c r="AD842" s="424"/>
    </row>
    <row r="843" spans="1:30" s="9" customFormat="1" ht="12.75">
      <c r="A843" s="354"/>
      <c r="B843" s="342"/>
      <c r="C843" s="328"/>
      <c r="D843" s="97"/>
      <c r="E843" s="98"/>
      <c r="F843" s="91"/>
      <c r="G843" s="104"/>
      <c r="H843" s="94"/>
      <c r="I843" s="104"/>
      <c r="J843" s="94"/>
      <c r="K843" s="104"/>
      <c r="L843" s="94"/>
      <c r="M843" s="104"/>
      <c r="N843" s="94"/>
      <c r="O843" s="104"/>
      <c r="P843" s="118"/>
      <c r="Q843" s="16"/>
      <c r="R843" s="11" t="s">
        <v>33</v>
      </c>
      <c r="S843" s="45">
        <f t="shared" si="165"/>
        <v>0</v>
      </c>
      <c r="T843" s="45">
        <f t="shared" si="165"/>
        <v>0</v>
      </c>
      <c r="U843" s="537">
        <v>0</v>
      </c>
      <c r="V843" s="45">
        <v>0</v>
      </c>
      <c r="W843" s="45">
        <v>0</v>
      </c>
      <c r="X843" s="45">
        <v>0</v>
      </c>
      <c r="Y843" s="45">
        <v>0</v>
      </c>
      <c r="Z843" s="45">
        <v>0</v>
      </c>
      <c r="AA843" s="45">
        <v>0</v>
      </c>
      <c r="AB843" s="45">
        <v>0</v>
      </c>
      <c r="AC843" s="415"/>
      <c r="AD843" s="424"/>
    </row>
    <row r="844" spans="1:30" s="9" customFormat="1" ht="12.75">
      <c r="A844" s="354"/>
      <c r="B844" s="342"/>
      <c r="C844" s="328"/>
      <c r="D844" s="97"/>
      <c r="E844" s="98"/>
      <c r="F844" s="91"/>
      <c r="G844" s="104"/>
      <c r="H844" s="94"/>
      <c r="I844" s="104"/>
      <c r="J844" s="94"/>
      <c r="K844" s="104"/>
      <c r="L844" s="94"/>
      <c r="M844" s="104"/>
      <c r="N844" s="94"/>
      <c r="O844" s="104"/>
      <c r="P844" s="118"/>
      <c r="Q844" s="38"/>
      <c r="R844" s="11" t="s">
        <v>34</v>
      </c>
      <c r="S844" s="45">
        <f t="shared" si="165"/>
        <v>0</v>
      </c>
      <c r="T844" s="45">
        <f t="shared" si="165"/>
        <v>0</v>
      </c>
      <c r="U844" s="537">
        <v>0</v>
      </c>
      <c r="V844" s="45">
        <v>0</v>
      </c>
      <c r="W844" s="45">
        <v>0</v>
      </c>
      <c r="X844" s="45">
        <v>0</v>
      </c>
      <c r="Y844" s="45">
        <v>0</v>
      </c>
      <c r="Z844" s="45">
        <v>0</v>
      </c>
      <c r="AA844" s="45">
        <v>0</v>
      </c>
      <c r="AB844" s="45">
        <v>0</v>
      </c>
      <c r="AC844" s="415"/>
      <c r="AD844" s="424"/>
    </row>
    <row r="845" spans="1:30" s="9" customFormat="1" ht="12.75">
      <c r="A845" s="354"/>
      <c r="B845" s="342"/>
      <c r="C845" s="328"/>
      <c r="D845" s="97"/>
      <c r="E845" s="98"/>
      <c r="F845" s="91"/>
      <c r="G845" s="104"/>
      <c r="H845" s="94"/>
      <c r="I845" s="104"/>
      <c r="J845" s="94"/>
      <c r="K845" s="104"/>
      <c r="L845" s="94"/>
      <c r="M845" s="104"/>
      <c r="N845" s="94"/>
      <c r="O845" s="104"/>
      <c r="P845" s="118"/>
      <c r="Q845" s="38"/>
      <c r="R845" s="11" t="s">
        <v>228</v>
      </c>
      <c r="S845" s="45">
        <f t="shared" si="165"/>
        <v>0</v>
      </c>
      <c r="T845" s="45">
        <f t="shared" si="165"/>
        <v>0</v>
      </c>
      <c r="U845" s="537">
        <v>0</v>
      </c>
      <c r="V845" s="45">
        <v>0</v>
      </c>
      <c r="W845" s="45">
        <v>0</v>
      </c>
      <c r="X845" s="45">
        <v>0</v>
      </c>
      <c r="Y845" s="45">
        <v>0</v>
      </c>
      <c r="Z845" s="45">
        <v>0</v>
      </c>
      <c r="AA845" s="45">
        <v>0</v>
      </c>
      <c r="AB845" s="45">
        <v>0</v>
      </c>
      <c r="AC845" s="415"/>
      <c r="AD845" s="424"/>
    </row>
    <row r="846" spans="1:30" s="9" customFormat="1" ht="12.75">
      <c r="A846" s="354"/>
      <c r="B846" s="342"/>
      <c r="C846" s="328"/>
      <c r="D846" s="97"/>
      <c r="E846" s="98"/>
      <c r="F846" s="91"/>
      <c r="G846" s="104"/>
      <c r="H846" s="94"/>
      <c r="I846" s="104"/>
      <c r="J846" s="94"/>
      <c r="K846" s="104"/>
      <c r="L846" s="94"/>
      <c r="M846" s="104"/>
      <c r="N846" s="94"/>
      <c r="O846" s="104"/>
      <c r="P846" s="118"/>
      <c r="Q846" s="11"/>
      <c r="R846" s="11" t="s">
        <v>36</v>
      </c>
      <c r="S846" s="45">
        <f t="shared" si="165"/>
        <v>0</v>
      </c>
      <c r="T846" s="45">
        <f t="shared" si="165"/>
        <v>0</v>
      </c>
      <c r="U846" s="538">
        <v>0</v>
      </c>
      <c r="V846" s="12">
        <v>0</v>
      </c>
      <c r="W846" s="45">
        <v>0</v>
      </c>
      <c r="X846" s="45">
        <v>0</v>
      </c>
      <c r="Y846" s="45">
        <v>0</v>
      </c>
      <c r="Z846" s="45">
        <v>0</v>
      </c>
      <c r="AA846" s="45">
        <v>0</v>
      </c>
      <c r="AB846" s="45">
        <v>0</v>
      </c>
      <c r="AC846" s="415"/>
      <c r="AD846" s="424"/>
    </row>
    <row r="847" spans="1:30" s="9" customFormat="1" ht="12.75">
      <c r="A847" s="354"/>
      <c r="B847" s="342"/>
      <c r="C847" s="328"/>
      <c r="D847" s="97"/>
      <c r="E847" s="98"/>
      <c r="F847" s="91"/>
      <c r="G847" s="104"/>
      <c r="H847" s="94"/>
      <c r="I847" s="104"/>
      <c r="J847" s="94"/>
      <c r="K847" s="104"/>
      <c r="L847" s="94"/>
      <c r="M847" s="104"/>
      <c r="N847" s="94"/>
      <c r="O847" s="104"/>
      <c r="P847" s="118"/>
      <c r="Q847" s="11"/>
      <c r="R847" s="11" t="s">
        <v>207</v>
      </c>
      <c r="S847" s="45">
        <f t="shared" si="165"/>
        <v>0</v>
      </c>
      <c r="T847" s="45">
        <f t="shared" si="165"/>
        <v>0</v>
      </c>
      <c r="U847" s="538">
        <v>0</v>
      </c>
      <c r="V847" s="12">
        <v>0</v>
      </c>
      <c r="W847" s="45">
        <v>0</v>
      </c>
      <c r="X847" s="45">
        <v>0</v>
      </c>
      <c r="Y847" s="45">
        <v>0</v>
      </c>
      <c r="Z847" s="45">
        <v>0</v>
      </c>
      <c r="AA847" s="45">
        <v>0</v>
      </c>
      <c r="AB847" s="45">
        <v>0</v>
      </c>
      <c r="AC847" s="415"/>
      <c r="AD847" s="424"/>
    </row>
    <row r="848" spans="1:30" s="9" customFormat="1" ht="12.75">
      <c r="A848" s="354"/>
      <c r="B848" s="342"/>
      <c r="C848" s="328"/>
      <c r="D848" s="97"/>
      <c r="E848" s="98"/>
      <c r="F848" s="91"/>
      <c r="G848" s="104"/>
      <c r="H848" s="94"/>
      <c r="I848" s="104"/>
      <c r="J848" s="94"/>
      <c r="K848" s="104"/>
      <c r="L848" s="94"/>
      <c r="M848" s="104"/>
      <c r="N848" s="94"/>
      <c r="O848" s="104"/>
      <c r="P848" s="118"/>
      <c r="Q848" s="11"/>
      <c r="R848" s="11" t="s">
        <v>214</v>
      </c>
      <c r="S848" s="45">
        <f t="shared" si="165"/>
        <v>0</v>
      </c>
      <c r="T848" s="45">
        <f t="shared" si="165"/>
        <v>0</v>
      </c>
      <c r="U848" s="538">
        <v>0</v>
      </c>
      <c r="V848" s="12">
        <v>0</v>
      </c>
      <c r="W848" s="12">
        <v>0</v>
      </c>
      <c r="X848" s="45">
        <v>0</v>
      </c>
      <c r="Y848" s="12">
        <v>0</v>
      </c>
      <c r="Z848" s="12">
        <v>0</v>
      </c>
      <c r="AA848" s="12">
        <v>0</v>
      </c>
      <c r="AB848" s="45">
        <v>0</v>
      </c>
      <c r="AC848" s="415"/>
      <c r="AD848" s="424"/>
    </row>
    <row r="849" spans="1:30" s="9" customFormat="1" ht="12.75">
      <c r="A849" s="354"/>
      <c r="B849" s="342"/>
      <c r="C849" s="328"/>
      <c r="D849" s="97"/>
      <c r="E849" s="98"/>
      <c r="F849" s="91"/>
      <c r="G849" s="104"/>
      <c r="H849" s="94"/>
      <c r="I849" s="104"/>
      <c r="J849" s="94"/>
      <c r="K849" s="104"/>
      <c r="L849" s="94"/>
      <c r="M849" s="104"/>
      <c r="N849" s="94"/>
      <c r="O849" s="104"/>
      <c r="P849" s="118"/>
      <c r="Q849" s="11"/>
      <c r="R849" s="11" t="s">
        <v>215</v>
      </c>
      <c r="S849" s="45">
        <f t="shared" si="165"/>
        <v>0</v>
      </c>
      <c r="T849" s="45">
        <f t="shared" si="165"/>
        <v>0</v>
      </c>
      <c r="U849" s="538">
        <v>0</v>
      </c>
      <c r="V849" s="12">
        <v>0</v>
      </c>
      <c r="W849" s="12">
        <v>0</v>
      </c>
      <c r="X849" s="45">
        <v>0</v>
      </c>
      <c r="Y849" s="12">
        <v>0</v>
      </c>
      <c r="Z849" s="12">
        <v>0</v>
      </c>
      <c r="AA849" s="12">
        <v>0</v>
      </c>
      <c r="AB849" s="45">
        <v>0</v>
      </c>
      <c r="AC849" s="415"/>
      <c r="AD849" s="424"/>
    </row>
    <row r="850" spans="1:30" s="9" customFormat="1" ht="12.75">
      <c r="A850" s="354"/>
      <c r="B850" s="342"/>
      <c r="C850" s="328"/>
      <c r="D850" s="97"/>
      <c r="E850" s="98"/>
      <c r="F850" s="91"/>
      <c r="G850" s="104"/>
      <c r="H850" s="94"/>
      <c r="I850" s="104"/>
      <c r="J850" s="94"/>
      <c r="K850" s="104"/>
      <c r="L850" s="94"/>
      <c r="M850" s="104"/>
      <c r="N850" s="94"/>
      <c r="O850" s="104"/>
      <c r="P850" s="118"/>
      <c r="Q850" s="11"/>
      <c r="R850" s="11" t="s">
        <v>216</v>
      </c>
      <c r="S850" s="45">
        <f t="shared" si="165"/>
        <v>0</v>
      </c>
      <c r="T850" s="45">
        <f t="shared" si="165"/>
        <v>0</v>
      </c>
      <c r="U850" s="538">
        <v>0</v>
      </c>
      <c r="V850" s="12">
        <v>0</v>
      </c>
      <c r="W850" s="12">
        <v>0</v>
      </c>
      <c r="X850" s="45">
        <v>0</v>
      </c>
      <c r="Y850" s="12">
        <v>0</v>
      </c>
      <c r="Z850" s="12">
        <v>0</v>
      </c>
      <c r="AA850" s="12">
        <v>0</v>
      </c>
      <c r="AB850" s="45">
        <v>0</v>
      </c>
      <c r="AC850" s="415"/>
      <c r="AD850" s="424"/>
    </row>
    <row r="851" spans="1:30" s="9" customFormat="1" ht="12.75">
      <c r="A851" s="354"/>
      <c r="B851" s="342"/>
      <c r="C851" s="328"/>
      <c r="D851" s="97"/>
      <c r="E851" s="98"/>
      <c r="F851" s="91">
        <v>1</v>
      </c>
      <c r="G851" s="104"/>
      <c r="H851" s="94"/>
      <c r="I851" s="104"/>
      <c r="J851" s="94"/>
      <c r="K851" s="104"/>
      <c r="L851" s="94"/>
      <c r="M851" s="104"/>
      <c r="N851" s="94"/>
      <c r="O851" s="104"/>
      <c r="P851" s="118"/>
      <c r="Q851" s="11" t="s">
        <v>183</v>
      </c>
      <c r="R851" s="11" t="s">
        <v>217</v>
      </c>
      <c r="S851" s="45">
        <f t="shared" si="165"/>
        <v>110.5</v>
      </c>
      <c r="T851" s="45">
        <f t="shared" si="165"/>
        <v>0</v>
      </c>
      <c r="U851" s="538">
        <v>110.5</v>
      </c>
      <c r="V851" s="12">
        <v>0</v>
      </c>
      <c r="W851" s="12">
        <v>0</v>
      </c>
      <c r="X851" s="45">
        <v>0</v>
      </c>
      <c r="Y851" s="12">
        <v>0</v>
      </c>
      <c r="Z851" s="12">
        <v>0</v>
      </c>
      <c r="AA851" s="12">
        <v>0</v>
      </c>
      <c r="AB851" s="45">
        <v>0</v>
      </c>
      <c r="AC851" s="415"/>
      <c r="AD851" s="424"/>
    </row>
    <row r="852" spans="1:30" s="9" customFormat="1" ht="13.5" thickBot="1">
      <c r="A852" s="355"/>
      <c r="B852" s="343"/>
      <c r="C852" s="318"/>
      <c r="D852" s="99">
        <v>340</v>
      </c>
      <c r="E852" s="101"/>
      <c r="F852" s="92"/>
      <c r="G852" s="111"/>
      <c r="H852" s="109">
        <v>1</v>
      </c>
      <c r="I852" s="111"/>
      <c r="J852" s="109"/>
      <c r="K852" s="111"/>
      <c r="L852" s="109"/>
      <c r="M852" s="111"/>
      <c r="N852" s="109"/>
      <c r="O852" s="111"/>
      <c r="P852" s="114"/>
      <c r="Q852" s="11" t="s">
        <v>31</v>
      </c>
      <c r="R852" s="14" t="s">
        <v>218</v>
      </c>
      <c r="S852" s="46">
        <f t="shared" si="165"/>
        <v>2210</v>
      </c>
      <c r="T852" s="46">
        <f t="shared" si="165"/>
        <v>0</v>
      </c>
      <c r="U852" s="538">
        <v>2210</v>
      </c>
      <c r="V852" s="15">
        <v>0</v>
      </c>
      <c r="W852" s="15">
        <v>0</v>
      </c>
      <c r="X852" s="46">
        <v>0</v>
      </c>
      <c r="Y852" s="15">
        <v>0</v>
      </c>
      <c r="Z852" s="15">
        <v>0</v>
      </c>
      <c r="AA852" s="15">
        <v>0</v>
      </c>
      <c r="AB852" s="46">
        <v>0</v>
      </c>
      <c r="AC852" s="416"/>
      <c r="AD852" s="425"/>
    </row>
    <row r="853" spans="1:30" s="9" customFormat="1" ht="12.75">
      <c r="A853" s="344" t="s">
        <v>423</v>
      </c>
      <c r="B853" s="345" t="s">
        <v>389</v>
      </c>
      <c r="C853" s="327">
        <v>670</v>
      </c>
      <c r="D853" s="103"/>
      <c r="E853" s="102"/>
      <c r="F853" s="93"/>
      <c r="G853" s="112"/>
      <c r="H853" s="110"/>
      <c r="I853" s="112"/>
      <c r="J853" s="110"/>
      <c r="K853" s="112"/>
      <c r="L853" s="110"/>
      <c r="M853" s="112"/>
      <c r="N853" s="110"/>
      <c r="O853" s="112"/>
      <c r="P853" s="7"/>
      <c r="Q853" s="72"/>
      <c r="R853" s="55" t="s">
        <v>227</v>
      </c>
      <c r="S853" s="8">
        <f aca="true" t="shared" si="166" ref="S853:AB853">SUM(S854:S864)</f>
        <v>4572.8</v>
      </c>
      <c r="T853" s="8">
        <f t="shared" si="166"/>
        <v>0</v>
      </c>
      <c r="U853" s="534">
        <f t="shared" si="166"/>
        <v>4572.8</v>
      </c>
      <c r="V853" s="8">
        <f t="shared" si="166"/>
        <v>0</v>
      </c>
      <c r="W853" s="8">
        <f t="shared" si="166"/>
        <v>0</v>
      </c>
      <c r="X853" s="8">
        <f t="shared" si="166"/>
        <v>0</v>
      </c>
      <c r="Y853" s="8">
        <f t="shared" si="166"/>
        <v>0</v>
      </c>
      <c r="Z853" s="8">
        <f t="shared" si="166"/>
        <v>0</v>
      </c>
      <c r="AA853" s="8">
        <f t="shared" si="166"/>
        <v>0</v>
      </c>
      <c r="AB853" s="8">
        <f t="shared" si="166"/>
        <v>0</v>
      </c>
      <c r="AC853" s="422" t="s">
        <v>28</v>
      </c>
      <c r="AD853" s="423"/>
    </row>
    <row r="854" spans="1:30" s="9" customFormat="1" ht="12.75">
      <c r="A854" s="354"/>
      <c r="B854" s="342"/>
      <c r="C854" s="328"/>
      <c r="D854" s="97"/>
      <c r="E854" s="98"/>
      <c r="F854" s="91"/>
      <c r="G854" s="104"/>
      <c r="H854" s="94"/>
      <c r="I854" s="104"/>
      <c r="J854" s="94"/>
      <c r="K854" s="104"/>
      <c r="L854" s="94"/>
      <c r="M854" s="104"/>
      <c r="N854" s="94"/>
      <c r="O854" s="104"/>
      <c r="P854" s="13"/>
      <c r="Q854" s="47"/>
      <c r="R854" s="11" t="s">
        <v>30</v>
      </c>
      <c r="S854" s="45">
        <f aca="true" t="shared" si="167" ref="S854:T864">U854+W854+Y854+AA854</f>
        <v>0</v>
      </c>
      <c r="T854" s="45">
        <f t="shared" si="167"/>
        <v>0</v>
      </c>
      <c r="U854" s="537">
        <v>0</v>
      </c>
      <c r="V854" s="45">
        <v>0</v>
      </c>
      <c r="W854" s="45">
        <v>0</v>
      </c>
      <c r="X854" s="45">
        <v>0</v>
      </c>
      <c r="Y854" s="45">
        <v>0</v>
      </c>
      <c r="Z854" s="45">
        <v>0</v>
      </c>
      <c r="AA854" s="45">
        <v>0</v>
      </c>
      <c r="AB854" s="45">
        <v>0</v>
      </c>
      <c r="AC854" s="415"/>
      <c r="AD854" s="424"/>
    </row>
    <row r="855" spans="1:30" s="9" customFormat="1" ht="12.75">
      <c r="A855" s="354"/>
      <c r="B855" s="342"/>
      <c r="C855" s="328"/>
      <c r="D855" s="97"/>
      <c r="E855" s="98"/>
      <c r="F855" s="91"/>
      <c r="G855" s="104"/>
      <c r="H855" s="94"/>
      <c r="I855" s="104"/>
      <c r="J855" s="94"/>
      <c r="K855" s="104"/>
      <c r="L855" s="94"/>
      <c r="M855" s="104"/>
      <c r="N855" s="94"/>
      <c r="O855" s="104"/>
      <c r="P855" s="118"/>
      <c r="Q855" s="16"/>
      <c r="R855" s="11" t="s">
        <v>33</v>
      </c>
      <c r="S855" s="45">
        <f t="shared" si="167"/>
        <v>0</v>
      </c>
      <c r="T855" s="45">
        <f t="shared" si="167"/>
        <v>0</v>
      </c>
      <c r="U855" s="537">
        <v>0</v>
      </c>
      <c r="V855" s="45">
        <v>0</v>
      </c>
      <c r="W855" s="45">
        <v>0</v>
      </c>
      <c r="X855" s="45">
        <v>0</v>
      </c>
      <c r="Y855" s="45">
        <v>0</v>
      </c>
      <c r="Z855" s="45">
        <v>0</v>
      </c>
      <c r="AA855" s="45">
        <v>0</v>
      </c>
      <c r="AB855" s="45">
        <v>0</v>
      </c>
      <c r="AC855" s="415"/>
      <c r="AD855" s="424"/>
    </row>
    <row r="856" spans="1:30" s="9" customFormat="1" ht="12.75">
      <c r="A856" s="354"/>
      <c r="B856" s="342"/>
      <c r="C856" s="328"/>
      <c r="D856" s="97"/>
      <c r="E856" s="98"/>
      <c r="F856" s="91"/>
      <c r="G856" s="104"/>
      <c r="H856" s="94"/>
      <c r="I856" s="104"/>
      <c r="J856" s="94"/>
      <c r="K856" s="104"/>
      <c r="L856" s="94"/>
      <c r="M856" s="104"/>
      <c r="N856" s="94"/>
      <c r="O856" s="104"/>
      <c r="P856" s="118"/>
      <c r="Q856" s="38"/>
      <c r="R856" s="11" t="s">
        <v>34</v>
      </c>
      <c r="S856" s="45">
        <f t="shared" si="167"/>
        <v>0</v>
      </c>
      <c r="T856" s="45">
        <f t="shared" si="167"/>
        <v>0</v>
      </c>
      <c r="U856" s="537">
        <v>0</v>
      </c>
      <c r="V856" s="45">
        <v>0</v>
      </c>
      <c r="W856" s="45">
        <v>0</v>
      </c>
      <c r="X856" s="45">
        <v>0</v>
      </c>
      <c r="Y856" s="45">
        <v>0</v>
      </c>
      <c r="Z856" s="45">
        <v>0</v>
      </c>
      <c r="AA856" s="45">
        <v>0</v>
      </c>
      <c r="AB856" s="45">
        <v>0</v>
      </c>
      <c r="AC856" s="415"/>
      <c r="AD856" s="424"/>
    </row>
    <row r="857" spans="1:30" s="9" customFormat="1" ht="12.75">
      <c r="A857" s="354"/>
      <c r="B857" s="342"/>
      <c r="C857" s="328"/>
      <c r="D857" s="97"/>
      <c r="E857" s="98"/>
      <c r="F857" s="91"/>
      <c r="G857" s="104"/>
      <c r="H857" s="94"/>
      <c r="I857" s="104"/>
      <c r="J857" s="94"/>
      <c r="K857" s="104"/>
      <c r="L857" s="94"/>
      <c r="M857" s="104"/>
      <c r="N857" s="94"/>
      <c r="O857" s="104"/>
      <c r="P857" s="118"/>
      <c r="Q857" s="38"/>
      <c r="R857" s="11" t="s">
        <v>228</v>
      </c>
      <c r="S857" s="45">
        <f t="shared" si="167"/>
        <v>0</v>
      </c>
      <c r="T857" s="45">
        <f t="shared" si="167"/>
        <v>0</v>
      </c>
      <c r="U857" s="537">
        <v>0</v>
      </c>
      <c r="V857" s="45">
        <v>0</v>
      </c>
      <c r="W857" s="45">
        <v>0</v>
      </c>
      <c r="X857" s="45">
        <v>0</v>
      </c>
      <c r="Y857" s="45">
        <v>0</v>
      </c>
      <c r="Z857" s="45">
        <v>0</v>
      </c>
      <c r="AA857" s="45">
        <v>0</v>
      </c>
      <c r="AB857" s="45">
        <v>0</v>
      </c>
      <c r="AC857" s="415"/>
      <c r="AD857" s="424"/>
    </row>
    <row r="858" spans="1:30" s="9" customFormat="1" ht="12.75">
      <c r="A858" s="354"/>
      <c r="B858" s="342"/>
      <c r="C858" s="328"/>
      <c r="D858" s="97"/>
      <c r="E858" s="98"/>
      <c r="F858" s="91"/>
      <c r="G858" s="104"/>
      <c r="H858" s="94"/>
      <c r="I858" s="104"/>
      <c r="J858" s="94"/>
      <c r="K858" s="104"/>
      <c r="L858" s="94"/>
      <c r="M858" s="104"/>
      <c r="N858" s="94"/>
      <c r="O858" s="104"/>
      <c r="P858" s="118"/>
      <c r="Q858" s="11"/>
      <c r="R858" s="11" t="s">
        <v>36</v>
      </c>
      <c r="S858" s="45">
        <f t="shared" si="167"/>
        <v>0</v>
      </c>
      <c r="T858" s="45">
        <f t="shared" si="167"/>
        <v>0</v>
      </c>
      <c r="U858" s="538">
        <v>0</v>
      </c>
      <c r="V858" s="12">
        <v>0</v>
      </c>
      <c r="W858" s="45">
        <v>0</v>
      </c>
      <c r="X858" s="45">
        <v>0</v>
      </c>
      <c r="Y858" s="45">
        <v>0</v>
      </c>
      <c r="Z858" s="45">
        <v>0</v>
      </c>
      <c r="AA858" s="45">
        <v>0</v>
      </c>
      <c r="AB858" s="45">
        <v>0</v>
      </c>
      <c r="AC858" s="415"/>
      <c r="AD858" s="424"/>
    </row>
    <row r="859" spans="1:30" s="9" customFormat="1" ht="12.75">
      <c r="A859" s="354"/>
      <c r="B859" s="342"/>
      <c r="C859" s="328"/>
      <c r="D859" s="97"/>
      <c r="E859" s="98"/>
      <c r="F859" s="91"/>
      <c r="G859" s="104"/>
      <c r="H859" s="94"/>
      <c r="I859" s="104"/>
      <c r="J859" s="94"/>
      <c r="K859" s="104"/>
      <c r="L859" s="94"/>
      <c r="M859" s="104"/>
      <c r="N859" s="94"/>
      <c r="O859" s="104"/>
      <c r="P859" s="118"/>
      <c r="Q859" s="11"/>
      <c r="R859" s="11" t="s">
        <v>207</v>
      </c>
      <c r="S859" s="45">
        <f t="shared" si="167"/>
        <v>0</v>
      </c>
      <c r="T859" s="45">
        <f t="shared" si="167"/>
        <v>0</v>
      </c>
      <c r="U859" s="538">
        <v>0</v>
      </c>
      <c r="V859" s="12">
        <v>0</v>
      </c>
      <c r="W859" s="45">
        <v>0</v>
      </c>
      <c r="X859" s="45">
        <v>0</v>
      </c>
      <c r="Y859" s="45">
        <v>0</v>
      </c>
      <c r="Z859" s="45">
        <v>0</v>
      </c>
      <c r="AA859" s="45">
        <v>0</v>
      </c>
      <c r="AB859" s="45">
        <v>0</v>
      </c>
      <c r="AC859" s="415"/>
      <c r="AD859" s="424"/>
    </row>
    <row r="860" spans="1:30" s="9" customFormat="1" ht="12.75">
      <c r="A860" s="354"/>
      <c r="B860" s="342"/>
      <c r="C860" s="328"/>
      <c r="D860" s="97"/>
      <c r="E860" s="98"/>
      <c r="F860" s="91"/>
      <c r="G860" s="104"/>
      <c r="H860" s="94"/>
      <c r="I860" s="104"/>
      <c r="J860" s="94"/>
      <c r="K860" s="104"/>
      <c r="L860" s="94"/>
      <c r="M860" s="104"/>
      <c r="N860" s="94"/>
      <c r="O860" s="104"/>
      <c r="P860" s="118"/>
      <c r="Q860" s="11"/>
      <c r="R860" s="11" t="s">
        <v>214</v>
      </c>
      <c r="S860" s="45">
        <f t="shared" si="167"/>
        <v>0</v>
      </c>
      <c r="T860" s="45">
        <f t="shared" si="167"/>
        <v>0</v>
      </c>
      <c r="U860" s="538">
        <v>0</v>
      </c>
      <c r="V860" s="12">
        <v>0</v>
      </c>
      <c r="W860" s="12">
        <v>0</v>
      </c>
      <c r="X860" s="45">
        <v>0</v>
      </c>
      <c r="Y860" s="12">
        <v>0</v>
      </c>
      <c r="Z860" s="12">
        <v>0</v>
      </c>
      <c r="AA860" s="12">
        <v>0</v>
      </c>
      <c r="AB860" s="45">
        <v>0</v>
      </c>
      <c r="AC860" s="415"/>
      <c r="AD860" s="424"/>
    </row>
    <row r="861" spans="1:30" s="9" customFormat="1" ht="12.75">
      <c r="A861" s="354"/>
      <c r="B861" s="342"/>
      <c r="C861" s="328"/>
      <c r="D861" s="97"/>
      <c r="E861" s="98"/>
      <c r="F861" s="91"/>
      <c r="G861" s="104"/>
      <c r="H861" s="94"/>
      <c r="I861" s="104"/>
      <c r="J861" s="94"/>
      <c r="K861" s="104"/>
      <c r="L861" s="94"/>
      <c r="M861" s="104"/>
      <c r="N861" s="94"/>
      <c r="O861" s="104"/>
      <c r="P861" s="118"/>
      <c r="Q861" s="11"/>
      <c r="R861" s="11" t="s">
        <v>215</v>
      </c>
      <c r="S861" s="45">
        <f t="shared" si="167"/>
        <v>0</v>
      </c>
      <c r="T861" s="45">
        <f t="shared" si="167"/>
        <v>0</v>
      </c>
      <c r="U861" s="538">
        <v>0</v>
      </c>
      <c r="V861" s="12">
        <v>0</v>
      </c>
      <c r="W861" s="12">
        <v>0</v>
      </c>
      <c r="X861" s="45">
        <v>0</v>
      </c>
      <c r="Y861" s="12">
        <v>0</v>
      </c>
      <c r="Z861" s="12">
        <v>0</v>
      </c>
      <c r="AA861" s="12">
        <v>0</v>
      </c>
      <c r="AB861" s="45">
        <v>0</v>
      </c>
      <c r="AC861" s="415"/>
      <c r="AD861" s="424"/>
    </row>
    <row r="862" spans="1:30" s="9" customFormat="1" ht="12.75">
      <c r="A862" s="354"/>
      <c r="B862" s="342"/>
      <c r="C862" s="328"/>
      <c r="D862" s="97"/>
      <c r="E862" s="98"/>
      <c r="F862" s="91"/>
      <c r="G862" s="104"/>
      <c r="H862" s="94"/>
      <c r="I862" s="104"/>
      <c r="J862" s="94"/>
      <c r="K862" s="104"/>
      <c r="L862" s="94"/>
      <c r="M862" s="104"/>
      <c r="N862" s="94"/>
      <c r="O862" s="104"/>
      <c r="P862" s="118"/>
      <c r="Q862" s="11"/>
      <c r="R862" s="11" t="s">
        <v>216</v>
      </c>
      <c r="S862" s="45">
        <f t="shared" si="167"/>
        <v>0</v>
      </c>
      <c r="T862" s="45">
        <f t="shared" si="167"/>
        <v>0</v>
      </c>
      <c r="U862" s="538">
        <v>0</v>
      </c>
      <c r="V862" s="12">
        <v>0</v>
      </c>
      <c r="W862" s="12">
        <v>0</v>
      </c>
      <c r="X862" s="45">
        <v>0</v>
      </c>
      <c r="Y862" s="12">
        <v>0</v>
      </c>
      <c r="Z862" s="12">
        <v>0</v>
      </c>
      <c r="AA862" s="12">
        <v>0</v>
      </c>
      <c r="AB862" s="45">
        <v>0</v>
      </c>
      <c r="AC862" s="415"/>
      <c r="AD862" s="424"/>
    </row>
    <row r="863" spans="1:30" s="9" customFormat="1" ht="24" customHeight="1">
      <c r="A863" s="354"/>
      <c r="B863" s="342"/>
      <c r="C863" s="328"/>
      <c r="D863" s="97"/>
      <c r="E863" s="98"/>
      <c r="F863" s="91">
        <v>1</v>
      </c>
      <c r="G863" s="104"/>
      <c r="H863" s="94"/>
      <c r="I863" s="104"/>
      <c r="J863" s="94"/>
      <c r="K863" s="104"/>
      <c r="L863" s="94"/>
      <c r="M863" s="104"/>
      <c r="N863" s="94"/>
      <c r="O863" s="104"/>
      <c r="P863" s="118"/>
      <c r="Q863" s="11" t="s">
        <v>183</v>
      </c>
      <c r="R863" s="11" t="s">
        <v>217</v>
      </c>
      <c r="S863" s="45">
        <f t="shared" si="167"/>
        <v>217.8</v>
      </c>
      <c r="T863" s="45">
        <f t="shared" si="167"/>
        <v>0</v>
      </c>
      <c r="U863" s="538">
        <v>217.8</v>
      </c>
      <c r="V863" s="12">
        <v>0</v>
      </c>
      <c r="W863" s="12">
        <v>0</v>
      </c>
      <c r="X863" s="45">
        <v>0</v>
      </c>
      <c r="Y863" s="12">
        <v>0</v>
      </c>
      <c r="Z863" s="12">
        <v>0</v>
      </c>
      <c r="AA863" s="12">
        <v>0</v>
      </c>
      <c r="AB863" s="45">
        <v>0</v>
      </c>
      <c r="AC863" s="415"/>
      <c r="AD863" s="424"/>
    </row>
    <row r="864" spans="1:30" s="9" customFormat="1" ht="13.5" thickBot="1">
      <c r="A864" s="355"/>
      <c r="B864" s="343"/>
      <c r="C864" s="318"/>
      <c r="D864" s="99">
        <v>670</v>
      </c>
      <c r="E864" s="101"/>
      <c r="F864" s="92"/>
      <c r="G864" s="111"/>
      <c r="H864" s="109">
        <v>1</v>
      </c>
      <c r="I864" s="111"/>
      <c r="J864" s="109"/>
      <c r="K864" s="111"/>
      <c r="L864" s="109"/>
      <c r="M864" s="111"/>
      <c r="N864" s="109"/>
      <c r="O864" s="111"/>
      <c r="P864" s="119"/>
      <c r="Q864" s="11" t="s">
        <v>31</v>
      </c>
      <c r="R864" s="14" t="s">
        <v>218</v>
      </c>
      <c r="S864" s="46">
        <f t="shared" si="167"/>
        <v>4355</v>
      </c>
      <c r="T864" s="46">
        <f t="shared" si="167"/>
        <v>0</v>
      </c>
      <c r="U864" s="538">
        <v>4355</v>
      </c>
      <c r="V864" s="15">
        <v>0</v>
      </c>
      <c r="W864" s="15">
        <v>0</v>
      </c>
      <c r="X864" s="46">
        <v>0</v>
      </c>
      <c r="Y864" s="15">
        <v>0</v>
      </c>
      <c r="Z864" s="15">
        <v>0</v>
      </c>
      <c r="AA864" s="15">
        <v>0</v>
      </c>
      <c r="AB864" s="46">
        <v>0</v>
      </c>
      <c r="AC864" s="416"/>
      <c r="AD864" s="425"/>
    </row>
    <row r="865" spans="1:30" s="9" customFormat="1" ht="12.75">
      <c r="A865" s="344" t="s">
        <v>424</v>
      </c>
      <c r="B865" s="345" t="s">
        <v>390</v>
      </c>
      <c r="C865" s="327">
        <v>320</v>
      </c>
      <c r="D865" s="103"/>
      <c r="E865" s="102"/>
      <c r="F865" s="93"/>
      <c r="G865" s="112"/>
      <c r="H865" s="110"/>
      <c r="I865" s="112"/>
      <c r="J865" s="110"/>
      <c r="K865" s="112"/>
      <c r="L865" s="110"/>
      <c r="M865" s="112"/>
      <c r="N865" s="110"/>
      <c r="O865" s="112"/>
      <c r="P865" s="7"/>
      <c r="Q865" s="72"/>
      <c r="R865" s="55" t="s">
        <v>227</v>
      </c>
      <c r="S865" s="8">
        <f aca="true" t="shared" si="168" ref="S865:AB865">SUM(S866:S876)</f>
        <v>2184</v>
      </c>
      <c r="T865" s="8">
        <f t="shared" si="168"/>
        <v>0</v>
      </c>
      <c r="U865" s="534">
        <f t="shared" si="168"/>
        <v>2184</v>
      </c>
      <c r="V865" s="8">
        <f t="shared" si="168"/>
        <v>0</v>
      </c>
      <c r="W865" s="8">
        <f t="shared" si="168"/>
        <v>0</v>
      </c>
      <c r="X865" s="8">
        <f t="shared" si="168"/>
        <v>0</v>
      </c>
      <c r="Y865" s="8">
        <f t="shared" si="168"/>
        <v>0</v>
      </c>
      <c r="Z865" s="8">
        <f t="shared" si="168"/>
        <v>0</v>
      </c>
      <c r="AA865" s="8">
        <f t="shared" si="168"/>
        <v>0</v>
      </c>
      <c r="AB865" s="8">
        <f t="shared" si="168"/>
        <v>0</v>
      </c>
      <c r="AC865" s="422" t="s">
        <v>28</v>
      </c>
      <c r="AD865" s="423"/>
    </row>
    <row r="866" spans="1:30" s="9" customFormat="1" ht="12.75">
      <c r="A866" s="354"/>
      <c r="B866" s="342"/>
      <c r="C866" s="328"/>
      <c r="D866" s="97"/>
      <c r="E866" s="98"/>
      <c r="F866" s="91"/>
      <c r="G866" s="104"/>
      <c r="H866" s="94"/>
      <c r="I866" s="104"/>
      <c r="J866" s="94"/>
      <c r="K866" s="104"/>
      <c r="L866" s="94"/>
      <c r="M866" s="104"/>
      <c r="N866" s="94"/>
      <c r="O866" s="104"/>
      <c r="P866" s="118"/>
      <c r="Q866" s="47"/>
      <c r="R866" s="11" t="s">
        <v>30</v>
      </c>
      <c r="S866" s="45">
        <f aca="true" t="shared" si="169" ref="S866:T876">U866+W866+Y866+AA866</f>
        <v>0</v>
      </c>
      <c r="T866" s="45">
        <f t="shared" si="169"/>
        <v>0</v>
      </c>
      <c r="U866" s="537">
        <v>0</v>
      </c>
      <c r="V866" s="45">
        <v>0</v>
      </c>
      <c r="W866" s="45">
        <v>0</v>
      </c>
      <c r="X866" s="45">
        <v>0</v>
      </c>
      <c r="Y866" s="45">
        <v>0</v>
      </c>
      <c r="Z866" s="45">
        <v>0</v>
      </c>
      <c r="AA866" s="45">
        <v>0</v>
      </c>
      <c r="AB866" s="45">
        <v>0</v>
      </c>
      <c r="AC866" s="415"/>
      <c r="AD866" s="424"/>
    </row>
    <row r="867" spans="1:30" s="9" customFormat="1" ht="12.75">
      <c r="A867" s="354"/>
      <c r="B867" s="342"/>
      <c r="C867" s="328"/>
      <c r="D867" s="97"/>
      <c r="E867" s="98"/>
      <c r="F867" s="91"/>
      <c r="G867" s="104"/>
      <c r="H867" s="94"/>
      <c r="I867" s="104"/>
      <c r="J867" s="94"/>
      <c r="K867" s="104"/>
      <c r="L867" s="94"/>
      <c r="M867" s="104"/>
      <c r="N867" s="94"/>
      <c r="O867" s="104"/>
      <c r="P867" s="118"/>
      <c r="Q867" s="16"/>
      <c r="R867" s="11" t="s">
        <v>33</v>
      </c>
      <c r="S867" s="45">
        <f t="shared" si="169"/>
        <v>0</v>
      </c>
      <c r="T867" s="45">
        <f t="shared" si="169"/>
        <v>0</v>
      </c>
      <c r="U867" s="537">
        <v>0</v>
      </c>
      <c r="V867" s="45">
        <v>0</v>
      </c>
      <c r="W867" s="45">
        <v>0</v>
      </c>
      <c r="X867" s="45">
        <v>0</v>
      </c>
      <c r="Y867" s="45">
        <v>0</v>
      </c>
      <c r="Z867" s="45">
        <v>0</v>
      </c>
      <c r="AA867" s="45">
        <v>0</v>
      </c>
      <c r="AB867" s="45">
        <v>0</v>
      </c>
      <c r="AC867" s="415"/>
      <c r="AD867" s="424"/>
    </row>
    <row r="868" spans="1:30" s="9" customFormat="1" ht="12.75">
      <c r="A868" s="354"/>
      <c r="B868" s="342"/>
      <c r="C868" s="328"/>
      <c r="D868" s="97"/>
      <c r="E868" s="98"/>
      <c r="F868" s="91"/>
      <c r="G868" s="104"/>
      <c r="H868" s="94"/>
      <c r="I868" s="104"/>
      <c r="J868" s="94"/>
      <c r="K868" s="104"/>
      <c r="L868" s="94"/>
      <c r="M868" s="104"/>
      <c r="N868" s="94"/>
      <c r="O868" s="104"/>
      <c r="P868" s="118"/>
      <c r="Q868" s="38"/>
      <c r="R868" s="11" t="s">
        <v>34</v>
      </c>
      <c r="S868" s="45">
        <f t="shared" si="169"/>
        <v>0</v>
      </c>
      <c r="T868" s="45">
        <f t="shared" si="169"/>
        <v>0</v>
      </c>
      <c r="U868" s="537">
        <v>0</v>
      </c>
      <c r="V868" s="45">
        <v>0</v>
      </c>
      <c r="W868" s="45">
        <v>0</v>
      </c>
      <c r="X868" s="45">
        <v>0</v>
      </c>
      <c r="Y868" s="45">
        <v>0</v>
      </c>
      <c r="Z868" s="45">
        <v>0</v>
      </c>
      <c r="AA868" s="45">
        <v>0</v>
      </c>
      <c r="AB868" s="45">
        <v>0</v>
      </c>
      <c r="AC868" s="415"/>
      <c r="AD868" s="424"/>
    </row>
    <row r="869" spans="1:30" s="9" customFormat="1" ht="12.75">
      <c r="A869" s="354"/>
      <c r="B869" s="342"/>
      <c r="C869" s="328"/>
      <c r="D869" s="97"/>
      <c r="E869" s="98"/>
      <c r="F869" s="91"/>
      <c r="G869" s="104"/>
      <c r="H869" s="94"/>
      <c r="I869" s="104"/>
      <c r="J869" s="94"/>
      <c r="K869" s="104"/>
      <c r="L869" s="94"/>
      <c r="M869" s="104"/>
      <c r="N869" s="94"/>
      <c r="O869" s="104"/>
      <c r="P869" s="118"/>
      <c r="Q869" s="38"/>
      <c r="R869" s="11" t="s">
        <v>228</v>
      </c>
      <c r="S869" s="45">
        <f t="shared" si="169"/>
        <v>0</v>
      </c>
      <c r="T869" s="45">
        <f t="shared" si="169"/>
        <v>0</v>
      </c>
      <c r="U869" s="537">
        <v>0</v>
      </c>
      <c r="V869" s="45">
        <v>0</v>
      </c>
      <c r="W869" s="45">
        <v>0</v>
      </c>
      <c r="X869" s="45">
        <v>0</v>
      </c>
      <c r="Y869" s="45">
        <v>0</v>
      </c>
      <c r="Z869" s="45">
        <v>0</v>
      </c>
      <c r="AA869" s="45">
        <v>0</v>
      </c>
      <c r="AB869" s="45">
        <v>0</v>
      </c>
      <c r="AC869" s="415"/>
      <c r="AD869" s="424"/>
    </row>
    <row r="870" spans="1:30" s="9" customFormat="1" ht="12.75">
      <c r="A870" s="354"/>
      <c r="B870" s="342"/>
      <c r="C870" s="328"/>
      <c r="D870" s="97"/>
      <c r="E870" s="98"/>
      <c r="F870" s="91"/>
      <c r="G870" s="104"/>
      <c r="H870" s="94"/>
      <c r="I870" s="104"/>
      <c r="J870" s="94"/>
      <c r="K870" s="104"/>
      <c r="L870" s="94"/>
      <c r="M870" s="104"/>
      <c r="N870" s="94"/>
      <c r="O870" s="104"/>
      <c r="P870" s="118"/>
      <c r="Q870" s="11"/>
      <c r="R870" s="11" t="s">
        <v>36</v>
      </c>
      <c r="S870" s="45">
        <f t="shared" si="169"/>
        <v>0</v>
      </c>
      <c r="T870" s="45">
        <f t="shared" si="169"/>
        <v>0</v>
      </c>
      <c r="U870" s="538">
        <v>0</v>
      </c>
      <c r="V870" s="12">
        <v>0</v>
      </c>
      <c r="W870" s="45">
        <v>0</v>
      </c>
      <c r="X870" s="45">
        <v>0</v>
      </c>
      <c r="Y870" s="45">
        <v>0</v>
      </c>
      <c r="Z870" s="45">
        <v>0</v>
      </c>
      <c r="AA870" s="45">
        <v>0</v>
      </c>
      <c r="AB870" s="45">
        <v>0</v>
      </c>
      <c r="AC870" s="415"/>
      <c r="AD870" s="424"/>
    </row>
    <row r="871" spans="1:30" s="9" customFormat="1" ht="12.75">
      <c r="A871" s="354"/>
      <c r="B871" s="342"/>
      <c r="C871" s="328"/>
      <c r="D871" s="97"/>
      <c r="E871" s="98"/>
      <c r="F871" s="91"/>
      <c r="G871" s="104"/>
      <c r="H871" s="94"/>
      <c r="I871" s="104"/>
      <c r="J871" s="94"/>
      <c r="K871" s="104"/>
      <c r="L871" s="94"/>
      <c r="M871" s="104"/>
      <c r="N871" s="94"/>
      <c r="O871" s="104"/>
      <c r="P871" s="118"/>
      <c r="Q871" s="11"/>
      <c r="R871" s="11" t="s">
        <v>207</v>
      </c>
      <c r="S871" s="45">
        <f t="shared" si="169"/>
        <v>0</v>
      </c>
      <c r="T871" s="45">
        <f t="shared" si="169"/>
        <v>0</v>
      </c>
      <c r="U871" s="538">
        <v>0</v>
      </c>
      <c r="V871" s="12">
        <v>0</v>
      </c>
      <c r="W871" s="45">
        <v>0</v>
      </c>
      <c r="X871" s="45">
        <v>0</v>
      </c>
      <c r="Y871" s="45">
        <v>0</v>
      </c>
      <c r="Z871" s="45">
        <v>0</v>
      </c>
      <c r="AA871" s="45">
        <v>0</v>
      </c>
      <c r="AB871" s="45">
        <v>0</v>
      </c>
      <c r="AC871" s="415"/>
      <c r="AD871" s="424"/>
    </row>
    <row r="872" spans="1:30" s="9" customFormat="1" ht="12.75">
      <c r="A872" s="354"/>
      <c r="B872" s="342"/>
      <c r="C872" s="328"/>
      <c r="D872" s="97"/>
      <c r="E872" s="98"/>
      <c r="F872" s="91"/>
      <c r="G872" s="104"/>
      <c r="H872" s="94"/>
      <c r="I872" s="104"/>
      <c r="J872" s="94"/>
      <c r="K872" s="104"/>
      <c r="L872" s="94"/>
      <c r="M872" s="104"/>
      <c r="N872" s="94"/>
      <c r="O872" s="104"/>
      <c r="P872" s="118"/>
      <c r="Q872" s="11"/>
      <c r="R872" s="11" t="s">
        <v>214</v>
      </c>
      <c r="S872" s="45">
        <f t="shared" si="169"/>
        <v>0</v>
      </c>
      <c r="T872" s="45">
        <f t="shared" si="169"/>
        <v>0</v>
      </c>
      <c r="U872" s="538">
        <v>0</v>
      </c>
      <c r="V872" s="12">
        <v>0</v>
      </c>
      <c r="W872" s="12">
        <v>0</v>
      </c>
      <c r="X872" s="45">
        <v>0</v>
      </c>
      <c r="Y872" s="12">
        <v>0</v>
      </c>
      <c r="Z872" s="12">
        <v>0</v>
      </c>
      <c r="AA872" s="12">
        <v>0</v>
      </c>
      <c r="AB872" s="45">
        <v>0</v>
      </c>
      <c r="AC872" s="415"/>
      <c r="AD872" s="424"/>
    </row>
    <row r="873" spans="1:30" s="9" customFormat="1" ht="12.75">
      <c r="A873" s="354"/>
      <c r="B873" s="342"/>
      <c r="C873" s="328"/>
      <c r="D873" s="97"/>
      <c r="E873" s="98"/>
      <c r="F873" s="91"/>
      <c r="G873" s="104"/>
      <c r="H873" s="94"/>
      <c r="I873" s="104"/>
      <c r="J873" s="94"/>
      <c r="K873" s="104"/>
      <c r="L873" s="94"/>
      <c r="M873" s="104"/>
      <c r="N873" s="94"/>
      <c r="O873" s="104"/>
      <c r="P873" s="118"/>
      <c r="Q873" s="11"/>
      <c r="R873" s="11" t="s">
        <v>215</v>
      </c>
      <c r="S873" s="45">
        <f t="shared" si="169"/>
        <v>0</v>
      </c>
      <c r="T873" s="45">
        <f t="shared" si="169"/>
        <v>0</v>
      </c>
      <c r="U873" s="538">
        <v>0</v>
      </c>
      <c r="V873" s="12">
        <v>0</v>
      </c>
      <c r="W873" s="12">
        <v>0</v>
      </c>
      <c r="X873" s="45">
        <v>0</v>
      </c>
      <c r="Y873" s="12">
        <v>0</v>
      </c>
      <c r="Z873" s="12">
        <v>0</v>
      </c>
      <c r="AA873" s="12">
        <v>0</v>
      </c>
      <c r="AB873" s="45">
        <v>0</v>
      </c>
      <c r="AC873" s="415"/>
      <c r="AD873" s="424"/>
    </row>
    <row r="874" spans="1:30" s="9" customFormat="1" ht="12.75">
      <c r="A874" s="354"/>
      <c r="B874" s="342"/>
      <c r="C874" s="328"/>
      <c r="D874" s="97"/>
      <c r="E874" s="98"/>
      <c r="F874" s="91"/>
      <c r="G874" s="104"/>
      <c r="H874" s="94"/>
      <c r="I874" s="104"/>
      <c r="J874" s="94"/>
      <c r="K874" s="104"/>
      <c r="L874" s="94"/>
      <c r="M874" s="104"/>
      <c r="N874" s="94"/>
      <c r="O874" s="104"/>
      <c r="P874" s="118"/>
      <c r="Q874" s="11"/>
      <c r="R874" s="11" t="s">
        <v>216</v>
      </c>
      <c r="S874" s="45">
        <f t="shared" si="169"/>
        <v>0</v>
      </c>
      <c r="T874" s="45">
        <f t="shared" si="169"/>
        <v>0</v>
      </c>
      <c r="U874" s="538">
        <v>0</v>
      </c>
      <c r="V874" s="12">
        <v>0</v>
      </c>
      <c r="W874" s="12">
        <v>0</v>
      </c>
      <c r="X874" s="45">
        <v>0</v>
      </c>
      <c r="Y874" s="12">
        <v>0</v>
      </c>
      <c r="Z874" s="12">
        <v>0</v>
      </c>
      <c r="AA874" s="12">
        <v>0</v>
      </c>
      <c r="AB874" s="45">
        <v>0</v>
      </c>
      <c r="AC874" s="415"/>
      <c r="AD874" s="424"/>
    </row>
    <row r="875" spans="1:30" s="9" customFormat="1" ht="12.75">
      <c r="A875" s="354"/>
      <c r="B875" s="342"/>
      <c r="C875" s="328"/>
      <c r="D875" s="97"/>
      <c r="E875" s="98"/>
      <c r="F875" s="91">
        <v>1</v>
      </c>
      <c r="G875" s="104"/>
      <c r="H875" s="94"/>
      <c r="I875" s="104"/>
      <c r="J875" s="94"/>
      <c r="K875" s="104"/>
      <c r="L875" s="94"/>
      <c r="M875" s="104"/>
      <c r="N875" s="94"/>
      <c r="O875" s="104"/>
      <c r="P875" s="118"/>
      <c r="Q875" s="11" t="s">
        <v>183</v>
      </c>
      <c r="R875" s="11" t="s">
        <v>217</v>
      </c>
      <c r="S875" s="45">
        <f t="shared" si="169"/>
        <v>104</v>
      </c>
      <c r="T875" s="45">
        <f t="shared" si="169"/>
        <v>0</v>
      </c>
      <c r="U875" s="538">
        <v>104</v>
      </c>
      <c r="V875" s="12">
        <v>0</v>
      </c>
      <c r="W875" s="12">
        <v>0</v>
      </c>
      <c r="X875" s="45">
        <v>0</v>
      </c>
      <c r="Y875" s="12">
        <v>0</v>
      </c>
      <c r="Z875" s="12">
        <v>0</v>
      </c>
      <c r="AA875" s="12">
        <v>0</v>
      </c>
      <c r="AB875" s="45">
        <v>0</v>
      </c>
      <c r="AC875" s="415"/>
      <c r="AD875" s="424"/>
    </row>
    <row r="876" spans="1:30" s="9" customFormat="1" ht="13.5" thickBot="1">
      <c r="A876" s="355"/>
      <c r="B876" s="343"/>
      <c r="C876" s="318"/>
      <c r="D876" s="99">
        <v>320</v>
      </c>
      <c r="E876" s="101"/>
      <c r="F876" s="92"/>
      <c r="G876" s="111"/>
      <c r="H876" s="109">
        <v>1</v>
      </c>
      <c r="I876" s="111"/>
      <c r="J876" s="109"/>
      <c r="K876" s="111"/>
      <c r="L876" s="109"/>
      <c r="M876" s="111"/>
      <c r="N876" s="109"/>
      <c r="O876" s="111"/>
      <c r="P876" s="119"/>
      <c r="Q876" s="11" t="s">
        <v>31</v>
      </c>
      <c r="R876" s="14" t="s">
        <v>218</v>
      </c>
      <c r="S876" s="46">
        <f t="shared" si="169"/>
        <v>2080</v>
      </c>
      <c r="T876" s="46">
        <f t="shared" si="169"/>
        <v>0</v>
      </c>
      <c r="U876" s="538">
        <v>2080</v>
      </c>
      <c r="V876" s="15">
        <v>0</v>
      </c>
      <c r="W876" s="15">
        <v>0</v>
      </c>
      <c r="X876" s="46">
        <v>0</v>
      </c>
      <c r="Y876" s="15">
        <v>0</v>
      </c>
      <c r="Z876" s="15">
        <v>0</v>
      </c>
      <c r="AA876" s="15">
        <v>0</v>
      </c>
      <c r="AB876" s="46">
        <v>0</v>
      </c>
      <c r="AC876" s="416"/>
      <c r="AD876" s="425"/>
    </row>
    <row r="877" spans="1:30" s="9" customFormat="1" ht="12.75">
      <c r="A877" s="344" t="s">
        <v>425</v>
      </c>
      <c r="B877" s="345" t="s">
        <v>391</v>
      </c>
      <c r="C877" s="327">
        <v>550</v>
      </c>
      <c r="D877" s="103"/>
      <c r="E877" s="102"/>
      <c r="F877" s="93"/>
      <c r="G877" s="112"/>
      <c r="H877" s="110"/>
      <c r="I877" s="112"/>
      <c r="J877" s="110"/>
      <c r="K877" s="112"/>
      <c r="L877" s="110"/>
      <c r="M877" s="112"/>
      <c r="N877" s="110"/>
      <c r="O877" s="112"/>
      <c r="P877" s="113"/>
      <c r="Q877" s="72"/>
      <c r="R877" s="55" t="s">
        <v>227</v>
      </c>
      <c r="S877" s="8">
        <f aca="true" t="shared" si="170" ref="S877:AB877">SUM(S878:S888)</f>
        <v>3753.8</v>
      </c>
      <c r="T877" s="8">
        <f t="shared" si="170"/>
        <v>0</v>
      </c>
      <c r="U877" s="534">
        <f t="shared" si="170"/>
        <v>3753.8</v>
      </c>
      <c r="V877" s="8">
        <f t="shared" si="170"/>
        <v>0</v>
      </c>
      <c r="W877" s="8">
        <f t="shared" si="170"/>
        <v>0</v>
      </c>
      <c r="X877" s="8">
        <f t="shared" si="170"/>
        <v>0</v>
      </c>
      <c r="Y877" s="8">
        <f t="shared" si="170"/>
        <v>0</v>
      </c>
      <c r="Z877" s="8">
        <f t="shared" si="170"/>
        <v>0</v>
      </c>
      <c r="AA877" s="8">
        <f t="shared" si="170"/>
        <v>0</v>
      </c>
      <c r="AB877" s="8">
        <f t="shared" si="170"/>
        <v>0</v>
      </c>
      <c r="AC877" s="422" t="s">
        <v>28</v>
      </c>
      <c r="AD877" s="423"/>
    </row>
    <row r="878" spans="1:30" s="9" customFormat="1" ht="12.75">
      <c r="A878" s="354"/>
      <c r="B878" s="342"/>
      <c r="C878" s="328"/>
      <c r="D878" s="97"/>
      <c r="E878" s="98"/>
      <c r="F878" s="91"/>
      <c r="G878" s="104"/>
      <c r="H878" s="94"/>
      <c r="I878" s="104"/>
      <c r="J878" s="94"/>
      <c r="K878" s="104"/>
      <c r="L878" s="94"/>
      <c r="M878" s="104"/>
      <c r="N878" s="94"/>
      <c r="O878" s="104"/>
      <c r="P878" s="95"/>
      <c r="Q878" s="47"/>
      <c r="R878" s="11" t="s">
        <v>30</v>
      </c>
      <c r="S878" s="45">
        <f aca="true" t="shared" si="171" ref="S878:T888">U878+W878+Y878+AA878</f>
        <v>0</v>
      </c>
      <c r="T878" s="45">
        <f t="shared" si="171"/>
        <v>0</v>
      </c>
      <c r="U878" s="537">
        <v>0</v>
      </c>
      <c r="V878" s="45">
        <v>0</v>
      </c>
      <c r="W878" s="45">
        <v>0</v>
      </c>
      <c r="X878" s="45">
        <v>0</v>
      </c>
      <c r="Y878" s="45">
        <v>0</v>
      </c>
      <c r="Z878" s="45">
        <v>0</v>
      </c>
      <c r="AA878" s="45">
        <v>0</v>
      </c>
      <c r="AB878" s="45">
        <v>0</v>
      </c>
      <c r="AC878" s="415"/>
      <c r="AD878" s="424"/>
    </row>
    <row r="879" spans="1:30" s="9" customFormat="1" ht="12.75">
      <c r="A879" s="354"/>
      <c r="B879" s="342"/>
      <c r="C879" s="328"/>
      <c r="D879" s="97"/>
      <c r="E879" s="98"/>
      <c r="F879" s="91"/>
      <c r="G879" s="104"/>
      <c r="H879" s="94"/>
      <c r="I879" s="104"/>
      <c r="J879" s="94"/>
      <c r="K879" s="104"/>
      <c r="L879" s="94"/>
      <c r="M879" s="104"/>
      <c r="N879" s="94"/>
      <c r="O879" s="104"/>
      <c r="P879" s="95"/>
      <c r="Q879" s="16"/>
      <c r="R879" s="11" t="s">
        <v>33</v>
      </c>
      <c r="S879" s="45">
        <f t="shared" si="171"/>
        <v>0</v>
      </c>
      <c r="T879" s="45">
        <f t="shared" si="171"/>
        <v>0</v>
      </c>
      <c r="U879" s="537">
        <v>0</v>
      </c>
      <c r="V879" s="45">
        <v>0</v>
      </c>
      <c r="W879" s="45">
        <v>0</v>
      </c>
      <c r="X879" s="45">
        <v>0</v>
      </c>
      <c r="Y879" s="45">
        <v>0</v>
      </c>
      <c r="Z879" s="45">
        <v>0</v>
      </c>
      <c r="AA879" s="45">
        <v>0</v>
      </c>
      <c r="AB879" s="45">
        <v>0</v>
      </c>
      <c r="AC879" s="415"/>
      <c r="AD879" s="424"/>
    </row>
    <row r="880" spans="1:30" s="9" customFormat="1" ht="12.75">
      <c r="A880" s="354"/>
      <c r="B880" s="342"/>
      <c r="C880" s="328"/>
      <c r="D880" s="97"/>
      <c r="E880" s="98"/>
      <c r="F880" s="91"/>
      <c r="G880" s="104"/>
      <c r="H880" s="94"/>
      <c r="I880" s="104"/>
      <c r="J880" s="94"/>
      <c r="K880" s="104"/>
      <c r="L880" s="94"/>
      <c r="M880" s="104"/>
      <c r="N880" s="94"/>
      <c r="O880" s="104"/>
      <c r="P880" s="95"/>
      <c r="Q880" s="38"/>
      <c r="R880" s="11" t="s">
        <v>34</v>
      </c>
      <c r="S880" s="45">
        <f t="shared" si="171"/>
        <v>0</v>
      </c>
      <c r="T880" s="45">
        <f t="shared" si="171"/>
        <v>0</v>
      </c>
      <c r="U880" s="537">
        <v>0</v>
      </c>
      <c r="V880" s="45">
        <v>0</v>
      </c>
      <c r="W880" s="45">
        <v>0</v>
      </c>
      <c r="X880" s="45">
        <v>0</v>
      </c>
      <c r="Y880" s="45">
        <v>0</v>
      </c>
      <c r="Z880" s="45">
        <v>0</v>
      </c>
      <c r="AA880" s="45">
        <v>0</v>
      </c>
      <c r="AB880" s="45">
        <v>0</v>
      </c>
      <c r="AC880" s="415"/>
      <c r="AD880" s="424"/>
    </row>
    <row r="881" spans="1:30" s="9" customFormat="1" ht="12.75">
      <c r="A881" s="354"/>
      <c r="B881" s="342"/>
      <c r="C881" s="328"/>
      <c r="D881" s="97"/>
      <c r="E881" s="98"/>
      <c r="F881" s="91"/>
      <c r="G881" s="104"/>
      <c r="H881" s="94"/>
      <c r="I881" s="104"/>
      <c r="J881" s="94"/>
      <c r="K881" s="104"/>
      <c r="L881" s="94"/>
      <c r="M881" s="104"/>
      <c r="N881" s="94"/>
      <c r="O881" s="104"/>
      <c r="P881" s="95"/>
      <c r="Q881" s="38"/>
      <c r="R881" s="11" t="s">
        <v>228</v>
      </c>
      <c r="S881" s="45">
        <f t="shared" si="171"/>
        <v>0</v>
      </c>
      <c r="T881" s="45">
        <f t="shared" si="171"/>
        <v>0</v>
      </c>
      <c r="U881" s="537">
        <v>0</v>
      </c>
      <c r="V881" s="45">
        <v>0</v>
      </c>
      <c r="W881" s="45">
        <v>0</v>
      </c>
      <c r="X881" s="45">
        <v>0</v>
      </c>
      <c r="Y881" s="45">
        <v>0</v>
      </c>
      <c r="Z881" s="45">
        <v>0</v>
      </c>
      <c r="AA881" s="45">
        <v>0</v>
      </c>
      <c r="AB881" s="45">
        <v>0</v>
      </c>
      <c r="AC881" s="415"/>
      <c r="AD881" s="424"/>
    </row>
    <row r="882" spans="1:30" s="9" customFormat="1" ht="12.75">
      <c r="A882" s="354"/>
      <c r="B882" s="342"/>
      <c r="C882" s="328"/>
      <c r="D882" s="97"/>
      <c r="E882" s="98"/>
      <c r="F882" s="91"/>
      <c r="G882" s="104"/>
      <c r="H882" s="94"/>
      <c r="I882" s="104"/>
      <c r="J882" s="94"/>
      <c r="K882" s="104"/>
      <c r="L882" s="94"/>
      <c r="M882" s="104"/>
      <c r="N882" s="94"/>
      <c r="O882" s="104"/>
      <c r="P882" s="95"/>
      <c r="Q882" s="11"/>
      <c r="R882" s="11" t="s">
        <v>36</v>
      </c>
      <c r="S882" s="45">
        <f t="shared" si="171"/>
        <v>0</v>
      </c>
      <c r="T882" s="45">
        <f t="shared" si="171"/>
        <v>0</v>
      </c>
      <c r="U882" s="538">
        <v>0</v>
      </c>
      <c r="V882" s="12">
        <v>0</v>
      </c>
      <c r="W882" s="45">
        <v>0</v>
      </c>
      <c r="X882" s="45">
        <v>0</v>
      </c>
      <c r="Y882" s="45">
        <v>0</v>
      </c>
      <c r="Z882" s="45">
        <v>0</v>
      </c>
      <c r="AA882" s="45">
        <v>0</v>
      </c>
      <c r="AB882" s="45">
        <v>0</v>
      </c>
      <c r="AC882" s="415"/>
      <c r="AD882" s="424"/>
    </row>
    <row r="883" spans="1:30" s="9" customFormat="1" ht="12.75">
      <c r="A883" s="354"/>
      <c r="B883" s="342"/>
      <c r="C883" s="328"/>
      <c r="D883" s="97"/>
      <c r="E883" s="98"/>
      <c r="F883" s="91"/>
      <c r="G883" s="104"/>
      <c r="H883" s="94"/>
      <c r="I883" s="104"/>
      <c r="J883" s="94"/>
      <c r="K883" s="104"/>
      <c r="L883" s="94"/>
      <c r="M883" s="104"/>
      <c r="N883" s="94"/>
      <c r="O883" s="104"/>
      <c r="P883" s="95"/>
      <c r="Q883" s="11"/>
      <c r="R883" s="11" t="s">
        <v>207</v>
      </c>
      <c r="S883" s="45">
        <f t="shared" si="171"/>
        <v>0</v>
      </c>
      <c r="T883" s="45">
        <f t="shared" si="171"/>
        <v>0</v>
      </c>
      <c r="U883" s="538">
        <v>0</v>
      </c>
      <c r="V883" s="12">
        <v>0</v>
      </c>
      <c r="W883" s="45">
        <v>0</v>
      </c>
      <c r="X883" s="45">
        <v>0</v>
      </c>
      <c r="Y883" s="45">
        <v>0</v>
      </c>
      <c r="Z883" s="45">
        <v>0</v>
      </c>
      <c r="AA883" s="45">
        <v>0</v>
      </c>
      <c r="AB883" s="45">
        <v>0</v>
      </c>
      <c r="AC883" s="415"/>
      <c r="AD883" s="424"/>
    </row>
    <row r="884" spans="1:30" s="9" customFormat="1" ht="12.75">
      <c r="A884" s="354"/>
      <c r="B884" s="342"/>
      <c r="C884" s="328"/>
      <c r="D884" s="97"/>
      <c r="E884" s="98"/>
      <c r="F884" s="91"/>
      <c r="G884" s="104"/>
      <c r="H884" s="94"/>
      <c r="I884" s="104"/>
      <c r="J884" s="94"/>
      <c r="K884" s="104"/>
      <c r="L884" s="94"/>
      <c r="M884" s="104"/>
      <c r="N884" s="94"/>
      <c r="O884" s="104"/>
      <c r="P884" s="95"/>
      <c r="Q884" s="16"/>
      <c r="R884" s="11" t="s">
        <v>214</v>
      </c>
      <c r="S884" s="45">
        <f t="shared" si="171"/>
        <v>0</v>
      </c>
      <c r="T884" s="45">
        <f t="shared" si="171"/>
        <v>0</v>
      </c>
      <c r="U884" s="538">
        <v>0</v>
      </c>
      <c r="V884" s="12">
        <v>0</v>
      </c>
      <c r="W884" s="12">
        <v>0</v>
      </c>
      <c r="X884" s="45">
        <v>0</v>
      </c>
      <c r="Y884" s="12">
        <v>0</v>
      </c>
      <c r="Z884" s="12">
        <v>0</v>
      </c>
      <c r="AA884" s="12">
        <v>0</v>
      </c>
      <c r="AB884" s="45">
        <v>0</v>
      </c>
      <c r="AC884" s="415"/>
      <c r="AD884" s="424"/>
    </row>
    <row r="885" spans="1:30" s="9" customFormat="1" ht="12.75">
      <c r="A885" s="354"/>
      <c r="B885" s="342"/>
      <c r="C885" s="328"/>
      <c r="D885" s="97"/>
      <c r="E885" s="98"/>
      <c r="F885" s="91"/>
      <c r="G885" s="104"/>
      <c r="H885" s="94"/>
      <c r="I885" s="104"/>
      <c r="J885" s="94"/>
      <c r="K885" s="104"/>
      <c r="L885" s="94"/>
      <c r="M885" s="104"/>
      <c r="N885" s="94"/>
      <c r="O885" s="104"/>
      <c r="P885" s="95"/>
      <c r="Q885" s="16"/>
      <c r="R885" s="11" t="s">
        <v>215</v>
      </c>
      <c r="S885" s="45">
        <f t="shared" si="171"/>
        <v>0</v>
      </c>
      <c r="T885" s="45">
        <f t="shared" si="171"/>
        <v>0</v>
      </c>
      <c r="U885" s="538">
        <v>0</v>
      </c>
      <c r="V885" s="12">
        <v>0</v>
      </c>
      <c r="W885" s="12">
        <v>0</v>
      </c>
      <c r="X885" s="45">
        <v>0</v>
      </c>
      <c r="Y885" s="12">
        <v>0</v>
      </c>
      <c r="Z885" s="12">
        <v>0</v>
      </c>
      <c r="AA885" s="12">
        <v>0</v>
      </c>
      <c r="AB885" s="45">
        <v>0</v>
      </c>
      <c r="AC885" s="415"/>
      <c r="AD885" s="424"/>
    </row>
    <row r="886" spans="1:30" s="9" customFormat="1" ht="12.75">
      <c r="A886" s="354"/>
      <c r="B886" s="342"/>
      <c r="C886" s="328"/>
      <c r="D886" s="97"/>
      <c r="E886" s="98"/>
      <c r="F886" s="91"/>
      <c r="G886" s="104"/>
      <c r="H886" s="94"/>
      <c r="I886" s="104"/>
      <c r="J886" s="94"/>
      <c r="K886" s="104"/>
      <c r="L886" s="94"/>
      <c r="M886" s="104"/>
      <c r="N886" s="94"/>
      <c r="O886" s="104"/>
      <c r="P886" s="95"/>
      <c r="Q886" s="11"/>
      <c r="R886" s="11" t="s">
        <v>216</v>
      </c>
      <c r="S886" s="45">
        <f t="shared" si="171"/>
        <v>0</v>
      </c>
      <c r="T886" s="45">
        <f t="shared" si="171"/>
        <v>0</v>
      </c>
      <c r="U886" s="538">
        <v>0</v>
      </c>
      <c r="V886" s="12">
        <v>0</v>
      </c>
      <c r="W886" s="12">
        <v>0</v>
      </c>
      <c r="X886" s="45">
        <v>0</v>
      </c>
      <c r="Y886" s="12">
        <v>0</v>
      </c>
      <c r="Z886" s="12">
        <v>0</v>
      </c>
      <c r="AA886" s="12">
        <v>0</v>
      </c>
      <c r="AB886" s="45">
        <v>0</v>
      </c>
      <c r="AC886" s="415"/>
      <c r="AD886" s="424"/>
    </row>
    <row r="887" spans="1:30" s="9" customFormat="1" ht="12.75">
      <c r="A887" s="354"/>
      <c r="B887" s="342"/>
      <c r="C887" s="328"/>
      <c r="D887" s="97"/>
      <c r="E887" s="98"/>
      <c r="F887" s="91">
        <v>1</v>
      </c>
      <c r="G887" s="104"/>
      <c r="H887" s="94"/>
      <c r="I887" s="104"/>
      <c r="J887" s="94"/>
      <c r="K887" s="104"/>
      <c r="L887" s="94"/>
      <c r="M887" s="104"/>
      <c r="N887" s="94"/>
      <c r="O887" s="104"/>
      <c r="P887" s="95"/>
      <c r="Q887" s="11" t="s">
        <v>183</v>
      </c>
      <c r="R887" s="11" t="s">
        <v>217</v>
      </c>
      <c r="S887" s="45">
        <f t="shared" si="171"/>
        <v>178.8</v>
      </c>
      <c r="T887" s="45">
        <f t="shared" si="171"/>
        <v>0</v>
      </c>
      <c r="U887" s="538">
        <v>178.8</v>
      </c>
      <c r="V887" s="12">
        <v>0</v>
      </c>
      <c r="W887" s="12">
        <v>0</v>
      </c>
      <c r="X887" s="45">
        <v>0</v>
      </c>
      <c r="Y887" s="12">
        <v>0</v>
      </c>
      <c r="Z887" s="12">
        <v>0</v>
      </c>
      <c r="AA887" s="12">
        <v>0</v>
      </c>
      <c r="AB887" s="45">
        <v>0</v>
      </c>
      <c r="AC887" s="415"/>
      <c r="AD887" s="424"/>
    </row>
    <row r="888" spans="1:30" s="9" customFormat="1" ht="13.5" thickBot="1">
      <c r="A888" s="355"/>
      <c r="B888" s="343"/>
      <c r="C888" s="318"/>
      <c r="D888" s="99">
        <v>550</v>
      </c>
      <c r="E888" s="101"/>
      <c r="F888" s="92"/>
      <c r="G888" s="111"/>
      <c r="H888" s="109">
        <v>1</v>
      </c>
      <c r="I888" s="111"/>
      <c r="J888" s="109"/>
      <c r="K888" s="111"/>
      <c r="L888" s="109"/>
      <c r="M888" s="111"/>
      <c r="N888" s="109"/>
      <c r="O888" s="111"/>
      <c r="P888" s="114"/>
      <c r="Q888" s="11" t="s">
        <v>31</v>
      </c>
      <c r="R888" s="14" t="s">
        <v>218</v>
      </c>
      <c r="S888" s="46">
        <f t="shared" si="171"/>
        <v>3575</v>
      </c>
      <c r="T888" s="46">
        <f t="shared" si="171"/>
        <v>0</v>
      </c>
      <c r="U888" s="538">
        <v>3575</v>
      </c>
      <c r="V888" s="15">
        <v>0</v>
      </c>
      <c r="W888" s="15">
        <v>0</v>
      </c>
      <c r="X888" s="46">
        <v>0</v>
      </c>
      <c r="Y888" s="15">
        <v>0</v>
      </c>
      <c r="Z888" s="15">
        <v>0</v>
      </c>
      <c r="AA888" s="15">
        <v>0</v>
      </c>
      <c r="AB888" s="46">
        <v>0</v>
      </c>
      <c r="AC888" s="416"/>
      <c r="AD888" s="425"/>
    </row>
    <row r="889" spans="1:30" s="9" customFormat="1" ht="12.75">
      <c r="A889" s="344" t="s">
        <v>426</v>
      </c>
      <c r="B889" s="345" t="s">
        <v>392</v>
      </c>
      <c r="C889" s="327">
        <v>200</v>
      </c>
      <c r="D889" s="103"/>
      <c r="E889" s="102"/>
      <c r="F889" s="93"/>
      <c r="G889" s="112"/>
      <c r="H889" s="110"/>
      <c r="I889" s="112"/>
      <c r="J889" s="110"/>
      <c r="K889" s="112"/>
      <c r="L889" s="110"/>
      <c r="M889" s="112"/>
      <c r="N889" s="110"/>
      <c r="O889" s="112"/>
      <c r="P889" s="113"/>
      <c r="Q889" s="72"/>
      <c r="R889" s="55" t="s">
        <v>227</v>
      </c>
      <c r="S889" s="8">
        <f aca="true" t="shared" si="172" ref="S889:AB889">SUM(S890:S900)</f>
        <v>1365</v>
      </c>
      <c r="T889" s="8">
        <f t="shared" si="172"/>
        <v>0</v>
      </c>
      <c r="U889" s="534">
        <f t="shared" si="172"/>
        <v>1365</v>
      </c>
      <c r="V889" s="8">
        <f t="shared" si="172"/>
        <v>0</v>
      </c>
      <c r="W889" s="8">
        <f t="shared" si="172"/>
        <v>0</v>
      </c>
      <c r="X889" s="8">
        <f t="shared" si="172"/>
        <v>0</v>
      </c>
      <c r="Y889" s="8">
        <f t="shared" si="172"/>
        <v>0</v>
      </c>
      <c r="Z889" s="8">
        <f t="shared" si="172"/>
        <v>0</v>
      </c>
      <c r="AA889" s="8">
        <f t="shared" si="172"/>
        <v>0</v>
      </c>
      <c r="AB889" s="8">
        <f t="shared" si="172"/>
        <v>0</v>
      </c>
      <c r="AC889" s="422" t="s">
        <v>28</v>
      </c>
      <c r="AD889" s="423"/>
    </row>
    <row r="890" spans="1:30" s="9" customFormat="1" ht="12.75">
      <c r="A890" s="354"/>
      <c r="B890" s="342"/>
      <c r="C890" s="328"/>
      <c r="D890" s="97"/>
      <c r="E890" s="98"/>
      <c r="F890" s="91"/>
      <c r="G890" s="104"/>
      <c r="H890" s="94"/>
      <c r="I890" s="104"/>
      <c r="J890" s="94"/>
      <c r="K890" s="104"/>
      <c r="L890" s="94"/>
      <c r="M890" s="104"/>
      <c r="N890" s="94"/>
      <c r="O890" s="104"/>
      <c r="P890" s="95"/>
      <c r="Q890" s="47"/>
      <c r="R890" s="11" t="s">
        <v>30</v>
      </c>
      <c r="S890" s="45">
        <f aca="true" t="shared" si="173" ref="S890:T900">U890+W890+Y890+AA890</f>
        <v>0</v>
      </c>
      <c r="T890" s="45">
        <f t="shared" si="173"/>
        <v>0</v>
      </c>
      <c r="U890" s="537">
        <v>0</v>
      </c>
      <c r="V890" s="45">
        <v>0</v>
      </c>
      <c r="W890" s="45">
        <v>0</v>
      </c>
      <c r="X890" s="45">
        <v>0</v>
      </c>
      <c r="Y890" s="45">
        <v>0</v>
      </c>
      <c r="Z890" s="45">
        <v>0</v>
      </c>
      <c r="AA890" s="45">
        <v>0</v>
      </c>
      <c r="AB890" s="45">
        <v>0</v>
      </c>
      <c r="AC890" s="415"/>
      <c r="AD890" s="424"/>
    </row>
    <row r="891" spans="1:30" s="9" customFormat="1" ht="12.75">
      <c r="A891" s="354"/>
      <c r="B891" s="342"/>
      <c r="C891" s="328"/>
      <c r="D891" s="97"/>
      <c r="E891" s="98"/>
      <c r="F891" s="91"/>
      <c r="G891" s="104"/>
      <c r="H891" s="94"/>
      <c r="I891" s="104"/>
      <c r="J891" s="94"/>
      <c r="K891" s="104"/>
      <c r="L891" s="94"/>
      <c r="M891" s="104"/>
      <c r="N891" s="94"/>
      <c r="O891" s="104"/>
      <c r="P891" s="95"/>
      <c r="Q891" s="16"/>
      <c r="R891" s="11" t="s">
        <v>33</v>
      </c>
      <c r="S891" s="45">
        <f t="shared" si="173"/>
        <v>0</v>
      </c>
      <c r="T891" s="45">
        <f t="shared" si="173"/>
        <v>0</v>
      </c>
      <c r="U891" s="537">
        <v>0</v>
      </c>
      <c r="V891" s="45">
        <v>0</v>
      </c>
      <c r="W891" s="45">
        <v>0</v>
      </c>
      <c r="X891" s="45">
        <v>0</v>
      </c>
      <c r="Y891" s="45">
        <v>0</v>
      </c>
      <c r="Z891" s="45">
        <v>0</v>
      </c>
      <c r="AA891" s="45">
        <v>0</v>
      </c>
      <c r="AB891" s="45">
        <v>0</v>
      </c>
      <c r="AC891" s="415"/>
      <c r="AD891" s="424"/>
    </row>
    <row r="892" spans="1:30" s="9" customFormat="1" ht="12.75">
      <c r="A892" s="354"/>
      <c r="B892" s="342"/>
      <c r="C892" s="328"/>
      <c r="D892" s="97"/>
      <c r="E892" s="98"/>
      <c r="F892" s="91"/>
      <c r="G892" s="104"/>
      <c r="H892" s="94"/>
      <c r="I892" s="104"/>
      <c r="J892" s="94"/>
      <c r="K892" s="104"/>
      <c r="L892" s="94"/>
      <c r="M892" s="104"/>
      <c r="N892" s="94"/>
      <c r="O892" s="104"/>
      <c r="P892" s="95"/>
      <c r="Q892" s="38"/>
      <c r="R892" s="11" t="s">
        <v>34</v>
      </c>
      <c r="S892" s="45">
        <f t="shared" si="173"/>
        <v>0</v>
      </c>
      <c r="T892" s="45">
        <f t="shared" si="173"/>
        <v>0</v>
      </c>
      <c r="U892" s="537">
        <v>0</v>
      </c>
      <c r="V892" s="45">
        <v>0</v>
      </c>
      <c r="W892" s="45">
        <v>0</v>
      </c>
      <c r="X892" s="45">
        <v>0</v>
      </c>
      <c r="Y892" s="45">
        <v>0</v>
      </c>
      <c r="Z892" s="45">
        <v>0</v>
      </c>
      <c r="AA892" s="45">
        <v>0</v>
      </c>
      <c r="AB892" s="45">
        <v>0</v>
      </c>
      <c r="AC892" s="415"/>
      <c r="AD892" s="424"/>
    </row>
    <row r="893" spans="1:30" s="9" customFormat="1" ht="12.75">
      <c r="A893" s="354"/>
      <c r="B893" s="342"/>
      <c r="C893" s="328"/>
      <c r="D893" s="97"/>
      <c r="E893" s="98"/>
      <c r="F893" s="91"/>
      <c r="G893" s="104"/>
      <c r="H893" s="94"/>
      <c r="I893" s="104"/>
      <c r="J893" s="94"/>
      <c r="K893" s="104"/>
      <c r="L893" s="94"/>
      <c r="M893" s="104"/>
      <c r="N893" s="94"/>
      <c r="O893" s="104"/>
      <c r="P893" s="95"/>
      <c r="Q893" s="38"/>
      <c r="R893" s="11" t="s">
        <v>228</v>
      </c>
      <c r="S893" s="45">
        <f t="shared" si="173"/>
        <v>0</v>
      </c>
      <c r="T893" s="45">
        <f t="shared" si="173"/>
        <v>0</v>
      </c>
      <c r="U893" s="537">
        <v>0</v>
      </c>
      <c r="V893" s="45">
        <v>0</v>
      </c>
      <c r="W893" s="45">
        <v>0</v>
      </c>
      <c r="X893" s="45">
        <v>0</v>
      </c>
      <c r="Y893" s="45">
        <v>0</v>
      </c>
      <c r="Z893" s="45">
        <v>0</v>
      </c>
      <c r="AA893" s="45">
        <v>0</v>
      </c>
      <c r="AB893" s="45">
        <v>0</v>
      </c>
      <c r="AC893" s="415"/>
      <c r="AD893" s="424"/>
    </row>
    <row r="894" spans="1:30" s="9" customFormat="1" ht="12.75">
      <c r="A894" s="354"/>
      <c r="B894" s="342"/>
      <c r="C894" s="328"/>
      <c r="D894" s="97"/>
      <c r="E894" s="98"/>
      <c r="F894" s="91"/>
      <c r="G894" s="104"/>
      <c r="H894" s="94"/>
      <c r="I894" s="104"/>
      <c r="J894" s="94"/>
      <c r="K894" s="104"/>
      <c r="L894" s="94"/>
      <c r="M894" s="104"/>
      <c r="N894" s="94"/>
      <c r="O894" s="104"/>
      <c r="P894" s="95"/>
      <c r="Q894" s="11"/>
      <c r="R894" s="11" t="s">
        <v>36</v>
      </c>
      <c r="S894" s="45">
        <f t="shared" si="173"/>
        <v>0</v>
      </c>
      <c r="T894" s="45">
        <f t="shared" si="173"/>
        <v>0</v>
      </c>
      <c r="U894" s="538">
        <v>0</v>
      </c>
      <c r="V894" s="12">
        <v>0</v>
      </c>
      <c r="W894" s="45">
        <v>0</v>
      </c>
      <c r="X894" s="45">
        <v>0</v>
      </c>
      <c r="Y894" s="45">
        <v>0</v>
      </c>
      <c r="Z894" s="45">
        <v>0</v>
      </c>
      <c r="AA894" s="45">
        <v>0</v>
      </c>
      <c r="AB894" s="45">
        <v>0</v>
      </c>
      <c r="AC894" s="415"/>
      <c r="AD894" s="424"/>
    </row>
    <row r="895" spans="1:30" s="9" customFormat="1" ht="12.75">
      <c r="A895" s="354"/>
      <c r="B895" s="342"/>
      <c r="C895" s="328"/>
      <c r="D895" s="97"/>
      <c r="E895" s="98"/>
      <c r="F895" s="91"/>
      <c r="G895" s="104"/>
      <c r="H895" s="94"/>
      <c r="I895" s="104"/>
      <c r="J895" s="94"/>
      <c r="K895" s="104"/>
      <c r="L895" s="94"/>
      <c r="M895" s="104"/>
      <c r="N895" s="94"/>
      <c r="O895" s="104"/>
      <c r="P895" s="95"/>
      <c r="Q895" s="11"/>
      <c r="R895" s="11" t="s">
        <v>207</v>
      </c>
      <c r="S895" s="45">
        <f t="shared" si="173"/>
        <v>0</v>
      </c>
      <c r="T895" s="45">
        <f t="shared" si="173"/>
        <v>0</v>
      </c>
      <c r="U895" s="538">
        <v>0</v>
      </c>
      <c r="V895" s="12">
        <v>0</v>
      </c>
      <c r="W895" s="45">
        <v>0</v>
      </c>
      <c r="X895" s="45">
        <v>0</v>
      </c>
      <c r="Y895" s="45">
        <v>0</v>
      </c>
      <c r="Z895" s="45">
        <v>0</v>
      </c>
      <c r="AA895" s="45">
        <v>0</v>
      </c>
      <c r="AB895" s="45">
        <v>0</v>
      </c>
      <c r="AC895" s="415"/>
      <c r="AD895" s="424"/>
    </row>
    <row r="896" spans="1:30" s="9" customFormat="1" ht="12.75">
      <c r="A896" s="354"/>
      <c r="B896" s="342"/>
      <c r="C896" s="328"/>
      <c r="D896" s="97"/>
      <c r="E896" s="98"/>
      <c r="F896" s="91"/>
      <c r="G896" s="104"/>
      <c r="H896" s="94"/>
      <c r="I896" s="104"/>
      <c r="J896" s="94"/>
      <c r="K896" s="104"/>
      <c r="L896" s="94"/>
      <c r="M896" s="104"/>
      <c r="N896" s="94"/>
      <c r="O896" s="104"/>
      <c r="P896" s="95"/>
      <c r="Q896" s="16"/>
      <c r="R896" s="11" t="s">
        <v>214</v>
      </c>
      <c r="S896" s="45">
        <f t="shared" si="173"/>
        <v>0</v>
      </c>
      <c r="T896" s="45">
        <f t="shared" si="173"/>
        <v>0</v>
      </c>
      <c r="U896" s="538">
        <v>0</v>
      </c>
      <c r="V896" s="12">
        <v>0</v>
      </c>
      <c r="W896" s="12">
        <v>0</v>
      </c>
      <c r="X896" s="45">
        <v>0</v>
      </c>
      <c r="Y896" s="12">
        <v>0</v>
      </c>
      <c r="Z896" s="12">
        <v>0</v>
      </c>
      <c r="AA896" s="12">
        <v>0</v>
      </c>
      <c r="AB896" s="45">
        <v>0</v>
      </c>
      <c r="AC896" s="415"/>
      <c r="AD896" s="424"/>
    </row>
    <row r="897" spans="1:30" s="9" customFormat="1" ht="12.75">
      <c r="A897" s="354"/>
      <c r="B897" s="342"/>
      <c r="C897" s="328"/>
      <c r="D897" s="97"/>
      <c r="E897" s="98"/>
      <c r="F897" s="91"/>
      <c r="G897" s="104"/>
      <c r="H897" s="94"/>
      <c r="I897" s="104"/>
      <c r="J897" s="94"/>
      <c r="K897" s="104"/>
      <c r="L897" s="94"/>
      <c r="M897" s="104"/>
      <c r="N897" s="94"/>
      <c r="O897" s="104"/>
      <c r="P897" s="95"/>
      <c r="Q897" s="11"/>
      <c r="R897" s="11" t="s">
        <v>215</v>
      </c>
      <c r="S897" s="45">
        <f t="shared" si="173"/>
        <v>0</v>
      </c>
      <c r="T897" s="45">
        <f t="shared" si="173"/>
        <v>0</v>
      </c>
      <c r="U897" s="538">
        <v>0</v>
      </c>
      <c r="V897" s="12">
        <v>0</v>
      </c>
      <c r="W897" s="12">
        <v>0</v>
      </c>
      <c r="X897" s="45">
        <v>0</v>
      </c>
      <c r="Y897" s="12">
        <v>0</v>
      </c>
      <c r="Z897" s="12">
        <v>0</v>
      </c>
      <c r="AA897" s="12">
        <v>0</v>
      </c>
      <c r="AB897" s="45">
        <v>0</v>
      </c>
      <c r="AC897" s="415"/>
      <c r="AD897" s="424"/>
    </row>
    <row r="898" spans="1:30" s="9" customFormat="1" ht="12.75">
      <c r="A898" s="354"/>
      <c r="B898" s="342"/>
      <c r="C898" s="328"/>
      <c r="D898" s="97"/>
      <c r="E898" s="98"/>
      <c r="F898" s="91"/>
      <c r="G898" s="104"/>
      <c r="H898" s="94"/>
      <c r="I898" s="104"/>
      <c r="J898" s="94"/>
      <c r="K898" s="104"/>
      <c r="L898" s="94"/>
      <c r="M898" s="104"/>
      <c r="N898" s="94"/>
      <c r="O898" s="104"/>
      <c r="P898" s="95"/>
      <c r="Q898" s="11"/>
      <c r="R898" s="11" t="s">
        <v>216</v>
      </c>
      <c r="S898" s="45">
        <f t="shared" si="173"/>
        <v>0</v>
      </c>
      <c r="T898" s="45">
        <f t="shared" si="173"/>
        <v>0</v>
      </c>
      <c r="U898" s="538">
        <v>0</v>
      </c>
      <c r="V898" s="12">
        <v>0</v>
      </c>
      <c r="W898" s="12">
        <v>0</v>
      </c>
      <c r="X898" s="45">
        <v>0</v>
      </c>
      <c r="Y898" s="12">
        <v>0</v>
      </c>
      <c r="Z898" s="12">
        <v>0</v>
      </c>
      <c r="AA898" s="12">
        <v>0</v>
      </c>
      <c r="AB898" s="45">
        <v>0</v>
      </c>
      <c r="AC898" s="415"/>
      <c r="AD898" s="424"/>
    </row>
    <row r="899" spans="1:30" s="9" customFormat="1" ht="12.75">
      <c r="A899" s="354"/>
      <c r="B899" s="342"/>
      <c r="C899" s="328"/>
      <c r="D899" s="97"/>
      <c r="E899" s="98"/>
      <c r="F899" s="91">
        <v>1</v>
      </c>
      <c r="G899" s="104"/>
      <c r="H899" s="94"/>
      <c r="I899" s="104"/>
      <c r="J899" s="94"/>
      <c r="K899" s="104"/>
      <c r="L899" s="94"/>
      <c r="M899" s="104"/>
      <c r="N899" s="94"/>
      <c r="O899" s="104"/>
      <c r="P899" s="95"/>
      <c r="Q899" s="11" t="s">
        <v>183</v>
      </c>
      <c r="R899" s="11" t="s">
        <v>217</v>
      </c>
      <c r="S899" s="45">
        <f t="shared" si="173"/>
        <v>65</v>
      </c>
      <c r="T899" s="45">
        <f t="shared" si="173"/>
        <v>0</v>
      </c>
      <c r="U899" s="538">
        <v>65</v>
      </c>
      <c r="V899" s="12">
        <v>0</v>
      </c>
      <c r="W899" s="12">
        <v>0</v>
      </c>
      <c r="X899" s="45">
        <v>0</v>
      </c>
      <c r="Y899" s="12">
        <v>0</v>
      </c>
      <c r="Z899" s="12">
        <v>0</v>
      </c>
      <c r="AA899" s="12">
        <v>0</v>
      </c>
      <c r="AB899" s="45">
        <v>0</v>
      </c>
      <c r="AC899" s="415"/>
      <c r="AD899" s="424"/>
    </row>
    <row r="900" spans="1:30" s="9" customFormat="1" ht="13.5" thickBot="1">
      <c r="A900" s="355"/>
      <c r="B900" s="343"/>
      <c r="C900" s="318"/>
      <c r="D900" s="99">
        <v>200</v>
      </c>
      <c r="E900" s="101"/>
      <c r="F900" s="92"/>
      <c r="G900" s="111"/>
      <c r="H900" s="109">
        <v>1</v>
      </c>
      <c r="I900" s="111"/>
      <c r="J900" s="109"/>
      <c r="K900" s="111"/>
      <c r="L900" s="109"/>
      <c r="M900" s="111"/>
      <c r="N900" s="109"/>
      <c r="O900" s="111"/>
      <c r="P900" s="114"/>
      <c r="Q900" s="11" t="s">
        <v>31</v>
      </c>
      <c r="R900" s="14" t="s">
        <v>218</v>
      </c>
      <c r="S900" s="46">
        <f t="shared" si="173"/>
        <v>1300</v>
      </c>
      <c r="T900" s="46">
        <f t="shared" si="173"/>
        <v>0</v>
      </c>
      <c r="U900" s="538">
        <v>1300</v>
      </c>
      <c r="V900" s="15">
        <v>0</v>
      </c>
      <c r="W900" s="15">
        <v>0</v>
      </c>
      <c r="X900" s="46">
        <v>0</v>
      </c>
      <c r="Y900" s="15">
        <v>0</v>
      </c>
      <c r="Z900" s="15">
        <v>0</v>
      </c>
      <c r="AA900" s="15">
        <v>0</v>
      </c>
      <c r="AB900" s="46">
        <v>0</v>
      </c>
      <c r="AC900" s="416"/>
      <c r="AD900" s="425"/>
    </row>
    <row r="901" spans="1:30" s="9" customFormat="1" ht="12.75">
      <c r="A901" s="344" t="s">
        <v>427</v>
      </c>
      <c r="B901" s="345" t="s">
        <v>393</v>
      </c>
      <c r="C901" s="327">
        <v>220</v>
      </c>
      <c r="D901" s="103"/>
      <c r="E901" s="102"/>
      <c r="F901" s="93"/>
      <c r="G901" s="112"/>
      <c r="H901" s="110"/>
      <c r="I901" s="112"/>
      <c r="J901" s="110"/>
      <c r="K901" s="112"/>
      <c r="L901" s="110"/>
      <c r="M901" s="112"/>
      <c r="N901" s="110"/>
      <c r="O901" s="112"/>
      <c r="P901" s="332"/>
      <c r="Q901" s="72"/>
      <c r="R901" s="55" t="s">
        <v>227</v>
      </c>
      <c r="S901" s="8">
        <f aca="true" t="shared" si="174" ref="S901:AB901">SUM(S902:S912)</f>
        <v>1501.5</v>
      </c>
      <c r="T901" s="8">
        <f t="shared" si="174"/>
        <v>0</v>
      </c>
      <c r="U901" s="534">
        <f t="shared" si="174"/>
        <v>1501.5</v>
      </c>
      <c r="V901" s="8">
        <f t="shared" si="174"/>
        <v>0</v>
      </c>
      <c r="W901" s="8">
        <f t="shared" si="174"/>
        <v>0</v>
      </c>
      <c r="X901" s="8">
        <f t="shared" si="174"/>
        <v>0</v>
      </c>
      <c r="Y901" s="8">
        <f t="shared" si="174"/>
        <v>0</v>
      </c>
      <c r="Z901" s="8">
        <f t="shared" si="174"/>
        <v>0</v>
      </c>
      <c r="AA901" s="8">
        <f t="shared" si="174"/>
        <v>0</v>
      </c>
      <c r="AB901" s="8">
        <f t="shared" si="174"/>
        <v>0</v>
      </c>
      <c r="AC901" s="422" t="s">
        <v>28</v>
      </c>
      <c r="AD901" s="423"/>
    </row>
    <row r="902" spans="1:30" s="9" customFormat="1" ht="12.75">
      <c r="A902" s="354"/>
      <c r="B902" s="342"/>
      <c r="C902" s="328"/>
      <c r="D902" s="97"/>
      <c r="E902" s="98"/>
      <c r="F902" s="91"/>
      <c r="G902" s="104"/>
      <c r="H902" s="94"/>
      <c r="I902" s="104"/>
      <c r="J902" s="94"/>
      <c r="K902" s="104"/>
      <c r="L902" s="94"/>
      <c r="M902" s="104"/>
      <c r="N902" s="94"/>
      <c r="O902" s="104"/>
      <c r="P902" s="333"/>
      <c r="Q902" s="47"/>
      <c r="R902" s="11" t="s">
        <v>30</v>
      </c>
      <c r="S902" s="45">
        <f aca="true" t="shared" si="175" ref="S902:T912">U902+W902+Y902+AA902</f>
        <v>0</v>
      </c>
      <c r="T902" s="45">
        <f t="shared" si="175"/>
        <v>0</v>
      </c>
      <c r="U902" s="537">
        <v>0</v>
      </c>
      <c r="V902" s="45">
        <v>0</v>
      </c>
      <c r="W902" s="45">
        <v>0</v>
      </c>
      <c r="X902" s="45">
        <v>0</v>
      </c>
      <c r="Y902" s="45">
        <v>0</v>
      </c>
      <c r="Z902" s="45">
        <v>0</v>
      </c>
      <c r="AA902" s="45">
        <v>0</v>
      </c>
      <c r="AB902" s="45">
        <v>0</v>
      </c>
      <c r="AC902" s="415"/>
      <c r="AD902" s="424"/>
    </row>
    <row r="903" spans="1:30" s="9" customFormat="1" ht="12.75">
      <c r="A903" s="354"/>
      <c r="B903" s="342"/>
      <c r="C903" s="328"/>
      <c r="D903" s="97"/>
      <c r="E903" s="98"/>
      <c r="F903" s="91"/>
      <c r="G903" s="104"/>
      <c r="H903" s="94"/>
      <c r="I903" s="104"/>
      <c r="J903" s="94"/>
      <c r="K903" s="104"/>
      <c r="L903" s="94"/>
      <c r="M903" s="104"/>
      <c r="N903" s="94"/>
      <c r="O903" s="104"/>
      <c r="P903" s="333"/>
      <c r="Q903" s="16"/>
      <c r="R903" s="11" t="s">
        <v>33</v>
      </c>
      <c r="S903" s="45">
        <f t="shared" si="175"/>
        <v>0</v>
      </c>
      <c r="T903" s="45">
        <f t="shared" si="175"/>
        <v>0</v>
      </c>
      <c r="U903" s="537">
        <v>0</v>
      </c>
      <c r="V903" s="45">
        <v>0</v>
      </c>
      <c r="W903" s="45">
        <v>0</v>
      </c>
      <c r="X903" s="45">
        <v>0</v>
      </c>
      <c r="Y903" s="45">
        <v>0</v>
      </c>
      <c r="Z903" s="45">
        <v>0</v>
      </c>
      <c r="AA903" s="45">
        <v>0</v>
      </c>
      <c r="AB903" s="45">
        <v>0</v>
      </c>
      <c r="AC903" s="415"/>
      <c r="AD903" s="424"/>
    </row>
    <row r="904" spans="1:30" s="9" customFormat="1" ht="12.75">
      <c r="A904" s="354"/>
      <c r="B904" s="342"/>
      <c r="C904" s="328"/>
      <c r="D904" s="97"/>
      <c r="E904" s="98"/>
      <c r="F904" s="91"/>
      <c r="G904" s="104"/>
      <c r="H904" s="94"/>
      <c r="I904" s="104"/>
      <c r="J904" s="94"/>
      <c r="K904" s="104"/>
      <c r="L904" s="94"/>
      <c r="M904" s="104"/>
      <c r="N904" s="94"/>
      <c r="O904" s="104"/>
      <c r="P904" s="333"/>
      <c r="Q904" s="38"/>
      <c r="R904" s="11" t="s">
        <v>34</v>
      </c>
      <c r="S904" s="45">
        <f t="shared" si="175"/>
        <v>0</v>
      </c>
      <c r="T904" s="45">
        <f t="shared" si="175"/>
        <v>0</v>
      </c>
      <c r="U904" s="537">
        <v>0</v>
      </c>
      <c r="V904" s="45">
        <v>0</v>
      </c>
      <c r="W904" s="45">
        <v>0</v>
      </c>
      <c r="X904" s="45">
        <v>0</v>
      </c>
      <c r="Y904" s="45">
        <v>0</v>
      </c>
      <c r="Z904" s="45">
        <v>0</v>
      </c>
      <c r="AA904" s="45">
        <v>0</v>
      </c>
      <c r="AB904" s="45">
        <v>0</v>
      </c>
      <c r="AC904" s="415"/>
      <c r="AD904" s="424"/>
    </row>
    <row r="905" spans="1:30" s="9" customFormat="1" ht="12.75">
      <c r="A905" s="354"/>
      <c r="B905" s="342"/>
      <c r="C905" s="328"/>
      <c r="D905" s="97"/>
      <c r="E905" s="98"/>
      <c r="F905" s="91"/>
      <c r="G905" s="104"/>
      <c r="H905" s="94"/>
      <c r="I905" s="104"/>
      <c r="J905" s="94"/>
      <c r="K905" s="104"/>
      <c r="L905" s="94"/>
      <c r="M905" s="104"/>
      <c r="N905" s="94"/>
      <c r="O905" s="104"/>
      <c r="P905" s="333"/>
      <c r="Q905" s="38"/>
      <c r="R905" s="11" t="s">
        <v>228</v>
      </c>
      <c r="S905" s="45">
        <f t="shared" si="175"/>
        <v>0</v>
      </c>
      <c r="T905" s="45">
        <f t="shared" si="175"/>
        <v>0</v>
      </c>
      <c r="U905" s="537">
        <v>0</v>
      </c>
      <c r="V905" s="45">
        <v>0</v>
      </c>
      <c r="W905" s="45">
        <v>0</v>
      </c>
      <c r="X905" s="45">
        <v>0</v>
      </c>
      <c r="Y905" s="45">
        <v>0</v>
      </c>
      <c r="Z905" s="45">
        <v>0</v>
      </c>
      <c r="AA905" s="45">
        <v>0</v>
      </c>
      <c r="AB905" s="45">
        <v>0</v>
      </c>
      <c r="AC905" s="415"/>
      <c r="AD905" s="424"/>
    </row>
    <row r="906" spans="1:30" s="9" customFormat="1" ht="12.75">
      <c r="A906" s="354"/>
      <c r="B906" s="342"/>
      <c r="C906" s="328"/>
      <c r="D906" s="97"/>
      <c r="E906" s="98"/>
      <c r="F906" s="91"/>
      <c r="G906" s="104"/>
      <c r="H906" s="94"/>
      <c r="I906" s="104"/>
      <c r="J906" s="94"/>
      <c r="K906" s="104"/>
      <c r="L906" s="94"/>
      <c r="M906" s="104"/>
      <c r="N906" s="94"/>
      <c r="O906" s="104"/>
      <c r="P906" s="333"/>
      <c r="Q906" s="11"/>
      <c r="R906" s="11" t="s">
        <v>36</v>
      </c>
      <c r="S906" s="45">
        <f t="shared" si="175"/>
        <v>0</v>
      </c>
      <c r="T906" s="45">
        <f t="shared" si="175"/>
        <v>0</v>
      </c>
      <c r="U906" s="538">
        <v>0</v>
      </c>
      <c r="V906" s="12">
        <v>0</v>
      </c>
      <c r="W906" s="45">
        <v>0</v>
      </c>
      <c r="X906" s="45">
        <v>0</v>
      </c>
      <c r="Y906" s="45">
        <v>0</v>
      </c>
      <c r="Z906" s="45">
        <v>0</v>
      </c>
      <c r="AA906" s="45">
        <v>0</v>
      </c>
      <c r="AB906" s="45">
        <v>0</v>
      </c>
      <c r="AC906" s="415"/>
      <c r="AD906" s="424"/>
    </row>
    <row r="907" spans="1:30" s="9" customFormat="1" ht="12.75">
      <c r="A907" s="354"/>
      <c r="B907" s="342"/>
      <c r="C907" s="328"/>
      <c r="D907" s="97"/>
      <c r="E907" s="98"/>
      <c r="F907" s="91"/>
      <c r="G907" s="104"/>
      <c r="H907" s="94"/>
      <c r="I907" s="104"/>
      <c r="J907" s="94"/>
      <c r="K907" s="104"/>
      <c r="L907" s="94"/>
      <c r="M907" s="104"/>
      <c r="N907" s="94"/>
      <c r="O907" s="104"/>
      <c r="P907" s="333"/>
      <c r="Q907" s="11"/>
      <c r="R907" s="11" t="s">
        <v>207</v>
      </c>
      <c r="S907" s="45">
        <f t="shared" si="175"/>
        <v>0</v>
      </c>
      <c r="T907" s="45">
        <f t="shared" si="175"/>
        <v>0</v>
      </c>
      <c r="U907" s="538">
        <v>0</v>
      </c>
      <c r="V907" s="12">
        <v>0</v>
      </c>
      <c r="W907" s="45">
        <v>0</v>
      </c>
      <c r="X907" s="45">
        <v>0</v>
      </c>
      <c r="Y907" s="45">
        <v>0</v>
      </c>
      <c r="Z907" s="45">
        <v>0</v>
      </c>
      <c r="AA907" s="45">
        <v>0</v>
      </c>
      <c r="AB907" s="45">
        <v>0</v>
      </c>
      <c r="AC907" s="415"/>
      <c r="AD907" s="424"/>
    </row>
    <row r="908" spans="1:30" s="9" customFormat="1" ht="12.75">
      <c r="A908" s="354"/>
      <c r="B908" s="342"/>
      <c r="C908" s="328"/>
      <c r="D908" s="97"/>
      <c r="E908" s="98"/>
      <c r="F908" s="91"/>
      <c r="G908" s="104"/>
      <c r="H908" s="94"/>
      <c r="I908" s="104"/>
      <c r="J908" s="94"/>
      <c r="K908" s="104"/>
      <c r="L908" s="94"/>
      <c r="M908" s="104"/>
      <c r="N908" s="94"/>
      <c r="O908" s="104"/>
      <c r="P908" s="333"/>
      <c r="Q908" s="16"/>
      <c r="R908" s="11" t="s">
        <v>214</v>
      </c>
      <c r="S908" s="45">
        <f t="shared" si="175"/>
        <v>0</v>
      </c>
      <c r="T908" s="45">
        <f t="shared" si="175"/>
        <v>0</v>
      </c>
      <c r="U908" s="538">
        <v>0</v>
      </c>
      <c r="V908" s="12">
        <v>0</v>
      </c>
      <c r="W908" s="12">
        <v>0</v>
      </c>
      <c r="X908" s="45">
        <v>0</v>
      </c>
      <c r="Y908" s="12">
        <v>0</v>
      </c>
      <c r="Z908" s="12">
        <v>0</v>
      </c>
      <c r="AA908" s="12">
        <v>0</v>
      </c>
      <c r="AB908" s="45">
        <v>0</v>
      </c>
      <c r="AC908" s="415"/>
      <c r="AD908" s="424"/>
    </row>
    <row r="909" spans="1:30" s="9" customFormat="1" ht="12.75">
      <c r="A909" s="354"/>
      <c r="B909" s="342"/>
      <c r="C909" s="328"/>
      <c r="D909" s="97"/>
      <c r="E909" s="98"/>
      <c r="F909" s="91"/>
      <c r="G909" s="104"/>
      <c r="H909" s="94"/>
      <c r="I909" s="104"/>
      <c r="J909" s="94"/>
      <c r="K909" s="104"/>
      <c r="L909" s="94"/>
      <c r="M909" s="104"/>
      <c r="N909" s="94"/>
      <c r="O909" s="104"/>
      <c r="P909" s="333"/>
      <c r="Q909" s="16"/>
      <c r="R909" s="11" t="s">
        <v>215</v>
      </c>
      <c r="S909" s="45">
        <f t="shared" si="175"/>
        <v>0</v>
      </c>
      <c r="T909" s="45">
        <f t="shared" si="175"/>
        <v>0</v>
      </c>
      <c r="U909" s="538">
        <v>0</v>
      </c>
      <c r="V909" s="12">
        <v>0</v>
      </c>
      <c r="W909" s="12">
        <v>0</v>
      </c>
      <c r="X909" s="45">
        <v>0</v>
      </c>
      <c r="Y909" s="12">
        <v>0</v>
      </c>
      <c r="Z909" s="12">
        <v>0</v>
      </c>
      <c r="AA909" s="12">
        <v>0</v>
      </c>
      <c r="AB909" s="45">
        <v>0</v>
      </c>
      <c r="AC909" s="415"/>
      <c r="AD909" s="424"/>
    </row>
    <row r="910" spans="1:30" s="9" customFormat="1" ht="12.75">
      <c r="A910" s="354"/>
      <c r="B910" s="342"/>
      <c r="C910" s="328"/>
      <c r="D910" s="97"/>
      <c r="E910" s="98"/>
      <c r="F910" s="91"/>
      <c r="G910" s="104"/>
      <c r="H910" s="94"/>
      <c r="I910" s="104"/>
      <c r="J910" s="94"/>
      <c r="K910" s="104"/>
      <c r="L910" s="94"/>
      <c r="M910" s="104"/>
      <c r="N910" s="94"/>
      <c r="O910" s="104"/>
      <c r="P910" s="333"/>
      <c r="Q910" s="16"/>
      <c r="R910" s="11" t="s">
        <v>216</v>
      </c>
      <c r="S910" s="45">
        <f t="shared" si="175"/>
        <v>0</v>
      </c>
      <c r="T910" s="45">
        <f t="shared" si="175"/>
        <v>0</v>
      </c>
      <c r="U910" s="538">
        <v>0</v>
      </c>
      <c r="V910" s="12">
        <v>0</v>
      </c>
      <c r="W910" s="12">
        <v>0</v>
      </c>
      <c r="X910" s="45">
        <v>0</v>
      </c>
      <c r="Y910" s="12">
        <v>0</v>
      </c>
      <c r="Z910" s="12">
        <v>0</v>
      </c>
      <c r="AA910" s="12">
        <v>0</v>
      </c>
      <c r="AB910" s="45">
        <v>0</v>
      </c>
      <c r="AC910" s="415"/>
      <c r="AD910" s="424"/>
    </row>
    <row r="911" spans="1:30" s="9" customFormat="1" ht="12.75">
      <c r="A911" s="354"/>
      <c r="B911" s="342"/>
      <c r="C911" s="328"/>
      <c r="D911" s="97"/>
      <c r="E911" s="98"/>
      <c r="F911" s="91">
        <v>1</v>
      </c>
      <c r="G911" s="104"/>
      <c r="H911" s="94"/>
      <c r="I911" s="104"/>
      <c r="J911" s="94"/>
      <c r="K911" s="104"/>
      <c r="L911" s="94"/>
      <c r="M911" s="104"/>
      <c r="N911" s="94"/>
      <c r="O911" s="104"/>
      <c r="P911" s="333"/>
      <c r="Q911" s="11" t="s">
        <v>183</v>
      </c>
      <c r="R911" s="11" t="s">
        <v>217</v>
      </c>
      <c r="S911" s="45">
        <f t="shared" si="175"/>
        <v>71.5</v>
      </c>
      <c r="T911" s="45">
        <f t="shared" si="175"/>
        <v>0</v>
      </c>
      <c r="U911" s="538">
        <v>71.5</v>
      </c>
      <c r="V911" s="12">
        <v>0</v>
      </c>
      <c r="W911" s="12">
        <v>0</v>
      </c>
      <c r="X911" s="45">
        <v>0</v>
      </c>
      <c r="Y911" s="12">
        <v>0</v>
      </c>
      <c r="Z911" s="12">
        <v>0</v>
      </c>
      <c r="AA911" s="12">
        <v>0</v>
      </c>
      <c r="AB911" s="45">
        <v>0</v>
      </c>
      <c r="AC911" s="415"/>
      <c r="AD911" s="424"/>
    </row>
    <row r="912" spans="1:30" s="9" customFormat="1" ht="13.5" thickBot="1">
      <c r="A912" s="355"/>
      <c r="B912" s="343"/>
      <c r="C912" s="318"/>
      <c r="D912" s="99">
        <v>200</v>
      </c>
      <c r="E912" s="101"/>
      <c r="F912" s="92"/>
      <c r="G912" s="111"/>
      <c r="H912" s="109">
        <v>1</v>
      </c>
      <c r="I912" s="111"/>
      <c r="J912" s="109"/>
      <c r="K912" s="111"/>
      <c r="L912" s="109"/>
      <c r="M912" s="111"/>
      <c r="N912" s="109"/>
      <c r="O912" s="111"/>
      <c r="P912" s="334"/>
      <c r="Q912" s="14" t="s">
        <v>31</v>
      </c>
      <c r="R912" s="14" t="s">
        <v>218</v>
      </c>
      <c r="S912" s="46">
        <f t="shared" si="175"/>
        <v>1430</v>
      </c>
      <c r="T912" s="46">
        <f t="shared" si="175"/>
        <v>0</v>
      </c>
      <c r="U912" s="542">
        <v>1430</v>
      </c>
      <c r="V912" s="15">
        <v>0</v>
      </c>
      <c r="W912" s="15">
        <v>0</v>
      </c>
      <c r="X912" s="46">
        <v>0</v>
      </c>
      <c r="Y912" s="15">
        <v>0</v>
      </c>
      <c r="Z912" s="15">
        <v>0</v>
      </c>
      <c r="AA912" s="15">
        <v>0</v>
      </c>
      <c r="AB912" s="46">
        <v>0</v>
      </c>
      <c r="AC912" s="416"/>
      <c r="AD912" s="425"/>
    </row>
    <row r="913" spans="1:30" s="9" customFormat="1" ht="12.75">
      <c r="A913" s="344" t="s">
        <v>428</v>
      </c>
      <c r="B913" s="345" t="s">
        <v>394</v>
      </c>
      <c r="C913" s="327">
        <v>400</v>
      </c>
      <c r="D913" s="103"/>
      <c r="E913" s="102"/>
      <c r="F913" s="93"/>
      <c r="G913" s="112"/>
      <c r="H913" s="110"/>
      <c r="I913" s="112"/>
      <c r="J913" s="110"/>
      <c r="K913" s="112"/>
      <c r="L913" s="110"/>
      <c r="M913" s="112"/>
      <c r="N913" s="110"/>
      <c r="O913" s="112"/>
      <c r="P913" s="7"/>
      <c r="Q913" s="72"/>
      <c r="R913" s="55" t="s">
        <v>227</v>
      </c>
      <c r="S913" s="8">
        <f aca="true" t="shared" si="176" ref="S913:AB913">SUM(S914:S924)</f>
        <v>2730</v>
      </c>
      <c r="T913" s="8">
        <f t="shared" si="176"/>
        <v>0</v>
      </c>
      <c r="U913" s="534">
        <f t="shared" si="176"/>
        <v>2730</v>
      </c>
      <c r="V913" s="8">
        <f t="shared" si="176"/>
        <v>0</v>
      </c>
      <c r="W913" s="8">
        <f t="shared" si="176"/>
        <v>0</v>
      </c>
      <c r="X913" s="8">
        <f t="shared" si="176"/>
        <v>0</v>
      </c>
      <c r="Y913" s="8">
        <f t="shared" si="176"/>
        <v>0</v>
      </c>
      <c r="Z913" s="8">
        <f t="shared" si="176"/>
        <v>0</v>
      </c>
      <c r="AA913" s="8">
        <f t="shared" si="176"/>
        <v>0</v>
      </c>
      <c r="AB913" s="8">
        <f t="shared" si="176"/>
        <v>0</v>
      </c>
      <c r="AC913" s="422" t="s">
        <v>28</v>
      </c>
      <c r="AD913" s="423"/>
    </row>
    <row r="914" spans="1:30" s="9" customFormat="1" ht="12.75">
      <c r="A914" s="354"/>
      <c r="B914" s="342"/>
      <c r="C914" s="328"/>
      <c r="D914" s="97"/>
      <c r="E914" s="98"/>
      <c r="F914" s="91"/>
      <c r="G914" s="104"/>
      <c r="H914" s="94"/>
      <c r="I914" s="104"/>
      <c r="J914" s="94"/>
      <c r="K914" s="104"/>
      <c r="L914" s="94"/>
      <c r="M914" s="104"/>
      <c r="N914" s="94"/>
      <c r="O914" s="104"/>
      <c r="P914" s="118"/>
      <c r="Q914" s="47"/>
      <c r="R914" s="11" t="s">
        <v>30</v>
      </c>
      <c r="S914" s="45">
        <f aca="true" t="shared" si="177" ref="S914:T924">U914+W914+Y914+AA914</f>
        <v>0</v>
      </c>
      <c r="T914" s="45">
        <f t="shared" si="177"/>
        <v>0</v>
      </c>
      <c r="U914" s="537">
        <v>0</v>
      </c>
      <c r="V914" s="45">
        <v>0</v>
      </c>
      <c r="W914" s="45">
        <v>0</v>
      </c>
      <c r="X914" s="45">
        <v>0</v>
      </c>
      <c r="Y914" s="45">
        <v>0</v>
      </c>
      <c r="Z914" s="45">
        <v>0</v>
      </c>
      <c r="AA914" s="45">
        <v>0</v>
      </c>
      <c r="AB914" s="45">
        <v>0</v>
      </c>
      <c r="AC914" s="415"/>
      <c r="AD914" s="424"/>
    </row>
    <row r="915" spans="1:30" s="9" customFormat="1" ht="12.75">
      <c r="A915" s="354"/>
      <c r="B915" s="342"/>
      <c r="C915" s="328"/>
      <c r="D915" s="97"/>
      <c r="E915" s="98"/>
      <c r="F915" s="91"/>
      <c r="G915" s="104"/>
      <c r="H915" s="94"/>
      <c r="I915" s="104"/>
      <c r="J915" s="94"/>
      <c r="K915" s="104"/>
      <c r="L915" s="94"/>
      <c r="M915" s="104"/>
      <c r="N915" s="94"/>
      <c r="O915" s="104"/>
      <c r="P915" s="118"/>
      <c r="Q915" s="16"/>
      <c r="R915" s="11" t="s">
        <v>33</v>
      </c>
      <c r="S915" s="45">
        <f t="shared" si="177"/>
        <v>0</v>
      </c>
      <c r="T915" s="45">
        <f t="shared" si="177"/>
        <v>0</v>
      </c>
      <c r="U915" s="537">
        <v>0</v>
      </c>
      <c r="V915" s="45">
        <v>0</v>
      </c>
      <c r="W915" s="45">
        <v>0</v>
      </c>
      <c r="X915" s="45">
        <v>0</v>
      </c>
      <c r="Y915" s="45">
        <v>0</v>
      </c>
      <c r="Z915" s="45">
        <v>0</v>
      </c>
      <c r="AA915" s="45">
        <v>0</v>
      </c>
      <c r="AB915" s="45">
        <v>0</v>
      </c>
      <c r="AC915" s="415"/>
      <c r="AD915" s="424"/>
    </row>
    <row r="916" spans="1:30" s="9" customFormat="1" ht="12.75">
      <c r="A916" s="354"/>
      <c r="B916" s="342"/>
      <c r="C916" s="328"/>
      <c r="D916" s="97"/>
      <c r="E916" s="98"/>
      <c r="F916" s="91"/>
      <c r="G916" s="104"/>
      <c r="H916" s="94"/>
      <c r="I916" s="104"/>
      <c r="J916" s="94"/>
      <c r="K916" s="104"/>
      <c r="L916" s="94"/>
      <c r="M916" s="104"/>
      <c r="N916" s="94"/>
      <c r="O916" s="104"/>
      <c r="P916" s="118"/>
      <c r="Q916" s="38"/>
      <c r="R916" s="11" t="s">
        <v>34</v>
      </c>
      <c r="S916" s="45">
        <f t="shared" si="177"/>
        <v>0</v>
      </c>
      <c r="T916" s="45">
        <f t="shared" si="177"/>
        <v>0</v>
      </c>
      <c r="U916" s="537">
        <v>0</v>
      </c>
      <c r="V916" s="45">
        <v>0</v>
      </c>
      <c r="W916" s="45">
        <v>0</v>
      </c>
      <c r="X916" s="45">
        <v>0</v>
      </c>
      <c r="Y916" s="45">
        <v>0</v>
      </c>
      <c r="Z916" s="45">
        <v>0</v>
      </c>
      <c r="AA916" s="45">
        <v>0</v>
      </c>
      <c r="AB916" s="45">
        <v>0</v>
      </c>
      <c r="AC916" s="415"/>
      <c r="AD916" s="424"/>
    </row>
    <row r="917" spans="1:30" s="9" customFormat="1" ht="12.75">
      <c r="A917" s="354"/>
      <c r="B917" s="342"/>
      <c r="C917" s="328"/>
      <c r="D917" s="97"/>
      <c r="E917" s="98"/>
      <c r="F917" s="91"/>
      <c r="G917" s="104"/>
      <c r="H917" s="94"/>
      <c r="I917" s="104"/>
      <c r="J917" s="94"/>
      <c r="K917" s="104"/>
      <c r="L917" s="94"/>
      <c r="M917" s="104"/>
      <c r="N917" s="94"/>
      <c r="O917" s="104"/>
      <c r="P917" s="118"/>
      <c r="Q917" s="38"/>
      <c r="R917" s="11" t="s">
        <v>228</v>
      </c>
      <c r="S917" s="45">
        <f t="shared" si="177"/>
        <v>0</v>
      </c>
      <c r="T917" s="45">
        <f t="shared" si="177"/>
        <v>0</v>
      </c>
      <c r="U917" s="537">
        <v>0</v>
      </c>
      <c r="V917" s="45">
        <v>0</v>
      </c>
      <c r="W917" s="45">
        <v>0</v>
      </c>
      <c r="X917" s="45">
        <v>0</v>
      </c>
      <c r="Y917" s="45">
        <v>0</v>
      </c>
      <c r="Z917" s="45">
        <v>0</v>
      </c>
      <c r="AA917" s="45">
        <v>0</v>
      </c>
      <c r="AB917" s="45">
        <v>0</v>
      </c>
      <c r="AC917" s="415"/>
      <c r="AD917" s="424"/>
    </row>
    <row r="918" spans="1:30" s="9" customFormat="1" ht="12.75">
      <c r="A918" s="354"/>
      <c r="B918" s="342"/>
      <c r="C918" s="328"/>
      <c r="D918" s="97"/>
      <c r="E918" s="98"/>
      <c r="F918" s="91"/>
      <c r="G918" s="104"/>
      <c r="H918" s="94"/>
      <c r="I918" s="104"/>
      <c r="J918" s="94"/>
      <c r="K918" s="104"/>
      <c r="L918" s="94"/>
      <c r="M918" s="104"/>
      <c r="N918" s="94"/>
      <c r="O918" s="104"/>
      <c r="P918" s="118"/>
      <c r="Q918" s="11"/>
      <c r="R918" s="11" t="s">
        <v>36</v>
      </c>
      <c r="S918" s="45">
        <f t="shared" si="177"/>
        <v>0</v>
      </c>
      <c r="T918" s="45">
        <f t="shared" si="177"/>
        <v>0</v>
      </c>
      <c r="U918" s="538">
        <v>0</v>
      </c>
      <c r="V918" s="12">
        <v>0</v>
      </c>
      <c r="W918" s="45">
        <v>0</v>
      </c>
      <c r="X918" s="45">
        <v>0</v>
      </c>
      <c r="Y918" s="45">
        <v>0</v>
      </c>
      <c r="Z918" s="45">
        <v>0</v>
      </c>
      <c r="AA918" s="45">
        <v>0</v>
      </c>
      <c r="AB918" s="45">
        <v>0</v>
      </c>
      <c r="AC918" s="415"/>
      <c r="AD918" s="424"/>
    </row>
    <row r="919" spans="1:30" s="9" customFormat="1" ht="12.75">
      <c r="A919" s="354"/>
      <c r="B919" s="342"/>
      <c r="C919" s="328"/>
      <c r="D919" s="97"/>
      <c r="E919" s="98"/>
      <c r="F919" s="91"/>
      <c r="G919" s="104"/>
      <c r="H919" s="94"/>
      <c r="I919" s="104"/>
      <c r="J919" s="94"/>
      <c r="K919" s="104"/>
      <c r="L919" s="94"/>
      <c r="M919" s="104"/>
      <c r="N919" s="94"/>
      <c r="O919" s="104"/>
      <c r="P919" s="118"/>
      <c r="Q919" s="11"/>
      <c r="R919" s="11" t="s">
        <v>207</v>
      </c>
      <c r="S919" s="45">
        <f t="shared" si="177"/>
        <v>0</v>
      </c>
      <c r="T919" s="45">
        <f t="shared" si="177"/>
        <v>0</v>
      </c>
      <c r="U919" s="538">
        <v>0</v>
      </c>
      <c r="V919" s="12">
        <v>0</v>
      </c>
      <c r="W919" s="45">
        <v>0</v>
      </c>
      <c r="X919" s="45">
        <v>0</v>
      </c>
      <c r="Y919" s="45">
        <v>0</v>
      </c>
      <c r="Z919" s="45">
        <v>0</v>
      </c>
      <c r="AA919" s="45">
        <v>0</v>
      </c>
      <c r="AB919" s="45">
        <v>0</v>
      </c>
      <c r="AC919" s="415"/>
      <c r="AD919" s="424"/>
    </row>
    <row r="920" spans="1:30" s="9" customFormat="1" ht="12.75">
      <c r="A920" s="354"/>
      <c r="B920" s="342"/>
      <c r="C920" s="328"/>
      <c r="D920" s="97"/>
      <c r="E920" s="98"/>
      <c r="F920" s="91"/>
      <c r="G920" s="104"/>
      <c r="H920" s="94"/>
      <c r="I920" s="104"/>
      <c r="J920" s="94"/>
      <c r="K920" s="104"/>
      <c r="L920" s="94"/>
      <c r="M920" s="104"/>
      <c r="N920" s="94"/>
      <c r="O920" s="104"/>
      <c r="P920" s="118"/>
      <c r="Q920" s="16"/>
      <c r="R920" s="11" t="s">
        <v>214</v>
      </c>
      <c r="S920" s="45">
        <f t="shared" si="177"/>
        <v>0</v>
      </c>
      <c r="T920" s="45">
        <f t="shared" si="177"/>
        <v>0</v>
      </c>
      <c r="U920" s="538">
        <v>0</v>
      </c>
      <c r="V920" s="12">
        <v>0</v>
      </c>
      <c r="W920" s="12">
        <v>0</v>
      </c>
      <c r="X920" s="45">
        <v>0</v>
      </c>
      <c r="Y920" s="12">
        <v>0</v>
      </c>
      <c r="Z920" s="12">
        <v>0</v>
      </c>
      <c r="AA920" s="12">
        <v>0</v>
      </c>
      <c r="AB920" s="45">
        <v>0</v>
      </c>
      <c r="AC920" s="415"/>
      <c r="AD920" s="424"/>
    </row>
    <row r="921" spans="1:30" s="9" customFormat="1" ht="12.75">
      <c r="A921" s="354"/>
      <c r="B921" s="342"/>
      <c r="C921" s="328"/>
      <c r="D921" s="97"/>
      <c r="E921" s="98"/>
      <c r="F921" s="91"/>
      <c r="G921" s="104"/>
      <c r="H921" s="94"/>
      <c r="I921" s="104"/>
      <c r="J921" s="94"/>
      <c r="K921" s="104"/>
      <c r="L921" s="94"/>
      <c r="M921" s="104"/>
      <c r="N921" s="94"/>
      <c r="O921" s="104"/>
      <c r="P921" s="118"/>
      <c r="Q921" s="16"/>
      <c r="R921" s="11" t="s">
        <v>215</v>
      </c>
      <c r="S921" s="45">
        <f t="shared" si="177"/>
        <v>0</v>
      </c>
      <c r="T921" s="45">
        <f t="shared" si="177"/>
        <v>0</v>
      </c>
      <c r="U921" s="538">
        <v>0</v>
      </c>
      <c r="V921" s="12">
        <v>0</v>
      </c>
      <c r="W921" s="12">
        <v>0</v>
      </c>
      <c r="X921" s="45">
        <v>0</v>
      </c>
      <c r="Y921" s="12">
        <v>0</v>
      </c>
      <c r="Z921" s="12">
        <v>0</v>
      </c>
      <c r="AA921" s="12">
        <v>0</v>
      </c>
      <c r="AB921" s="45">
        <v>0</v>
      </c>
      <c r="AC921" s="415"/>
      <c r="AD921" s="424"/>
    </row>
    <row r="922" spans="1:30" s="9" customFormat="1" ht="12.75">
      <c r="A922" s="354"/>
      <c r="B922" s="342"/>
      <c r="C922" s="328"/>
      <c r="D922" s="97"/>
      <c r="E922" s="98"/>
      <c r="F922" s="91"/>
      <c r="G922" s="104"/>
      <c r="H922" s="94"/>
      <c r="I922" s="104"/>
      <c r="J922" s="94"/>
      <c r="K922" s="104"/>
      <c r="L922" s="94"/>
      <c r="M922" s="104"/>
      <c r="N922" s="94"/>
      <c r="O922" s="104"/>
      <c r="P922" s="118"/>
      <c r="Q922" s="11"/>
      <c r="R922" s="11" t="s">
        <v>216</v>
      </c>
      <c r="S922" s="45">
        <f t="shared" si="177"/>
        <v>0</v>
      </c>
      <c r="T922" s="45">
        <f t="shared" si="177"/>
        <v>0</v>
      </c>
      <c r="U922" s="538">
        <v>0</v>
      </c>
      <c r="V922" s="12">
        <v>0</v>
      </c>
      <c r="W922" s="12">
        <v>0</v>
      </c>
      <c r="X922" s="45">
        <v>0</v>
      </c>
      <c r="Y922" s="12">
        <v>0</v>
      </c>
      <c r="Z922" s="12">
        <v>0</v>
      </c>
      <c r="AA922" s="12">
        <v>0</v>
      </c>
      <c r="AB922" s="45">
        <v>0</v>
      </c>
      <c r="AC922" s="415"/>
      <c r="AD922" s="424"/>
    </row>
    <row r="923" spans="1:30" s="9" customFormat="1" ht="12.75">
      <c r="A923" s="354"/>
      <c r="B923" s="342"/>
      <c r="C923" s="328"/>
      <c r="D923" s="97"/>
      <c r="E923" s="98"/>
      <c r="F923" s="91">
        <v>1</v>
      </c>
      <c r="G923" s="104"/>
      <c r="H923" s="94"/>
      <c r="I923" s="104"/>
      <c r="J923" s="94"/>
      <c r="K923" s="104"/>
      <c r="L923" s="94"/>
      <c r="M923" s="104"/>
      <c r="N923" s="94"/>
      <c r="O923" s="104"/>
      <c r="P923" s="118"/>
      <c r="Q923" s="11" t="s">
        <v>183</v>
      </c>
      <c r="R923" s="11" t="s">
        <v>217</v>
      </c>
      <c r="S923" s="45">
        <f t="shared" si="177"/>
        <v>130</v>
      </c>
      <c r="T923" s="45">
        <f t="shared" si="177"/>
        <v>0</v>
      </c>
      <c r="U923" s="538">
        <v>130</v>
      </c>
      <c r="V923" s="12">
        <v>0</v>
      </c>
      <c r="W923" s="12">
        <v>0</v>
      </c>
      <c r="X923" s="45">
        <v>0</v>
      </c>
      <c r="Y923" s="12">
        <v>0</v>
      </c>
      <c r="Z923" s="12">
        <v>0</v>
      </c>
      <c r="AA923" s="12">
        <v>0</v>
      </c>
      <c r="AB923" s="45">
        <v>0</v>
      </c>
      <c r="AC923" s="415"/>
      <c r="AD923" s="424"/>
    </row>
    <row r="924" spans="1:30" s="9" customFormat="1" ht="13.5" thickBot="1">
      <c r="A924" s="355"/>
      <c r="B924" s="343"/>
      <c r="C924" s="318"/>
      <c r="D924" s="99">
        <v>400</v>
      </c>
      <c r="E924" s="101"/>
      <c r="F924" s="92"/>
      <c r="G924" s="111"/>
      <c r="H924" s="109">
        <v>1</v>
      </c>
      <c r="I924" s="111"/>
      <c r="J924" s="109"/>
      <c r="K924" s="111"/>
      <c r="L924" s="109"/>
      <c r="M924" s="111"/>
      <c r="N924" s="109"/>
      <c r="O924" s="111"/>
      <c r="P924" s="119"/>
      <c r="Q924" s="11" t="s">
        <v>31</v>
      </c>
      <c r="R924" s="14" t="s">
        <v>218</v>
      </c>
      <c r="S924" s="46">
        <f t="shared" si="177"/>
        <v>2600</v>
      </c>
      <c r="T924" s="46">
        <f t="shared" si="177"/>
        <v>0</v>
      </c>
      <c r="U924" s="538">
        <v>2600</v>
      </c>
      <c r="V924" s="15">
        <v>0</v>
      </c>
      <c r="W924" s="15">
        <v>0</v>
      </c>
      <c r="X924" s="46">
        <v>0</v>
      </c>
      <c r="Y924" s="15">
        <v>0</v>
      </c>
      <c r="Z924" s="15">
        <v>0</v>
      </c>
      <c r="AA924" s="15">
        <v>0</v>
      </c>
      <c r="AB924" s="46">
        <v>0</v>
      </c>
      <c r="AC924" s="416"/>
      <c r="AD924" s="425"/>
    </row>
    <row r="925" spans="1:30" s="9" customFormat="1" ht="12.75">
      <c r="A925" s="344" t="s">
        <v>429</v>
      </c>
      <c r="B925" s="345" t="s">
        <v>395</v>
      </c>
      <c r="C925" s="327">
        <v>350</v>
      </c>
      <c r="D925" s="103"/>
      <c r="E925" s="102"/>
      <c r="F925" s="93"/>
      <c r="G925" s="112"/>
      <c r="H925" s="110"/>
      <c r="I925" s="112"/>
      <c r="J925" s="110"/>
      <c r="K925" s="112"/>
      <c r="L925" s="110"/>
      <c r="M925" s="112"/>
      <c r="N925" s="110"/>
      <c r="O925" s="112"/>
      <c r="P925" s="113"/>
      <c r="Q925" s="72"/>
      <c r="R925" s="55" t="s">
        <v>227</v>
      </c>
      <c r="S925" s="8">
        <f aca="true" t="shared" si="178" ref="S925:AB925">SUM(S926:S936)</f>
        <v>2388.8</v>
      </c>
      <c r="T925" s="8">
        <f t="shared" si="178"/>
        <v>0</v>
      </c>
      <c r="U925" s="534">
        <f t="shared" si="178"/>
        <v>2388.8</v>
      </c>
      <c r="V925" s="8">
        <f t="shared" si="178"/>
        <v>0</v>
      </c>
      <c r="W925" s="8">
        <f t="shared" si="178"/>
        <v>0</v>
      </c>
      <c r="X925" s="8">
        <f t="shared" si="178"/>
        <v>0</v>
      </c>
      <c r="Y925" s="8">
        <f t="shared" si="178"/>
        <v>0</v>
      </c>
      <c r="Z925" s="8">
        <f t="shared" si="178"/>
        <v>0</v>
      </c>
      <c r="AA925" s="8">
        <f t="shared" si="178"/>
        <v>0</v>
      </c>
      <c r="AB925" s="8">
        <f t="shared" si="178"/>
        <v>0</v>
      </c>
      <c r="AC925" s="422" t="s">
        <v>28</v>
      </c>
      <c r="AD925" s="423"/>
    </row>
    <row r="926" spans="1:30" s="9" customFormat="1" ht="12.75">
      <c r="A926" s="354"/>
      <c r="B926" s="342"/>
      <c r="C926" s="328"/>
      <c r="D926" s="97"/>
      <c r="E926" s="98"/>
      <c r="F926" s="91"/>
      <c r="G926" s="104"/>
      <c r="H926" s="94"/>
      <c r="I926" s="104"/>
      <c r="J926" s="94"/>
      <c r="K926" s="104"/>
      <c r="L926" s="94"/>
      <c r="M926" s="104"/>
      <c r="N926" s="94"/>
      <c r="O926" s="104"/>
      <c r="P926" s="95"/>
      <c r="Q926" s="47"/>
      <c r="R926" s="11" t="s">
        <v>30</v>
      </c>
      <c r="S926" s="45">
        <f aca="true" t="shared" si="179" ref="S926:T936">U926+W926+Y926+AA926</f>
        <v>0</v>
      </c>
      <c r="T926" s="45">
        <f t="shared" si="179"/>
        <v>0</v>
      </c>
      <c r="U926" s="537">
        <v>0</v>
      </c>
      <c r="V926" s="45">
        <v>0</v>
      </c>
      <c r="W926" s="45">
        <v>0</v>
      </c>
      <c r="X926" s="45">
        <v>0</v>
      </c>
      <c r="Y926" s="45">
        <v>0</v>
      </c>
      <c r="Z926" s="45">
        <v>0</v>
      </c>
      <c r="AA926" s="45">
        <v>0</v>
      </c>
      <c r="AB926" s="45">
        <v>0</v>
      </c>
      <c r="AC926" s="415"/>
      <c r="AD926" s="424"/>
    </row>
    <row r="927" spans="1:30" s="9" customFormat="1" ht="12.75">
      <c r="A927" s="354"/>
      <c r="B927" s="342"/>
      <c r="C927" s="328"/>
      <c r="D927" s="97"/>
      <c r="E927" s="98"/>
      <c r="F927" s="91"/>
      <c r="G927" s="104"/>
      <c r="H927" s="94"/>
      <c r="I927" s="104"/>
      <c r="J927" s="94"/>
      <c r="K927" s="104"/>
      <c r="L927" s="94"/>
      <c r="M927" s="104"/>
      <c r="N927" s="94"/>
      <c r="O927" s="104"/>
      <c r="P927" s="95"/>
      <c r="Q927" s="16"/>
      <c r="R927" s="11" t="s">
        <v>33</v>
      </c>
      <c r="S927" s="45">
        <f t="shared" si="179"/>
        <v>0</v>
      </c>
      <c r="T927" s="45">
        <f t="shared" si="179"/>
        <v>0</v>
      </c>
      <c r="U927" s="537">
        <v>0</v>
      </c>
      <c r="V927" s="45">
        <v>0</v>
      </c>
      <c r="W927" s="45">
        <v>0</v>
      </c>
      <c r="X927" s="45">
        <v>0</v>
      </c>
      <c r="Y927" s="45">
        <v>0</v>
      </c>
      <c r="Z927" s="45">
        <v>0</v>
      </c>
      <c r="AA927" s="45">
        <v>0</v>
      </c>
      <c r="AB927" s="45">
        <v>0</v>
      </c>
      <c r="AC927" s="415"/>
      <c r="AD927" s="424"/>
    </row>
    <row r="928" spans="1:30" s="9" customFormat="1" ht="12.75">
      <c r="A928" s="354"/>
      <c r="B928" s="342"/>
      <c r="C928" s="328"/>
      <c r="D928" s="97"/>
      <c r="E928" s="98"/>
      <c r="F928" s="91"/>
      <c r="G928" s="104"/>
      <c r="H928" s="94"/>
      <c r="I928" s="104"/>
      <c r="J928" s="94"/>
      <c r="K928" s="104"/>
      <c r="L928" s="94"/>
      <c r="M928" s="104"/>
      <c r="N928" s="94"/>
      <c r="O928" s="104"/>
      <c r="P928" s="95"/>
      <c r="Q928" s="38"/>
      <c r="R928" s="11" t="s">
        <v>34</v>
      </c>
      <c r="S928" s="45">
        <f t="shared" si="179"/>
        <v>0</v>
      </c>
      <c r="T928" s="45">
        <f t="shared" si="179"/>
        <v>0</v>
      </c>
      <c r="U928" s="537">
        <v>0</v>
      </c>
      <c r="V928" s="45">
        <v>0</v>
      </c>
      <c r="W928" s="45">
        <v>0</v>
      </c>
      <c r="X928" s="45">
        <v>0</v>
      </c>
      <c r="Y928" s="45">
        <v>0</v>
      </c>
      <c r="Z928" s="45">
        <v>0</v>
      </c>
      <c r="AA928" s="45">
        <v>0</v>
      </c>
      <c r="AB928" s="45">
        <v>0</v>
      </c>
      <c r="AC928" s="415"/>
      <c r="AD928" s="424"/>
    </row>
    <row r="929" spans="1:30" s="9" customFormat="1" ht="12.75">
      <c r="A929" s="354"/>
      <c r="B929" s="342"/>
      <c r="C929" s="328"/>
      <c r="D929" s="97"/>
      <c r="E929" s="98"/>
      <c r="F929" s="91"/>
      <c r="G929" s="104"/>
      <c r="H929" s="94"/>
      <c r="I929" s="104"/>
      <c r="J929" s="94"/>
      <c r="K929" s="104"/>
      <c r="L929" s="94"/>
      <c r="M929" s="104"/>
      <c r="N929" s="94"/>
      <c r="O929" s="104"/>
      <c r="P929" s="95"/>
      <c r="Q929" s="38"/>
      <c r="R929" s="11" t="s">
        <v>228</v>
      </c>
      <c r="S929" s="45">
        <f t="shared" si="179"/>
        <v>0</v>
      </c>
      <c r="T929" s="45">
        <f t="shared" si="179"/>
        <v>0</v>
      </c>
      <c r="U929" s="537">
        <v>0</v>
      </c>
      <c r="V929" s="45">
        <v>0</v>
      </c>
      <c r="W929" s="45">
        <v>0</v>
      </c>
      <c r="X929" s="45">
        <v>0</v>
      </c>
      <c r="Y929" s="45">
        <v>0</v>
      </c>
      <c r="Z929" s="45">
        <v>0</v>
      </c>
      <c r="AA929" s="45">
        <v>0</v>
      </c>
      <c r="AB929" s="45">
        <v>0</v>
      </c>
      <c r="AC929" s="415"/>
      <c r="AD929" s="424"/>
    </row>
    <row r="930" spans="1:30" s="9" customFormat="1" ht="12.75">
      <c r="A930" s="354"/>
      <c r="B930" s="342"/>
      <c r="C930" s="328"/>
      <c r="D930" s="97"/>
      <c r="E930" s="98"/>
      <c r="F930" s="91"/>
      <c r="G930" s="104"/>
      <c r="H930" s="94"/>
      <c r="I930" s="104"/>
      <c r="J930" s="94"/>
      <c r="K930" s="104"/>
      <c r="L930" s="94"/>
      <c r="M930" s="104"/>
      <c r="N930" s="94"/>
      <c r="O930" s="104"/>
      <c r="P930" s="95"/>
      <c r="Q930" s="11"/>
      <c r="R930" s="11" t="s">
        <v>36</v>
      </c>
      <c r="S930" s="45">
        <f t="shared" si="179"/>
        <v>0</v>
      </c>
      <c r="T930" s="45">
        <f t="shared" si="179"/>
        <v>0</v>
      </c>
      <c r="U930" s="538">
        <v>0</v>
      </c>
      <c r="V930" s="12">
        <v>0</v>
      </c>
      <c r="W930" s="45">
        <v>0</v>
      </c>
      <c r="X930" s="45">
        <v>0</v>
      </c>
      <c r="Y930" s="45">
        <v>0</v>
      </c>
      <c r="Z930" s="45">
        <v>0</v>
      </c>
      <c r="AA930" s="45">
        <v>0</v>
      </c>
      <c r="AB930" s="45">
        <v>0</v>
      </c>
      <c r="AC930" s="415"/>
      <c r="AD930" s="424"/>
    </row>
    <row r="931" spans="1:30" s="9" customFormat="1" ht="12.75">
      <c r="A931" s="354"/>
      <c r="B931" s="342"/>
      <c r="C931" s="328"/>
      <c r="D931" s="97"/>
      <c r="E931" s="98"/>
      <c r="F931" s="91"/>
      <c r="G931" s="104"/>
      <c r="H931" s="94"/>
      <c r="I931" s="104"/>
      <c r="J931" s="94"/>
      <c r="K931" s="104"/>
      <c r="L931" s="94"/>
      <c r="M931" s="104"/>
      <c r="N931" s="94"/>
      <c r="O931" s="104"/>
      <c r="P931" s="95"/>
      <c r="Q931" s="11"/>
      <c r="R931" s="11" t="s">
        <v>207</v>
      </c>
      <c r="S931" s="45">
        <f t="shared" si="179"/>
        <v>0</v>
      </c>
      <c r="T931" s="45">
        <f t="shared" si="179"/>
        <v>0</v>
      </c>
      <c r="U931" s="538">
        <v>0</v>
      </c>
      <c r="V931" s="12">
        <v>0</v>
      </c>
      <c r="W931" s="45">
        <v>0</v>
      </c>
      <c r="X931" s="45">
        <v>0</v>
      </c>
      <c r="Y931" s="45">
        <v>0</v>
      </c>
      <c r="Z931" s="45">
        <v>0</v>
      </c>
      <c r="AA931" s="45">
        <v>0</v>
      </c>
      <c r="AB931" s="45">
        <v>0</v>
      </c>
      <c r="AC931" s="415"/>
      <c r="AD931" s="424"/>
    </row>
    <row r="932" spans="1:30" s="9" customFormat="1" ht="12.75">
      <c r="A932" s="354"/>
      <c r="B932" s="342"/>
      <c r="C932" s="328"/>
      <c r="D932" s="97"/>
      <c r="E932" s="98"/>
      <c r="F932" s="91"/>
      <c r="G932" s="104"/>
      <c r="H932" s="94"/>
      <c r="I932" s="104"/>
      <c r="J932" s="94"/>
      <c r="K932" s="104"/>
      <c r="L932" s="94"/>
      <c r="M932" s="104"/>
      <c r="N932" s="94"/>
      <c r="O932" s="104"/>
      <c r="P932" s="95"/>
      <c r="Q932" s="16"/>
      <c r="R932" s="11" t="s">
        <v>214</v>
      </c>
      <c r="S932" s="45">
        <f t="shared" si="179"/>
        <v>0</v>
      </c>
      <c r="T932" s="45">
        <f t="shared" si="179"/>
        <v>0</v>
      </c>
      <c r="U932" s="538">
        <v>0</v>
      </c>
      <c r="V932" s="12">
        <v>0</v>
      </c>
      <c r="W932" s="12">
        <v>0</v>
      </c>
      <c r="X932" s="45">
        <v>0</v>
      </c>
      <c r="Y932" s="12">
        <v>0</v>
      </c>
      <c r="Z932" s="12">
        <v>0</v>
      </c>
      <c r="AA932" s="12">
        <v>0</v>
      </c>
      <c r="AB932" s="45">
        <v>0</v>
      </c>
      <c r="AC932" s="415"/>
      <c r="AD932" s="424"/>
    </row>
    <row r="933" spans="1:30" s="9" customFormat="1" ht="12.75">
      <c r="A933" s="354"/>
      <c r="B933" s="342"/>
      <c r="C933" s="328"/>
      <c r="D933" s="97"/>
      <c r="E933" s="98"/>
      <c r="F933" s="91"/>
      <c r="G933" s="104"/>
      <c r="H933" s="94"/>
      <c r="I933" s="104"/>
      <c r="J933" s="94"/>
      <c r="K933" s="104"/>
      <c r="L933" s="94"/>
      <c r="M933" s="104"/>
      <c r="N933" s="94"/>
      <c r="O933" s="104"/>
      <c r="P933" s="95"/>
      <c r="Q933" s="11"/>
      <c r="R933" s="11" t="s">
        <v>215</v>
      </c>
      <c r="S933" s="45">
        <f t="shared" si="179"/>
        <v>0</v>
      </c>
      <c r="T933" s="45">
        <f t="shared" si="179"/>
        <v>0</v>
      </c>
      <c r="U933" s="538">
        <v>0</v>
      </c>
      <c r="V933" s="12">
        <v>0</v>
      </c>
      <c r="W933" s="12">
        <v>0</v>
      </c>
      <c r="X933" s="45">
        <v>0</v>
      </c>
      <c r="Y933" s="12">
        <v>0</v>
      </c>
      <c r="Z933" s="12">
        <v>0</v>
      </c>
      <c r="AA933" s="12">
        <v>0</v>
      </c>
      <c r="AB933" s="45">
        <v>0</v>
      </c>
      <c r="AC933" s="415"/>
      <c r="AD933" s="424"/>
    </row>
    <row r="934" spans="1:30" s="9" customFormat="1" ht="12.75">
      <c r="A934" s="354"/>
      <c r="B934" s="342"/>
      <c r="C934" s="328"/>
      <c r="D934" s="97"/>
      <c r="E934" s="98"/>
      <c r="F934" s="91"/>
      <c r="G934" s="104"/>
      <c r="H934" s="94"/>
      <c r="I934" s="104"/>
      <c r="J934" s="94"/>
      <c r="K934" s="104"/>
      <c r="L934" s="94"/>
      <c r="M934" s="104"/>
      <c r="N934" s="94"/>
      <c r="O934" s="104"/>
      <c r="P934" s="95"/>
      <c r="Q934" s="11"/>
      <c r="R934" s="11" t="s">
        <v>216</v>
      </c>
      <c r="S934" s="45">
        <f t="shared" si="179"/>
        <v>0</v>
      </c>
      <c r="T934" s="45">
        <f t="shared" si="179"/>
        <v>0</v>
      </c>
      <c r="U934" s="538">
        <v>0</v>
      </c>
      <c r="V934" s="12">
        <v>0</v>
      </c>
      <c r="W934" s="12">
        <v>0</v>
      </c>
      <c r="X934" s="45">
        <v>0</v>
      </c>
      <c r="Y934" s="12">
        <v>0</v>
      </c>
      <c r="Z934" s="12">
        <v>0</v>
      </c>
      <c r="AA934" s="12">
        <v>0</v>
      </c>
      <c r="AB934" s="45">
        <v>0</v>
      </c>
      <c r="AC934" s="415"/>
      <c r="AD934" s="424"/>
    </row>
    <row r="935" spans="1:30" s="9" customFormat="1" ht="12.75">
      <c r="A935" s="354"/>
      <c r="B935" s="342"/>
      <c r="C935" s="328"/>
      <c r="D935" s="97"/>
      <c r="E935" s="98"/>
      <c r="F935" s="91">
        <v>1</v>
      </c>
      <c r="G935" s="104"/>
      <c r="H935" s="94"/>
      <c r="I935" s="104"/>
      <c r="J935" s="94"/>
      <c r="K935" s="104"/>
      <c r="L935" s="94"/>
      <c r="M935" s="104"/>
      <c r="N935" s="94"/>
      <c r="O935" s="104"/>
      <c r="P935" s="95"/>
      <c r="Q935" s="11" t="s">
        <v>183</v>
      </c>
      <c r="R935" s="11" t="s">
        <v>217</v>
      </c>
      <c r="S935" s="45">
        <f t="shared" si="179"/>
        <v>113.8</v>
      </c>
      <c r="T935" s="45">
        <f t="shared" si="179"/>
        <v>0</v>
      </c>
      <c r="U935" s="538">
        <v>113.8</v>
      </c>
      <c r="V935" s="12">
        <v>0</v>
      </c>
      <c r="W935" s="12">
        <v>0</v>
      </c>
      <c r="X935" s="45">
        <v>0</v>
      </c>
      <c r="Y935" s="12">
        <v>0</v>
      </c>
      <c r="Z935" s="12">
        <v>0</v>
      </c>
      <c r="AA935" s="12">
        <v>0</v>
      </c>
      <c r="AB935" s="45">
        <v>0</v>
      </c>
      <c r="AC935" s="415"/>
      <c r="AD935" s="424"/>
    </row>
    <row r="936" spans="1:30" s="9" customFormat="1" ht="13.5" thickBot="1">
      <c r="A936" s="355"/>
      <c r="B936" s="343"/>
      <c r="C936" s="318"/>
      <c r="D936" s="99">
        <v>350</v>
      </c>
      <c r="E936" s="101"/>
      <c r="F936" s="92"/>
      <c r="G936" s="111"/>
      <c r="H936" s="109">
        <v>1</v>
      </c>
      <c r="I936" s="111"/>
      <c r="J936" s="109"/>
      <c r="K936" s="111"/>
      <c r="L936" s="109"/>
      <c r="M936" s="111"/>
      <c r="N936" s="109"/>
      <c r="O936" s="111"/>
      <c r="P936" s="114"/>
      <c r="Q936" s="11" t="s">
        <v>31</v>
      </c>
      <c r="R936" s="14" t="s">
        <v>218</v>
      </c>
      <c r="S936" s="46">
        <f t="shared" si="179"/>
        <v>2275</v>
      </c>
      <c r="T936" s="46">
        <f t="shared" si="179"/>
        <v>0</v>
      </c>
      <c r="U936" s="538">
        <v>2275</v>
      </c>
      <c r="V936" s="15">
        <v>0</v>
      </c>
      <c r="W936" s="15">
        <v>0</v>
      </c>
      <c r="X936" s="46">
        <v>0</v>
      </c>
      <c r="Y936" s="15">
        <v>0</v>
      </c>
      <c r="Z936" s="15">
        <v>0</v>
      </c>
      <c r="AA936" s="15">
        <v>0</v>
      </c>
      <c r="AB936" s="46">
        <v>0</v>
      </c>
      <c r="AC936" s="416"/>
      <c r="AD936" s="425"/>
    </row>
    <row r="937" spans="1:30" s="9" customFormat="1" ht="12.75">
      <c r="A937" s="344" t="s">
        <v>430</v>
      </c>
      <c r="B937" s="345" t="s">
        <v>396</v>
      </c>
      <c r="C937" s="327">
        <v>850</v>
      </c>
      <c r="D937" s="103"/>
      <c r="E937" s="102"/>
      <c r="F937" s="93"/>
      <c r="G937" s="112"/>
      <c r="H937" s="110"/>
      <c r="I937" s="112"/>
      <c r="J937" s="110"/>
      <c r="K937" s="112"/>
      <c r="L937" s="110"/>
      <c r="M937" s="112"/>
      <c r="N937" s="110"/>
      <c r="O937" s="112"/>
      <c r="P937" s="113"/>
      <c r="Q937" s="72"/>
      <c r="R937" s="55" t="s">
        <v>227</v>
      </c>
      <c r="S937" s="8">
        <f aca="true" t="shared" si="180" ref="S937:AB937">SUM(S938:S948)</f>
        <v>9592.7</v>
      </c>
      <c r="T937" s="8">
        <f t="shared" si="180"/>
        <v>0</v>
      </c>
      <c r="U937" s="534">
        <f t="shared" si="180"/>
        <v>9592.7</v>
      </c>
      <c r="V937" s="8">
        <f t="shared" si="180"/>
        <v>0</v>
      </c>
      <c r="W937" s="8">
        <f t="shared" si="180"/>
        <v>0</v>
      </c>
      <c r="X937" s="8">
        <f t="shared" si="180"/>
        <v>0</v>
      </c>
      <c r="Y937" s="8">
        <f t="shared" si="180"/>
        <v>0</v>
      </c>
      <c r="Z937" s="8">
        <f t="shared" si="180"/>
        <v>0</v>
      </c>
      <c r="AA937" s="8">
        <f t="shared" si="180"/>
        <v>0</v>
      </c>
      <c r="AB937" s="8">
        <f t="shared" si="180"/>
        <v>0</v>
      </c>
      <c r="AC937" s="422" t="s">
        <v>28</v>
      </c>
      <c r="AD937" s="423"/>
    </row>
    <row r="938" spans="1:30" s="9" customFormat="1" ht="12.75">
      <c r="A938" s="354"/>
      <c r="B938" s="342"/>
      <c r="C938" s="328"/>
      <c r="D938" s="97"/>
      <c r="E938" s="98"/>
      <c r="F938" s="91"/>
      <c r="G938" s="104"/>
      <c r="H938" s="94"/>
      <c r="I938" s="104"/>
      <c r="J938" s="94"/>
      <c r="K938" s="104"/>
      <c r="L938" s="94"/>
      <c r="M938" s="104"/>
      <c r="N938" s="94"/>
      <c r="O938" s="104"/>
      <c r="P938" s="95"/>
      <c r="Q938" s="47"/>
      <c r="R938" s="11" t="s">
        <v>30</v>
      </c>
      <c r="S938" s="45">
        <f aca="true" t="shared" si="181" ref="S938:T948">U938+W938+Y938+AA938</f>
        <v>0</v>
      </c>
      <c r="T938" s="45">
        <f t="shared" si="181"/>
        <v>0</v>
      </c>
      <c r="U938" s="537">
        <v>0</v>
      </c>
      <c r="V938" s="45">
        <v>0</v>
      </c>
      <c r="W938" s="45">
        <v>0</v>
      </c>
      <c r="X938" s="45">
        <v>0</v>
      </c>
      <c r="Y938" s="45">
        <v>0</v>
      </c>
      <c r="Z938" s="45">
        <v>0</v>
      </c>
      <c r="AA938" s="45">
        <v>0</v>
      </c>
      <c r="AB938" s="45">
        <v>0</v>
      </c>
      <c r="AC938" s="415"/>
      <c r="AD938" s="424"/>
    </row>
    <row r="939" spans="1:30" s="9" customFormat="1" ht="12.75">
      <c r="A939" s="354"/>
      <c r="B939" s="342"/>
      <c r="C939" s="328"/>
      <c r="D939" s="97"/>
      <c r="E939" s="98"/>
      <c r="F939" s="91"/>
      <c r="G939" s="104"/>
      <c r="H939" s="94"/>
      <c r="I939" s="104"/>
      <c r="J939" s="94"/>
      <c r="K939" s="104"/>
      <c r="L939" s="94"/>
      <c r="M939" s="104"/>
      <c r="N939" s="94"/>
      <c r="O939" s="104"/>
      <c r="P939" s="95"/>
      <c r="Q939" s="16"/>
      <c r="R939" s="11" t="s">
        <v>33</v>
      </c>
      <c r="S939" s="45">
        <f t="shared" si="181"/>
        <v>0</v>
      </c>
      <c r="T939" s="45">
        <f t="shared" si="181"/>
        <v>0</v>
      </c>
      <c r="U939" s="537">
        <v>0</v>
      </c>
      <c r="V939" s="45">
        <v>0</v>
      </c>
      <c r="W939" s="45">
        <v>0</v>
      </c>
      <c r="X939" s="45">
        <v>0</v>
      </c>
      <c r="Y939" s="45">
        <v>0</v>
      </c>
      <c r="Z939" s="45">
        <v>0</v>
      </c>
      <c r="AA939" s="45">
        <v>0</v>
      </c>
      <c r="AB939" s="45">
        <v>0</v>
      </c>
      <c r="AC939" s="415"/>
      <c r="AD939" s="424"/>
    </row>
    <row r="940" spans="1:30" s="9" customFormat="1" ht="12.75">
      <c r="A940" s="354"/>
      <c r="B940" s="342"/>
      <c r="C940" s="328"/>
      <c r="D940" s="97"/>
      <c r="E940" s="98"/>
      <c r="F940" s="91"/>
      <c r="G940" s="104"/>
      <c r="H940" s="94"/>
      <c r="I940" s="104"/>
      <c r="J940" s="94"/>
      <c r="K940" s="104"/>
      <c r="L940" s="94"/>
      <c r="M940" s="104"/>
      <c r="N940" s="94"/>
      <c r="O940" s="104"/>
      <c r="P940" s="95"/>
      <c r="Q940" s="38"/>
      <c r="R940" s="11" t="s">
        <v>34</v>
      </c>
      <c r="S940" s="45">
        <f t="shared" si="181"/>
        <v>0</v>
      </c>
      <c r="T940" s="45">
        <f t="shared" si="181"/>
        <v>0</v>
      </c>
      <c r="U940" s="537">
        <v>0</v>
      </c>
      <c r="V940" s="45">
        <v>0</v>
      </c>
      <c r="W940" s="45">
        <v>0</v>
      </c>
      <c r="X940" s="45">
        <v>0</v>
      </c>
      <c r="Y940" s="45">
        <v>0</v>
      </c>
      <c r="Z940" s="45">
        <v>0</v>
      </c>
      <c r="AA940" s="45">
        <v>0</v>
      </c>
      <c r="AB940" s="45">
        <v>0</v>
      </c>
      <c r="AC940" s="415"/>
      <c r="AD940" s="424"/>
    </row>
    <row r="941" spans="1:30" s="9" customFormat="1" ht="12.75">
      <c r="A941" s="354"/>
      <c r="B941" s="342"/>
      <c r="C941" s="328"/>
      <c r="D941" s="97"/>
      <c r="E941" s="98"/>
      <c r="F941" s="91"/>
      <c r="G941" s="104"/>
      <c r="H941" s="94"/>
      <c r="I941" s="104"/>
      <c r="J941" s="94"/>
      <c r="K941" s="104"/>
      <c r="L941" s="94"/>
      <c r="M941" s="104"/>
      <c r="N941" s="94"/>
      <c r="O941" s="104"/>
      <c r="P941" s="95"/>
      <c r="Q941" s="16"/>
      <c r="R941" s="11" t="s">
        <v>228</v>
      </c>
      <c r="S941" s="45">
        <f t="shared" si="181"/>
        <v>0</v>
      </c>
      <c r="T941" s="45">
        <f t="shared" si="181"/>
        <v>0</v>
      </c>
      <c r="U941" s="537">
        <v>0</v>
      </c>
      <c r="V941" s="45">
        <v>0</v>
      </c>
      <c r="W941" s="45">
        <v>0</v>
      </c>
      <c r="X941" s="45">
        <v>0</v>
      </c>
      <c r="Y941" s="45">
        <v>0</v>
      </c>
      <c r="Z941" s="45">
        <v>0</v>
      </c>
      <c r="AA941" s="45">
        <v>0</v>
      </c>
      <c r="AB941" s="45">
        <v>0</v>
      </c>
      <c r="AC941" s="415"/>
      <c r="AD941" s="424"/>
    </row>
    <row r="942" spans="1:30" s="9" customFormat="1" ht="12.75">
      <c r="A942" s="354"/>
      <c r="B942" s="342"/>
      <c r="C942" s="328"/>
      <c r="D942" s="97"/>
      <c r="E942" s="98"/>
      <c r="F942" s="91"/>
      <c r="G942" s="104"/>
      <c r="H942" s="94"/>
      <c r="I942" s="104"/>
      <c r="J942" s="94"/>
      <c r="K942" s="104"/>
      <c r="L942" s="94"/>
      <c r="M942" s="104"/>
      <c r="N942" s="94"/>
      <c r="O942" s="104"/>
      <c r="P942" s="95"/>
      <c r="Q942" s="11"/>
      <c r="R942" s="11" t="s">
        <v>36</v>
      </c>
      <c r="S942" s="45">
        <f t="shared" si="181"/>
        <v>0</v>
      </c>
      <c r="T942" s="45">
        <f t="shared" si="181"/>
        <v>0</v>
      </c>
      <c r="U942" s="538">
        <v>0</v>
      </c>
      <c r="V942" s="12">
        <v>0</v>
      </c>
      <c r="W942" s="45">
        <v>0</v>
      </c>
      <c r="X942" s="45">
        <v>0</v>
      </c>
      <c r="Y942" s="45">
        <v>0</v>
      </c>
      <c r="Z942" s="45">
        <v>0</v>
      </c>
      <c r="AA942" s="45">
        <v>0</v>
      </c>
      <c r="AB942" s="45">
        <v>0</v>
      </c>
      <c r="AC942" s="415"/>
      <c r="AD942" s="424"/>
    </row>
    <row r="943" spans="1:30" s="9" customFormat="1" ht="12.75">
      <c r="A943" s="354"/>
      <c r="B943" s="342"/>
      <c r="C943" s="328"/>
      <c r="D943" s="97"/>
      <c r="E943" s="98"/>
      <c r="F943" s="91"/>
      <c r="G943" s="104"/>
      <c r="H943" s="94"/>
      <c r="I943" s="104"/>
      <c r="J943" s="94"/>
      <c r="K943" s="104"/>
      <c r="L943" s="94"/>
      <c r="M943" s="104"/>
      <c r="N943" s="94"/>
      <c r="O943" s="104"/>
      <c r="P943" s="95"/>
      <c r="Q943" s="11"/>
      <c r="R943" s="11" t="s">
        <v>207</v>
      </c>
      <c r="S943" s="45">
        <f t="shared" si="181"/>
        <v>0</v>
      </c>
      <c r="T943" s="45">
        <f t="shared" si="181"/>
        <v>0</v>
      </c>
      <c r="U943" s="538">
        <v>0</v>
      </c>
      <c r="V943" s="12">
        <v>0</v>
      </c>
      <c r="W943" s="45">
        <v>0</v>
      </c>
      <c r="X943" s="45">
        <v>0</v>
      </c>
      <c r="Y943" s="45">
        <v>0</v>
      </c>
      <c r="Z943" s="45">
        <v>0</v>
      </c>
      <c r="AA943" s="45">
        <v>0</v>
      </c>
      <c r="AB943" s="45">
        <v>0</v>
      </c>
      <c r="AC943" s="415"/>
      <c r="AD943" s="424"/>
    </row>
    <row r="944" spans="1:30" s="9" customFormat="1" ht="12.75">
      <c r="A944" s="354"/>
      <c r="B944" s="342"/>
      <c r="C944" s="328"/>
      <c r="D944" s="97"/>
      <c r="E944" s="98"/>
      <c r="F944" s="91"/>
      <c r="G944" s="104"/>
      <c r="H944" s="94"/>
      <c r="I944" s="104"/>
      <c r="J944" s="94"/>
      <c r="K944" s="104"/>
      <c r="L944" s="94"/>
      <c r="M944" s="104"/>
      <c r="N944" s="94"/>
      <c r="O944" s="104"/>
      <c r="P944" s="95"/>
      <c r="Q944" s="16"/>
      <c r="R944" s="11" t="s">
        <v>214</v>
      </c>
      <c r="S944" s="45">
        <f t="shared" si="181"/>
        <v>0</v>
      </c>
      <c r="T944" s="45">
        <f t="shared" si="181"/>
        <v>0</v>
      </c>
      <c r="U944" s="538">
        <v>0</v>
      </c>
      <c r="V944" s="12">
        <v>0</v>
      </c>
      <c r="W944" s="12">
        <v>0</v>
      </c>
      <c r="X944" s="45">
        <v>0</v>
      </c>
      <c r="Y944" s="12">
        <v>0</v>
      </c>
      <c r="Z944" s="12">
        <v>0</v>
      </c>
      <c r="AA944" s="12">
        <v>0</v>
      </c>
      <c r="AB944" s="45">
        <v>0</v>
      </c>
      <c r="AC944" s="415"/>
      <c r="AD944" s="424"/>
    </row>
    <row r="945" spans="1:30" s="9" customFormat="1" ht="12.75">
      <c r="A945" s="354"/>
      <c r="B945" s="342"/>
      <c r="C945" s="328"/>
      <c r="D945" s="97"/>
      <c r="E945" s="98"/>
      <c r="F945" s="91"/>
      <c r="G945" s="104"/>
      <c r="H945" s="94"/>
      <c r="I945" s="104"/>
      <c r="J945" s="94"/>
      <c r="K945" s="104"/>
      <c r="L945" s="94"/>
      <c r="M945" s="104"/>
      <c r="N945" s="94"/>
      <c r="O945" s="104"/>
      <c r="P945" s="95"/>
      <c r="Q945" s="11"/>
      <c r="R945" s="11" t="s">
        <v>215</v>
      </c>
      <c r="S945" s="45">
        <f t="shared" si="181"/>
        <v>0</v>
      </c>
      <c r="T945" s="45">
        <f t="shared" si="181"/>
        <v>0</v>
      </c>
      <c r="U945" s="538">
        <v>0</v>
      </c>
      <c r="V945" s="12">
        <v>0</v>
      </c>
      <c r="W945" s="12">
        <v>0</v>
      </c>
      <c r="X945" s="45">
        <v>0</v>
      </c>
      <c r="Y945" s="12">
        <v>0</v>
      </c>
      <c r="Z945" s="12">
        <v>0</v>
      </c>
      <c r="AA945" s="12">
        <v>0</v>
      </c>
      <c r="AB945" s="45">
        <v>0</v>
      </c>
      <c r="AC945" s="415"/>
      <c r="AD945" s="424"/>
    </row>
    <row r="946" spans="1:30" s="9" customFormat="1" ht="12.75">
      <c r="A946" s="354"/>
      <c r="B946" s="342"/>
      <c r="C946" s="328"/>
      <c r="D946" s="97"/>
      <c r="E946" s="98"/>
      <c r="F946" s="91"/>
      <c r="G946" s="104"/>
      <c r="H946" s="94"/>
      <c r="I946" s="104"/>
      <c r="J946" s="94"/>
      <c r="K946" s="104"/>
      <c r="L946" s="94"/>
      <c r="M946" s="104"/>
      <c r="N946" s="94"/>
      <c r="O946" s="104"/>
      <c r="P946" s="95"/>
      <c r="Q946" s="11"/>
      <c r="R946" s="11" t="s">
        <v>216</v>
      </c>
      <c r="S946" s="45">
        <f t="shared" si="181"/>
        <v>0</v>
      </c>
      <c r="T946" s="45">
        <f t="shared" si="181"/>
        <v>0</v>
      </c>
      <c r="U946" s="538">
        <v>0</v>
      </c>
      <c r="V946" s="12">
        <v>0</v>
      </c>
      <c r="W946" s="12">
        <v>0</v>
      </c>
      <c r="X946" s="45">
        <v>0</v>
      </c>
      <c r="Y946" s="12">
        <v>0</v>
      </c>
      <c r="Z946" s="12">
        <v>0</v>
      </c>
      <c r="AA946" s="12">
        <v>0</v>
      </c>
      <c r="AB946" s="45">
        <v>0</v>
      </c>
      <c r="AC946" s="415"/>
      <c r="AD946" s="424"/>
    </row>
    <row r="947" spans="1:30" s="9" customFormat="1" ht="12.75">
      <c r="A947" s="354"/>
      <c r="B947" s="342"/>
      <c r="C947" s="328"/>
      <c r="D947" s="97"/>
      <c r="E947" s="98"/>
      <c r="F947" s="91">
        <v>1</v>
      </c>
      <c r="G947" s="104"/>
      <c r="H947" s="94"/>
      <c r="I947" s="104"/>
      <c r="J947" s="94"/>
      <c r="K947" s="104"/>
      <c r="L947" s="94"/>
      <c r="M947" s="104"/>
      <c r="N947" s="94"/>
      <c r="O947" s="104"/>
      <c r="P947" s="95"/>
      <c r="Q947" s="11" t="s">
        <v>183</v>
      </c>
      <c r="R947" s="11" t="s">
        <v>217</v>
      </c>
      <c r="S947" s="45">
        <f t="shared" si="181"/>
        <v>1592.7</v>
      </c>
      <c r="T947" s="45">
        <f t="shared" si="181"/>
        <v>0</v>
      </c>
      <c r="U947" s="538">
        <v>1592.7</v>
      </c>
      <c r="V947" s="12">
        <v>0</v>
      </c>
      <c r="W947" s="12">
        <v>0</v>
      </c>
      <c r="X947" s="45">
        <v>0</v>
      </c>
      <c r="Y947" s="12">
        <v>0</v>
      </c>
      <c r="Z947" s="12">
        <v>0</v>
      </c>
      <c r="AA947" s="12">
        <v>0</v>
      </c>
      <c r="AB947" s="45">
        <v>0</v>
      </c>
      <c r="AC947" s="415"/>
      <c r="AD947" s="424"/>
    </row>
    <row r="948" spans="1:30" s="9" customFormat="1" ht="13.5" thickBot="1">
      <c r="A948" s="355"/>
      <c r="B948" s="343"/>
      <c r="C948" s="318"/>
      <c r="D948" s="99">
        <v>850</v>
      </c>
      <c r="E948" s="101"/>
      <c r="F948" s="92"/>
      <c r="G948" s="111"/>
      <c r="H948" s="109">
        <v>1</v>
      </c>
      <c r="I948" s="111"/>
      <c r="J948" s="109"/>
      <c r="K948" s="111"/>
      <c r="L948" s="109"/>
      <c r="M948" s="111"/>
      <c r="N948" s="109"/>
      <c r="O948" s="111"/>
      <c r="P948" s="114"/>
      <c r="Q948" s="11" t="s">
        <v>31</v>
      </c>
      <c r="R948" s="14" t="s">
        <v>218</v>
      </c>
      <c r="S948" s="46">
        <f t="shared" si="181"/>
        <v>8000</v>
      </c>
      <c r="T948" s="46">
        <f t="shared" si="181"/>
        <v>0</v>
      </c>
      <c r="U948" s="538">
        <v>8000</v>
      </c>
      <c r="V948" s="15">
        <v>0</v>
      </c>
      <c r="W948" s="15">
        <v>0</v>
      </c>
      <c r="X948" s="46">
        <v>0</v>
      </c>
      <c r="Y948" s="15">
        <v>0</v>
      </c>
      <c r="Z948" s="15">
        <v>0</v>
      </c>
      <c r="AA948" s="15">
        <v>0</v>
      </c>
      <c r="AB948" s="46">
        <v>0</v>
      </c>
      <c r="AC948" s="416"/>
      <c r="AD948" s="425"/>
    </row>
    <row r="949" spans="1:30" s="9" customFormat="1" ht="12.75">
      <c r="A949" s="344" t="s">
        <v>431</v>
      </c>
      <c r="B949" s="345" t="s">
        <v>397</v>
      </c>
      <c r="C949" s="89">
        <v>4017</v>
      </c>
      <c r="D949" s="103"/>
      <c r="E949" s="102"/>
      <c r="F949" s="93"/>
      <c r="G949" s="112"/>
      <c r="H949" s="110"/>
      <c r="I949" s="112"/>
      <c r="J949" s="110"/>
      <c r="K949" s="112"/>
      <c r="L949" s="110"/>
      <c r="M949" s="112"/>
      <c r="N949" s="110"/>
      <c r="O949" s="112"/>
      <c r="P949" s="113"/>
      <c r="Q949" s="72"/>
      <c r="R949" s="55" t="s">
        <v>227</v>
      </c>
      <c r="S949" s="8">
        <f aca="true" t="shared" si="182" ref="S949:AB949">SUM(S950:S960)</f>
        <v>78</v>
      </c>
      <c r="T949" s="8">
        <f t="shared" si="182"/>
        <v>78</v>
      </c>
      <c r="U949" s="534">
        <f t="shared" si="182"/>
        <v>78</v>
      </c>
      <c r="V949" s="8">
        <f t="shared" si="182"/>
        <v>78</v>
      </c>
      <c r="W949" s="8">
        <f t="shared" si="182"/>
        <v>0</v>
      </c>
      <c r="X949" s="8">
        <f t="shared" si="182"/>
        <v>0</v>
      </c>
      <c r="Y949" s="8">
        <f t="shared" si="182"/>
        <v>0</v>
      </c>
      <c r="Z949" s="8">
        <f t="shared" si="182"/>
        <v>0</v>
      </c>
      <c r="AA949" s="8">
        <f t="shared" si="182"/>
        <v>0</v>
      </c>
      <c r="AB949" s="8">
        <f t="shared" si="182"/>
        <v>0</v>
      </c>
      <c r="AC949" s="422" t="s">
        <v>28</v>
      </c>
      <c r="AD949" s="423"/>
    </row>
    <row r="950" spans="1:30" s="9" customFormat="1" ht="12.75">
      <c r="A950" s="354"/>
      <c r="B950" s="342"/>
      <c r="C950" s="87"/>
      <c r="D950" s="97"/>
      <c r="E950" s="98"/>
      <c r="F950" s="91"/>
      <c r="G950" s="104"/>
      <c r="H950" s="94"/>
      <c r="I950" s="104"/>
      <c r="J950" s="94"/>
      <c r="K950" s="104"/>
      <c r="L950" s="94"/>
      <c r="M950" s="104"/>
      <c r="N950" s="94"/>
      <c r="O950" s="104"/>
      <c r="P950" s="95"/>
      <c r="Q950" s="47"/>
      <c r="R950" s="11" t="s">
        <v>30</v>
      </c>
      <c r="S950" s="45">
        <f aca="true" t="shared" si="183" ref="S950:T960">U950+W950+Y950+AA950</f>
        <v>0</v>
      </c>
      <c r="T950" s="45">
        <f t="shared" si="183"/>
        <v>0</v>
      </c>
      <c r="U950" s="537">
        <v>0</v>
      </c>
      <c r="V950" s="45">
        <v>0</v>
      </c>
      <c r="W950" s="45">
        <v>0</v>
      </c>
      <c r="X950" s="45">
        <v>0</v>
      </c>
      <c r="Y950" s="45">
        <v>0</v>
      </c>
      <c r="Z950" s="45">
        <v>0</v>
      </c>
      <c r="AA950" s="45">
        <v>0</v>
      </c>
      <c r="AB950" s="45">
        <v>0</v>
      </c>
      <c r="AC950" s="415"/>
      <c r="AD950" s="424"/>
    </row>
    <row r="951" spans="1:30" s="9" customFormat="1" ht="12.75">
      <c r="A951" s="354"/>
      <c r="B951" s="342"/>
      <c r="C951" s="87"/>
      <c r="D951" s="97"/>
      <c r="E951" s="98"/>
      <c r="F951" s="91"/>
      <c r="G951" s="104"/>
      <c r="H951" s="94"/>
      <c r="I951" s="104"/>
      <c r="J951" s="94"/>
      <c r="K951" s="104"/>
      <c r="L951" s="94"/>
      <c r="M951" s="104"/>
      <c r="N951" s="94"/>
      <c r="O951" s="104"/>
      <c r="P951" s="95"/>
      <c r="Q951" s="16"/>
      <c r="R951" s="11" t="s">
        <v>33</v>
      </c>
      <c r="S951" s="45">
        <f t="shared" si="183"/>
        <v>0</v>
      </c>
      <c r="T951" s="45">
        <f t="shared" si="183"/>
        <v>0</v>
      </c>
      <c r="U951" s="537">
        <v>0</v>
      </c>
      <c r="V951" s="45">
        <v>0</v>
      </c>
      <c r="W951" s="45">
        <v>0</v>
      </c>
      <c r="X951" s="45">
        <v>0</v>
      </c>
      <c r="Y951" s="45">
        <v>0</v>
      </c>
      <c r="Z951" s="45">
        <v>0</v>
      </c>
      <c r="AA951" s="45">
        <v>0</v>
      </c>
      <c r="AB951" s="45">
        <v>0</v>
      </c>
      <c r="AC951" s="415"/>
      <c r="AD951" s="424"/>
    </row>
    <row r="952" spans="1:30" s="9" customFormat="1" ht="12.75">
      <c r="A952" s="354"/>
      <c r="B952" s="342"/>
      <c r="C952" s="87"/>
      <c r="D952" s="97"/>
      <c r="E952" s="98"/>
      <c r="F952" s="91">
        <v>1</v>
      </c>
      <c r="G952" s="104">
        <v>1</v>
      </c>
      <c r="H952" s="94"/>
      <c r="I952" s="104"/>
      <c r="J952" s="94"/>
      <c r="K952" s="104"/>
      <c r="L952" s="94"/>
      <c r="M952" s="104"/>
      <c r="N952" s="94"/>
      <c r="O952" s="104"/>
      <c r="P952" s="95" t="s">
        <v>194</v>
      </c>
      <c r="Q952" s="11" t="s">
        <v>183</v>
      </c>
      <c r="R952" s="11" t="s">
        <v>34</v>
      </c>
      <c r="S952" s="45">
        <f t="shared" si="183"/>
        <v>78</v>
      </c>
      <c r="T952" s="45">
        <f t="shared" si="183"/>
        <v>78</v>
      </c>
      <c r="U952" s="537">
        <v>78</v>
      </c>
      <c r="V952" s="45">
        <v>78</v>
      </c>
      <c r="W952" s="45">
        <v>0</v>
      </c>
      <c r="X952" s="45">
        <v>0</v>
      </c>
      <c r="Y952" s="45">
        <v>0</v>
      </c>
      <c r="Z952" s="45">
        <v>0</v>
      </c>
      <c r="AA952" s="45">
        <v>0</v>
      </c>
      <c r="AB952" s="45">
        <v>0</v>
      </c>
      <c r="AC952" s="415"/>
      <c r="AD952" s="424"/>
    </row>
    <row r="953" spans="1:30" s="9" customFormat="1" ht="12.75">
      <c r="A953" s="354"/>
      <c r="B953" s="342"/>
      <c r="C953" s="87"/>
      <c r="D953" s="97"/>
      <c r="E953" s="98"/>
      <c r="F953" s="91"/>
      <c r="G953" s="104"/>
      <c r="H953" s="94"/>
      <c r="I953" s="104"/>
      <c r="J953" s="94"/>
      <c r="K953" s="104"/>
      <c r="L953" s="94"/>
      <c r="M953" s="104"/>
      <c r="N953" s="94"/>
      <c r="O953" s="104"/>
      <c r="P953" s="95"/>
      <c r="Q953" s="11"/>
      <c r="R953" s="11" t="s">
        <v>228</v>
      </c>
      <c r="S953" s="45">
        <f t="shared" si="183"/>
        <v>0</v>
      </c>
      <c r="T953" s="45">
        <f t="shared" si="183"/>
        <v>0</v>
      </c>
      <c r="U953" s="537">
        <v>0</v>
      </c>
      <c r="V953" s="45">
        <v>0</v>
      </c>
      <c r="W953" s="45">
        <v>0</v>
      </c>
      <c r="X953" s="45">
        <v>0</v>
      </c>
      <c r="Y953" s="45">
        <v>0</v>
      </c>
      <c r="Z953" s="45">
        <v>0</v>
      </c>
      <c r="AA953" s="45">
        <v>0</v>
      </c>
      <c r="AB953" s="45">
        <v>0</v>
      </c>
      <c r="AC953" s="415"/>
      <c r="AD953" s="424"/>
    </row>
    <row r="954" spans="1:30" s="9" customFormat="1" ht="12.75">
      <c r="A954" s="354"/>
      <c r="B954" s="342"/>
      <c r="C954" s="87"/>
      <c r="D954" s="97"/>
      <c r="E954" s="98"/>
      <c r="F954" s="91"/>
      <c r="G954" s="104"/>
      <c r="H954" s="94"/>
      <c r="I954" s="104"/>
      <c r="J954" s="94"/>
      <c r="K954" s="104"/>
      <c r="L954" s="94"/>
      <c r="M954" s="104"/>
      <c r="N954" s="94"/>
      <c r="O954" s="104"/>
      <c r="P954" s="95"/>
      <c r="Q954" s="11"/>
      <c r="R954" s="11" t="s">
        <v>36</v>
      </c>
      <c r="S954" s="45">
        <f t="shared" si="183"/>
        <v>0</v>
      </c>
      <c r="T954" s="45">
        <f t="shared" si="183"/>
        <v>0</v>
      </c>
      <c r="U954" s="538">
        <v>0</v>
      </c>
      <c r="V954" s="12">
        <v>0</v>
      </c>
      <c r="W954" s="45">
        <v>0</v>
      </c>
      <c r="X954" s="45">
        <v>0</v>
      </c>
      <c r="Y954" s="45">
        <v>0</v>
      </c>
      <c r="Z954" s="45">
        <v>0</v>
      </c>
      <c r="AA954" s="45">
        <v>0</v>
      </c>
      <c r="AB954" s="45">
        <v>0</v>
      </c>
      <c r="AC954" s="415"/>
      <c r="AD954" s="424"/>
    </row>
    <row r="955" spans="1:30" s="9" customFormat="1" ht="12.75">
      <c r="A955" s="354"/>
      <c r="B955" s="342"/>
      <c r="C955" s="87"/>
      <c r="D955" s="97"/>
      <c r="E955" s="98"/>
      <c r="F955" s="91"/>
      <c r="G955" s="104"/>
      <c r="H955" s="94"/>
      <c r="I955" s="104"/>
      <c r="J955" s="94"/>
      <c r="K955" s="104"/>
      <c r="L955" s="94"/>
      <c r="M955" s="104"/>
      <c r="N955" s="94"/>
      <c r="O955" s="104"/>
      <c r="P955" s="95"/>
      <c r="Q955" s="11"/>
      <c r="R955" s="11" t="s">
        <v>207</v>
      </c>
      <c r="S955" s="45">
        <f t="shared" si="183"/>
        <v>0</v>
      </c>
      <c r="T955" s="45">
        <f t="shared" si="183"/>
        <v>0</v>
      </c>
      <c r="U955" s="538">
        <v>0</v>
      </c>
      <c r="V955" s="12">
        <v>0</v>
      </c>
      <c r="W955" s="45">
        <v>0</v>
      </c>
      <c r="X955" s="45">
        <v>0</v>
      </c>
      <c r="Y955" s="45">
        <v>0</v>
      </c>
      <c r="Z955" s="45">
        <v>0</v>
      </c>
      <c r="AA955" s="45">
        <v>0</v>
      </c>
      <c r="AB955" s="45">
        <v>0</v>
      </c>
      <c r="AC955" s="415"/>
      <c r="AD955" s="424"/>
    </row>
    <row r="956" spans="1:30" s="9" customFormat="1" ht="12.75">
      <c r="A956" s="354"/>
      <c r="B956" s="342"/>
      <c r="C956" s="87"/>
      <c r="D956" s="97"/>
      <c r="E956" s="98"/>
      <c r="F956" s="91"/>
      <c r="G956" s="104"/>
      <c r="H956" s="94"/>
      <c r="I956" s="104"/>
      <c r="J956" s="94"/>
      <c r="K956" s="104"/>
      <c r="L956" s="94"/>
      <c r="M956" s="104"/>
      <c r="N956" s="94"/>
      <c r="O956" s="104"/>
      <c r="P956" s="95"/>
      <c r="Q956" s="16"/>
      <c r="R956" s="11" t="s">
        <v>214</v>
      </c>
      <c r="S956" s="45">
        <f t="shared" si="183"/>
        <v>0</v>
      </c>
      <c r="T956" s="45">
        <f t="shared" si="183"/>
        <v>0</v>
      </c>
      <c r="U956" s="538">
        <v>0</v>
      </c>
      <c r="V956" s="12">
        <v>0</v>
      </c>
      <c r="W956" s="12">
        <v>0</v>
      </c>
      <c r="X956" s="45">
        <v>0</v>
      </c>
      <c r="Y956" s="12">
        <v>0</v>
      </c>
      <c r="Z956" s="12">
        <v>0</v>
      </c>
      <c r="AA956" s="12">
        <v>0</v>
      </c>
      <c r="AB956" s="45">
        <v>0</v>
      </c>
      <c r="AC956" s="415"/>
      <c r="AD956" s="424"/>
    </row>
    <row r="957" spans="1:30" s="9" customFormat="1" ht="12.75">
      <c r="A957" s="354"/>
      <c r="B957" s="342"/>
      <c r="C957" s="87"/>
      <c r="D957" s="97"/>
      <c r="E957" s="98"/>
      <c r="F957" s="91"/>
      <c r="G957" s="104"/>
      <c r="H957" s="94"/>
      <c r="I957" s="104"/>
      <c r="J957" s="94"/>
      <c r="K957" s="104"/>
      <c r="L957" s="94"/>
      <c r="M957" s="104"/>
      <c r="N957" s="94"/>
      <c r="O957" s="104"/>
      <c r="P957" s="95"/>
      <c r="Q957" s="16"/>
      <c r="R957" s="11" t="s">
        <v>215</v>
      </c>
      <c r="S957" s="45">
        <f t="shared" si="183"/>
        <v>0</v>
      </c>
      <c r="T957" s="45">
        <f t="shared" si="183"/>
        <v>0</v>
      </c>
      <c r="U957" s="538">
        <v>0</v>
      </c>
      <c r="V957" s="12">
        <v>0</v>
      </c>
      <c r="W957" s="12">
        <v>0</v>
      </c>
      <c r="X957" s="45">
        <v>0</v>
      </c>
      <c r="Y957" s="12">
        <v>0</v>
      </c>
      <c r="Z957" s="12">
        <v>0</v>
      </c>
      <c r="AA957" s="12">
        <v>0</v>
      </c>
      <c r="AB957" s="45">
        <v>0</v>
      </c>
      <c r="AC957" s="415"/>
      <c r="AD957" s="424"/>
    </row>
    <row r="958" spans="1:30" s="9" customFormat="1" ht="12.75">
      <c r="A958" s="354"/>
      <c r="B958" s="342"/>
      <c r="C958" s="87"/>
      <c r="D958" s="97"/>
      <c r="E958" s="98"/>
      <c r="F958" s="91"/>
      <c r="G958" s="104"/>
      <c r="H958" s="94"/>
      <c r="I958" s="104"/>
      <c r="J958" s="94"/>
      <c r="K958" s="104"/>
      <c r="L958" s="94"/>
      <c r="M958" s="104"/>
      <c r="N958" s="94"/>
      <c r="O958" s="104"/>
      <c r="P958" s="95"/>
      <c r="Q958" s="16"/>
      <c r="R958" s="11" t="s">
        <v>216</v>
      </c>
      <c r="S958" s="45">
        <f t="shared" si="183"/>
        <v>0</v>
      </c>
      <c r="T958" s="45">
        <f t="shared" si="183"/>
        <v>0</v>
      </c>
      <c r="U958" s="538">
        <v>0</v>
      </c>
      <c r="V958" s="12">
        <v>0</v>
      </c>
      <c r="W958" s="12">
        <v>0</v>
      </c>
      <c r="X958" s="45">
        <v>0</v>
      </c>
      <c r="Y958" s="12">
        <v>0</v>
      </c>
      <c r="Z958" s="12">
        <v>0</v>
      </c>
      <c r="AA958" s="12">
        <v>0</v>
      </c>
      <c r="AB958" s="45">
        <v>0</v>
      </c>
      <c r="AC958" s="415"/>
      <c r="AD958" s="424"/>
    </row>
    <row r="959" spans="1:30" s="9" customFormat="1" ht="12.75">
      <c r="A959" s="354"/>
      <c r="B959" s="342"/>
      <c r="C959" s="87"/>
      <c r="D959" s="97"/>
      <c r="E959" s="98"/>
      <c r="F959" s="91"/>
      <c r="G959" s="104"/>
      <c r="H959" s="94"/>
      <c r="I959" s="104"/>
      <c r="J959" s="94"/>
      <c r="K959" s="104"/>
      <c r="L959" s="94"/>
      <c r="M959" s="104"/>
      <c r="N959" s="94"/>
      <c r="O959" s="104"/>
      <c r="P959" s="95"/>
      <c r="Q959" s="16"/>
      <c r="R959" s="11" t="s">
        <v>217</v>
      </c>
      <c r="S959" s="45">
        <f t="shared" si="183"/>
        <v>0</v>
      </c>
      <c r="T959" s="45">
        <f t="shared" si="183"/>
        <v>0</v>
      </c>
      <c r="U959" s="538">
        <v>0</v>
      </c>
      <c r="V959" s="12">
        <v>0</v>
      </c>
      <c r="W959" s="12">
        <v>0</v>
      </c>
      <c r="X959" s="45">
        <v>0</v>
      </c>
      <c r="Y959" s="12">
        <v>0</v>
      </c>
      <c r="Z959" s="12">
        <v>0</v>
      </c>
      <c r="AA959" s="12">
        <v>0</v>
      </c>
      <c r="AB959" s="45">
        <v>0</v>
      </c>
      <c r="AC959" s="415"/>
      <c r="AD959" s="424"/>
    </row>
    <row r="960" spans="1:30" s="9" customFormat="1" ht="13.5" thickBot="1">
      <c r="A960" s="355"/>
      <c r="B960" s="343"/>
      <c r="C960" s="88"/>
      <c r="D960" s="99"/>
      <c r="E960" s="101"/>
      <c r="F960" s="92"/>
      <c r="G960" s="111"/>
      <c r="H960" s="109"/>
      <c r="I960" s="111"/>
      <c r="J960" s="109"/>
      <c r="K960" s="111"/>
      <c r="L960" s="109"/>
      <c r="M960" s="111"/>
      <c r="N960" s="109"/>
      <c r="O960" s="111"/>
      <c r="P960" s="114"/>
      <c r="Q960" s="39"/>
      <c r="R960" s="14" t="s">
        <v>218</v>
      </c>
      <c r="S960" s="46">
        <f t="shared" si="183"/>
        <v>0</v>
      </c>
      <c r="T960" s="46">
        <f t="shared" si="183"/>
        <v>0</v>
      </c>
      <c r="U960" s="542">
        <v>0</v>
      </c>
      <c r="V960" s="15">
        <v>0</v>
      </c>
      <c r="W960" s="15">
        <v>0</v>
      </c>
      <c r="X960" s="46">
        <v>0</v>
      </c>
      <c r="Y960" s="15">
        <v>0</v>
      </c>
      <c r="Z960" s="15">
        <v>0</v>
      </c>
      <c r="AA960" s="15">
        <v>0</v>
      </c>
      <c r="AB960" s="46">
        <v>0</v>
      </c>
      <c r="AC960" s="416"/>
      <c r="AD960" s="425"/>
    </row>
    <row r="961" spans="1:30" ht="12.75" customHeight="1">
      <c r="A961" s="344" t="s">
        <v>432</v>
      </c>
      <c r="B961" s="345" t="s">
        <v>1</v>
      </c>
      <c r="C961" s="120" t="s">
        <v>278</v>
      </c>
      <c r="D961" s="121"/>
      <c r="E961" s="122"/>
      <c r="F961" s="115"/>
      <c r="G961" s="123"/>
      <c r="H961" s="79"/>
      <c r="I961" s="123"/>
      <c r="J961" s="79"/>
      <c r="K961" s="123"/>
      <c r="L961" s="79"/>
      <c r="M961" s="123"/>
      <c r="N961" s="79"/>
      <c r="O961" s="123"/>
      <c r="P961" s="7"/>
      <c r="Q961" s="72"/>
      <c r="R961" s="55" t="s">
        <v>27</v>
      </c>
      <c r="S961" s="8">
        <f>SUM(S962:S972)</f>
        <v>63921.100000000006</v>
      </c>
      <c r="T961" s="8">
        <f aca="true" t="shared" si="184" ref="T961:AB961">SUM(T962:T972)</f>
        <v>63921.100000000006</v>
      </c>
      <c r="U961" s="534">
        <f t="shared" si="184"/>
        <v>17317.4</v>
      </c>
      <c r="V961" s="8">
        <f t="shared" si="184"/>
        <v>17317.4</v>
      </c>
      <c r="W961" s="8">
        <f t="shared" si="184"/>
        <v>28338.7</v>
      </c>
      <c r="X961" s="8">
        <f t="shared" si="184"/>
        <v>28338.7</v>
      </c>
      <c r="Y961" s="8">
        <f t="shared" si="184"/>
        <v>18265</v>
      </c>
      <c r="Z961" s="8">
        <f t="shared" si="184"/>
        <v>18265</v>
      </c>
      <c r="AA961" s="8">
        <f t="shared" si="184"/>
        <v>0</v>
      </c>
      <c r="AB961" s="8">
        <f t="shared" si="184"/>
        <v>0</v>
      </c>
      <c r="AC961" s="339" t="s">
        <v>28</v>
      </c>
      <c r="AD961" s="340"/>
    </row>
    <row r="962" spans="1:30" ht="12.75">
      <c r="A962" s="354"/>
      <c r="B962" s="342"/>
      <c r="C962" s="90"/>
      <c r="D962" s="105"/>
      <c r="E962" s="106"/>
      <c r="F962" s="95"/>
      <c r="G962" s="74"/>
      <c r="H962" s="10"/>
      <c r="I962" s="74"/>
      <c r="J962" s="10"/>
      <c r="K962" s="74"/>
      <c r="L962" s="10"/>
      <c r="M962" s="74"/>
      <c r="N962" s="10"/>
      <c r="O962" s="74"/>
      <c r="P962" s="10"/>
      <c r="Q962" s="47" t="s">
        <v>32</v>
      </c>
      <c r="R962" s="47" t="s">
        <v>30</v>
      </c>
      <c r="S962" s="12">
        <f aca="true" t="shared" si="185" ref="S962:T966">U962+W962+Y962+AA962</f>
        <v>0</v>
      </c>
      <c r="T962" s="12">
        <f t="shared" si="185"/>
        <v>0</v>
      </c>
      <c r="U962" s="538">
        <v>0</v>
      </c>
      <c r="V962" s="12">
        <v>0</v>
      </c>
      <c r="W962" s="12">
        <v>0</v>
      </c>
      <c r="X962" s="12">
        <v>0</v>
      </c>
      <c r="Y962" s="12">
        <v>0</v>
      </c>
      <c r="Z962" s="12">
        <v>0</v>
      </c>
      <c r="AA962" s="12">
        <v>0</v>
      </c>
      <c r="AB962" s="12">
        <v>0</v>
      </c>
      <c r="AC962" s="341"/>
      <c r="AD962" s="329"/>
    </row>
    <row r="963" spans="1:30" ht="38.25">
      <c r="A963" s="354"/>
      <c r="B963" s="342"/>
      <c r="C963" s="90"/>
      <c r="D963" s="105"/>
      <c r="E963" s="106"/>
      <c r="F963" s="95">
        <v>1</v>
      </c>
      <c r="G963" s="74">
        <v>1</v>
      </c>
      <c r="H963" s="10"/>
      <c r="I963" s="74"/>
      <c r="J963" s="10"/>
      <c r="K963" s="74"/>
      <c r="L963" s="10"/>
      <c r="M963" s="74"/>
      <c r="N963" s="10"/>
      <c r="O963" s="74"/>
      <c r="P963" s="10" t="s">
        <v>194</v>
      </c>
      <c r="Q963" s="47" t="s">
        <v>38</v>
      </c>
      <c r="R963" s="47" t="s">
        <v>33</v>
      </c>
      <c r="S963" s="12">
        <f t="shared" si="185"/>
        <v>1782.8</v>
      </c>
      <c r="T963" s="12">
        <f t="shared" si="185"/>
        <v>1782.8</v>
      </c>
      <c r="U963" s="538">
        <v>1782.8</v>
      </c>
      <c r="V963" s="12">
        <v>1782.8</v>
      </c>
      <c r="W963" s="12">
        <v>0</v>
      </c>
      <c r="X963" s="12">
        <v>0</v>
      </c>
      <c r="Y963" s="12">
        <v>0</v>
      </c>
      <c r="Z963" s="12">
        <v>0</v>
      </c>
      <c r="AA963" s="12">
        <v>0</v>
      </c>
      <c r="AB963" s="12">
        <v>0</v>
      </c>
      <c r="AC963" s="341"/>
      <c r="AD963" s="329"/>
    </row>
    <row r="964" spans="1:30" ht="12.75">
      <c r="A964" s="354"/>
      <c r="B964" s="342"/>
      <c r="C964" s="90"/>
      <c r="D964" s="105"/>
      <c r="E964" s="106"/>
      <c r="F964" s="95"/>
      <c r="G964" s="74"/>
      <c r="H964" s="10"/>
      <c r="I964" s="74"/>
      <c r="J964" s="10"/>
      <c r="K964" s="74"/>
      <c r="L964" s="10"/>
      <c r="M964" s="74"/>
      <c r="N964" s="10"/>
      <c r="O964" s="74"/>
      <c r="P964" s="10"/>
      <c r="Q964" s="47"/>
      <c r="R964" s="47" t="s">
        <v>34</v>
      </c>
      <c r="S964" s="12">
        <f t="shared" si="185"/>
        <v>0</v>
      </c>
      <c r="T964" s="12">
        <f t="shared" si="185"/>
        <v>0</v>
      </c>
      <c r="U964" s="538">
        <v>0</v>
      </c>
      <c r="V964" s="12">
        <v>0</v>
      </c>
      <c r="W964" s="12">
        <v>0</v>
      </c>
      <c r="X964" s="12">
        <v>0</v>
      </c>
      <c r="Y964" s="12">
        <v>0</v>
      </c>
      <c r="Z964" s="12">
        <v>0</v>
      </c>
      <c r="AA964" s="12">
        <v>0</v>
      </c>
      <c r="AB964" s="12">
        <v>0</v>
      </c>
      <c r="AC964" s="341"/>
      <c r="AD964" s="329"/>
    </row>
    <row r="965" spans="1:30" ht="12.75">
      <c r="A965" s="354"/>
      <c r="B965" s="342"/>
      <c r="C965" s="90"/>
      <c r="D965" s="105"/>
      <c r="E965" s="106"/>
      <c r="F965" s="95"/>
      <c r="G965" s="74"/>
      <c r="H965" s="10"/>
      <c r="I965" s="74"/>
      <c r="J965" s="10"/>
      <c r="K965" s="74"/>
      <c r="L965" s="10"/>
      <c r="M965" s="74"/>
      <c r="N965" s="10"/>
      <c r="O965" s="74"/>
      <c r="P965" s="10"/>
      <c r="Q965" s="47"/>
      <c r="R965" s="47" t="s">
        <v>35</v>
      </c>
      <c r="S965" s="12">
        <f t="shared" si="185"/>
        <v>0</v>
      </c>
      <c r="T965" s="12">
        <f t="shared" si="185"/>
        <v>0</v>
      </c>
      <c r="U965" s="538">
        <v>0</v>
      </c>
      <c r="V965" s="12">
        <v>0</v>
      </c>
      <c r="W965" s="12">
        <v>0</v>
      </c>
      <c r="X965" s="12">
        <v>0</v>
      </c>
      <c r="Y965" s="12">
        <v>0</v>
      </c>
      <c r="Z965" s="12">
        <v>0</v>
      </c>
      <c r="AA965" s="12">
        <v>0</v>
      </c>
      <c r="AB965" s="12">
        <v>0</v>
      </c>
      <c r="AC965" s="341"/>
      <c r="AD965" s="329"/>
    </row>
    <row r="966" spans="1:30" ht="25.5">
      <c r="A966" s="354"/>
      <c r="B966" s="342"/>
      <c r="C966" s="90"/>
      <c r="D966" s="105">
        <v>986.5</v>
      </c>
      <c r="E966" s="106">
        <v>986.5</v>
      </c>
      <c r="F966" s="95"/>
      <c r="G966" s="74"/>
      <c r="H966" s="10">
        <v>1</v>
      </c>
      <c r="I966" s="74">
        <v>1</v>
      </c>
      <c r="J966" s="10"/>
      <c r="K966" s="74"/>
      <c r="L966" s="10"/>
      <c r="M966" s="74"/>
      <c r="N966" s="10"/>
      <c r="O966" s="74"/>
      <c r="P966" s="10" t="s">
        <v>318</v>
      </c>
      <c r="Q966" s="47" t="s">
        <v>31</v>
      </c>
      <c r="R966" s="47" t="s">
        <v>36</v>
      </c>
      <c r="S966" s="12">
        <f t="shared" si="185"/>
        <v>62138.3</v>
      </c>
      <c r="T966" s="12">
        <f t="shared" si="185"/>
        <v>62138.3</v>
      </c>
      <c r="U966" s="538">
        <v>15534.6</v>
      </c>
      <c r="V966" s="12">
        <v>15534.6</v>
      </c>
      <c r="W966" s="12">
        <v>28338.7</v>
      </c>
      <c r="X966" s="12">
        <v>28338.7</v>
      </c>
      <c r="Y966" s="12">
        <v>18265</v>
      </c>
      <c r="Z966" s="12">
        <v>18265</v>
      </c>
      <c r="AA966" s="12">
        <v>0</v>
      </c>
      <c r="AB966" s="12">
        <v>0</v>
      </c>
      <c r="AC966" s="341"/>
      <c r="AD966" s="329"/>
    </row>
    <row r="967" spans="1:30" ht="12.75">
      <c r="A967" s="354"/>
      <c r="B967" s="342"/>
      <c r="C967" s="90"/>
      <c r="D967" s="105"/>
      <c r="E967" s="106"/>
      <c r="F967" s="95"/>
      <c r="G967" s="74"/>
      <c r="H967" s="10"/>
      <c r="I967" s="74"/>
      <c r="J967" s="10"/>
      <c r="K967" s="74"/>
      <c r="L967" s="10"/>
      <c r="M967" s="74"/>
      <c r="N967" s="10"/>
      <c r="O967" s="74"/>
      <c r="P967" s="10"/>
      <c r="Q967" s="47"/>
      <c r="R967" s="47" t="s">
        <v>207</v>
      </c>
      <c r="S967" s="12">
        <v>0</v>
      </c>
      <c r="T967" s="12">
        <v>0</v>
      </c>
      <c r="U967" s="538">
        <v>0</v>
      </c>
      <c r="V967" s="12">
        <v>0</v>
      </c>
      <c r="W967" s="12">
        <v>0</v>
      </c>
      <c r="X967" s="12">
        <v>0</v>
      </c>
      <c r="Y967" s="12">
        <v>0</v>
      </c>
      <c r="Z967" s="12">
        <v>0</v>
      </c>
      <c r="AA967" s="12">
        <v>0</v>
      </c>
      <c r="AB967" s="12">
        <v>0</v>
      </c>
      <c r="AC967" s="341"/>
      <c r="AD967" s="329"/>
    </row>
    <row r="968" spans="1:30" ht="12.75">
      <c r="A968" s="354"/>
      <c r="B968" s="342"/>
      <c r="C968" s="90"/>
      <c r="D968" s="105"/>
      <c r="E968" s="106"/>
      <c r="F968" s="95"/>
      <c r="G968" s="74"/>
      <c r="H968" s="10"/>
      <c r="I968" s="74"/>
      <c r="J968" s="10"/>
      <c r="K968" s="74"/>
      <c r="L968" s="10"/>
      <c r="M968" s="74"/>
      <c r="N968" s="10"/>
      <c r="O968" s="74"/>
      <c r="P968" s="10"/>
      <c r="Q968" s="47"/>
      <c r="R968" s="47" t="s">
        <v>214</v>
      </c>
      <c r="S968" s="12">
        <f aca="true" t="shared" si="186" ref="S968:T972">U968+W968+Y968+AA968</f>
        <v>0</v>
      </c>
      <c r="T968" s="12">
        <f t="shared" si="186"/>
        <v>0</v>
      </c>
      <c r="U968" s="538">
        <v>0</v>
      </c>
      <c r="V968" s="12">
        <v>0</v>
      </c>
      <c r="W968" s="12">
        <v>0</v>
      </c>
      <c r="X968" s="12">
        <v>0</v>
      </c>
      <c r="Y968" s="12">
        <v>0</v>
      </c>
      <c r="Z968" s="12">
        <v>0</v>
      </c>
      <c r="AA968" s="12">
        <v>0</v>
      </c>
      <c r="AB968" s="12">
        <v>0</v>
      </c>
      <c r="AC968" s="341"/>
      <c r="AD968" s="329"/>
    </row>
    <row r="969" spans="1:30" ht="12.75">
      <c r="A969" s="354"/>
      <c r="B969" s="342"/>
      <c r="C969" s="90"/>
      <c r="D969" s="105"/>
      <c r="E969" s="106"/>
      <c r="F969" s="95"/>
      <c r="G969" s="74"/>
      <c r="H969" s="10"/>
      <c r="I969" s="74"/>
      <c r="J969" s="10"/>
      <c r="K969" s="74"/>
      <c r="L969" s="10"/>
      <c r="M969" s="74"/>
      <c r="N969" s="10"/>
      <c r="O969" s="74"/>
      <c r="P969" s="10"/>
      <c r="Q969" s="47"/>
      <c r="R969" s="47" t="s">
        <v>215</v>
      </c>
      <c r="S969" s="12">
        <f t="shared" si="186"/>
        <v>0</v>
      </c>
      <c r="T969" s="12">
        <f t="shared" si="186"/>
        <v>0</v>
      </c>
      <c r="U969" s="538">
        <v>0</v>
      </c>
      <c r="V969" s="12">
        <v>0</v>
      </c>
      <c r="W969" s="12">
        <v>0</v>
      </c>
      <c r="X969" s="12">
        <v>0</v>
      </c>
      <c r="Y969" s="12">
        <v>0</v>
      </c>
      <c r="Z969" s="12">
        <v>0</v>
      </c>
      <c r="AA969" s="12">
        <v>0</v>
      </c>
      <c r="AB969" s="12">
        <v>0</v>
      </c>
      <c r="AC969" s="341"/>
      <c r="AD969" s="329"/>
    </row>
    <row r="970" spans="1:30" ht="12.75">
      <c r="A970" s="354"/>
      <c r="B970" s="342"/>
      <c r="C970" s="90"/>
      <c r="D970" s="105"/>
      <c r="E970" s="106"/>
      <c r="F970" s="95"/>
      <c r="G970" s="74"/>
      <c r="H970" s="10"/>
      <c r="I970" s="74"/>
      <c r="J970" s="10"/>
      <c r="K970" s="74"/>
      <c r="L970" s="10"/>
      <c r="M970" s="74"/>
      <c r="N970" s="10"/>
      <c r="O970" s="74"/>
      <c r="P970" s="10"/>
      <c r="Q970" s="47"/>
      <c r="R970" s="47" t="s">
        <v>216</v>
      </c>
      <c r="S970" s="12">
        <f t="shared" si="186"/>
        <v>0</v>
      </c>
      <c r="T970" s="12">
        <f t="shared" si="186"/>
        <v>0</v>
      </c>
      <c r="U970" s="538">
        <v>0</v>
      </c>
      <c r="V970" s="12">
        <v>0</v>
      </c>
      <c r="W970" s="12">
        <v>0</v>
      </c>
      <c r="X970" s="12">
        <v>0</v>
      </c>
      <c r="Y970" s="12">
        <v>0</v>
      </c>
      <c r="Z970" s="12">
        <v>0</v>
      </c>
      <c r="AA970" s="12">
        <v>0</v>
      </c>
      <c r="AB970" s="12">
        <v>0</v>
      </c>
      <c r="AC970" s="341"/>
      <c r="AD970" s="329"/>
    </row>
    <row r="971" spans="1:30" ht="12.75">
      <c r="A971" s="354"/>
      <c r="B971" s="342"/>
      <c r="C971" s="90"/>
      <c r="D971" s="105"/>
      <c r="E971" s="106"/>
      <c r="F971" s="95"/>
      <c r="G971" s="74"/>
      <c r="H971" s="10"/>
      <c r="I971" s="74"/>
      <c r="J971" s="10"/>
      <c r="K971" s="74"/>
      <c r="L971" s="10"/>
      <c r="M971" s="74"/>
      <c r="N971" s="10"/>
      <c r="O971" s="74"/>
      <c r="P971" s="10"/>
      <c r="Q971" s="47"/>
      <c r="R971" s="47" t="s">
        <v>217</v>
      </c>
      <c r="S971" s="12">
        <f t="shared" si="186"/>
        <v>0</v>
      </c>
      <c r="T971" s="12">
        <f t="shared" si="186"/>
        <v>0</v>
      </c>
      <c r="U971" s="538">
        <v>0</v>
      </c>
      <c r="V971" s="12">
        <v>0</v>
      </c>
      <c r="W971" s="12">
        <v>0</v>
      </c>
      <c r="X971" s="12">
        <v>0</v>
      </c>
      <c r="Y971" s="12">
        <v>0</v>
      </c>
      <c r="Z971" s="12">
        <v>0</v>
      </c>
      <c r="AA971" s="12">
        <v>0</v>
      </c>
      <c r="AB971" s="12">
        <v>0</v>
      </c>
      <c r="AC971" s="341"/>
      <c r="AD971" s="329"/>
    </row>
    <row r="972" spans="1:30" ht="13.5" thickBot="1">
      <c r="A972" s="417"/>
      <c r="B972" s="370"/>
      <c r="C972" s="127"/>
      <c r="D972" s="128"/>
      <c r="E972" s="129"/>
      <c r="F972" s="116"/>
      <c r="G972" s="85"/>
      <c r="H972" s="27"/>
      <c r="I972" s="85"/>
      <c r="J972" s="27"/>
      <c r="K972" s="85"/>
      <c r="L972" s="27"/>
      <c r="M972" s="85"/>
      <c r="N972" s="27"/>
      <c r="O972" s="85"/>
      <c r="P972" s="21"/>
      <c r="Q972" s="48"/>
      <c r="R972" s="48" t="s">
        <v>218</v>
      </c>
      <c r="S972" s="15">
        <f t="shared" si="186"/>
        <v>0</v>
      </c>
      <c r="T972" s="15">
        <f t="shared" si="186"/>
        <v>0</v>
      </c>
      <c r="U972" s="542">
        <v>0</v>
      </c>
      <c r="V972" s="15">
        <v>0</v>
      </c>
      <c r="W972" s="15">
        <v>0</v>
      </c>
      <c r="X972" s="15">
        <v>0</v>
      </c>
      <c r="Y972" s="15">
        <v>0</v>
      </c>
      <c r="Z972" s="15">
        <v>0</v>
      </c>
      <c r="AA972" s="15">
        <v>0</v>
      </c>
      <c r="AB972" s="15">
        <v>0</v>
      </c>
      <c r="AC972" s="330"/>
      <c r="AD972" s="331"/>
    </row>
    <row r="973" spans="1:30" ht="12.75" customHeight="1">
      <c r="A973" s="367" t="s">
        <v>433</v>
      </c>
      <c r="B973" s="338" t="s">
        <v>40</v>
      </c>
      <c r="C973" s="130" t="s">
        <v>41</v>
      </c>
      <c r="D973" s="131"/>
      <c r="E973" s="132"/>
      <c r="F973" s="113"/>
      <c r="G973" s="73"/>
      <c r="H973" s="7"/>
      <c r="I973" s="73"/>
      <c r="J973" s="7"/>
      <c r="K973" s="73"/>
      <c r="L973" s="7"/>
      <c r="M973" s="73"/>
      <c r="N973" s="7"/>
      <c r="O973" s="73"/>
      <c r="P973" s="113"/>
      <c r="Q973" s="72"/>
      <c r="R973" s="55" t="s">
        <v>27</v>
      </c>
      <c r="S973" s="8">
        <f>SUM(S974:S985)</f>
        <v>130800</v>
      </c>
      <c r="T973" s="8">
        <f aca="true" t="shared" si="187" ref="T973:AB973">SUM(T974:T985)</f>
        <v>0</v>
      </c>
      <c r="U973" s="534">
        <f t="shared" si="187"/>
        <v>43.2</v>
      </c>
      <c r="V973" s="8">
        <f t="shared" si="187"/>
        <v>0</v>
      </c>
      <c r="W973" s="8">
        <f t="shared" si="187"/>
        <v>87600</v>
      </c>
      <c r="X973" s="8">
        <f t="shared" si="187"/>
        <v>0</v>
      </c>
      <c r="Y973" s="8">
        <f t="shared" si="187"/>
        <v>43156.8</v>
      </c>
      <c r="Z973" s="8">
        <f t="shared" si="187"/>
        <v>0</v>
      </c>
      <c r="AA973" s="8">
        <f t="shared" si="187"/>
        <v>0</v>
      </c>
      <c r="AB973" s="8">
        <f t="shared" si="187"/>
        <v>0</v>
      </c>
      <c r="AC973" s="339" t="s">
        <v>28</v>
      </c>
      <c r="AD973" s="340"/>
    </row>
    <row r="974" spans="1:30" ht="12.75">
      <c r="A974" s="368"/>
      <c r="B974" s="342"/>
      <c r="C974" s="90"/>
      <c r="D974" s="105"/>
      <c r="E974" s="106"/>
      <c r="F974" s="95"/>
      <c r="G974" s="74"/>
      <c r="H974" s="10"/>
      <c r="I974" s="74"/>
      <c r="J974" s="10"/>
      <c r="K974" s="74"/>
      <c r="L974" s="10"/>
      <c r="M974" s="74"/>
      <c r="N974" s="10"/>
      <c r="O974" s="74"/>
      <c r="P974" s="95"/>
      <c r="Q974" s="47"/>
      <c r="R974" s="47" t="s">
        <v>30</v>
      </c>
      <c r="S974" s="12">
        <f aca="true" t="shared" si="188" ref="S974:T979">U974+W974+Y974+AA974</f>
        <v>0</v>
      </c>
      <c r="T974" s="12">
        <f t="shared" si="188"/>
        <v>0</v>
      </c>
      <c r="U974" s="538">
        <v>0</v>
      </c>
      <c r="V974" s="12">
        <v>0</v>
      </c>
      <c r="W974" s="12">
        <v>0</v>
      </c>
      <c r="X974" s="12">
        <v>0</v>
      </c>
      <c r="Y974" s="12">
        <v>0</v>
      </c>
      <c r="Z974" s="12">
        <v>0</v>
      </c>
      <c r="AA974" s="12">
        <v>0</v>
      </c>
      <c r="AB974" s="12">
        <v>0</v>
      </c>
      <c r="AC974" s="341"/>
      <c r="AD974" s="329"/>
    </row>
    <row r="975" spans="1:30" ht="12.75">
      <c r="A975" s="368"/>
      <c r="B975" s="342"/>
      <c r="C975" s="90"/>
      <c r="D975" s="105"/>
      <c r="E975" s="106"/>
      <c r="F975" s="95"/>
      <c r="G975" s="74"/>
      <c r="H975" s="10"/>
      <c r="I975" s="74"/>
      <c r="J975" s="10"/>
      <c r="K975" s="74"/>
      <c r="L975" s="10"/>
      <c r="M975" s="74"/>
      <c r="N975" s="10"/>
      <c r="O975" s="74"/>
      <c r="P975" s="95"/>
      <c r="Q975" s="47"/>
      <c r="R975" s="47" t="s">
        <v>33</v>
      </c>
      <c r="S975" s="12">
        <f t="shared" si="188"/>
        <v>0</v>
      </c>
      <c r="T975" s="12">
        <f t="shared" si="188"/>
        <v>0</v>
      </c>
      <c r="U975" s="538">
        <v>0</v>
      </c>
      <c r="V975" s="12">
        <v>0</v>
      </c>
      <c r="W975" s="12">
        <v>0</v>
      </c>
      <c r="X975" s="12">
        <v>0</v>
      </c>
      <c r="Y975" s="12">
        <v>0</v>
      </c>
      <c r="Z975" s="12">
        <v>0</v>
      </c>
      <c r="AA975" s="12">
        <v>0</v>
      </c>
      <c r="AB975" s="12">
        <v>0</v>
      </c>
      <c r="AC975" s="341"/>
      <c r="AD975" s="329"/>
    </row>
    <row r="976" spans="1:30" ht="12.75">
      <c r="A976" s="368"/>
      <c r="B976" s="342"/>
      <c r="C976" s="90"/>
      <c r="D976" s="105"/>
      <c r="E976" s="106"/>
      <c r="F976" s="95"/>
      <c r="G976" s="74"/>
      <c r="H976" s="10"/>
      <c r="I976" s="74"/>
      <c r="J976" s="10"/>
      <c r="K976" s="74"/>
      <c r="L976" s="10"/>
      <c r="M976" s="74"/>
      <c r="N976" s="10"/>
      <c r="O976" s="74"/>
      <c r="P976" s="95"/>
      <c r="Q976" s="47"/>
      <c r="R976" s="47" t="s">
        <v>34</v>
      </c>
      <c r="S976" s="12">
        <f t="shared" si="188"/>
        <v>0</v>
      </c>
      <c r="T976" s="12">
        <f t="shared" si="188"/>
        <v>0</v>
      </c>
      <c r="U976" s="538">
        <v>0</v>
      </c>
      <c r="V976" s="12">
        <v>0</v>
      </c>
      <c r="W976" s="12">
        <v>0</v>
      </c>
      <c r="X976" s="12">
        <v>0</v>
      </c>
      <c r="Y976" s="12">
        <v>0</v>
      </c>
      <c r="Z976" s="12">
        <v>0</v>
      </c>
      <c r="AA976" s="12">
        <v>0</v>
      </c>
      <c r="AB976" s="12">
        <v>0</v>
      </c>
      <c r="AC976" s="341"/>
      <c r="AD976" s="329"/>
    </row>
    <row r="977" spans="1:30" ht="12.75">
      <c r="A977" s="368"/>
      <c r="B977" s="342"/>
      <c r="C977" s="90"/>
      <c r="D977" s="105"/>
      <c r="E977" s="106"/>
      <c r="F977" s="95"/>
      <c r="G977" s="74"/>
      <c r="H977" s="10"/>
      <c r="I977" s="74"/>
      <c r="J977" s="10"/>
      <c r="K977" s="74"/>
      <c r="L977" s="10"/>
      <c r="M977" s="74"/>
      <c r="N977" s="10"/>
      <c r="O977" s="74"/>
      <c r="P977" s="95"/>
      <c r="Q977" s="47"/>
      <c r="R977" s="47" t="s">
        <v>35</v>
      </c>
      <c r="S977" s="12">
        <f t="shared" si="188"/>
        <v>0</v>
      </c>
      <c r="T977" s="12">
        <f t="shared" si="188"/>
        <v>0</v>
      </c>
      <c r="U977" s="538">
        <v>0</v>
      </c>
      <c r="V977" s="12">
        <v>0</v>
      </c>
      <c r="W977" s="12">
        <v>0</v>
      </c>
      <c r="X977" s="12">
        <v>0</v>
      </c>
      <c r="Y977" s="12">
        <v>0</v>
      </c>
      <c r="Z977" s="12">
        <v>0</v>
      </c>
      <c r="AA977" s="12">
        <v>0</v>
      </c>
      <c r="AB977" s="12">
        <v>0</v>
      </c>
      <c r="AC977" s="341"/>
      <c r="AD977" s="329"/>
    </row>
    <row r="978" spans="1:30" ht="12.75">
      <c r="A978" s="368"/>
      <c r="B978" s="342"/>
      <c r="C978" s="90"/>
      <c r="D978" s="105"/>
      <c r="E978" s="106"/>
      <c r="F978" s="95"/>
      <c r="G978" s="74"/>
      <c r="H978" s="10"/>
      <c r="I978" s="74"/>
      <c r="J978" s="10"/>
      <c r="K978" s="74"/>
      <c r="L978" s="10"/>
      <c r="M978" s="74"/>
      <c r="N978" s="10"/>
      <c r="O978" s="74"/>
      <c r="P978" s="95"/>
      <c r="Q978" s="47"/>
      <c r="R978" s="47" t="s">
        <v>35</v>
      </c>
      <c r="S978" s="12">
        <f t="shared" si="188"/>
        <v>0</v>
      </c>
      <c r="T978" s="12">
        <f t="shared" si="188"/>
        <v>0</v>
      </c>
      <c r="U978" s="538">
        <v>0</v>
      </c>
      <c r="V978" s="12">
        <v>0</v>
      </c>
      <c r="W978" s="12">
        <v>0</v>
      </c>
      <c r="X978" s="12">
        <v>0</v>
      </c>
      <c r="Y978" s="12">
        <v>0</v>
      </c>
      <c r="Z978" s="12">
        <v>0</v>
      </c>
      <c r="AA978" s="12">
        <v>0</v>
      </c>
      <c r="AB978" s="12">
        <v>0</v>
      </c>
      <c r="AC978" s="341"/>
      <c r="AD978" s="329"/>
    </row>
    <row r="979" spans="1:30" ht="12.75">
      <c r="A979" s="368"/>
      <c r="B979" s="342"/>
      <c r="C979" s="90"/>
      <c r="D979" s="105"/>
      <c r="E979" s="106"/>
      <c r="F979" s="95"/>
      <c r="G979" s="74"/>
      <c r="H979" s="10"/>
      <c r="I979" s="74"/>
      <c r="J979" s="10"/>
      <c r="K979" s="74"/>
      <c r="L979" s="10"/>
      <c r="M979" s="74"/>
      <c r="N979" s="10"/>
      <c r="O979" s="74"/>
      <c r="P979" s="95"/>
      <c r="Q979" s="47"/>
      <c r="R979" s="47" t="s">
        <v>36</v>
      </c>
      <c r="S979" s="12">
        <f t="shared" si="188"/>
        <v>0</v>
      </c>
      <c r="T979" s="12">
        <f t="shared" si="188"/>
        <v>0</v>
      </c>
      <c r="U979" s="538">
        <v>0</v>
      </c>
      <c r="V979" s="12">
        <v>0</v>
      </c>
      <c r="W979" s="12">
        <v>0</v>
      </c>
      <c r="X979" s="12">
        <v>0</v>
      </c>
      <c r="Y979" s="12">
        <v>0</v>
      </c>
      <c r="Z979" s="12">
        <v>0</v>
      </c>
      <c r="AA979" s="12">
        <v>0</v>
      </c>
      <c r="AB979" s="12">
        <v>0</v>
      </c>
      <c r="AC979" s="341"/>
      <c r="AD979" s="329"/>
    </row>
    <row r="980" spans="1:30" ht="12.75">
      <c r="A980" s="368"/>
      <c r="B980" s="342"/>
      <c r="C980" s="90"/>
      <c r="D980" s="105"/>
      <c r="E980" s="106"/>
      <c r="F980" s="95"/>
      <c r="G980" s="74"/>
      <c r="H980" s="10"/>
      <c r="I980" s="74"/>
      <c r="J980" s="10"/>
      <c r="K980" s="74"/>
      <c r="L980" s="10"/>
      <c r="M980" s="74"/>
      <c r="N980" s="10"/>
      <c r="O980" s="74"/>
      <c r="P980" s="95"/>
      <c r="Q980" s="47"/>
      <c r="R980" s="47" t="s">
        <v>207</v>
      </c>
      <c r="S980" s="12">
        <v>0</v>
      </c>
      <c r="T980" s="12">
        <v>0</v>
      </c>
      <c r="U980" s="538">
        <v>0</v>
      </c>
      <c r="V980" s="12">
        <v>0</v>
      </c>
      <c r="W980" s="12">
        <v>0</v>
      </c>
      <c r="X980" s="12">
        <v>0</v>
      </c>
      <c r="Y980" s="12">
        <v>0</v>
      </c>
      <c r="Z980" s="12">
        <v>0</v>
      </c>
      <c r="AA980" s="12">
        <v>0</v>
      </c>
      <c r="AB980" s="12">
        <v>0</v>
      </c>
      <c r="AC980" s="341"/>
      <c r="AD980" s="329"/>
    </row>
    <row r="981" spans="1:30" ht="12.75">
      <c r="A981" s="368"/>
      <c r="B981" s="342"/>
      <c r="C981" s="90"/>
      <c r="D981" s="105"/>
      <c r="E981" s="106"/>
      <c r="F981" s="95"/>
      <c r="G981" s="74"/>
      <c r="H981" s="10"/>
      <c r="I981" s="74"/>
      <c r="J981" s="10"/>
      <c r="K981" s="74"/>
      <c r="L981" s="10"/>
      <c r="M981" s="74"/>
      <c r="N981" s="10"/>
      <c r="O981" s="74"/>
      <c r="P981" s="10"/>
      <c r="Q981" s="47"/>
      <c r="R981" s="47" t="s">
        <v>214</v>
      </c>
      <c r="S981" s="12">
        <f aca="true" t="shared" si="189" ref="S981:T985">U981+W981+Y981+AA981</f>
        <v>0</v>
      </c>
      <c r="T981" s="12">
        <f t="shared" si="189"/>
        <v>0</v>
      </c>
      <c r="U981" s="538">
        <v>0</v>
      </c>
      <c r="V981" s="12">
        <v>0</v>
      </c>
      <c r="W981" s="12">
        <v>0</v>
      </c>
      <c r="X981" s="12">
        <v>0</v>
      </c>
      <c r="Y981" s="12">
        <v>0</v>
      </c>
      <c r="Z981" s="12">
        <v>0</v>
      </c>
      <c r="AA981" s="12">
        <v>0</v>
      </c>
      <c r="AB981" s="12">
        <v>0</v>
      </c>
      <c r="AC981" s="341"/>
      <c r="AD981" s="329"/>
    </row>
    <row r="982" spans="1:30" ht="12.75">
      <c r="A982" s="368"/>
      <c r="B982" s="342"/>
      <c r="C982" s="90"/>
      <c r="D982" s="105"/>
      <c r="E982" s="106"/>
      <c r="F982" s="95"/>
      <c r="G982" s="74"/>
      <c r="H982" s="10"/>
      <c r="I982" s="74"/>
      <c r="J982" s="10"/>
      <c r="K982" s="74"/>
      <c r="L982" s="10"/>
      <c r="M982" s="74"/>
      <c r="N982" s="10"/>
      <c r="O982" s="74"/>
      <c r="P982" s="10"/>
      <c r="Q982" s="47"/>
      <c r="R982" s="47" t="s">
        <v>215</v>
      </c>
      <c r="S982" s="12">
        <f t="shared" si="189"/>
        <v>0</v>
      </c>
      <c r="T982" s="12">
        <f t="shared" si="189"/>
        <v>0</v>
      </c>
      <c r="U982" s="538">
        <v>0</v>
      </c>
      <c r="V982" s="12">
        <v>0</v>
      </c>
      <c r="W982" s="12">
        <v>0</v>
      </c>
      <c r="X982" s="12">
        <v>0</v>
      </c>
      <c r="Y982" s="12">
        <v>0</v>
      </c>
      <c r="Z982" s="12">
        <v>0</v>
      </c>
      <c r="AA982" s="12">
        <v>0</v>
      </c>
      <c r="AB982" s="12">
        <v>0</v>
      </c>
      <c r="AC982" s="341"/>
      <c r="AD982" s="329"/>
    </row>
    <row r="983" spans="1:30" ht="12.75">
      <c r="A983" s="368"/>
      <c r="B983" s="342"/>
      <c r="C983" s="90"/>
      <c r="D983" s="105"/>
      <c r="E983" s="106"/>
      <c r="F983" s="95"/>
      <c r="G983" s="74"/>
      <c r="H983" s="10"/>
      <c r="I983" s="74"/>
      <c r="J983" s="10"/>
      <c r="K983" s="74"/>
      <c r="L983" s="10"/>
      <c r="M983" s="74"/>
      <c r="N983" s="10"/>
      <c r="O983" s="74"/>
      <c r="P983" s="10"/>
      <c r="Q983" s="47"/>
      <c r="R983" s="47" t="s">
        <v>216</v>
      </c>
      <c r="S983" s="12">
        <f>U983+W983+Y983+AA983</f>
        <v>0</v>
      </c>
      <c r="T983" s="12">
        <f t="shared" si="189"/>
        <v>0</v>
      </c>
      <c r="U983" s="538">
        <v>0</v>
      </c>
      <c r="V983" s="12">
        <v>0</v>
      </c>
      <c r="W983" s="12">
        <v>0</v>
      </c>
      <c r="X983" s="12">
        <v>0</v>
      </c>
      <c r="Y983" s="12">
        <v>0</v>
      </c>
      <c r="Z983" s="12">
        <v>0</v>
      </c>
      <c r="AA983" s="12">
        <v>0</v>
      </c>
      <c r="AB983" s="12">
        <v>0</v>
      </c>
      <c r="AC983" s="341"/>
      <c r="AD983" s="329"/>
    </row>
    <row r="984" spans="1:30" ht="12.75">
      <c r="A984" s="368"/>
      <c r="B984" s="342"/>
      <c r="C984" s="90"/>
      <c r="D984" s="105"/>
      <c r="E984" s="106"/>
      <c r="F984" s="95">
        <v>1</v>
      </c>
      <c r="G984" s="74"/>
      <c r="H984" s="10"/>
      <c r="I984" s="74"/>
      <c r="J984" s="10"/>
      <c r="K984" s="74"/>
      <c r="L984" s="10"/>
      <c r="M984" s="74"/>
      <c r="N984" s="10"/>
      <c r="O984" s="74"/>
      <c r="P984" s="10"/>
      <c r="Q984" s="47" t="s">
        <v>277</v>
      </c>
      <c r="R984" s="47" t="s">
        <v>217</v>
      </c>
      <c r="S984" s="12">
        <f t="shared" si="189"/>
        <v>14000</v>
      </c>
      <c r="T984" s="12">
        <f t="shared" si="189"/>
        <v>0</v>
      </c>
      <c r="U984" s="538">
        <v>14</v>
      </c>
      <c r="V984" s="12">
        <v>0</v>
      </c>
      <c r="W984" s="12">
        <v>0</v>
      </c>
      <c r="X984" s="12">
        <v>0</v>
      </c>
      <c r="Y984" s="12">
        <v>13986</v>
      </c>
      <c r="Z984" s="12">
        <v>0</v>
      </c>
      <c r="AA984" s="12">
        <v>0</v>
      </c>
      <c r="AB984" s="12">
        <v>0</v>
      </c>
      <c r="AC984" s="341"/>
      <c r="AD984" s="329"/>
    </row>
    <row r="985" spans="1:30" ht="13.5" thickBot="1">
      <c r="A985" s="418"/>
      <c r="B985" s="343"/>
      <c r="C985" s="124"/>
      <c r="D985" s="125"/>
      <c r="E985" s="126"/>
      <c r="F985" s="114"/>
      <c r="G985" s="75"/>
      <c r="H985" s="21">
        <v>1</v>
      </c>
      <c r="I985" s="75"/>
      <c r="J985" s="21"/>
      <c r="K985" s="75"/>
      <c r="L985" s="21"/>
      <c r="M985" s="75"/>
      <c r="N985" s="21"/>
      <c r="O985" s="75"/>
      <c r="P985" s="21"/>
      <c r="Q985" s="47" t="s">
        <v>31</v>
      </c>
      <c r="R985" s="48" t="s">
        <v>218</v>
      </c>
      <c r="S985" s="15">
        <f t="shared" si="189"/>
        <v>116800</v>
      </c>
      <c r="T985" s="15">
        <f t="shared" si="189"/>
        <v>0</v>
      </c>
      <c r="U985" s="538">
        <v>29.2</v>
      </c>
      <c r="V985" s="15">
        <v>0</v>
      </c>
      <c r="W985" s="12">
        <v>87600</v>
      </c>
      <c r="X985" s="15">
        <v>0</v>
      </c>
      <c r="Y985" s="12">
        <v>29170.8</v>
      </c>
      <c r="Z985" s="15">
        <v>0</v>
      </c>
      <c r="AA985" s="12">
        <v>0</v>
      </c>
      <c r="AB985" s="15">
        <v>0</v>
      </c>
      <c r="AC985" s="330"/>
      <c r="AD985" s="331"/>
    </row>
    <row r="986" spans="1:30" ht="12.75" customHeight="1">
      <c r="A986" s="344" t="s">
        <v>434</v>
      </c>
      <c r="B986" s="345" t="s">
        <v>43</v>
      </c>
      <c r="C986" s="120"/>
      <c r="D986" s="121"/>
      <c r="E986" s="122"/>
      <c r="F986" s="115"/>
      <c r="G986" s="123"/>
      <c r="H986" s="79"/>
      <c r="I986" s="123"/>
      <c r="J986" s="79"/>
      <c r="K986" s="123"/>
      <c r="L986" s="79"/>
      <c r="M986" s="123"/>
      <c r="N986" s="79"/>
      <c r="O986" s="123"/>
      <c r="P986" s="113"/>
      <c r="Q986" s="72"/>
      <c r="R986" s="55" t="s">
        <v>27</v>
      </c>
      <c r="S986" s="8">
        <f>SUM(S987:S997)</f>
        <v>6000</v>
      </c>
      <c r="T986" s="8">
        <f aca="true" t="shared" si="190" ref="T986:AB986">SUM(T987:T997)</f>
        <v>0</v>
      </c>
      <c r="U986" s="534">
        <f t="shared" si="190"/>
        <v>6000</v>
      </c>
      <c r="V986" s="8">
        <f t="shared" si="190"/>
        <v>0</v>
      </c>
      <c r="W986" s="8">
        <f t="shared" si="190"/>
        <v>0</v>
      </c>
      <c r="X986" s="8">
        <f t="shared" si="190"/>
        <v>0</v>
      </c>
      <c r="Y986" s="8">
        <f t="shared" si="190"/>
        <v>0</v>
      </c>
      <c r="Z986" s="8">
        <f t="shared" si="190"/>
        <v>0</v>
      </c>
      <c r="AA986" s="8">
        <f t="shared" si="190"/>
        <v>0</v>
      </c>
      <c r="AB986" s="8">
        <f t="shared" si="190"/>
        <v>0</v>
      </c>
      <c r="AC986" s="339" t="s">
        <v>28</v>
      </c>
      <c r="AD986" s="340"/>
    </row>
    <row r="987" spans="1:30" ht="12.75">
      <c r="A987" s="354"/>
      <c r="B987" s="342"/>
      <c r="C987" s="90"/>
      <c r="D987" s="105"/>
      <c r="E987" s="106"/>
      <c r="F987" s="95"/>
      <c r="G987" s="74"/>
      <c r="H987" s="10"/>
      <c r="I987" s="74"/>
      <c r="J987" s="10"/>
      <c r="K987" s="74"/>
      <c r="L987" s="10"/>
      <c r="M987" s="74"/>
      <c r="N987" s="10"/>
      <c r="O987" s="74"/>
      <c r="P987" s="95"/>
      <c r="Q987" s="47"/>
      <c r="R987" s="47" t="s">
        <v>30</v>
      </c>
      <c r="S987" s="12">
        <f aca="true" t="shared" si="191" ref="S987:T991">U987+W987+Y987+AA987</f>
        <v>0</v>
      </c>
      <c r="T987" s="12">
        <f t="shared" si="191"/>
        <v>0</v>
      </c>
      <c r="U987" s="538">
        <v>0</v>
      </c>
      <c r="V987" s="12">
        <v>0</v>
      </c>
      <c r="W987" s="12">
        <v>0</v>
      </c>
      <c r="X987" s="12">
        <v>0</v>
      </c>
      <c r="Y987" s="12">
        <v>0</v>
      </c>
      <c r="Z987" s="12">
        <v>0</v>
      </c>
      <c r="AA987" s="12">
        <v>0</v>
      </c>
      <c r="AB987" s="12">
        <v>0</v>
      </c>
      <c r="AC987" s="341"/>
      <c r="AD987" s="329"/>
    </row>
    <row r="988" spans="1:30" ht="12.75">
      <c r="A988" s="354"/>
      <c r="B988" s="342"/>
      <c r="C988" s="90"/>
      <c r="D988" s="105"/>
      <c r="E988" s="106"/>
      <c r="F988" s="95"/>
      <c r="G988" s="74"/>
      <c r="H988" s="10"/>
      <c r="I988" s="74"/>
      <c r="J988" s="10"/>
      <c r="K988" s="74"/>
      <c r="L988" s="10"/>
      <c r="M988" s="74"/>
      <c r="N988" s="10"/>
      <c r="O988" s="74"/>
      <c r="P988" s="95"/>
      <c r="Q988" s="47"/>
      <c r="R988" s="47" t="s">
        <v>33</v>
      </c>
      <c r="S988" s="12">
        <f t="shared" si="191"/>
        <v>0</v>
      </c>
      <c r="T988" s="12">
        <f t="shared" si="191"/>
        <v>0</v>
      </c>
      <c r="U988" s="538">
        <v>0</v>
      </c>
      <c r="V988" s="12">
        <v>0</v>
      </c>
      <c r="W988" s="12">
        <v>0</v>
      </c>
      <c r="X988" s="12">
        <v>0</v>
      </c>
      <c r="Y988" s="12">
        <v>0</v>
      </c>
      <c r="Z988" s="12">
        <v>0</v>
      </c>
      <c r="AA988" s="12">
        <v>0</v>
      </c>
      <c r="AB988" s="12">
        <v>0</v>
      </c>
      <c r="AC988" s="341"/>
      <c r="AD988" s="329"/>
    </row>
    <row r="989" spans="1:30" ht="12.75">
      <c r="A989" s="354"/>
      <c r="B989" s="342"/>
      <c r="C989" s="90"/>
      <c r="D989" s="105"/>
      <c r="E989" s="106"/>
      <c r="F989" s="95"/>
      <c r="G989" s="74"/>
      <c r="H989" s="10"/>
      <c r="I989" s="74"/>
      <c r="J989" s="10"/>
      <c r="K989" s="74"/>
      <c r="L989" s="10"/>
      <c r="M989" s="74"/>
      <c r="N989" s="10"/>
      <c r="O989" s="74"/>
      <c r="P989" s="95"/>
      <c r="Q989" s="47"/>
      <c r="R989" s="47" t="s">
        <v>34</v>
      </c>
      <c r="S989" s="12">
        <f t="shared" si="191"/>
        <v>0</v>
      </c>
      <c r="T989" s="12">
        <f t="shared" si="191"/>
        <v>0</v>
      </c>
      <c r="U989" s="538">
        <v>0</v>
      </c>
      <c r="V989" s="12">
        <v>0</v>
      </c>
      <c r="W989" s="12">
        <v>0</v>
      </c>
      <c r="X989" s="12">
        <v>0</v>
      </c>
      <c r="Y989" s="12">
        <v>0</v>
      </c>
      <c r="Z989" s="12">
        <v>0</v>
      </c>
      <c r="AA989" s="12">
        <v>0</v>
      </c>
      <c r="AB989" s="12">
        <v>0</v>
      </c>
      <c r="AC989" s="341"/>
      <c r="AD989" s="329"/>
    </row>
    <row r="990" spans="1:30" ht="12.75">
      <c r="A990" s="354"/>
      <c r="B990" s="342"/>
      <c r="C990" s="90"/>
      <c r="D990" s="105"/>
      <c r="E990" s="106"/>
      <c r="F990" s="95"/>
      <c r="G990" s="74"/>
      <c r="H990" s="10"/>
      <c r="I990" s="74"/>
      <c r="J990" s="10"/>
      <c r="K990" s="74"/>
      <c r="L990" s="10"/>
      <c r="M990" s="74"/>
      <c r="N990" s="10"/>
      <c r="O990" s="74"/>
      <c r="P990" s="95"/>
      <c r="Q990" s="47"/>
      <c r="R990" s="47" t="s">
        <v>35</v>
      </c>
      <c r="S990" s="12">
        <f t="shared" si="191"/>
        <v>0</v>
      </c>
      <c r="T990" s="12">
        <f t="shared" si="191"/>
        <v>0</v>
      </c>
      <c r="U990" s="538">
        <v>0</v>
      </c>
      <c r="V990" s="12">
        <v>0</v>
      </c>
      <c r="W990" s="12">
        <v>0</v>
      </c>
      <c r="X990" s="12">
        <v>0</v>
      </c>
      <c r="Y990" s="12">
        <v>0</v>
      </c>
      <c r="Z990" s="12">
        <v>0</v>
      </c>
      <c r="AA990" s="12">
        <v>0</v>
      </c>
      <c r="AB990" s="12">
        <v>0</v>
      </c>
      <c r="AC990" s="341"/>
      <c r="AD990" s="329"/>
    </row>
    <row r="991" spans="1:30" ht="12.75">
      <c r="A991" s="354"/>
      <c r="B991" s="342"/>
      <c r="C991" s="90"/>
      <c r="D991" s="105"/>
      <c r="E991" s="106"/>
      <c r="F991" s="95"/>
      <c r="G991" s="74"/>
      <c r="H991" s="10"/>
      <c r="I991" s="74"/>
      <c r="J991" s="10"/>
      <c r="K991" s="74"/>
      <c r="L991" s="10"/>
      <c r="M991" s="74"/>
      <c r="N991" s="10"/>
      <c r="O991" s="74"/>
      <c r="P991" s="95"/>
      <c r="Q991" s="47"/>
      <c r="R991" s="47" t="s">
        <v>36</v>
      </c>
      <c r="S991" s="12">
        <f t="shared" si="191"/>
        <v>0</v>
      </c>
      <c r="T991" s="12">
        <f t="shared" si="191"/>
        <v>0</v>
      </c>
      <c r="U991" s="538">
        <v>0</v>
      </c>
      <c r="V991" s="12">
        <v>0</v>
      </c>
      <c r="W991" s="12">
        <v>0</v>
      </c>
      <c r="X991" s="12">
        <v>0</v>
      </c>
      <c r="Y991" s="12">
        <v>0</v>
      </c>
      <c r="Z991" s="12">
        <v>0</v>
      </c>
      <c r="AA991" s="12">
        <v>0</v>
      </c>
      <c r="AB991" s="12">
        <v>0</v>
      </c>
      <c r="AC991" s="341"/>
      <c r="AD991" s="329"/>
    </row>
    <row r="992" spans="1:30" ht="12.75">
      <c r="A992" s="354"/>
      <c r="B992" s="342"/>
      <c r="C992" s="90"/>
      <c r="D992" s="105"/>
      <c r="E992" s="106"/>
      <c r="F992" s="95"/>
      <c r="G992" s="74"/>
      <c r="H992" s="10"/>
      <c r="I992" s="74"/>
      <c r="J992" s="10"/>
      <c r="K992" s="74"/>
      <c r="L992" s="10"/>
      <c r="M992" s="74"/>
      <c r="N992" s="10"/>
      <c r="O992" s="74"/>
      <c r="P992" s="95"/>
      <c r="Q992" s="47"/>
      <c r="R992" s="47" t="s">
        <v>207</v>
      </c>
      <c r="S992" s="12">
        <v>0</v>
      </c>
      <c r="T992" s="12">
        <v>0</v>
      </c>
      <c r="U992" s="538">
        <v>0</v>
      </c>
      <c r="V992" s="12">
        <v>0</v>
      </c>
      <c r="W992" s="12">
        <v>0</v>
      </c>
      <c r="X992" s="12">
        <v>0</v>
      </c>
      <c r="Y992" s="12">
        <v>0</v>
      </c>
      <c r="Z992" s="12">
        <v>0</v>
      </c>
      <c r="AA992" s="12">
        <v>0</v>
      </c>
      <c r="AB992" s="12">
        <v>0</v>
      </c>
      <c r="AC992" s="341"/>
      <c r="AD992" s="329"/>
    </row>
    <row r="993" spans="1:30" ht="12.75">
      <c r="A993" s="354"/>
      <c r="B993" s="342"/>
      <c r="C993" s="90"/>
      <c r="D993" s="105"/>
      <c r="E993" s="106"/>
      <c r="F993" s="95"/>
      <c r="G993" s="74"/>
      <c r="H993" s="10"/>
      <c r="I993" s="74"/>
      <c r="J993" s="10"/>
      <c r="K993" s="74"/>
      <c r="L993" s="10"/>
      <c r="M993" s="74"/>
      <c r="N993" s="10"/>
      <c r="O993" s="74"/>
      <c r="P993" s="10"/>
      <c r="Q993" s="47"/>
      <c r="R993" s="47" t="s">
        <v>214</v>
      </c>
      <c r="S993" s="12">
        <f aca="true" t="shared" si="192" ref="S993:T997">U993+W993+Y993+AA993</f>
        <v>0</v>
      </c>
      <c r="T993" s="12">
        <f t="shared" si="192"/>
        <v>0</v>
      </c>
      <c r="U993" s="538">
        <v>0</v>
      </c>
      <c r="V993" s="12">
        <v>0</v>
      </c>
      <c r="W993" s="12">
        <v>0</v>
      </c>
      <c r="X993" s="12">
        <v>0</v>
      </c>
      <c r="Y993" s="12">
        <v>0</v>
      </c>
      <c r="Z993" s="12">
        <v>0</v>
      </c>
      <c r="AA993" s="12">
        <v>0</v>
      </c>
      <c r="AB993" s="12">
        <v>0</v>
      </c>
      <c r="AC993" s="341"/>
      <c r="AD993" s="329"/>
    </row>
    <row r="994" spans="1:30" ht="12.75">
      <c r="A994" s="354"/>
      <c r="B994" s="342"/>
      <c r="C994" s="90"/>
      <c r="D994" s="105"/>
      <c r="E994" s="106"/>
      <c r="F994" s="95"/>
      <c r="G994" s="74"/>
      <c r="H994" s="10"/>
      <c r="I994" s="74"/>
      <c r="J994" s="10"/>
      <c r="K994" s="74"/>
      <c r="L994" s="10"/>
      <c r="M994" s="74"/>
      <c r="N994" s="10"/>
      <c r="O994" s="74"/>
      <c r="P994" s="10"/>
      <c r="Q994" s="47"/>
      <c r="R994" s="47" t="s">
        <v>215</v>
      </c>
      <c r="S994" s="12">
        <f t="shared" si="192"/>
        <v>0</v>
      </c>
      <c r="T994" s="12">
        <f t="shared" si="192"/>
        <v>0</v>
      </c>
      <c r="U994" s="538">
        <v>0</v>
      </c>
      <c r="V994" s="12">
        <v>0</v>
      </c>
      <c r="W994" s="12">
        <v>0</v>
      </c>
      <c r="X994" s="12">
        <v>0</v>
      </c>
      <c r="Y994" s="12">
        <v>0</v>
      </c>
      <c r="Z994" s="12">
        <v>0</v>
      </c>
      <c r="AA994" s="12">
        <v>0</v>
      </c>
      <c r="AB994" s="12">
        <v>0</v>
      </c>
      <c r="AC994" s="341"/>
      <c r="AD994" s="329"/>
    </row>
    <row r="995" spans="1:30" ht="12.75">
      <c r="A995" s="354"/>
      <c r="B995" s="342"/>
      <c r="C995" s="90"/>
      <c r="D995" s="105"/>
      <c r="E995" s="106"/>
      <c r="F995" s="95"/>
      <c r="G995" s="74"/>
      <c r="H995" s="10"/>
      <c r="I995" s="74"/>
      <c r="J995" s="10"/>
      <c r="K995" s="74"/>
      <c r="L995" s="10"/>
      <c r="M995" s="74"/>
      <c r="N995" s="10"/>
      <c r="O995" s="74"/>
      <c r="P995" s="10"/>
      <c r="Q995" s="47"/>
      <c r="R995" s="47" t="s">
        <v>216</v>
      </c>
      <c r="S995" s="12">
        <f t="shared" si="192"/>
        <v>0</v>
      </c>
      <c r="T995" s="12">
        <f t="shared" si="192"/>
        <v>0</v>
      </c>
      <c r="U995" s="538">
        <v>0</v>
      </c>
      <c r="V995" s="12">
        <v>0</v>
      </c>
      <c r="W995" s="12">
        <v>0</v>
      </c>
      <c r="X995" s="12">
        <v>0</v>
      </c>
      <c r="Y995" s="12">
        <v>0</v>
      </c>
      <c r="Z995" s="12">
        <v>0</v>
      </c>
      <c r="AA995" s="12">
        <v>0</v>
      </c>
      <c r="AB995" s="12">
        <v>0</v>
      </c>
      <c r="AC995" s="341"/>
      <c r="AD995" s="329"/>
    </row>
    <row r="996" spans="1:30" ht="12.75">
      <c r="A996" s="354"/>
      <c r="B996" s="342"/>
      <c r="C996" s="90"/>
      <c r="D996" s="105"/>
      <c r="E996" s="106"/>
      <c r="F996" s="95"/>
      <c r="G996" s="74"/>
      <c r="H996" s="10"/>
      <c r="I996" s="74"/>
      <c r="J996" s="10"/>
      <c r="K996" s="74"/>
      <c r="L996" s="10"/>
      <c r="M996" s="74"/>
      <c r="N996" s="10"/>
      <c r="O996" s="74"/>
      <c r="P996" s="10"/>
      <c r="Q996" s="47" t="s">
        <v>32</v>
      </c>
      <c r="R996" s="47" t="s">
        <v>217</v>
      </c>
      <c r="S996" s="12">
        <f t="shared" si="192"/>
        <v>4000</v>
      </c>
      <c r="T996" s="12">
        <f t="shared" si="192"/>
        <v>0</v>
      </c>
      <c r="U996" s="538">
        <v>4000</v>
      </c>
      <c r="V996" s="12">
        <v>0</v>
      </c>
      <c r="W996" s="12">
        <v>0</v>
      </c>
      <c r="X996" s="12">
        <v>0</v>
      </c>
      <c r="Y996" s="12">
        <v>0</v>
      </c>
      <c r="Z996" s="12">
        <v>0</v>
      </c>
      <c r="AA996" s="12">
        <v>0</v>
      </c>
      <c r="AB996" s="12">
        <v>0</v>
      </c>
      <c r="AC996" s="341"/>
      <c r="AD996" s="329"/>
    </row>
    <row r="997" spans="1:30" ht="13.5" thickBot="1">
      <c r="A997" s="355"/>
      <c r="B997" s="343"/>
      <c r="C997" s="124"/>
      <c r="D997" s="125"/>
      <c r="E997" s="126"/>
      <c r="F997" s="114">
        <v>1</v>
      </c>
      <c r="G997" s="75"/>
      <c r="H997" s="21"/>
      <c r="I997" s="75"/>
      <c r="J997" s="21"/>
      <c r="K997" s="75"/>
      <c r="L997" s="21"/>
      <c r="M997" s="75"/>
      <c r="N997" s="21"/>
      <c r="O997" s="75"/>
      <c r="P997" s="21"/>
      <c r="Q997" s="47" t="s">
        <v>32</v>
      </c>
      <c r="R997" s="48" t="s">
        <v>218</v>
      </c>
      <c r="S997" s="15">
        <f t="shared" si="192"/>
        <v>2000</v>
      </c>
      <c r="T997" s="15">
        <f t="shared" si="192"/>
        <v>0</v>
      </c>
      <c r="U997" s="538">
        <v>2000</v>
      </c>
      <c r="V997" s="15">
        <v>0</v>
      </c>
      <c r="W997" s="15">
        <v>0</v>
      </c>
      <c r="X997" s="15">
        <v>0</v>
      </c>
      <c r="Y997" s="15">
        <v>0</v>
      </c>
      <c r="Z997" s="15">
        <v>0</v>
      </c>
      <c r="AA997" s="15">
        <v>0</v>
      </c>
      <c r="AB997" s="15">
        <v>0</v>
      </c>
      <c r="AC997" s="330"/>
      <c r="AD997" s="331"/>
    </row>
    <row r="998" spans="1:30" ht="12.75" customHeight="1">
      <c r="A998" s="353" t="s">
        <v>435</v>
      </c>
      <c r="B998" s="338" t="s">
        <v>44</v>
      </c>
      <c r="C998" s="130"/>
      <c r="D998" s="131"/>
      <c r="E998" s="132"/>
      <c r="F998" s="113"/>
      <c r="G998" s="73"/>
      <c r="H998" s="7"/>
      <c r="I998" s="73"/>
      <c r="J998" s="7"/>
      <c r="K998" s="73"/>
      <c r="L998" s="7"/>
      <c r="M998" s="73"/>
      <c r="N998" s="7"/>
      <c r="O998" s="73"/>
      <c r="P998" s="113"/>
      <c r="Q998" s="72"/>
      <c r="R998" s="55" t="s">
        <v>27</v>
      </c>
      <c r="S998" s="8">
        <f>SUM(S999:S1010)</f>
        <v>2160.3</v>
      </c>
      <c r="T998" s="8">
        <f aca="true" t="shared" si="193" ref="T998:AB998">SUM(T999:T1010)</f>
        <v>2160.3</v>
      </c>
      <c r="U998" s="534">
        <f t="shared" si="193"/>
        <v>2160.3</v>
      </c>
      <c r="V998" s="8">
        <f t="shared" si="193"/>
        <v>2160.3</v>
      </c>
      <c r="W998" s="8">
        <f t="shared" si="193"/>
        <v>0</v>
      </c>
      <c r="X998" s="8">
        <f t="shared" si="193"/>
        <v>0</v>
      </c>
      <c r="Y998" s="8">
        <f t="shared" si="193"/>
        <v>0</v>
      </c>
      <c r="Z998" s="8">
        <f t="shared" si="193"/>
        <v>0</v>
      </c>
      <c r="AA998" s="8">
        <f t="shared" si="193"/>
        <v>0</v>
      </c>
      <c r="AB998" s="8">
        <f t="shared" si="193"/>
        <v>0</v>
      </c>
      <c r="AC998" s="339" t="s">
        <v>28</v>
      </c>
      <c r="AD998" s="340"/>
    </row>
    <row r="999" spans="1:30" ht="12.75">
      <c r="A999" s="354"/>
      <c r="B999" s="342"/>
      <c r="C999" s="90"/>
      <c r="D999" s="105"/>
      <c r="E999" s="106"/>
      <c r="F999" s="95"/>
      <c r="G999" s="74"/>
      <c r="H999" s="10"/>
      <c r="I999" s="74"/>
      <c r="J999" s="10"/>
      <c r="K999" s="74"/>
      <c r="L999" s="10"/>
      <c r="M999" s="74"/>
      <c r="N999" s="10"/>
      <c r="O999" s="74"/>
      <c r="P999" s="95"/>
      <c r="Q999" s="47"/>
      <c r="R999" s="47" t="s">
        <v>30</v>
      </c>
      <c r="S999" s="12">
        <f aca="true" t="shared" si="194" ref="S999:T1004">U999+W999+Y999+AA999</f>
        <v>0</v>
      </c>
      <c r="T999" s="12">
        <f t="shared" si="194"/>
        <v>0</v>
      </c>
      <c r="U999" s="538">
        <v>0</v>
      </c>
      <c r="V999" s="12">
        <v>0</v>
      </c>
      <c r="W999" s="12">
        <v>0</v>
      </c>
      <c r="X999" s="12">
        <v>0</v>
      </c>
      <c r="Y999" s="12">
        <v>0</v>
      </c>
      <c r="Z999" s="12">
        <v>0</v>
      </c>
      <c r="AA999" s="12">
        <v>0</v>
      </c>
      <c r="AB999" s="12">
        <v>0</v>
      </c>
      <c r="AC999" s="341"/>
      <c r="AD999" s="329"/>
    </row>
    <row r="1000" spans="1:30" ht="12.75">
      <c r="A1000" s="354"/>
      <c r="B1000" s="342"/>
      <c r="C1000" s="90"/>
      <c r="D1000" s="105"/>
      <c r="E1000" s="106"/>
      <c r="F1000" s="95"/>
      <c r="G1000" s="74"/>
      <c r="H1000" s="10"/>
      <c r="I1000" s="74"/>
      <c r="J1000" s="10"/>
      <c r="K1000" s="74"/>
      <c r="L1000" s="10"/>
      <c r="M1000" s="74"/>
      <c r="N1000" s="10"/>
      <c r="O1000" s="74"/>
      <c r="P1000" s="10" t="s">
        <v>195</v>
      </c>
      <c r="Q1000" s="47" t="s">
        <v>45</v>
      </c>
      <c r="R1000" s="47" t="s">
        <v>33</v>
      </c>
      <c r="S1000" s="12">
        <f>U1000+W1000+Y1000+AA1000</f>
        <v>2091.3</v>
      </c>
      <c r="T1000" s="12">
        <f>V1000+X1000+Z1000+AB1000</f>
        <v>2091.3</v>
      </c>
      <c r="U1000" s="538">
        <v>2091.3</v>
      </c>
      <c r="V1000" s="12">
        <v>2091.3</v>
      </c>
      <c r="W1000" s="12">
        <v>0</v>
      </c>
      <c r="X1000" s="12">
        <v>0</v>
      </c>
      <c r="Y1000" s="12">
        <v>0</v>
      </c>
      <c r="Z1000" s="12">
        <v>0</v>
      </c>
      <c r="AA1000" s="12">
        <v>0</v>
      </c>
      <c r="AB1000" s="12">
        <v>0</v>
      </c>
      <c r="AC1000" s="341"/>
      <c r="AD1000" s="329"/>
    </row>
    <row r="1001" spans="1:30" ht="12.75">
      <c r="A1001" s="354"/>
      <c r="B1001" s="342"/>
      <c r="C1001" s="90"/>
      <c r="D1001" s="105"/>
      <c r="E1001" s="106"/>
      <c r="F1001" s="95">
        <v>1</v>
      </c>
      <c r="G1001" s="74">
        <v>1</v>
      </c>
      <c r="H1001" s="10"/>
      <c r="I1001" s="74"/>
      <c r="J1001" s="10"/>
      <c r="K1001" s="74"/>
      <c r="L1001" s="10"/>
      <c r="M1001" s="74"/>
      <c r="N1001" s="10"/>
      <c r="O1001" s="74"/>
      <c r="P1001" s="10" t="s">
        <v>195</v>
      </c>
      <c r="Q1001" s="47" t="s">
        <v>32</v>
      </c>
      <c r="R1001" s="47" t="s">
        <v>33</v>
      </c>
      <c r="S1001" s="12">
        <f t="shared" si="194"/>
        <v>69</v>
      </c>
      <c r="T1001" s="12">
        <f t="shared" si="194"/>
        <v>69</v>
      </c>
      <c r="U1001" s="538">
        <v>69</v>
      </c>
      <c r="V1001" s="12">
        <v>69</v>
      </c>
      <c r="W1001" s="12">
        <v>0</v>
      </c>
      <c r="X1001" s="12">
        <v>0</v>
      </c>
      <c r="Y1001" s="12">
        <v>0</v>
      </c>
      <c r="Z1001" s="12">
        <v>0</v>
      </c>
      <c r="AA1001" s="12">
        <v>0</v>
      </c>
      <c r="AB1001" s="12">
        <v>0</v>
      </c>
      <c r="AC1001" s="341"/>
      <c r="AD1001" s="329"/>
    </row>
    <row r="1002" spans="1:30" ht="12.75">
      <c r="A1002" s="354"/>
      <c r="B1002" s="342"/>
      <c r="C1002" s="90"/>
      <c r="D1002" s="105"/>
      <c r="E1002" s="106"/>
      <c r="F1002" s="95"/>
      <c r="G1002" s="74"/>
      <c r="H1002" s="10"/>
      <c r="I1002" s="74"/>
      <c r="J1002" s="10"/>
      <c r="K1002" s="74"/>
      <c r="L1002" s="10"/>
      <c r="M1002" s="74"/>
      <c r="N1002" s="10"/>
      <c r="O1002" s="74"/>
      <c r="P1002" s="95"/>
      <c r="Q1002" s="47"/>
      <c r="R1002" s="47" t="s">
        <v>34</v>
      </c>
      <c r="S1002" s="12">
        <f t="shared" si="194"/>
        <v>0</v>
      </c>
      <c r="T1002" s="12">
        <f t="shared" si="194"/>
        <v>0</v>
      </c>
      <c r="U1002" s="538">
        <v>0</v>
      </c>
      <c r="V1002" s="12">
        <v>0</v>
      </c>
      <c r="W1002" s="12">
        <v>0</v>
      </c>
      <c r="X1002" s="12">
        <v>0</v>
      </c>
      <c r="Y1002" s="12">
        <v>0</v>
      </c>
      <c r="Z1002" s="12">
        <v>0</v>
      </c>
      <c r="AA1002" s="12">
        <v>0</v>
      </c>
      <c r="AB1002" s="12">
        <v>0</v>
      </c>
      <c r="AC1002" s="341"/>
      <c r="AD1002" s="329"/>
    </row>
    <row r="1003" spans="1:30" ht="12.75">
      <c r="A1003" s="354"/>
      <c r="B1003" s="342"/>
      <c r="C1003" s="90"/>
      <c r="D1003" s="105"/>
      <c r="E1003" s="106"/>
      <c r="F1003" s="95"/>
      <c r="G1003" s="74"/>
      <c r="H1003" s="10"/>
      <c r="I1003" s="74"/>
      <c r="J1003" s="10"/>
      <c r="K1003" s="74"/>
      <c r="L1003" s="10"/>
      <c r="M1003" s="74"/>
      <c r="N1003" s="10"/>
      <c r="O1003" s="74"/>
      <c r="P1003" s="95"/>
      <c r="Q1003" s="47"/>
      <c r="R1003" s="47" t="s">
        <v>35</v>
      </c>
      <c r="S1003" s="12">
        <f t="shared" si="194"/>
        <v>0</v>
      </c>
      <c r="T1003" s="12">
        <f t="shared" si="194"/>
        <v>0</v>
      </c>
      <c r="U1003" s="538">
        <v>0</v>
      </c>
      <c r="V1003" s="12">
        <v>0</v>
      </c>
      <c r="W1003" s="12">
        <v>0</v>
      </c>
      <c r="X1003" s="12">
        <v>0</v>
      </c>
      <c r="Y1003" s="12">
        <v>0</v>
      </c>
      <c r="Z1003" s="12">
        <v>0</v>
      </c>
      <c r="AA1003" s="12">
        <v>0</v>
      </c>
      <c r="AB1003" s="12">
        <v>0</v>
      </c>
      <c r="AC1003" s="341"/>
      <c r="AD1003" s="329"/>
    </row>
    <row r="1004" spans="1:30" ht="12.75">
      <c r="A1004" s="354"/>
      <c r="B1004" s="342"/>
      <c r="C1004" s="90"/>
      <c r="D1004" s="105"/>
      <c r="E1004" s="106"/>
      <c r="F1004" s="95"/>
      <c r="G1004" s="74"/>
      <c r="H1004" s="10"/>
      <c r="I1004" s="74"/>
      <c r="J1004" s="10"/>
      <c r="K1004" s="74"/>
      <c r="L1004" s="10"/>
      <c r="M1004" s="74"/>
      <c r="N1004" s="10"/>
      <c r="O1004" s="74"/>
      <c r="P1004" s="95"/>
      <c r="Q1004" s="47"/>
      <c r="R1004" s="47" t="s">
        <v>36</v>
      </c>
      <c r="S1004" s="12">
        <f t="shared" si="194"/>
        <v>0</v>
      </c>
      <c r="T1004" s="12">
        <f t="shared" si="194"/>
        <v>0</v>
      </c>
      <c r="U1004" s="538">
        <v>0</v>
      </c>
      <c r="V1004" s="12">
        <v>0</v>
      </c>
      <c r="W1004" s="12">
        <v>0</v>
      </c>
      <c r="X1004" s="12">
        <v>0</v>
      </c>
      <c r="Y1004" s="12">
        <v>0</v>
      </c>
      <c r="Z1004" s="12">
        <v>0</v>
      </c>
      <c r="AA1004" s="12">
        <v>0</v>
      </c>
      <c r="AB1004" s="12">
        <v>0</v>
      </c>
      <c r="AC1004" s="341"/>
      <c r="AD1004" s="329"/>
    </row>
    <row r="1005" spans="1:30" ht="12.75">
      <c r="A1005" s="354"/>
      <c r="B1005" s="342"/>
      <c r="C1005" s="90"/>
      <c r="D1005" s="105"/>
      <c r="E1005" s="106"/>
      <c r="F1005" s="95"/>
      <c r="G1005" s="74"/>
      <c r="H1005" s="10"/>
      <c r="I1005" s="74"/>
      <c r="J1005" s="10"/>
      <c r="K1005" s="74"/>
      <c r="L1005" s="10"/>
      <c r="M1005" s="74"/>
      <c r="N1005" s="10"/>
      <c r="O1005" s="74"/>
      <c r="P1005" s="95"/>
      <c r="Q1005" s="47"/>
      <c r="R1005" s="47" t="s">
        <v>207</v>
      </c>
      <c r="S1005" s="12">
        <v>0</v>
      </c>
      <c r="T1005" s="12">
        <v>0</v>
      </c>
      <c r="U1005" s="538">
        <v>0</v>
      </c>
      <c r="V1005" s="12">
        <v>0</v>
      </c>
      <c r="W1005" s="12">
        <v>0</v>
      </c>
      <c r="X1005" s="12">
        <v>0</v>
      </c>
      <c r="Y1005" s="12">
        <v>0</v>
      </c>
      <c r="Z1005" s="12">
        <v>0</v>
      </c>
      <c r="AA1005" s="12">
        <v>0</v>
      </c>
      <c r="AB1005" s="12">
        <v>0</v>
      </c>
      <c r="AC1005" s="341"/>
      <c r="AD1005" s="329"/>
    </row>
    <row r="1006" spans="1:30" ht="24.75" customHeight="1">
      <c r="A1006" s="354"/>
      <c r="B1006" s="342"/>
      <c r="C1006" s="90"/>
      <c r="D1006" s="105"/>
      <c r="E1006" s="106"/>
      <c r="F1006" s="95"/>
      <c r="G1006" s="74"/>
      <c r="H1006" s="10"/>
      <c r="I1006" s="74"/>
      <c r="J1006" s="10"/>
      <c r="K1006" s="74"/>
      <c r="L1006" s="10"/>
      <c r="M1006" s="74"/>
      <c r="N1006" s="10"/>
      <c r="O1006" s="74"/>
      <c r="P1006" s="10"/>
      <c r="Q1006" s="47"/>
      <c r="R1006" s="47" t="s">
        <v>214</v>
      </c>
      <c r="S1006" s="12">
        <f aca="true" t="shared" si="195" ref="S1006:T1010">U1006+W1006+Y1006+AA1006</f>
        <v>0</v>
      </c>
      <c r="T1006" s="12">
        <f t="shared" si="195"/>
        <v>0</v>
      </c>
      <c r="U1006" s="538">
        <v>0</v>
      </c>
      <c r="V1006" s="12">
        <v>0</v>
      </c>
      <c r="W1006" s="12">
        <v>0</v>
      </c>
      <c r="X1006" s="12">
        <v>0</v>
      </c>
      <c r="Y1006" s="12">
        <v>0</v>
      </c>
      <c r="Z1006" s="12">
        <v>0</v>
      </c>
      <c r="AA1006" s="12">
        <v>0</v>
      </c>
      <c r="AB1006" s="12">
        <v>0</v>
      </c>
      <c r="AC1006" s="341"/>
      <c r="AD1006" s="329"/>
    </row>
    <row r="1007" spans="1:30" ht="12.75">
      <c r="A1007" s="354"/>
      <c r="B1007" s="342"/>
      <c r="C1007" s="90"/>
      <c r="D1007" s="105"/>
      <c r="E1007" s="106"/>
      <c r="F1007" s="95"/>
      <c r="G1007" s="74"/>
      <c r="H1007" s="10"/>
      <c r="I1007" s="74"/>
      <c r="J1007" s="10"/>
      <c r="K1007" s="74"/>
      <c r="L1007" s="10"/>
      <c r="M1007" s="74"/>
      <c r="N1007" s="10"/>
      <c r="O1007" s="74"/>
      <c r="P1007" s="10"/>
      <c r="Q1007" s="47"/>
      <c r="R1007" s="47" t="s">
        <v>215</v>
      </c>
      <c r="S1007" s="12">
        <f t="shared" si="195"/>
        <v>0</v>
      </c>
      <c r="T1007" s="12">
        <f t="shared" si="195"/>
        <v>0</v>
      </c>
      <c r="U1007" s="538">
        <v>0</v>
      </c>
      <c r="V1007" s="12">
        <v>0</v>
      </c>
      <c r="W1007" s="12">
        <v>0</v>
      </c>
      <c r="X1007" s="12">
        <v>0</v>
      </c>
      <c r="Y1007" s="12">
        <v>0</v>
      </c>
      <c r="Z1007" s="12">
        <v>0</v>
      </c>
      <c r="AA1007" s="12">
        <v>0</v>
      </c>
      <c r="AB1007" s="12">
        <v>0</v>
      </c>
      <c r="AC1007" s="341"/>
      <c r="AD1007" s="329"/>
    </row>
    <row r="1008" spans="1:30" ht="12.75">
      <c r="A1008" s="354"/>
      <c r="B1008" s="342"/>
      <c r="C1008" s="90"/>
      <c r="D1008" s="105"/>
      <c r="E1008" s="106"/>
      <c r="F1008" s="95"/>
      <c r="G1008" s="74"/>
      <c r="H1008" s="10"/>
      <c r="I1008" s="74"/>
      <c r="J1008" s="10"/>
      <c r="K1008" s="74"/>
      <c r="L1008" s="10"/>
      <c r="M1008" s="74"/>
      <c r="N1008" s="10"/>
      <c r="O1008" s="74"/>
      <c r="P1008" s="10"/>
      <c r="Q1008" s="47"/>
      <c r="R1008" s="47" t="s">
        <v>216</v>
      </c>
      <c r="S1008" s="12">
        <f t="shared" si="195"/>
        <v>0</v>
      </c>
      <c r="T1008" s="12">
        <f t="shared" si="195"/>
        <v>0</v>
      </c>
      <c r="U1008" s="538">
        <v>0</v>
      </c>
      <c r="V1008" s="12">
        <v>0</v>
      </c>
      <c r="W1008" s="12">
        <v>0</v>
      </c>
      <c r="X1008" s="12">
        <v>0</v>
      </c>
      <c r="Y1008" s="12">
        <v>0</v>
      </c>
      <c r="Z1008" s="12">
        <v>0</v>
      </c>
      <c r="AA1008" s="12">
        <v>0</v>
      </c>
      <c r="AB1008" s="12">
        <v>0</v>
      </c>
      <c r="AC1008" s="341"/>
      <c r="AD1008" s="329"/>
    </row>
    <row r="1009" spans="1:30" ht="12.75">
      <c r="A1009" s="354"/>
      <c r="B1009" s="342"/>
      <c r="C1009" s="90"/>
      <c r="D1009" s="105"/>
      <c r="E1009" s="106"/>
      <c r="F1009" s="95"/>
      <c r="G1009" s="74"/>
      <c r="H1009" s="10"/>
      <c r="I1009" s="74"/>
      <c r="J1009" s="10"/>
      <c r="K1009" s="74"/>
      <c r="L1009" s="10"/>
      <c r="M1009" s="74"/>
      <c r="N1009" s="10"/>
      <c r="O1009" s="74"/>
      <c r="P1009" s="10"/>
      <c r="Q1009" s="47"/>
      <c r="R1009" s="47" t="s">
        <v>217</v>
      </c>
      <c r="S1009" s="12">
        <f t="shared" si="195"/>
        <v>0</v>
      </c>
      <c r="T1009" s="12">
        <f t="shared" si="195"/>
        <v>0</v>
      </c>
      <c r="U1009" s="538">
        <v>0</v>
      </c>
      <c r="V1009" s="12">
        <v>0</v>
      </c>
      <c r="W1009" s="12">
        <v>0</v>
      </c>
      <c r="X1009" s="12">
        <v>0</v>
      </c>
      <c r="Y1009" s="12">
        <v>0</v>
      </c>
      <c r="Z1009" s="12">
        <v>0</v>
      </c>
      <c r="AA1009" s="12">
        <v>0</v>
      </c>
      <c r="AB1009" s="12">
        <v>0</v>
      </c>
      <c r="AC1009" s="341"/>
      <c r="AD1009" s="329"/>
    </row>
    <row r="1010" spans="1:30" ht="24" customHeight="1" thickBot="1">
      <c r="A1010" s="355"/>
      <c r="B1010" s="343"/>
      <c r="C1010" s="124"/>
      <c r="D1010" s="125"/>
      <c r="E1010" s="126"/>
      <c r="F1010" s="114"/>
      <c r="G1010" s="75"/>
      <c r="H1010" s="21"/>
      <c r="I1010" s="75"/>
      <c r="J1010" s="21"/>
      <c r="K1010" s="75"/>
      <c r="L1010" s="21"/>
      <c r="M1010" s="75"/>
      <c r="N1010" s="21"/>
      <c r="O1010" s="75"/>
      <c r="P1010" s="21"/>
      <c r="Q1010" s="48"/>
      <c r="R1010" s="48" t="s">
        <v>218</v>
      </c>
      <c r="S1010" s="15">
        <f t="shared" si="195"/>
        <v>0</v>
      </c>
      <c r="T1010" s="15">
        <f t="shared" si="195"/>
        <v>0</v>
      </c>
      <c r="U1010" s="542">
        <v>0</v>
      </c>
      <c r="V1010" s="15">
        <v>0</v>
      </c>
      <c r="W1010" s="15">
        <v>0</v>
      </c>
      <c r="X1010" s="15">
        <v>0</v>
      </c>
      <c r="Y1010" s="15">
        <v>0</v>
      </c>
      <c r="Z1010" s="15">
        <v>0</v>
      </c>
      <c r="AA1010" s="15">
        <v>0</v>
      </c>
      <c r="AB1010" s="15">
        <v>0</v>
      </c>
      <c r="AC1010" s="330"/>
      <c r="AD1010" s="331"/>
    </row>
    <row r="1011" spans="1:30" ht="12.75" customHeight="1">
      <c r="A1011" s="353" t="s">
        <v>436</v>
      </c>
      <c r="B1011" s="338" t="s">
        <v>403</v>
      </c>
      <c r="C1011" s="130"/>
      <c r="D1011" s="131"/>
      <c r="E1011" s="132"/>
      <c r="F1011" s="113"/>
      <c r="G1011" s="73"/>
      <c r="H1011" s="7"/>
      <c r="I1011" s="73"/>
      <c r="J1011" s="7"/>
      <c r="K1011" s="73"/>
      <c r="L1011" s="7"/>
      <c r="M1011" s="73"/>
      <c r="N1011" s="7"/>
      <c r="O1011" s="73"/>
      <c r="P1011" s="113"/>
      <c r="Q1011" s="72"/>
      <c r="R1011" s="55" t="s">
        <v>27</v>
      </c>
      <c r="S1011" s="8">
        <f>SUM(S1012:S1022)</f>
        <v>1768.4</v>
      </c>
      <c r="T1011" s="8">
        <f aca="true" t="shared" si="196" ref="T1011:AB1011">SUM(T1012:T1022)</f>
        <v>1768.4</v>
      </c>
      <c r="U1011" s="534">
        <f t="shared" si="196"/>
        <v>1768.4</v>
      </c>
      <c r="V1011" s="8">
        <f t="shared" si="196"/>
        <v>1768.4</v>
      </c>
      <c r="W1011" s="8">
        <f t="shared" si="196"/>
        <v>0</v>
      </c>
      <c r="X1011" s="8">
        <f t="shared" si="196"/>
        <v>0</v>
      </c>
      <c r="Y1011" s="8">
        <f t="shared" si="196"/>
        <v>0</v>
      </c>
      <c r="Z1011" s="8">
        <f t="shared" si="196"/>
        <v>0</v>
      </c>
      <c r="AA1011" s="8">
        <f t="shared" si="196"/>
        <v>0</v>
      </c>
      <c r="AB1011" s="8">
        <f t="shared" si="196"/>
        <v>0</v>
      </c>
      <c r="AC1011" s="339" t="s">
        <v>28</v>
      </c>
      <c r="AD1011" s="340"/>
    </row>
    <row r="1012" spans="1:30" ht="12.75">
      <c r="A1012" s="354"/>
      <c r="B1012" s="342"/>
      <c r="C1012" s="90"/>
      <c r="D1012" s="105"/>
      <c r="E1012" s="106"/>
      <c r="F1012" s="95"/>
      <c r="G1012" s="74"/>
      <c r="H1012" s="10"/>
      <c r="I1012" s="74"/>
      <c r="J1012" s="10"/>
      <c r="K1012" s="74"/>
      <c r="L1012" s="10"/>
      <c r="M1012" s="74"/>
      <c r="N1012" s="10"/>
      <c r="O1012" s="74"/>
      <c r="P1012" s="95"/>
      <c r="Q1012" s="47"/>
      <c r="R1012" s="47" t="s">
        <v>30</v>
      </c>
      <c r="S1012" s="12">
        <f>U1012+W1012+Y1012+AA1012</f>
        <v>0</v>
      </c>
      <c r="T1012" s="12">
        <f>V1012+X1012+Z1012+AB1012</f>
        <v>0</v>
      </c>
      <c r="U1012" s="538">
        <v>0</v>
      </c>
      <c r="V1012" s="12">
        <v>0</v>
      </c>
      <c r="W1012" s="12">
        <v>0</v>
      </c>
      <c r="X1012" s="12">
        <v>0</v>
      </c>
      <c r="Y1012" s="12">
        <v>0</v>
      </c>
      <c r="Z1012" s="12">
        <v>0</v>
      </c>
      <c r="AA1012" s="12">
        <v>0</v>
      </c>
      <c r="AB1012" s="12">
        <v>0</v>
      </c>
      <c r="AC1012" s="341"/>
      <c r="AD1012" s="329"/>
    </row>
    <row r="1013" spans="1:30" ht="76.5">
      <c r="A1013" s="354"/>
      <c r="B1013" s="342"/>
      <c r="C1013" s="90"/>
      <c r="D1013" s="105"/>
      <c r="E1013" s="106"/>
      <c r="F1013" s="95"/>
      <c r="G1013" s="74"/>
      <c r="H1013" s="10"/>
      <c r="I1013" s="74"/>
      <c r="J1013" s="10"/>
      <c r="K1013" s="74"/>
      <c r="L1013" s="10"/>
      <c r="M1013" s="74"/>
      <c r="N1013" s="10"/>
      <c r="O1013" s="74"/>
      <c r="P1013" s="10" t="s">
        <v>194</v>
      </c>
      <c r="Q1013" s="47" t="s">
        <v>188</v>
      </c>
      <c r="R1013" s="47" t="s">
        <v>33</v>
      </c>
      <c r="S1013" s="12">
        <f>U1013+W1013+Y1013+AA1013</f>
        <v>98</v>
      </c>
      <c r="T1013" s="12">
        <f>V1013+X1013+Z1013+AB1013</f>
        <v>98</v>
      </c>
      <c r="U1013" s="538">
        <v>98</v>
      </c>
      <c r="V1013" s="12">
        <v>98</v>
      </c>
      <c r="W1013" s="12">
        <v>0</v>
      </c>
      <c r="X1013" s="12">
        <v>0</v>
      </c>
      <c r="Y1013" s="12">
        <v>0</v>
      </c>
      <c r="Z1013" s="12">
        <v>0</v>
      </c>
      <c r="AA1013" s="12">
        <v>0</v>
      </c>
      <c r="AB1013" s="12">
        <v>0</v>
      </c>
      <c r="AC1013" s="341"/>
      <c r="AD1013" s="329"/>
    </row>
    <row r="1014" spans="1:30" ht="12.75">
      <c r="A1014" s="354"/>
      <c r="B1014" s="342"/>
      <c r="C1014" s="90"/>
      <c r="D1014" s="105"/>
      <c r="E1014" s="106"/>
      <c r="F1014" s="95"/>
      <c r="G1014" s="74"/>
      <c r="H1014" s="10"/>
      <c r="I1014" s="74"/>
      <c r="J1014" s="10"/>
      <c r="K1014" s="74"/>
      <c r="L1014" s="10"/>
      <c r="M1014" s="74"/>
      <c r="N1014" s="10"/>
      <c r="O1014" s="74"/>
      <c r="P1014" s="95"/>
      <c r="Q1014" s="47"/>
      <c r="R1014" s="47" t="s">
        <v>34</v>
      </c>
      <c r="S1014" s="12">
        <f aca="true" t="shared" si="197" ref="S1014:S1022">U1014+W1014+Y1014+AA1014</f>
        <v>0</v>
      </c>
      <c r="T1014" s="12">
        <f aca="true" t="shared" si="198" ref="T1014:T1022">V1014+X1014+Z1014+AB1014</f>
        <v>0</v>
      </c>
      <c r="U1014" s="538">
        <v>0</v>
      </c>
      <c r="V1014" s="12">
        <v>0</v>
      </c>
      <c r="W1014" s="12">
        <v>0</v>
      </c>
      <c r="X1014" s="12">
        <v>0</v>
      </c>
      <c r="Y1014" s="12">
        <v>0</v>
      </c>
      <c r="Z1014" s="12">
        <v>0</v>
      </c>
      <c r="AA1014" s="12">
        <v>0</v>
      </c>
      <c r="AB1014" s="12">
        <v>0</v>
      </c>
      <c r="AC1014" s="341"/>
      <c r="AD1014" s="329"/>
    </row>
    <row r="1015" spans="1:30" ht="12.75">
      <c r="A1015" s="354"/>
      <c r="B1015" s="342"/>
      <c r="C1015" s="90"/>
      <c r="D1015" s="105"/>
      <c r="E1015" s="106"/>
      <c r="F1015" s="95"/>
      <c r="G1015" s="74"/>
      <c r="H1015" s="10"/>
      <c r="I1015" s="74"/>
      <c r="J1015" s="10"/>
      <c r="K1015" s="74"/>
      <c r="L1015" s="10"/>
      <c r="M1015" s="74"/>
      <c r="N1015" s="10"/>
      <c r="O1015" s="74"/>
      <c r="P1015" s="95"/>
      <c r="Q1015" s="47"/>
      <c r="R1015" s="47" t="s">
        <v>35</v>
      </c>
      <c r="S1015" s="12">
        <f t="shared" si="197"/>
        <v>0</v>
      </c>
      <c r="T1015" s="12">
        <f t="shared" si="198"/>
        <v>0</v>
      </c>
      <c r="U1015" s="538">
        <v>0</v>
      </c>
      <c r="V1015" s="12">
        <v>0</v>
      </c>
      <c r="W1015" s="12">
        <v>0</v>
      </c>
      <c r="X1015" s="12">
        <v>0</v>
      </c>
      <c r="Y1015" s="12">
        <v>0</v>
      </c>
      <c r="Z1015" s="12">
        <v>0</v>
      </c>
      <c r="AA1015" s="12">
        <v>0</v>
      </c>
      <c r="AB1015" s="12">
        <v>0</v>
      </c>
      <c r="AC1015" s="341"/>
      <c r="AD1015" s="329"/>
    </row>
    <row r="1016" spans="1:30" ht="12.75">
      <c r="A1016" s="354"/>
      <c r="B1016" s="342"/>
      <c r="C1016" s="90"/>
      <c r="D1016" s="105"/>
      <c r="E1016" s="106"/>
      <c r="F1016" s="95"/>
      <c r="G1016" s="74"/>
      <c r="H1016" s="10"/>
      <c r="I1016" s="74"/>
      <c r="J1016" s="10"/>
      <c r="K1016" s="74"/>
      <c r="L1016" s="10"/>
      <c r="M1016" s="74"/>
      <c r="N1016" s="10"/>
      <c r="O1016" s="74"/>
      <c r="P1016" s="95"/>
      <c r="Q1016" s="47"/>
      <c r="R1016" s="47" t="s">
        <v>36</v>
      </c>
      <c r="S1016" s="12">
        <f t="shared" si="197"/>
        <v>0</v>
      </c>
      <c r="T1016" s="12">
        <f t="shared" si="198"/>
        <v>0</v>
      </c>
      <c r="U1016" s="538">
        <v>0</v>
      </c>
      <c r="V1016" s="12">
        <v>0</v>
      </c>
      <c r="W1016" s="12">
        <v>0</v>
      </c>
      <c r="X1016" s="12">
        <v>0</v>
      </c>
      <c r="Y1016" s="12">
        <v>0</v>
      </c>
      <c r="Z1016" s="12">
        <v>0</v>
      </c>
      <c r="AA1016" s="12">
        <v>0</v>
      </c>
      <c r="AB1016" s="12">
        <v>0</v>
      </c>
      <c r="AC1016" s="341"/>
      <c r="AD1016" s="329"/>
    </row>
    <row r="1017" spans="1:30" ht="38.25">
      <c r="A1017" s="354"/>
      <c r="B1017" s="342"/>
      <c r="C1017" s="90"/>
      <c r="D1017" s="105"/>
      <c r="E1017" s="106"/>
      <c r="F1017" s="95">
        <v>1</v>
      </c>
      <c r="G1017" s="74">
        <v>1</v>
      </c>
      <c r="H1017" s="10"/>
      <c r="I1017" s="74"/>
      <c r="J1017" s="10"/>
      <c r="K1017" s="74"/>
      <c r="L1017" s="10"/>
      <c r="M1017" s="74"/>
      <c r="N1017" s="10"/>
      <c r="O1017" s="74"/>
      <c r="P1017" s="95" t="s">
        <v>196</v>
      </c>
      <c r="Q1017" s="47" t="s">
        <v>468</v>
      </c>
      <c r="R1017" s="47" t="s">
        <v>207</v>
      </c>
      <c r="S1017" s="12">
        <f t="shared" si="197"/>
        <v>1670.4</v>
      </c>
      <c r="T1017" s="12">
        <f t="shared" si="198"/>
        <v>1670.4</v>
      </c>
      <c r="U1017" s="538">
        <v>1670.4</v>
      </c>
      <c r="V1017" s="12">
        <v>1670.4</v>
      </c>
      <c r="W1017" s="12">
        <v>0</v>
      </c>
      <c r="X1017" s="12">
        <v>0</v>
      </c>
      <c r="Y1017" s="12">
        <v>0</v>
      </c>
      <c r="Z1017" s="12">
        <v>0</v>
      </c>
      <c r="AA1017" s="12">
        <v>0</v>
      </c>
      <c r="AB1017" s="12">
        <v>0</v>
      </c>
      <c r="AC1017" s="341"/>
      <c r="AD1017" s="329"/>
    </row>
    <row r="1018" spans="1:30" ht="12.75">
      <c r="A1018" s="354"/>
      <c r="B1018" s="342"/>
      <c r="C1018" s="90"/>
      <c r="D1018" s="105"/>
      <c r="E1018" s="106"/>
      <c r="F1018" s="95"/>
      <c r="G1018" s="74"/>
      <c r="H1018" s="10"/>
      <c r="I1018" s="74"/>
      <c r="J1018" s="10"/>
      <c r="K1018" s="74"/>
      <c r="L1018" s="10"/>
      <c r="M1018" s="74"/>
      <c r="N1018" s="10"/>
      <c r="O1018" s="74"/>
      <c r="P1018" s="10"/>
      <c r="Q1018" s="47"/>
      <c r="R1018" s="47" t="s">
        <v>214</v>
      </c>
      <c r="S1018" s="12">
        <f t="shared" si="197"/>
        <v>0</v>
      </c>
      <c r="T1018" s="12">
        <f t="shared" si="198"/>
        <v>0</v>
      </c>
      <c r="U1018" s="538">
        <v>0</v>
      </c>
      <c r="V1018" s="12">
        <v>0</v>
      </c>
      <c r="W1018" s="12">
        <v>0</v>
      </c>
      <c r="X1018" s="12">
        <v>0</v>
      </c>
      <c r="Y1018" s="12">
        <v>0</v>
      </c>
      <c r="Z1018" s="12">
        <v>0</v>
      </c>
      <c r="AA1018" s="12">
        <v>0</v>
      </c>
      <c r="AB1018" s="12">
        <v>0</v>
      </c>
      <c r="AC1018" s="341"/>
      <c r="AD1018" s="329"/>
    </row>
    <row r="1019" spans="1:30" ht="12.75">
      <c r="A1019" s="354"/>
      <c r="B1019" s="342"/>
      <c r="C1019" s="90"/>
      <c r="D1019" s="105"/>
      <c r="E1019" s="106"/>
      <c r="F1019" s="95"/>
      <c r="G1019" s="74"/>
      <c r="H1019" s="10"/>
      <c r="I1019" s="74"/>
      <c r="J1019" s="10"/>
      <c r="K1019" s="74"/>
      <c r="L1019" s="10"/>
      <c r="M1019" s="74"/>
      <c r="N1019" s="10"/>
      <c r="O1019" s="74"/>
      <c r="P1019" s="10"/>
      <c r="Q1019" s="47"/>
      <c r="R1019" s="47" t="s">
        <v>215</v>
      </c>
      <c r="S1019" s="12">
        <f t="shared" si="197"/>
        <v>0</v>
      </c>
      <c r="T1019" s="12">
        <f t="shared" si="198"/>
        <v>0</v>
      </c>
      <c r="U1019" s="538">
        <v>0</v>
      </c>
      <c r="V1019" s="12">
        <v>0</v>
      </c>
      <c r="W1019" s="12">
        <v>0</v>
      </c>
      <c r="X1019" s="12">
        <v>0</v>
      </c>
      <c r="Y1019" s="12">
        <v>0</v>
      </c>
      <c r="Z1019" s="12">
        <v>0</v>
      </c>
      <c r="AA1019" s="12">
        <v>0</v>
      </c>
      <c r="AB1019" s="12">
        <v>0</v>
      </c>
      <c r="AC1019" s="341"/>
      <c r="AD1019" s="329"/>
    </row>
    <row r="1020" spans="1:30" ht="12.75">
      <c r="A1020" s="354"/>
      <c r="B1020" s="342"/>
      <c r="C1020" s="90"/>
      <c r="D1020" s="105"/>
      <c r="E1020" s="106"/>
      <c r="F1020" s="95"/>
      <c r="G1020" s="74"/>
      <c r="H1020" s="10"/>
      <c r="I1020" s="74"/>
      <c r="J1020" s="10"/>
      <c r="K1020" s="74"/>
      <c r="L1020" s="10"/>
      <c r="M1020" s="74"/>
      <c r="N1020" s="10"/>
      <c r="O1020" s="74"/>
      <c r="P1020" s="10"/>
      <c r="Q1020" s="47"/>
      <c r="R1020" s="47" t="s">
        <v>216</v>
      </c>
      <c r="S1020" s="12">
        <f t="shared" si="197"/>
        <v>0</v>
      </c>
      <c r="T1020" s="12">
        <f t="shared" si="198"/>
        <v>0</v>
      </c>
      <c r="U1020" s="538">
        <v>0</v>
      </c>
      <c r="V1020" s="12">
        <v>0</v>
      </c>
      <c r="W1020" s="12">
        <v>0</v>
      </c>
      <c r="X1020" s="12">
        <v>0</v>
      </c>
      <c r="Y1020" s="12">
        <v>0</v>
      </c>
      <c r="Z1020" s="12">
        <v>0</v>
      </c>
      <c r="AA1020" s="12">
        <v>0</v>
      </c>
      <c r="AB1020" s="12">
        <v>0</v>
      </c>
      <c r="AC1020" s="341"/>
      <c r="AD1020" s="329"/>
    </row>
    <row r="1021" spans="1:30" ht="12.75">
      <c r="A1021" s="354"/>
      <c r="B1021" s="342"/>
      <c r="C1021" s="90"/>
      <c r="D1021" s="105"/>
      <c r="E1021" s="106"/>
      <c r="F1021" s="95"/>
      <c r="G1021" s="74"/>
      <c r="H1021" s="10"/>
      <c r="I1021" s="74"/>
      <c r="J1021" s="10"/>
      <c r="K1021" s="74"/>
      <c r="L1021" s="10"/>
      <c r="M1021" s="74"/>
      <c r="N1021" s="10"/>
      <c r="O1021" s="74"/>
      <c r="P1021" s="10"/>
      <c r="Q1021" s="47"/>
      <c r="R1021" s="47" t="s">
        <v>217</v>
      </c>
      <c r="S1021" s="12">
        <f t="shared" si="197"/>
        <v>0</v>
      </c>
      <c r="T1021" s="12">
        <f t="shared" si="198"/>
        <v>0</v>
      </c>
      <c r="U1021" s="538">
        <v>0</v>
      </c>
      <c r="V1021" s="12">
        <v>0</v>
      </c>
      <c r="W1021" s="12">
        <v>0</v>
      </c>
      <c r="X1021" s="12">
        <v>0</v>
      </c>
      <c r="Y1021" s="12">
        <v>0</v>
      </c>
      <c r="Z1021" s="12">
        <v>0</v>
      </c>
      <c r="AA1021" s="12">
        <v>0</v>
      </c>
      <c r="AB1021" s="12">
        <v>0</v>
      </c>
      <c r="AC1021" s="341"/>
      <c r="AD1021" s="329"/>
    </row>
    <row r="1022" spans="1:30" ht="13.5" thickBot="1">
      <c r="A1022" s="355"/>
      <c r="B1022" s="343"/>
      <c r="C1022" s="124"/>
      <c r="D1022" s="125"/>
      <c r="E1022" s="126"/>
      <c r="F1022" s="114"/>
      <c r="G1022" s="75"/>
      <c r="H1022" s="21"/>
      <c r="I1022" s="75"/>
      <c r="J1022" s="21"/>
      <c r="K1022" s="75"/>
      <c r="L1022" s="21"/>
      <c r="M1022" s="75"/>
      <c r="N1022" s="21"/>
      <c r="O1022" s="75"/>
      <c r="P1022" s="21"/>
      <c r="Q1022" s="48"/>
      <c r="R1022" s="48" t="s">
        <v>218</v>
      </c>
      <c r="S1022" s="12">
        <f t="shared" si="197"/>
        <v>0</v>
      </c>
      <c r="T1022" s="12">
        <f t="shared" si="198"/>
        <v>0</v>
      </c>
      <c r="U1022" s="542">
        <v>0</v>
      </c>
      <c r="V1022" s="15">
        <v>0</v>
      </c>
      <c r="W1022" s="15">
        <v>0</v>
      </c>
      <c r="X1022" s="15">
        <v>0</v>
      </c>
      <c r="Y1022" s="15">
        <v>0</v>
      </c>
      <c r="Z1022" s="15">
        <v>0</v>
      </c>
      <c r="AA1022" s="15">
        <v>0</v>
      </c>
      <c r="AB1022" s="15">
        <v>0</v>
      </c>
      <c r="AC1022" s="330"/>
      <c r="AD1022" s="331"/>
    </row>
    <row r="1023" spans="1:30" ht="12.75" customHeight="1">
      <c r="A1023" s="353" t="s">
        <v>437</v>
      </c>
      <c r="B1023" s="338" t="s">
        <v>46</v>
      </c>
      <c r="C1023" s="130"/>
      <c r="D1023" s="131"/>
      <c r="E1023" s="132"/>
      <c r="F1023" s="113"/>
      <c r="G1023" s="73"/>
      <c r="H1023" s="7"/>
      <c r="I1023" s="73"/>
      <c r="J1023" s="7"/>
      <c r="K1023" s="73"/>
      <c r="L1023" s="7"/>
      <c r="M1023" s="73"/>
      <c r="N1023" s="7"/>
      <c r="O1023" s="73"/>
      <c r="P1023" s="113"/>
      <c r="Q1023" s="72"/>
      <c r="R1023" s="55" t="s">
        <v>27</v>
      </c>
      <c r="S1023" s="8">
        <f>SUM(S1024:S1035)</f>
        <v>1700</v>
      </c>
      <c r="T1023" s="8">
        <f aca="true" t="shared" si="199" ref="T1023:AB1023">SUM(T1024:T1035)</f>
        <v>0</v>
      </c>
      <c r="U1023" s="534">
        <f t="shared" si="199"/>
        <v>1700</v>
      </c>
      <c r="V1023" s="8">
        <f t="shared" si="199"/>
        <v>0</v>
      </c>
      <c r="W1023" s="8">
        <f t="shared" si="199"/>
        <v>0</v>
      </c>
      <c r="X1023" s="8">
        <f t="shared" si="199"/>
        <v>0</v>
      </c>
      <c r="Y1023" s="8">
        <f t="shared" si="199"/>
        <v>0</v>
      </c>
      <c r="Z1023" s="8">
        <f t="shared" si="199"/>
        <v>0</v>
      </c>
      <c r="AA1023" s="8">
        <f t="shared" si="199"/>
        <v>0</v>
      </c>
      <c r="AB1023" s="8">
        <f t="shared" si="199"/>
        <v>0</v>
      </c>
      <c r="AC1023" s="339" t="s">
        <v>28</v>
      </c>
      <c r="AD1023" s="340"/>
    </row>
    <row r="1024" spans="1:30" ht="12.75">
      <c r="A1024" s="354"/>
      <c r="B1024" s="342"/>
      <c r="C1024" s="90"/>
      <c r="D1024" s="105"/>
      <c r="E1024" s="106"/>
      <c r="F1024" s="95"/>
      <c r="G1024" s="74"/>
      <c r="H1024" s="10"/>
      <c r="I1024" s="74"/>
      <c r="J1024" s="10"/>
      <c r="K1024" s="74"/>
      <c r="L1024" s="10"/>
      <c r="M1024" s="74"/>
      <c r="N1024" s="10"/>
      <c r="O1024" s="74"/>
      <c r="P1024" s="95"/>
      <c r="Q1024" s="47"/>
      <c r="R1024" s="47" t="s">
        <v>30</v>
      </c>
      <c r="S1024" s="12">
        <f aca="true" t="shared" si="200" ref="S1024:S1035">U1024+W1024+Y1024+AA1024</f>
        <v>0</v>
      </c>
      <c r="T1024" s="12">
        <f aca="true" t="shared" si="201" ref="T1024:T1035">V1024+X1024+Z1024+AB1024</f>
        <v>0</v>
      </c>
      <c r="U1024" s="538">
        <v>0</v>
      </c>
      <c r="V1024" s="12">
        <v>0</v>
      </c>
      <c r="W1024" s="12">
        <v>0</v>
      </c>
      <c r="X1024" s="12">
        <v>0</v>
      </c>
      <c r="Y1024" s="12">
        <v>0</v>
      </c>
      <c r="Z1024" s="12">
        <v>0</v>
      </c>
      <c r="AA1024" s="12">
        <v>0</v>
      </c>
      <c r="AB1024" s="12">
        <v>0</v>
      </c>
      <c r="AC1024" s="341"/>
      <c r="AD1024" s="329"/>
    </row>
    <row r="1025" spans="1:30" ht="12.75">
      <c r="A1025" s="354"/>
      <c r="B1025" s="342"/>
      <c r="C1025" s="90"/>
      <c r="D1025" s="105"/>
      <c r="E1025" s="106"/>
      <c r="F1025" s="95"/>
      <c r="G1025" s="74"/>
      <c r="H1025" s="10"/>
      <c r="I1025" s="74"/>
      <c r="J1025" s="10"/>
      <c r="K1025" s="74"/>
      <c r="L1025" s="10"/>
      <c r="M1025" s="74"/>
      <c r="N1025" s="10"/>
      <c r="O1025" s="74"/>
      <c r="P1025" s="95"/>
      <c r="Q1025" s="47"/>
      <c r="R1025" s="47" t="s">
        <v>33</v>
      </c>
      <c r="S1025" s="12">
        <f t="shared" si="200"/>
        <v>0</v>
      </c>
      <c r="T1025" s="12">
        <f t="shared" si="201"/>
        <v>0</v>
      </c>
      <c r="U1025" s="538">
        <v>0</v>
      </c>
      <c r="V1025" s="12">
        <v>0</v>
      </c>
      <c r="W1025" s="12">
        <v>0</v>
      </c>
      <c r="X1025" s="12">
        <v>0</v>
      </c>
      <c r="Y1025" s="12">
        <v>0</v>
      </c>
      <c r="Z1025" s="12">
        <v>0</v>
      </c>
      <c r="AA1025" s="12">
        <v>0</v>
      </c>
      <c r="AB1025" s="12">
        <v>0</v>
      </c>
      <c r="AC1025" s="341"/>
      <c r="AD1025" s="329"/>
    </row>
    <row r="1026" spans="1:30" ht="12.75">
      <c r="A1026" s="354"/>
      <c r="B1026" s="342"/>
      <c r="C1026" s="90"/>
      <c r="D1026" s="105"/>
      <c r="E1026" s="106"/>
      <c r="F1026" s="95"/>
      <c r="G1026" s="74"/>
      <c r="H1026" s="10"/>
      <c r="I1026" s="74"/>
      <c r="J1026" s="10"/>
      <c r="K1026" s="74"/>
      <c r="L1026" s="10"/>
      <c r="M1026" s="74"/>
      <c r="N1026" s="10"/>
      <c r="O1026" s="74"/>
      <c r="P1026" s="95"/>
      <c r="Q1026" s="47"/>
      <c r="R1026" s="47" t="s">
        <v>34</v>
      </c>
      <c r="S1026" s="12">
        <f t="shared" si="200"/>
        <v>0</v>
      </c>
      <c r="T1026" s="12">
        <f t="shared" si="201"/>
        <v>0</v>
      </c>
      <c r="U1026" s="538">
        <v>0</v>
      </c>
      <c r="V1026" s="12">
        <v>0</v>
      </c>
      <c r="W1026" s="12">
        <v>0</v>
      </c>
      <c r="X1026" s="12">
        <v>0</v>
      </c>
      <c r="Y1026" s="12">
        <v>0</v>
      </c>
      <c r="Z1026" s="12">
        <v>0</v>
      </c>
      <c r="AA1026" s="12">
        <v>0</v>
      </c>
      <c r="AB1026" s="12">
        <v>0</v>
      </c>
      <c r="AC1026" s="341"/>
      <c r="AD1026" s="329"/>
    </row>
    <row r="1027" spans="1:30" ht="12.75">
      <c r="A1027" s="354"/>
      <c r="B1027" s="342"/>
      <c r="C1027" s="90"/>
      <c r="D1027" s="105"/>
      <c r="E1027" s="106"/>
      <c r="F1027" s="95"/>
      <c r="G1027" s="74"/>
      <c r="H1027" s="10"/>
      <c r="I1027" s="74"/>
      <c r="J1027" s="10"/>
      <c r="K1027" s="74"/>
      <c r="L1027" s="10"/>
      <c r="M1027" s="74"/>
      <c r="N1027" s="10"/>
      <c r="O1027" s="74"/>
      <c r="P1027" s="95"/>
      <c r="Q1027" s="47"/>
      <c r="R1027" s="47" t="s">
        <v>34</v>
      </c>
      <c r="S1027" s="12">
        <f t="shared" si="200"/>
        <v>0</v>
      </c>
      <c r="T1027" s="12">
        <f t="shared" si="201"/>
        <v>0</v>
      </c>
      <c r="U1027" s="538">
        <v>0</v>
      </c>
      <c r="V1027" s="12">
        <v>0</v>
      </c>
      <c r="W1027" s="12">
        <v>0</v>
      </c>
      <c r="X1027" s="12">
        <v>0</v>
      </c>
      <c r="Y1027" s="12">
        <v>0</v>
      </c>
      <c r="Z1027" s="12">
        <v>0</v>
      </c>
      <c r="AA1027" s="12">
        <v>0</v>
      </c>
      <c r="AB1027" s="12">
        <v>0</v>
      </c>
      <c r="AC1027" s="341"/>
      <c r="AD1027" s="329"/>
    </row>
    <row r="1028" spans="1:30" ht="12.75">
      <c r="A1028" s="354"/>
      <c r="B1028" s="342"/>
      <c r="C1028" s="90"/>
      <c r="D1028" s="105"/>
      <c r="E1028" s="106"/>
      <c r="F1028" s="95"/>
      <c r="G1028" s="74"/>
      <c r="H1028" s="10"/>
      <c r="I1028" s="74"/>
      <c r="J1028" s="10"/>
      <c r="K1028" s="74"/>
      <c r="L1028" s="10"/>
      <c r="M1028" s="74"/>
      <c r="N1028" s="10"/>
      <c r="O1028" s="74"/>
      <c r="P1028" s="95"/>
      <c r="Q1028" s="47"/>
      <c r="R1028" s="47" t="s">
        <v>35</v>
      </c>
      <c r="S1028" s="12">
        <f t="shared" si="200"/>
        <v>0</v>
      </c>
      <c r="T1028" s="12">
        <f t="shared" si="201"/>
        <v>0</v>
      </c>
      <c r="U1028" s="538">
        <v>0</v>
      </c>
      <c r="V1028" s="12">
        <v>0</v>
      </c>
      <c r="W1028" s="12">
        <v>0</v>
      </c>
      <c r="X1028" s="12">
        <v>0</v>
      </c>
      <c r="Y1028" s="12">
        <v>0</v>
      </c>
      <c r="Z1028" s="12">
        <v>0</v>
      </c>
      <c r="AA1028" s="12">
        <v>0</v>
      </c>
      <c r="AB1028" s="12">
        <v>0</v>
      </c>
      <c r="AC1028" s="341"/>
      <c r="AD1028" s="329"/>
    </row>
    <row r="1029" spans="1:30" ht="12.75">
      <c r="A1029" s="354"/>
      <c r="B1029" s="342"/>
      <c r="C1029" s="90"/>
      <c r="D1029" s="105"/>
      <c r="E1029" s="106"/>
      <c r="F1029" s="95"/>
      <c r="G1029" s="74"/>
      <c r="H1029" s="10"/>
      <c r="I1029" s="74"/>
      <c r="J1029" s="10"/>
      <c r="K1029" s="74"/>
      <c r="L1029" s="10"/>
      <c r="M1029" s="74"/>
      <c r="N1029" s="10"/>
      <c r="O1029" s="74"/>
      <c r="P1029" s="95"/>
      <c r="Q1029" s="47"/>
      <c r="R1029" s="47" t="s">
        <v>36</v>
      </c>
      <c r="S1029" s="12">
        <f t="shared" si="200"/>
        <v>0</v>
      </c>
      <c r="T1029" s="12">
        <f t="shared" si="201"/>
        <v>0</v>
      </c>
      <c r="U1029" s="538">
        <v>0</v>
      </c>
      <c r="V1029" s="12">
        <v>0</v>
      </c>
      <c r="W1029" s="12">
        <v>0</v>
      </c>
      <c r="X1029" s="12">
        <v>0</v>
      </c>
      <c r="Y1029" s="12">
        <v>0</v>
      </c>
      <c r="Z1029" s="12">
        <v>0</v>
      </c>
      <c r="AA1029" s="12">
        <v>0</v>
      </c>
      <c r="AB1029" s="12">
        <v>0</v>
      </c>
      <c r="AC1029" s="341"/>
      <c r="AD1029" s="329"/>
    </row>
    <row r="1030" spans="1:30" ht="12.75">
      <c r="A1030" s="354"/>
      <c r="B1030" s="342"/>
      <c r="C1030" s="90"/>
      <c r="D1030" s="105"/>
      <c r="E1030" s="106"/>
      <c r="F1030" s="95"/>
      <c r="G1030" s="74"/>
      <c r="H1030" s="10"/>
      <c r="I1030" s="74"/>
      <c r="J1030" s="10"/>
      <c r="K1030" s="74"/>
      <c r="L1030" s="10"/>
      <c r="M1030" s="74"/>
      <c r="N1030" s="10"/>
      <c r="O1030" s="74"/>
      <c r="P1030" s="95"/>
      <c r="Q1030" s="47"/>
      <c r="R1030" s="47" t="s">
        <v>207</v>
      </c>
      <c r="S1030" s="12">
        <f t="shared" si="200"/>
        <v>0</v>
      </c>
      <c r="T1030" s="12">
        <f t="shared" si="201"/>
        <v>0</v>
      </c>
      <c r="U1030" s="538">
        <v>0</v>
      </c>
      <c r="V1030" s="12">
        <v>0</v>
      </c>
      <c r="W1030" s="12">
        <v>0</v>
      </c>
      <c r="X1030" s="12">
        <v>0</v>
      </c>
      <c r="Y1030" s="12">
        <v>0</v>
      </c>
      <c r="Z1030" s="12">
        <v>0</v>
      </c>
      <c r="AA1030" s="12">
        <v>0</v>
      </c>
      <c r="AB1030" s="12">
        <v>0</v>
      </c>
      <c r="AC1030" s="341"/>
      <c r="AD1030" s="329"/>
    </row>
    <row r="1031" spans="1:30" ht="12.75">
      <c r="A1031" s="354"/>
      <c r="B1031" s="342"/>
      <c r="C1031" s="90"/>
      <c r="D1031" s="105"/>
      <c r="E1031" s="106"/>
      <c r="F1031" s="95"/>
      <c r="G1031" s="74"/>
      <c r="H1031" s="10"/>
      <c r="I1031" s="74"/>
      <c r="J1031" s="10"/>
      <c r="K1031" s="74"/>
      <c r="L1031" s="10"/>
      <c r="M1031" s="74"/>
      <c r="N1031" s="10"/>
      <c r="O1031" s="74"/>
      <c r="P1031" s="95"/>
      <c r="Q1031" s="47"/>
      <c r="R1031" s="47" t="s">
        <v>214</v>
      </c>
      <c r="S1031" s="12">
        <f t="shared" si="200"/>
        <v>0</v>
      </c>
      <c r="T1031" s="12">
        <f t="shared" si="201"/>
        <v>0</v>
      </c>
      <c r="U1031" s="538">
        <v>0</v>
      </c>
      <c r="V1031" s="12">
        <v>0</v>
      </c>
      <c r="W1031" s="12">
        <v>0</v>
      </c>
      <c r="X1031" s="12">
        <v>0</v>
      </c>
      <c r="Y1031" s="12">
        <v>0</v>
      </c>
      <c r="Z1031" s="12">
        <v>0</v>
      </c>
      <c r="AA1031" s="12">
        <v>0</v>
      </c>
      <c r="AB1031" s="12">
        <v>0</v>
      </c>
      <c r="AC1031" s="341"/>
      <c r="AD1031" s="329"/>
    </row>
    <row r="1032" spans="1:30" ht="12.75">
      <c r="A1032" s="354"/>
      <c r="B1032" s="342"/>
      <c r="C1032" s="90"/>
      <c r="D1032" s="105"/>
      <c r="E1032" s="106"/>
      <c r="F1032" s="95"/>
      <c r="G1032" s="74"/>
      <c r="H1032" s="10"/>
      <c r="I1032" s="74"/>
      <c r="J1032" s="10"/>
      <c r="K1032" s="74"/>
      <c r="L1032" s="10"/>
      <c r="M1032" s="74"/>
      <c r="N1032" s="10"/>
      <c r="O1032" s="74"/>
      <c r="P1032" s="95"/>
      <c r="Q1032" s="47"/>
      <c r="R1032" s="47" t="s">
        <v>215</v>
      </c>
      <c r="S1032" s="12">
        <f t="shared" si="200"/>
        <v>0</v>
      </c>
      <c r="T1032" s="12">
        <f t="shared" si="201"/>
        <v>0</v>
      </c>
      <c r="U1032" s="538">
        <v>0</v>
      </c>
      <c r="V1032" s="12">
        <v>0</v>
      </c>
      <c r="W1032" s="12">
        <v>0</v>
      </c>
      <c r="X1032" s="12">
        <v>0</v>
      </c>
      <c r="Y1032" s="12">
        <v>0</v>
      </c>
      <c r="Z1032" s="12">
        <v>0</v>
      </c>
      <c r="AA1032" s="12">
        <v>0</v>
      </c>
      <c r="AB1032" s="12">
        <v>0</v>
      </c>
      <c r="AC1032" s="341"/>
      <c r="AD1032" s="329"/>
    </row>
    <row r="1033" spans="1:30" ht="12.75">
      <c r="A1033" s="354"/>
      <c r="B1033" s="342"/>
      <c r="C1033" s="90"/>
      <c r="D1033" s="105"/>
      <c r="E1033" s="106"/>
      <c r="F1033" s="95"/>
      <c r="G1033" s="74"/>
      <c r="H1033" s="10"/>
      <c r="I1033" s="74"/>
      <c r="J1033" s="10"/>
      <c r="K1033" s="74"/>
      <c r="L1033" s="10"/>
      <c r="M1033" s="74"/>
      <c r="N1033" s="10"/>
      <c r="O1033" s="74"/>
      <c r="P1033" s="95"/>
      <c r="Q1033" s="47"/>
      <c r="R1033" s="47" t="s">
        <v>216</v>
      </c>
      <c r="S1033" s="12">
        <f t="shared" si="200"/>
        <v>0</v>
      </c>
      <c r="T1033" s="12">
        <f t="shared" si="201"/>
        <v>0</v>
      </c>
      <c r="U1033" s="538">
        <v>0</v>
      </c>
      <c r="V1033" s="12">
        <v>0</v>
      </c>
      <c r="W1033" s="12">
        <v>0</v>
      </c>
      <c r="X1033" s="12">
        <v>0</v>
      </c>
      <c r="Y1033" s="12">
        <v>0</v>
      </c>
      <c r="Z1033" s="12">
        <v>0</v>
      </c>
      <c r="AA1033" s="12">
        <v>0</v>
      </c>
      <c r="AB1033" s="12">
        <v>0</v>
      </c>
      <c r="AC1033" s="341"/>
      <c r="AD1033" s="329"/>
    </row>
    <row r="1034" spans="1:30" ht="12.75">
      <c r="A1034" s="354"/>
      <c r="B1034" s="342"/>
      <c r="C1034" s="90"/>
      <c r="D1034" s="105"/>
      <c r="E1034" s="106"/>
      <c r="F1034" s="95">
        <v>1</v>
      </c>
      <c r="G1034" s="74"/>
      <c r="H1034" s="10"/>
      <c r="I1034" s="74"/>
      <c r="J1034" s="10"/>
      <c r="K1034" s="74"/>
      <c r="L1034" s="10"/>
      <c r="M1034" s="74"/>
      <c r="N1034" s="10"/>
      <c r="O1034" s="74"/>
      <c r="P1034" s="95"/>
      <c r="Q1034" s="47" t="s">
        <v>32</v>
      </c>
      <c r="R1034" s="47" t="s">
        <v>217</v>
      </c>
      <c r="S1034" s="12">
        <f t="shared" si="200"/>
        <v>1700</v>
      </c>
      <c r="T1034" s="12">
        <f t="shared" si="201"/>
        <v>0</v>
      </c>
      <c r="U1034" s="538">
        <f>1200+500</f>
        <v>1700</v>
      </c>
      <c r="V1034" s="12">
        <v>0</v>
      </c>
      <c r="W1034" s="12">
        <v>0</v>
      </c>
      <c r="X1034" s="12">
        <v>0</v>
      </c>
      <c r="Y1034" s="12">
        <v>0</v>
      </c>
      <c r="Z1034" s="12">
        <v>0</v>
      </c>
      <c r="AA1034" s="12">
        <v>0</v>
      </c>
      <c r="AB1034" s="12">
        <v>0</v>
      </c>
      <c r="AC1034" s="341"/>
      <c r="AD1034" s="329"/>
    </row>
    <row r="1035" spans="1:30" ht="13.5" thickBot="1">
      <c r="A1035" s="355"/>
      <c r="B1035" s="343"/>
      <c r="C1035" s="124"/>
      <c r="D1035" s="125"/>
      <c r="E1035" s="126"/>
      <c r="F1035" s="114"/>
      <c r="G1035" s="75"/>
      <c r="H1035" s="21"/>
      <c r="I1035" s="75"/>
      <c r="J1035" s="21"/>
      <c r="K1035" s="75"/>
      <c r="L1035" s="21"/>
      <c r="M1035" s="75"/>
      <c r="N1035" s="21"/>
      <c r="O1035" s="75"/>
      <c r="P1035" s="114"/>
      <c r="Q1035" s="48"/>
      <c r="R1035" s="48" t="s">
        <v>218</v>
      </c>
      <c r="S1035" s="15">
        <f t="shared" si="200"/>
        <v>0</v>
      </c>
      <c r="T1035" s="15">
        <f t="shared" si="201"/>
        <v>0</v>
      </c>
      <c r="U1035" s="542">
        <v>0</v>
      </c>
      <c r="V1035" s="15">
        <v>0</v>
      </c>
      <c r="W1035" s="15">
        <v>0</v>
      </c>
      <c r="X1035" s="15">
        <v>0</v>
      </c>
      <c r="Y1035" s="15">
        <v>0</v>
      </c>
      <c r="Z1035" s="15">
        <v>0</v>
      </c>
      <c r="AA1035" s="15">
        <v>0</v>
      </c>
      <c r="AB1035" s="15">
        <v>0</v>
      </c>
      <c r="AC1035" s="330"/>
      <c r="AD1035" s="331"/>
    </row>
    <row r="1036" spans="1:30" ht="12.75">
      <c r="A1036" s="720" t="s">
        <v>438</v>
      </c>
      <c r="B1036" s="548" t="s">
        <v>2</v>
      </c>
      <c r="C1036" s="721">
        <v>4893</v>
      </c>
      <c r="D1036" s="722"/>
      <c r="E1036" s="723"/>
      <c r="F1036" s="620"/>
      <c r="G1036" s="618"/>
      <c r="H1036" s="619"/>
      <c r="I1036" s="618"/>
      <c r="J1036" s="619"/>
      <c r="K1036" s="618"/>
      <c r="L1036" s="619"/>
      <c r="M1036" s="618"/>
      <c r="N1036" s="619"/>
      <c r="O1036" s="618"/>
      <c r="P1036" s="620"/>
      <c r="Q1036" s="621"/>
      <c r="R1036" s="599" t="s">
        <v>27</v>
      </c>
      <c r="S1036" s="557">
        <f>SUM(S1037:S1048)</f>
        <v>75</v>
      </c>
      <c r="T1036" s="557">
        <f aca="true" t="shared" si="202" ref="T1036:AB1036">SUM(T1037:T1048)</f>
        <v>75</v>
      </c>
      <c r="U1036" s="557">
        <f t="shared" si="202"/>
        <v>75</v>
      </c>
      <c r="V1036" s="557">
        <f t="shared" si="202"/>
        <v>75</v>
      </c>
      <c r="W1036" s="557">
        <f t="shared" si="202"/>
        <v>0</v>
      </c>
      <c r="X1036" s="557">
        <f t="shared" si="202"/>
        <v>0</v>
      </c>
      <c r="Y1036" s="557">
        <f t="shared" si="202"/>
        <v>0</v>
      </c>
      <c r="Z1036" s="557">
        <f t="shared" si="202"/>
        <v>0</v>
      </c>
      <c r="AA1036" s="557">
        <f t="shared" si="202"/>
        <v>0</v>
      </c>
      <c r="AB1036" s="557">
        <f t="shared" si="202"/>
        <v>0</v>
      </c>
      <c r="AC1036" s="616" t="s">
        <v>28</v>
      </c>
      <c r="AD1036" s="622"/>
    </row>
    <row r="1037" spans="1:30" ht="12.75">
      <c r="A1037" s="724"/>
      <c r="B1037" s="549"/>
      <c r="C1037" s="725"/>
      <c r="D1037" s="726"/>
      <c r="E1037" s="727"/>
      <c r="F1037" s="629"/>
      <c r="G1037" s="627"/>
      <c r="H1037" s="628"/>
      <c r="I1037" s="627"/>
      <c r="J1037" s="628"/>
      <c r="K1037" s="627"/>
      <c r="L1037" s="628"/>
      <c r="M1037" s="627"/>
      <c r="N1037" s="628"/>
      <c r="O1037" s="627"/>
      <c r="P1037" s="629"/>
      <c r="Q1037" s="552"/>
      <c r="R1037" s="552" t="s">
        <v>30</v>
      </c>
      <c r="S1037" s="538">
        <f aca="true" t="shared" si="203" ref="S1037:S1048">U1037+W1037+Y1037+AA1037</f>
        <v>0</v>
      </c>
      <c r="T1037" s="538">
        <f aca="true" t="shared" si="204" ref="T1037:T1048">V1037+X1037+Z1037+AB1037</f>
        <v>0</v>
      </c>
      <c r="U1037" s="538">
        <v>0</v>
      </c>
      <c r="V1037" s="538">
        <v>0</v>
      </c>
      <c r="W1037" s="538">
        <v>0</v>
      </c>
      <c r="X1037" s="538">
        <v>0</v>
      </c>
      <c r="Y1037" s="538">
        <v>0</v>
      </c>
      <c r="Z1037" s="538">
        <v>0</v>
      </c>
      <c r="AA1037" s="538">
        <v>0</v>
      </c>
      <c r="AB1037" s="538">
        <v>0</v>
      </c>
      <c r="AC1037" s="625"/>
      <c r="AD1037" s="630"/>
    </row>
    <row r="1038" spans="1:30" ht="12.75">
      <c r="A1038" s="724"/>
      <c r="B1038" s="549"/>
      <c r="C1038" s="725"/>
      <c r="D1038" s="726"/>
      <c r="E1038" s="727"/>
      <c r="F1038" s="629"/>
      <c r="G1038" s="627"/>
      <c r="H1038" s="628"/>
      <c r="I1038" s="627"/>
      <c r="J1038" s="628"/>
      <c r="K1038" s="627"/>
      <c r="L1038" s="628"/>
      <c r="M1038" s="627"/>
      <c r="N1038" s="628"/>
      <c r="O1038" s="627"/>
      <c r="P1038" s="629"/>
      <c r="Q1038" s="552"/>
      <c r="R1038" s="552" t="s">
        <v>33</v>
      </c>
      <c r="S1038" s="538">
        <f t="shared" si="203"/>
        <v>0</v>
      </c>
      <c r="T1038" s="538">
        <f t="shared" si="204"/>
        <v>0</v>
      </c>
      <c r="U1038" s="538">
        <v>0</v>
      </c>
      <c r="V1038" s="538">
        <v>0</v>
      </c>
      <c r="W1038" s="538">
        <v>0</v>
      </c>
      <c r="X1038" s="538">
        <v>0</v>
      </c>
      <c r="Y1038" s="538">
        <v>0</v>
      </c>
      <c r="Z1038" s="538">
        <v>0</v>
      </c>
      <c r="AA1038" s="538">
        <v>0</v>
      </c>
      <c r="AB1038" s="538">
        <v>0</v>
      </c>
      <c r="AC1038" s="625"/>
      <c r="AD1038" s="630"/>
    </row>
    <row r="1039" spans="1:30" ht="12.75">
      <c r="A1039" s="724"/>
      <c r="B1039" s="549"/>
      <c r="C1039" s="725"/>
      <c r="D1039" s="726"/>
      <c r="E1039" s="727"/>
      <c r="F1039" s="629"/>
      <c r="G1039" s="627"/>
      <c r="H1039" s="628"/>
      <c r="I1039" s="627"/>
      <c r="J1039" s="628"/>
      <c r="K1039" s="627"/>
      <c r="L1039" s="628"/>
      <c r="M1039" s="627"/>
      <c r="N1039" s="628"/>
      <c r="O1039" s="627"/>
      <c r="P1039" s="629"/>
      <c r="Q1039" s="552"/>
      <c r="R1039" s="552" t="s">
        <v>34</v>
      </c>
      <c r="S1039" s="538">
        <f t="shared" si="203"/>
        <v>0</v>
      </c>
      <c r="T1039" s="538">
        <f t="shared" si="204"/>
        <v>0</v>
      </c>
      <c r="U1039" s="538">
        <v>0</v>
      </c>
      <c r="V1039" s="538">
        <v>0</v>
      </c>
      <c r="W1039" s="538">
        <v>0</v>
      </c>
      <c r="X1039" s="538">
        <v>0</v>
      </c>
      <c r="Y1039" s="538">
        <v>0</v>
      </c>
      <c r="Z1039" s="538">
        <v>0</v>
      </c>
      <c r="AA1039" s="538">
        <v>0</v>
      </c>
      <c r="AB1039" s="538">
        <v>0</v>
      </c>
      <c r="AC1039" s="625"/>
      <c r="AD1039" s="630"/>
    </row>
    <row r="1040" spans="1:30" ht="12.75">
      <c r="A1040" s="724"/>
      <c r="B1040" s="549"/>
      <c r="C1040" s="725"/>
      <c r="D1040" s="726"/>
      <c r="E1040" s="727"/>
      <c r="F1040" s="629"/>
      <c r="G1040" s="627"/>
      <c r="H1040" s="628"/>
      <c r="I1040" s="627"/>
      <c r="J1040" s="628"/>
      <c r="K1040" s="627"/>
      <c r="L1040" s="628"/>
      <c r="M1040" s="627"/>
      <c r="N1040" s="628"/>
      <c r="O1040" s="627"/>
      <c r="P1040" s="629"/>
      <c r="Q1040" s="552"/>
      <c r="R1040" s="552" t="s">
        <v>34</v>
      </c>
      <c r="S1040" s="538">
        <f t="shared" si="203"/>
        <v>0</v>
      </c>
      <c r="T1040" s="538">
        <f t="shared" si="204"/>
        <v>0</v>
      </c>
      <c r="U1040" s="538">
        <v>0</v>
      </c>
      <c r="V1040" s="538">
        <v>0</v>
      </c>
      <c r="W1040" s="538">
        <v>0</v>
      </c>
      <c r="X1040" s="538">
        <v>0</v>
      </c>
      <c r="Y1040" s="538">
        <v>0</v>
      </c>
      <c r="Z1040" s="538">
        <v>0</v>
      </c>
      <c r="AA1040" s="538">
        <v>0</v>
      </c>
      <c r="AB1040" s="538">
        <v>0</v>
      </c>
      <c r="AC1040" s="625"/>
      <c r="AD1040" s="630"/>
    </row>
    <row r="1041" spans="1:30" ht="25.5">
      <c r="A1041" s="724"/>
      <c r="B1041" s="549"/>
      <c r="C1041" s="725"/>
      <c r="D1041" s="726"/>
      <c r="E1041" s="727"/>
      <c r="F1041" s="629">
        <v>1</v>
      </c>
      <c r="G1041" s="627">
        <v>1</v>
      </c>
      <c r="H1041" s="628"/>
      <c r="I1041" s="627"/>
      <c r="J1041" s="628">
        <v>1</v>
      </c>
      <c r="K1041" s="627"/>
      <c r="L1041" s="628">
        <v>1</v>
      </c>
      <c r="M1041" s="627"/>
      <c r="N1041" s="628">
        <v>1</v>
      </c>
      <c r="O1041" s="627"/>
      <c r="P1041" s="629" t="s">
        <v>194</v>
      </c>
      <c r="Q1041" s="552" t="s">
        <v>290</v>
      </c>
      <c r="R1041" s="552" t="s">
        <v>35</v>
      </c>
      <c r="S1041" s="538">
        <f t="shared" si="203"/>
        <v>75</v>
      </c>
      <c r="T1041" s="538">
        <f t="shared" si="204"/>
        <v>75</v>
      </c>
      <c r="U1041" s="538">
        <v>75</v>
      </c>
      <c r="V1041" s="538">
        <v>75</v>
      </c>
      <c r="W1041" s="538">
        <v>0</v>
      </c>
      <c r="X1041" s="538">
        <v>0</v>
      </c>
      <c r="Y1041" s="538">
        <v>0</v>
      </c>
      <c r="Z1041" s="538">
        <v>0</v>
      </c>
      <c r="AA1041" s="538">
        <v>0</v>
      </c>
      <c r="AB1041" s="538">
        <v>0</v>
      </c>
      <c r="AC1041" s="625"/>
      <c r="AD1041" s="630"/>
    </row>
    <row r="1042" spans="1:30" ht="12.75">
      <c r="A1042" s="724"/>
      <c r="B1042" s="549"/>
      <c r="C1042" s="725"/>
      <c r="D1042" s="726"/>
      <c r="E1042" s="727"/>
      <c r="F1042" s="629"/>
      <c r="G1042" s="627"/>
      <c r="H1042" s="628"/>
      <c r="I1042" s="627"/>
      <c r="J1042" s="628"/>
      <c r="K1042" s="627"/>
      <c r="L1042" s="628"/>
      <c r="M1042" s="627"/>
      <c r="N1042" s="628"/>
      <c r="O1042" s="627"/>
      <c r="P1042" s="629"/>
      <c r="Q1042" s="552"/>
      <c r="R1042" s="552" t="s">
        <v>36</v>
      </c>
      <c r="S1042" s="538">
        <f t="shared" si="203"/>
        <v>0</v>
      </c>
      <c r="T1042" s="538">
        <f t="shared" si="204"/>
        <v>0</v>
      </c>
      <c r="U1042" s="538">
        <v>0</v>
      </c>
      <c r="V1042" s="538">
        <v>0</v>
      </c>
      <c r="W1042" s="538">
        <v>0</v>
      </c>
      <c r="X1042" s="538">
        <v>0</v>
      </c>
      <c r="Y1042" s="538">
        <v>0</v>
      </c>
      <c r="Z1042" s="538">
        <v>0</v>
      </c>
      <c r="AA1042" s="538">
        <v>0</v>
      </c>
      <c r="AB1042" s="538">
        <v>0</v>
      </c>
      <c r="AC1042" s="625"/>
      <c r="AD1042" s="630"/>
    </row>
    <row r="1043" spans="1:30" ht="12.75">
      <c r="A1043" s="724"/>
      <c r="B1043" s="549"/>
      <c r="C1043" s="725"/>
      <c r="D1043" s="726"/>
      <c r="E1043" s="727"/>
      <c r="F1043" s="629"/>
      <c r="G1043" s="627"/>
      <c r="H1043" s="628"/>
      <c r="I1043" s="627"/>
      <c r="J1043" s="628"/>
      <c r="K1043" s="627"/>
      <c r="L1043" s="628"/>
      <c r="M1043" s="627"/>
      <c r="N1043" s="628"/>
      <c r="O1043" s="627"/>
      <c r="P1043" s="629"/>
      <c r="Q1043" s="552"/>
      <c r="R1043" s="552" t="s">
        <v>207</v>
      </c>
      <c r="S1043" s="538">
        <f t="shared" si="203"/>
        <v>0</v>
      </c>
      <c r="T1043" s="538">
        <f t="shared" si="204"/>
        <v>0</v>
      </c>
      <c r="U1043" s="538">
        <v>0</v>
      </c>
      <c r="V1043" s="538">
        <v>0</v>
      </c>
      <c r="W1043" s="538">
        <v>0</v>
      </c>
      <c r="X1043" s="538">
        <v>0</v>
      </c>
      <c r="Y1043" s="538">
        <v>0</v>
      </c>
      <c r="Z1043" s="538">
        <v>0</v>
      </c>
      <c r="AA1043" s="538">
        <v>0</v>
      </c>
      <c r="AB1043" s="538">
        <v>0</v>
      </c>
      <c r="AC1043" s="625"/>
      <c r="AD1043" s="630"/>
    </row>
    <row r="1044" spans="1:30" ht="12.75">
      <c r="A1044" s="724"/>
      <c r="B1044" s="549"/>
      <c r="C1044" s="725"/>
      <c r="D1044" s="726"/>
      <c r="E1044" s="727"/>
      <c r="F1044" s="629"/>
      <c r="G1044" s="627"/>
      <c r="H1044" s="628"/>
      <c r="I1044" s="627"/>
      <c r="J1044" s="628"/>
      <c r="K1044" s="627"/>
      <c r="L1044" s="628"/>
      <c r="M1044" s="627"/>
      <c r="N1044" s="628"/>
      <c r="O1044" s="627"/>
      <c r="P1044" s="629"/>
      <c r="Q1044" s="552"/>
      <c r="R1044" s="552" t="s">
        <v>214</v>
      </c>
      <c r="S1044" s="538">
        <f t="shared" si="203"/>
        <v>0</v>
      </c>
      <c r="T1044" s="538">
        <f t="shared" si="204"/>
        <v>0</v>
      </c>
      <c r="U1044" s="538">
        <v>0</v>
      </c>
      <c r="V1044" s="538">
        <v>0</v>
      </c>
      <c r="W1044" s="538">
        <v>0</v>
      </c>
      <c r="X1044" s="538">
        <v>0</v>
      </c>
      <c r="Y1044" s="538">
        <v>0</v>
      </c>
      <c r="Z1044" s="538">
        <v>0</v>
      </c>
      <c r="AA1044" s="538">
        <v>0</v>
      </c>
      <c r="AB1044" s="538">
        <v>0</v>
      </c>
      <c r="AC1044" s="625"/>
      <c r="AD1044" s="630"/>
    </row>
    <row r="1045" spans="1:30" ht="12.75">
      <c r="A1045" s="724"/>
      <c r="B1045" s="549"/>
      <c r="C1045" s="725"/>
      <c r="D1045" s="726"/>
      <c r="E1045" s="727"/>
      <c r="F1045" s="629"/>
      <c r="G1045" s="627"/>
      <c r="H1045" s="628"/>
      <c r="I1045" s="627"/>
      <c r="J1045" s="628"/>
      <c r="K1045" s="627"/>
      <c r="L1045" s="628"/>
      <c r="M1045" s="627"/>
      <c r="N1045" s="628"/>
      <c r="O1045" s="627"/>
      <c r="P1045" s="629"/>
      <c r="Q1045" s="552"/>
      <c r="R1045" s="552" t="s">
        <v>215</v>
      </c>
      <c r="S1045" s="538">
        <f t="shared" si="203"/>
        <v>0</v>
      </c>
      <c r="T1045" s="538">
        <f t="shared" si="204"/>
        <v>0</v>
      </c>
      <c r="U1045" s="538">
        <v>0</v>
      </c>
      <c r="V1045" s="538">
        <v>0</v>
      </c>
      <c r="W1045" s="538">
        <v>0</v>
      </c>
      <c r="X1045" s="538">
        <v>0</v>
      </c>
      <c r="Y1045" s="538">
        <v>0</v>
      </c>
      <c r="Z1045" s="538">
        <v>0</v>
      </c>
      <c r="AA1045" s="538">
        <v>0</v>
      </c>
      <c r="AB1045" s="538">
        <v>0</v>
      </c>
      <c r="AC1045" s="625"/>
      <c r="AD1045" s="630"/>
    </row>
    <row r="1046" spans="1:30" ht="12.75">
      <c r="A1046" s="724"/>
      <c r="B1046" s="549"/>
      <c r="C1046" s="725"/>
      <c r="D1046" s="726"/>
      <c r="E1046" s="727"/>
      <c r="F1046" s="629"/>
      <c r="G1046" s="627"/>
      <c r="H1046" s="628"/>
      <c r="I1046" s="627"/>
      <c r="J1046" s="628"/>
      <c r="K1046" s="627"/>
      <c r="L1046" s="628"/>
      <c r="M1046" s="627"/>
      <c r="N1046" s="628"/>
      <c r="O1046" s="627"/>
      <c r="P1046" s="629"/>
      <c r="Q1046" s="552"/>
      <c r="R1046" s="552" t="s">
        <v>216</v>
      </c>
      <c r="S1046" s="538">
        <f t="shared" si="203"/>
        <v>0</v>
      </c>
      <c r="T1046" s="538">
        <f t="shared" si="204"/>
        <v>0</v>
      </c>
      <c r="U1046" s="538">
        <v>0</v>
      </c>
      <c r="V1046" s="538">
        <v>0</v>
      </c>
      <c r="W1046" s="538">
        <v>0</v>
      </c>
      <c r="X1046" s="538">
        <v>0</v>
      </c>
      <c r="Y1046" s="538">
        <v>0</v>
      </c>
      <c r="Z1046" s="538">
        <v>0</v>
      </c>
      <c r="AA1046" s="538">
        <v>0</v>
      </c>
      <c r="AB1046" s="538">
        <v>0</v>
      </c>
      <c r="AC1046" s="625"/>
      <c r="AD1046" s="630"/>
    </row>
    <row r="1047" spans="1:30" ht="12.75">
      <c r="A1047" s="724"/>
      <c r="B1047" s="549"/>
      <c r="C1047" s="725"/>
      <c r="D1047" s="726"/>
      <c r="E1047" s="727"/>
      <c r="F1047" s="629"/>
      <c r="G1047" s="627"/>
      <c r="H1047" s="628"/>
      <c r="I1047" s="627"/>
      <c r="J1047" s="628"/>
      <c r="K1047" s="627"/>
      <c r="L1047" s="628"/>
      <c r="M1047" s="627"/>
      <c r="N1047" s="628"/>
      <c r="O1047" s="627"/>
      <c r="P1047" s="629"/>
      <c r="Q1047" s="552"/>
      <c r="R1047" s="552" t="s">
        <v>217</v>
      </c>
      <c r="S1047" s="538">
        <f t="shared" si="203"/>
        <v>0</v>
      </c>
      <c r="T1047" s="538">
        <f t="shared" si="204"/>
        <v>0</v>
      </c>
      <c r="U1047" s="538">
        <v>0</v>
      </c>
      <c r="V1047" s="538">
        <v>0</v>
      </c>
      <c r="W1047" s="538">
        <v>0</v>
      </c>
      <c r="X1047" s="538">
        <v>0</v>
      </c>
      <c r="Y1047" s="538">
        <v>0</v>
      </c>
      <c r="Z1047" s="538">
        <v>0</v>
      </c>
      <c r="AA1047" s="538">
        <v>0</v>
      </c>
      <c r="AB1047" s="538">
        <v>0</v>
      </c>
      <c r="AC1047" s="625"/>
      <c r="AD1047" s="630"/>
    </row>
    <row r="1048" spans="1:30" ht="13.5" thickBot="1">
      <c r="A1048" s="728"/>
      <c r="B1048" s="550"/>
      <c r="C1048" s="729"/>
      <c r="D1048" s="730"/>
      <c r="E1048" s="731"/>
      <c r="F1048" s="637"/>
      <c r="G1048" s="635"/>
      <c r="H1048" s="636"/>
      <c r="I1048" s="635"/>
      <c r="J1048" s="636"/>
      <c r="K1048" s="635"/>
      <c r="L1048" s="636"/>
      <c r="M1048" s="635"/>
      <c r="N1048" s="636"/>
      <c r="O1048" s="635"/>
      <c r="P1048" s="637"/>
      <c r="Q1048" s="553"/>
      <c r="R1048" s="553" t="s">
        <v>218</v>
      </c>
      <c r="S1048" s="542">
        <f t="shared" si="203"/>
        <v>0</v>
      </c>
      <c r="T1048" s="542">
        <f t="shared" si="204"/>
        <v>0</v>
      </c>
      <c r="U1048" s="542">
        <v>0</v>
      </c>
      <c r="V1048" s="542">
        <v>0</v>
      </c>
      <c r="W1048" s="542">
        <v>0</v>
      </c>
      <c r="X1048" s="542">
        <v>0</v>
      </c>
      <c r="Y1048" s="542">
        <v>0</v>
      </c>
      <c r="Z1048" s="542">
        <v>0</v>
      </c>
      <c r="AA1048" s="542">
        <v>0</v>
      </c>
      <c r="AB1048" s="542">
        <v>0</v>
      </c>
      <c r="AC1048" s="633"/>
      <c r="AD1048" s="638"/>
    </row>
    <row r="1049" spans="1:30" ht="12.75">
      <c r="A1049" s="720" t="s">
        <v>439</v>
      </c>
      <c r="B1049" s="548" t="s">
        <v>292</v>
      </c>
      <c r="C1049" s="732"/>
      <c r="D1049" s="617"/>
      <c r="E1049" s="618"/>
      <c r="F1049" s="619"/>
      <c r="G1049" s="618"/>
      <c r="H1049" s="619"/>
      <c r="I1049" s="618"/>
      <c r="J1049" s="619"/>
      <c r="K1049" s="618"/>
      <c r="L1049" s="619"/>
      <c r="M1049" s="618"/>
      <c r="N1049" s="619"/>
      <c r="O1049" s="618"/>
      <c r="P1049" s="620"/>
      <c r="Q1049" s="621"/>
      <c r="R1049" s="599" t="s">
        <v>27</v>
      </c>
      <c r="S1049" s="557">
        <f>SUM(S1050:S1060)</f>
        <v>33760.8</v>
      </c>
      <c r="T1049" s="557">
        <f aca="true" t="shared" si="205" ref="T1049:AB1049">SUM(T1050:T1060)</f>
        <v>0</v>
      </c>
      <c r="U1049" s="557">
        <f t="shared" si="205"/>
        <v>33760.8</v>
      </c>
      <c r="V1049" s="557">
        <f t="shared" si="205"/>
        <v>0</v>
      </c>
      <c r="W1049" s="557">
        <f t="shared" si="205"/>
        <v>0</v>
      </c>
      <c r="X1049" s="557">
        <f t="shared" si="205"/>
        <v>0</v>
      </c>
      <c r="Y1049" s="557">
        <f t="shared" si="205"/>
        <v>0</v>
      </c>
      <c r="Z1049" s="557">
        <f t="shared" si="205"/>
        <v>0</v>
      </c>
      <c r="AA1049" s="557">
        <f t="shared" si="205"/>
        <v>0</v>
      </c>
      <c r="AB1049" s="557">
        <f t="shared" si="205"/>
        <v>0</v>
      </c>
      <c r="AC1049" s="616" t="s">
        <v>138</v>
      </c>
      <c r="AD1049" s="622"/>
    </row>
    <row r="1050" spans="1:30" ht="12.75">
      <c r="A1050" s="724"/>
      <c r="B1050" s="549"/>
      <c r="C1050" s="733"/>
      <c r="D1050" s="626"/>
      <c r="E1050" s="627"/>
      <c r="F1050" s="628"/>
      <c r="G1050" s="627"/>
      <c r="H1050" s="628"/>
      <c r="I1050" s="627"/>
      <c r="J1050" s="628"/>
      <c r="K1050" s="627"/>
      <c r="L1050" s="628"/>
      <c r="M1050" s="627"/>
      <c r="N1050" s="628"/>
      <c r="O1050" s="627"/>
      <c r="P1050" s="629"/>
      <c r="Q1050" s="552"/>
      <c r="R1050" s="552" t="s">
        <v>30</v>
      </c>
      <c r="S1050" s="538">
        <f aca="true" t="shared" si="206" ref="S1050:S1060">U1050+W1050+Y1050+AA1050</f>
        <v>0</v>
      </c>
      <c r="T1050" s="538">
        <f aca="true" t="shared" si="207" ref="T1050:T1060">V1050+X1050+Z1050+AB1050</f>
        <v>0</v>
      </c>
      <c r="U1050" s="538">
        <v>0</v>
      </c>
      <c r="V1050" s="538">
        <v>0</v>
      </c>
      <c r="W1050" s="538">
        <v>0</v>
      </c>
      <c r="X1050" s="538">
        <v>0</v>
      </c>
      <c r="Y1050" s="538">
        <v>0</v>
      </c>
      <c r="Z1050" s="538">
        <v>0</v>
      </c>
      <c r="AA1050" s="538">
        <v>0</v>
      </c>
      <c r="AB1050" s="538">
        <v>0</v>
      </c>
      <c r="AC1050" s="625"/>
      <c r="AD1050" s="630"/>
    </row>
    <row r="1051" spans="1:30" ht="12.75">
      <c r="A1051" s="724"/>
      <c r="B1051" s="549"/>
      <c r="C1051" s="733"/>
      <c r="D1051" s="626"/>
      <c r="E1051" s="627"/>
      <c r="F1051" s="628"/>
      <c r="G1051" s="627"/>
      <c r="H1051" s="628"/>
      <c r="I1051" s="627"/>
      <c r="J1051" s="628"/>
      <c r="K1051" s="627"/>
      <c r="L1051" s="628"/>
      <c r="M1051" s="627"/>
      <c r="N1051" s="628"/>
      <c r="O1051" s="627"/>
      <c r="P1051" s="629"/>
      <c r="Q1051" s="552"/>
      <c r="R1051" s="552" t="s">
        <v>33</v>
      </c>
      <c r="S1051" s="538">
        <f t="shared" si="206"/>
        <v>0</v>
      </c>
      <c r="T1051" s="538">
        <f t="shared" si="207"/>
        <v>0</v>
      </c>
      <c r="U1051" s="538">
        <v>0</v>
      </c>
      <c r="V1051" s="538">
        <v>0</v>
      </c>
      <c r="W1051" s="538">
        <v>0</v>
      </c>
      <c r="X1051" s="538">
        <v>0</v>
      </c>
      <c r="Y1051" s="538">
        <v>0</v>
      </c>
      <c r="Z1051" s="538">
        <v>0</v>
      </c>
      <c r="AA1051" s="538">
        <v>0</v>
      </c>
      <c r="AB1051" s="538">
        <v>0</v>
      </c>
      <c r="AC1051" s="625"/>
      <c r="AD1051" s="630"/>
    </row>
    <row r="1052" spans="1:30" ht="12.75">
      <c r="A1052" s="724"/>
      <c r="B1052" s="549"/>
      <c r="C1052" s="733"/>
      <c r="D1052" s="626"/>
      <c r="E1052" s="627"/>
      <c r="F1052" s="628"/>
      <c r="G1052" s="627"/>
      <c r="H1052" s="628"/>
      <c r="I1052" s="627"/>
      <c r="J1052" s="628"/>
      <c r="K1052" s="627"/>
      <c r="L1052" s="628"/>
      <c r="M1052" s="627"/>
      <c r="N1052" s="628"/>
      <c r="O1052" s="627"/>
      <c r="P1052" s="629"/>
      <c r="Q1052" s="552"/>
      <c r="R1052" s="552" t="s">
        <v>34</v>
      </c>
      <c r="S1052" s="538">
        <f t="shared" si="206"/>
        <v>0</v>
      </c>
      <c r="T1052" s="538">
        <f t="shared" si="207"/>
        <v>0</v>
      </c>
      <c r="U1052" s="538">
        <v>0</v>
      </c>
      <c r="V1052" s="538">
        <v>0</v>
      </c>
      <c r="W1052" s="538">
        <v>0</v>
      </c>
      <c r="X1052" s="538">
        <v>0</v>
      </c>
      <c r="Y1052" s="538">
        <v>0</v>
      </c>
      <c r="Z1052" s="538">
        <v>0</v>
      </c>
      <c r="AA1052" s="538">
        <v>0</v>
      </c>
      <c r="AB1052" s="538">
        <v>0</v>
      </c>
      <c r="AC1052" s="625"/>
      <c r="AD1052" s="630"/>
    </row>
    <row r="1053" spans="1:30" ht="12.75">
      <c r="A1053" s="724"/>
      <c r="B1053" s="549"/>
      <c r="C1053" s="733"/>
      <c r="D1053" s="626"/>
      <c r="E1053" s="627"/>
      <c r="F1053" s="628"/>
      <c r="G1053" s="627"/>
      <c r="H1053" s="628"/>
      <c r="I1053" s="627"/>
      <c r="J1053" s="628"/>
      <c r="K1053" s="627"/>
      <c r="L1053" s="628"/>
      <c r="M1053" s="627"/>
      <c r="N1053" s="628"/>
      <c r="O1053" s="627"/>
      <c r="P1053" s="629"/>
      <c r="Q1053" s="552"/>
      <c r="R1053" s="552" t="s">
        <v>35</v>
      </c>
      <c r="S1053" s="538">
        <f t="shared" si="206"/>
        <v>0</v>
      </c>
      <c r="T1053" s="538">
        <f t="shared" si="207"/>
        <v>0</v>
      </c>
      <c r="U1053" s="538">
        <v>0</v>
      </c>
      <c r="V1053" s="538">
        <v>0</v>
      </c>
      <c r="W1053" s="538">
        <v>0</v>
      </c>
      <c r="X1053" s="538">
        <v>0</v>
      </c>
      <c r="Y1053" s="538">
        <v>0</v>
      </c>
      <c r="Z1053" s="538">
        <v>0</v>
      </c>
      <c r="AA1053" s="538">
        <v>0</v>
      </c>
      <c r="AB1053" s="538">
        <v>0</v>
      </c>
      <c r="AC1053" s="625"/>
      <c r="AD1053" s="630"/>
    </row>
    <row r="1054" spans="1:30" ht="12.75">
      <c r="A1054" s="724"/>
      <c r="B1054" s="549"/>
      <c r="C1054" s="733"/>
      <c r="D1054" s="626"/>
      <c r="E1054" s="627"/>
      <c r="F1054" s="628"/>
      <c r="G1054" s="627"/>
      <c r="H1054" s="628"/>
      <c r="I1054" s="627"/>
      <c r="J1054" s="628"/>
      <c r="K1054" s="627"/>
      <c r="L1054" s="628"/>
      <c r="M1054" s="627"/>
      <c r="N1054" s="628"/>
      <c r="O1054" s="627"/>
      <c r="P1054" s="629"/>
      <c r="Q1054" s="552"/>
      <c r="R1054" s="552" t="s">
        <v>36</v>
      </c>
      <c r="S1054" s="538">
        <f t="shared" si="206"/>
        <v>0</v>
      </c>
      <c r="T1054" s="538">
        <f t="shared" si="207"/>
        <v>0</v>
      </c>
      <c r="U1054" s="538">
        <v>0</v>
      </c>
      <c r="V1054" s="538">
        <v>0</v>
      </c>
      <c r="W1054" s="538">
        <v>0</v>
      </c>
      <c r="X1054" s="538">
        <v>0</v>
      </c>
      <c r="Y1054" s="538">
        <v>0</v>
      </c>
      <c r="Z1054" s="538">
        <v>0</v>
      </c>
      <c r="AA1054" s="538">
        <v>0</v>
      </c>
      <c r="AB1054" s="538">
        <v>0</v>
      </c>
      <c r="AC1054" s="625"/>
      <c r="AD1054" s="630"/>
    </row>
    <row r="1055" spans="1:30" ht="12.75">
      <c r="A1055" s="724"/>
      <c r="B1055" s="549"/>
      <c r="C1055" s="733"/>
      <c r="D1055" s="626"/>
      <c r="E1055" s="627"/>
      <c r="F1055" s="628"/>
      <c r="G1055" s="627"/>
      <c r="H1055" s="628"/>
      <c r="I1055" s="627"/>
      <c r="J1055" s="628"/>
      <c r="K1055" s="627"/>
      <c r="L1055" s="628"/>
      <c r="M1055" s="627"/>
      <c r="N1055" s="628"/>
      <c r="O1055" s="627"/>
      <c r="P1055" s="629"/>
      <c r="Q1055" s="552"/>
      <c r="R1055" s="552" t="s">
        <v>207</v>
      </c>
      <c r="S1055" s="538">
        <f t="shared" si="206"/>
        <v>0</v>
      </c>
      <c r="T1055" s="538">
        <f t="shared" si="207"/>
        <v>0</v>
      </c>
      <c r="U1055" s="538">
        <v>0</v>
      </c>
      <c r="V1055" s="538">
        <v>0</v>
      </c>
      <c r="W1055" s="538">
        <v>0</v>
      </c>
      <c r="X1055" s="538">
        <v>0</v>
      </c>
      <c r="Y1055" s="538">
        <v>0</v>
      </c>
      <c r="Z1055" s="538">
        <v>0</v>
      </c>
      <c r="AA1055" s="538">
        <v>0</v>
      </c>
      <c r="AB1055" s="538">
        <v>0</v>
      </c>
      <c r="AC1055" s="625"/>
      <c r="AD1055" s="630"/>
    </row>
    <row r="1056" spans="1:30" ht="25.5">
      <c r="A1056" s="724"/>
      <c r="B1056" s="549"/>
      <c r="C1056" s="733"/>
      <c r="D1056" s="626"/>
      <c r="E1056" s="627"/>
      <c r="F1056" s="628"/>
      <c r="G1056" s="627"/>
      <c r="H1056" s="628"/>
      <c r="I1056" s="627"/>
      <c r="J1056" s="628">
        <v>1</v>
      </c>
      <c r="K1056" s="627"/>
      <c r="L1056" s="628">
        <v>1</v>
      </c>
      <c r="M1056" s="627"/>
      <c r="N1056" s="628">
        <v>1</v>
      </c>
      <c r="O1056" s="627"/>
      <c r="P1056" s="629"/>
      <c r="Q1056" s="552" t="s">
        <v>297</v>
      </c>
      <c r="R1056" s="552" t="s">
        <v>214</v>
      </c>
      <c r="S1056" s="538">
        <f t="shared" si="206"/>
        <v>33760.8</v>
      </c>
      <c r="T1056" s="538">
        <f t="shared" si="207"/>
        <v>0</v>
      </c>
      <c r="U1056" s="538">
        <v>33760.8</v>
      </c>
      <c r="V1056" s="538">
        <v>0</v>
      </c>
      <c r="W1056" s="538">
        <v>0</v>
      </c>
      <c r="X1056" s="538">
        <v>0</v>
      </c>
      <c r="Y1056" s="538">
        <v>0</v>
      </c>
      <c r="Z1056" s="538">
        <v>0</v>
      </c>
      <c r="AA1056" s="538">
        <v>0</v>
      </c>
      <c r="AB1056" s="538">
        <v>0</v>
      </c>
      <c r="AC1056" s="625"/>
      <c r="AD1056" s="630"/>
    </row>
    <row r="1057" spans="1:30" ht="12.75">
      <c r="A1057" s="724"/>
      <c r="B1057" s="549"/>
      <c r="C1057" s="733"/>
      <c r="D1057" s="626"/>
      <c r="E1057" s="627"/>
      <c r="F1057" s="628"/>
      <c r="G1057" s="627"/>
      <c r="H1057" s="628"/>
      <c r="I1057" s="627"/>
      <c r="J1057" s="628"/>
      <c r="K1057" s="627"/>
      <c r="L1057" s="628"/>
      <c r="M1057" s="627"/>
      <c r="N1057" s="628"/>
      <c r="O1057" s="627"/>
      <c r="P1057" s="629"/>
      <c r="Q1057" s="552"/>
      <c r="R1057" s="552" t="s">
        <v>215</v>
      </c>
      <c r="S1057" s="538">
        <f t="shared" si="206"/>
        <v>0</v>
      </c>
      <c r="T1057" s="538">
        <f t="shared" si="207"/>
        <v>0</v>
      </c>
      <c r="U1057" s="538">
        <v>0</v>
      </c>
      <c r="V1057" s="538">
        <v>0</v>
      </c>
      <c r="W1057" s="538">
        <v>0</v>
      </c>
      <c r="X1057" s="538">
        <v>0</v>
      </c>
      <c r="Y1057" s="538">
        <v>0</v>
      </c>
      <c r="Z1057" s="538">
        <v>0</v>
      </c>
      <c r="AA1057" s="538">
        <v>0</v>
      </c>
      <c r="AB1057" s="538">
        <v>0</v>
      </c>
      <c r="AC1057" s="625"/>
      <c r="AD1057" s="630"/>
    </row>
    <row r="1058" spans="1:30" ht="12.75">
      <c r="A1058" s="724"/>
      <c r="B1058" s="549"/>
      <c r="C1058" s="733"/>
      <c r="D1058" s="626"/>
      <c r="E1058" s="627"/>
      <c r="F1058" s="628"/>
      <c r="G1058" s="627"/>
      <c r="H1058" s="628"/>
      <c r="I1058" s="627"/>
      <c r="J1058" s="628"/>
      <c r="K1058" s="627"/>
      <c r="L1058" s="628"/>
      <c r="M1058" s="627"/>
      <c r="N1058" s="628"/>
      <c r="O1058" s="627"/>
      <c r="P1058" s="629"/>
      <c r="Q1058" s="552"/>
      <c r="R1058" s="552" t="s">
        <v>216</v>
      </c>
      <c r="S1058" s="538">
        <f t="shared" si="206"/>
        <v>0</v>
      </c>
      <c r="T1058" s="538">
        <f t="shared" si="207"/>
        <v>0</v>
      </c>
      <c r="U1058" s="538">
        <v>0</v>
      </c>
      <c r="V1058" s="538">
        <v>0</v>
      </c>
      <c r="W1058" s="538">
        <v>0</v>
      </c>
      <c r="X1058" s="538">
        <v>0</v>
      </c>
      <c r="Y1058" s="538">
        <v>0</v>
      </c>
      <c r="Z1058" s="538">
        <v>0</v>
      </c>
      <c r="AA1058" s="538">
        <v>0</v>
      </c>
      <c r="AB1058" s="538">
        <v>0</v>
      </c>
      <c r="AC1058" s="625"/>
      <c r="AD1058" s="630"/>
    </row>
    <row r="1059" spans="1:30" ht="12.75">
      <c r="A1059" s="724"/>
      <c r="B1059" s="549"/>
      <c r="C1059" s="733"/>
      <c r="D1059" s="626"/>
      <c r="E1059" s="627"/>
      <c r="F1059" s="628"/>
      <c r="G1059" s="627"/>
      <c r="H1059" s="628"/>
      <c r="I1059" s="627"/>
      <c r="J1059" s="628"/>
      <c r="K1059" s="627"/>
      <c r="L1059" s="628"/>
      <c r="M1059" s="627"/>
      <c r="N1059" s="628"/>
      <c r="O1059" s="627"/>
      <c r="P1059" s="629"/>
      <c r="Q1059" s="552"/>
      <c r="R1059" s="552" t="s">
        <v>217</v>
      </c>
      <c r="S1059" s="538">
        <f t="shared" si="206"/>
        <v>0</v>
      </c>
      <c r="T1059" s="538">
        <f t="shared" si="207"/>
        <v>0</v>
      </c>
      <c r="U1059" s="538">
        <v>0</v>
      </c>
      <c r="V1059" s="538">
        <v>0</v>
      </c>
      <c r="W1059" s="538">
        <v>0</v>
      </c>
      <c r="X1059" s="538">
        <v>0</v>
      </c>
      <c r="Y1059" s="538">
        <v>0</v>
      </c>
      <c r="Z1059" s="538">
        <v>0</v>
      </c>
      <c r="AA1059" s="538">
        <v>0</v>
      </c>
      <c r="AB1059" s="538">
        <v>0</v>
      </c>
      <c r="AC1059" s="625"/>
      <c r="AD1059" s="630"/>
    </row>
    <row r="1060" spans="1:30" ht="13.5" thickBot="1">
      <c r="A1060" s="728"/>
      <c r="B1060" s="550"/>
      <c r="C1060" s="734"/>
      <c r="D1060" s="634"/>
      <c r="E1060" s="635"/>
      <c r="F1060" s="636"/>
      <c r="G1060" s="635"/>
      <c r="H1060" s="636"/>
      <c r="I1060" s="635"/>
      <c r="J1060" s="636"/>
      <c r="K1060" s="635"/>
      <c r="L1060" s="636"/>
      <c r="M1060" s="635"/>
      <c r="N1060" s="636"/>
      <c r="O1060" s="635"/>
      <c r="P1060" s="637"/>
      <c r="Q1060" s="553"/>
      <c r="R1060" s="553" t="s">
        <v>218</v>
      </c>
      <c r="S1060" s="542">
        <f t="shared" si="206"/>
        <v>0</v>
      </c>
      <c r="T1060" s="542">
        <f t="shared" si="207"/>
        <v>0</v>
      </c>
      <c r="U1060" s="542">
        <v>0</v>
      </c>
      <c r="V1060" s="542">
        <v>0</v>
      </c>
      <c r="W1060" s="542">
        <v>0</v>
      </c>
      <c r="X1060" s="542">
        <v>0</v>
      </c>
      <c r="Y1060" s="542">
        <v>0</v>
      </c>
      <c r="Z1060" s="542">
        <v>0</v>
      </c>
      <c r="AA1060" s="542">
        <v>0</v>
      </c>
      <c r="AB1060" s="542">
        <v>0</v>
      </c>
      <c r="AC1060" s="633"/>
      <c r="AD1060" s="638"/>
    </row>
    <row r="1061" spans="1:30" ht="12.75">
      <c r="A1061" s="720" t="s">
        <v>440</v>
      </c>
      <c r="B1061" s="615" t="s">
        <v>3</v>
      </c>
      <c r="C1061" s="732"/>
      <c r="D1061" s="617"/>
      <c r="E1061" s="618"/>
      <c r="F1061" s="619"/>
      <c r="G1061" s="618"/>
      <c r="H1061" s="619"/>
      <c r="I1061" s="618"/>
      <c r="J1061" s="619"/>
      <c r="K1061" s="618"/>
      <c r="L1061" s="619"/>
      <c r="M1061" s="618"/>
      <c r="N1061" s="619"/>
      <c r="O1061" s="618"/>
      <c r="P1061" s="620"/>
      <c r="Q1061" s="621"/>
      <c r="R1061" s="599" t="s">
        <v>27</v>
      </c>
      <c r="S1061" s="557">
        <f>SUM(S1062:S1072)</f>
        <v>1478.6999999999998</v>
      </c>
      <c r="T1061" s="557">
        <f aca="true" t="shared" si="208" ref="T1061:AB1061">SUM(T1062:T1072)</f>
        <v>3.6</v>
      </c>
      <c r="U1061" s="557">
        <f t="shared" si="208"/>
        <v>1478.6999999999998</v>
      </c>
      <c r="V1061" s="557">
        <f t="shared" si="208"/>
        <v>3.6</v>
      </c>
      <c r="W1061" s="557">
        <f t="shared" si="208"/>
        <v>0</v>
      </c>
      <c r="X1061" s="557">
        <f t="shared" si="208"/>
        <v>0</v>
      </c>
      <c r="Y1061" s="557">
        <f t="shared" si="208"/>
        <v>0</v>
      </c>
      <c r="Z1061" s="557">
        <f t="shared" si="208"/>
        <v>0</v>
      </c>
      <c r="AA1061" s="557">
        <f t="shared" si="208"/>
        <v>0</v>
      </c>
      <c r="AB1061" s="557">
        <f t="shared" si="208"/>
        <v>0</v>
      </c>
      <c r="AC1061" s="616" t="s">
        <v>28</v>
      </c>
      <c r="AD1061" s="622"/>
    </row>
    <row r="1062" spans="1:30" ht="12.75">
      <c r="A1062" s="724"/>
      <c r="B1062" s="624"/>
      <c r="C1062" s="733"/>
      <c r="D1062" s="626"/>
      <c r="E1062" s="627"/>
      <c r="F1062" s="628"/>
      <c r="G1062" s="627"/>
      <c r="H1062" s="628"/>
      <c r="I1062" s="627"/>
      <c r="J1062" s="628"/>
      <c r="K1062" s="627"/>
      <c r="L1062" s="628"/>
      <c r="M1062" s="627"/>
      <c r="N1062" s="628"/>
      <c r="O1062" s="627"/>
      <c r="P1062" s="629"/>
      <c r="Q1062" s="552"/>
      <c r="R1062" s="552" t="s">
        <v>30</v>
      </c>
      <c r="S1062" s="538">
        <f aca="true" t="shared" si="209" ref="S1062:S1072">U1062+W1062+Y1062+AA1062</f>
        <v>0</v>
      </c>
      <c r="T1062" s="538">
        <f aca="true" t="shared" si="210" ref="T1062:T1072">V1062+X1062+Z1062+AB1062</f>
        <v>0</v>
      </c>
      <c r="U1062" s="538">
        <v>0</v>
      </c>
      <c r="V1062" s="538">
        <v>0</v>
      </c>
      <c r="W1062" s="538">
        <v>0</v>
      </c>
      <c r="X1062" s="538">
        <v>0</v>
      </c>
      <c r="Y1062" s="538">
        <v>0</v>
      </c>
      <c r="Z1062" s="538">
        <v>0</v>
      </c>
      <c r="AA1062" s="538">
        <v>0</v>
      </c>
      <c r="AB1062" s="538">
        <v>0</v>
      </c>
      <c r="AC1062" s="625"/>
      <c r="AD1062" s="630"/>
    </row>
    <row r="1063" spans="1:30" ht="12.75">
      <c r="A1063" s="724"/>
      <c r="B1063" s="624"/>
      <c r="C1063" s="733"/>
      <c r="D1063" s="626"/>
      <c r="E1063" s="627"/>
      <c r="F1063" s="628"/>
      <c r="G1063" s="627"/>
      <c r="H1063" s="628"/>
      <c r="I1063" s="627"/>
      <c r="J1063" s="628"/>
      <c r="K1063" s="627"/>
      <c r="L1063" s="628"/>
      <c r="M1063" s="627"/>
      <c r="N1063" s="628"/>
      <c r="O1063" s="627"/>
      <c r="P1063" s="629"/>
      <c r="Q1063" s="552"/>
      <c r="R1063" s="552" t="s">
        <v>33</v>
      </c>
      <c r="S1063" s="538">
        <f t="shared" si="209"/>
        <v>0</v>
      </c>
      <c r="T1063" s="538">
        <f t="shared" si="210"/>
        <v>0</v>
      </c>
      <c r="U1063" s="538">
        <v>0</v>
      </c>
      <c r="V1063" s="538">
        <v>0</v>
      </c>
      <c r="W1063" s="538">
        <v>0</v>
      </c>
      <c r="X1063" s="538">
        <v>0</v>
      </c>
      <c r="Y1063" s="538">
        <v>0</v>
      </c>
      <c r="Z1063" s="538">
        <v>0</v>
      </c>
      <c r="AA1063" s="538">
        <v>0</v>
      </c>
      <c r="AB1063" s="538">
        <v>0</v>
      </c>
      <c r="AC1063" s="625"/>
      <c r="AD1063" s="630"/>
    </row>
    <row r="1064" spans="1:30" ht="12.75">
      <c r="A1064" s="724"/>
      <c r="B1064" s="624"/>
      <c r="C1064" s="733"/>
      <c r="D1064" s="626"/>
      <c r="E1064" s="627"/>
      <c r="F1064" s="628"/>
      <c r="G1064" s="627"/>
      <c r="H1064" s="628"/>
      <c r="I1064" s="627"/>
      <c r="J1064" s="628"/>
      <c r="K1064" s="627"/>
      <c r="L1064" s="628"/>
      <c r="M1064" s="627"/>
      <c r="N1064" s="628"/>
      <c r="O1064" s="627"/>
      <c r="P1064" s="629"/>
      <c r="Q1064" s="552"/>
      <c r="R1064" s="552" t="s">
        <v>34</v>
      </c>
      <c r="S1064" s="538">
        <f t="shared" si="209"/>
        <v>0</v>
      </c>
      <c r="T1064" s="538">
        <f t="shared" si="210"/>
        <v>0</v>
      </c>
      <c r="U1064" s="538">
        <v>0</v>
      </c>
      <c r="V1064" s="538">
        <v>0</v>
      </c>
      <c r="W1064" s="538">
        <v>0</v>
      </c>
      <c r="X1064" s="538">
        <v>0</v>
      </c>
      <c r="Y1064" s="538">
        <v>0</v>
      </c>
      <c r="Z1064" s="538">
        <v>0</v>
      </c>
      <c r="AA1064" s="538">
        <v>0</v>
      </c>
      <c r="AB1064" s="538">
        <v>0</v>
      </c>
      <c r="AC1064" s="625"/>
      <c r="AD1064" s="630"/>
    </row>
    <row r="1065" spans="1:30" ht="12.75">
      <c r="A1065" s="724"/>
      <c r="B1065" s="624"/>
      <c r="C1065" s="733"/>
      <c r="D1065" s="626"/>
      <c r="E1065" s="627"/>
      <c r="F1065" s="628"/>
      <c r="G1065" s="627"/>
      <c r="H1065" s="628"/>
      <c r="I1065" s="627"/>
      <c r="J1065" s="628"/>
      <c r="K1065" s="627"/>
      <c r="L1065" s="628"/>
      <c r="M1065" s="627"/>
      <c r="N1065" s="628"/>
      <c r="O1065" s="627"/>
      <c r="P1065" s="629"/>
      <c r="Q1065" s="552"/>
      <c r="R1065" s="552" t="s">
        <v>35</v>
      </c>
      <c r="S1065" s="538">
        <f t="shared" si="209"/>
        <v>0</v>
      </c>
      <c r="T1065" s="538">
        <f t="shared" si="210"/>
        <v>0</v>
      </c>
      <c r="U1065" s="538">
        <v>0</v>
      </c>
      <c r="V1065" s="538">
        <v>0</v>
      </c>
      <c r="W1065" s="538">
        <v>0</v>
      </c>
      <c r="X1065" s="538">
        <v>0</v>
      </c>
      <c r="Y1065" s="538">
        <v>0</v>
      </c>
      <c r="Z1065" s="538">
        <v>0</v>
      </c>
      <c r="AA1065" s="538">
        <v>0</v>
      </c>
      <c r="AB1065" s="538">
        <v>0</v>
      </c>
      <c r="AC1065" s="625"/>
      <c r="AD1065" s="630"/>
    </row>
    <row r="1066" spans="1:30" ht="64.5" customHeight="1">
      <c r="A1066" s="724"/>
      <c r="B1066" s="624"/>
      <c r="C1066" s="733"/>
      <c r="D1066" s="626"/>
      <c r="E1066" s="627"/>
      <c r="F1066" s="628">
        <v>1</v>
      </c>
      <c r="G1066" s="627">
        <v>1</v>
      </c>
      <c r="H1066" s="628"/>
      <c r="I1066" s="627"/>
      <c r="J1066" s="628"/>
      <c r="K1066" s="627"/>
      <c r="L1066" s="628"/>
      <c r="M1066" s="627"/>
      <c r="N1066" s="628"/>
      <c r="O1066" s="627"/>
      <c r="P1066" s="629" t="s">
        <v>195</v>
      </c>
      <c r="Q1066" s="552" t="s">
        <v>299</v>
      </c>
      <c r="R1066" s="552" t="s">
        <v>36</v>
      </c>
      <c r="S1066" s="538">
        <f t="shared" si="209"/>
        <v>3.6</v>
      </c>
      <c r="T1066" s="538">
        <f t="shared" si="210"/>
        <v>3.6</v>
      </c>
      <c r="U1066" s="538">
        <v>3.6</v>
      </c>
      <c r="V1066" s="538">
        <v>3.6</v>
      </c>
      <c r="W1066" s="538">
        <v>0</v>
      </c>
      <c r="X1066" s="538">
        <v>0</v>
      </c>
      <c r="Y1066" s="538">
        <v>0</v>
      </c>
      <c r="Z1066" s="538">
        <v>0</v>
      </c>
      <c r="AA1066" s="538">
        <v>0</v>
      </c>
      <c r="AB1066" s="538">
        <v>0</v>
      </c>
      <c r="AC1066" s="625"/>
      <c r="AD1066" s="630"/>
    </row>
    <row r="1067" spans="1:30" ht="25.5" customHeight="1">
      <c r="A1067" s="724"/>
      <c r="B1067" s="624"/>
      <c r="C1067" s="733"/>
      <c r="D1067" s="626"/>
      <c r="E1067" s="627"/>
      <c r="F1067" s="628"/>
      <c r="G1067" s="627"/>
      <c r="H1067" s="628"/>
      <c r="I1067" s="627"/>
      <c r="J1067" s="628"/>
      <c r="K1067" s="627"/>
      <c r="L1067" s="628"/>
      <c r="M1067" s="627"/>
      <c r="N1067" s="628"/>
      <c r="O1067" s="627"/>
      <c r="P1067" s="629" t="s">
        <v>195</v>
      </c>
      <c r="Q1067" s="552" t="s">
        <v>31</v>
      </c>
      <c r="R1067" s="552" t="s">
        <v>207</v>
      </c>
      <c r="S1067" s="538">
        <f t="shared" si="209"/>
        <v>0</v>
      </c>
      <c r="T1067" s="538">
        <f t="shared" si="210"/>
        <v>0</v>
      </c>
      <c r="U1067" s="538">
        <f>1439.7-97-1342.7</f>
        <v>0</v>
      </c>
      <c r="V1067" s="538">
        <f>1439.7-97-1342.7</f>
        <v>0</v>
      </c>
      <c r="W1067" s="538">
        <v>0</v>
      </c>
      <c r="X1067" s="538">
        <v>0</v>
      </c>
      <c r="Y1067" s="538">
        <v>0</v>
      </c>
      <c r="Z1067" s="538">
        <v>0</v>
      </c>
      <c r="AA1067" s="538">
        <v>0</v>
      </c>
      <c r="AB1067" s="538">
        <v>0</v>
      </c>
      <c r="AC1067" s="625"/>
      <c r="AD1067" s="630"/>
    </row>
    <row r="1068" spans="1:30" ht="12.75">
      <c r="A1068" s="724"/>
      <c r="B1068" s="624"/>
      <c r="C1068" s="733"/>
      <c r="D1068" s="626"/>
      <c r="E1068" s="627"/>
      <c r="F1068" s="628"/>
      <c r="G1068" s="627"/>
      <c r="H1068" s="628">
        <v>1</v>
      </c>
      <c r="I1068" s="627"/>
      <c r="J1068" s="628"/>
      <c r="K1068" s="627"/>
      <c r="L1068" s="628"/>
      <c r="M1068" s="627"/>
      <c r="N1068" s="628"/>
      <c r="O1068" s="627"/>
      <c r="P1068" s="629"/>
      <c r="Q1068" s="552" t="s">
        <v>31</v>
      </c>
      <c r="R1068" s="552" t="s">
        <v>214</v>
      </c>
      <c r="S1068" s="538">
        <f t="shared" si="209"/>
        <v>1475.1</v>
      </c>
      <c r="T1068" s="538">
        <f t="shared" si="210"/>
        <v>0</v>
      </c>
      <c r="U1068" s="538">
        <v>1475.1</v>
      </c>
      <c r="V1068" s="538">
        <v>0</v>
      </c>
      <c r="W1068" s="538">
        <v>0</v>
      </c>
      <c r="X1068" s="538">
        <v>0</v>
      </c>
      <c r="Y1068" s="538">
        <v>0</v>
      </c>
      <c r="Z1068" s="538">
        <v>0</v>
      </c>
      <c r="AA1068" s="538">
        <v>0</v>
      </c>
      <c r="AB1068" s="538">
        <v>0</v>
      </c>
      <c r="AC1068" s="625"/>
      <c r="AD1068" s="630"/>
    </row>
    <row r="1069" spans="1:30" ht="12.75">
      <c r="A1069" s="724"/>
      <c r="B1069" s="624"/>
      <c r="C1069" s="733"/>
      <c r="D1069" s="626"/>
      <c r="E1069" s="627"/>
      <c r="F1069" s="628"/>
      <c r="G1069" s="627"/>
      <c r="H1069" s="628"/>
      <c r="I1069" s="627"/>
      <c r="J1069" s="628"/>
      <c r="K1069" s="627"/>
      <c r="L1069" s="628"/>
      <c r="M1069" s="627"/>
      <c r="N1069" s="628"/>
      <c r="O1069" s="627"/>
      <c r="P1069" s="629"/>
      <c r="Q1069" s="552"/>
      <c r="R1069" s="552" t="s">
        <v>215</v>
      </c>
      <c r="S1069" s="538">
        <f t="shared" si="209"/>
        <v>0</v>
      </c>
      <c r="T1069" s="538">
        <f t="shared" si="210"/>
        <v>0</v>
      </c>
      <c r="U1069" s="538">
        <v>0</v>
      </c>
      <c r="V1069" s="538">
        <v>0</v>
      </c>
      <c r="W1069" s="538">
        <v>0</v>
      </c>
      <c r="X1069" s="538">
        <v>0</v>
      </c>
      <c r="Y1069" s="538">
        <v>0</v>
      </c>
      <c r="Z1069" s="538">
        <v>0</v>
      </c>
      <c r="AA1069" s="538">
        <v>0</v>
      </c>
      <c r="AB1069" s="538">
        <v>0</v>
      </c>
      <c r="AC1069" s="625"/>
      <c r="AD1069" s="630"/>
    </row>
    <row r="1070" spans="1:30" ht="12.75">
      <c r="A1070" s="724"/>
      <c r="B1070" s="624"/>
      <c r="C1070" s="733"/>
      <c r="D1070" s="626"/>
      <c r="E1070" s="627"/>
      <c r="F1070" s="628"/>
      <c r="G1070" s="627"/>
      <c r="H1070" s="628"/>
      <c r="I1070" s="627"/>
      <c r="J1070" s="628"/>
      <c r="K1070" s="627"/>
      <c r="L1070" s="628"/>
      <c r="M1070" s="627"/>
      <c r="N1070" s="628"/>
      <c r="O1070" s="627"/>
      <c r="P1070" s="629"/>
      <c r="Q1070" s="552"/>
      <c r="R1070" s="552" t="s">
        <v>216</v>
      </c>
      <c r="S1070" s="538">
        <f t="shared" si="209"/>
        <v>0</v>
      </c>
      <c r="T1070" s="538">
        <f t="shared" si="210"/>
        <v>0</v>
      </c>
      <c r="U1070" s="538">
        <v>0</v>
      </c>
      <c r="V1070" s="538">
        <v>0</v>
      </c>
      <c r="W1070" s="538">
        <v>0</v>
      </c>
      <c r="X1070" s="538">
        <v>0</v>
      </c>
      <c r="Y1070" s="538">
        <v>0</v>
      </c>
      <c r="Z1070" s="538">
        <v>0</v>
      </c>
      <c r="AA1070" s="538">
        <v>0</v>
      </c>
      <c r="AB1070" s="538">
        <v>0</v>
      </c>
      <c r="AC1070" s="625"/>
      <c r="AD1070" s="630"/>
    </row>
    <row r="1071" spans="1:30" ht="12.75">
      <c r="A1071" s="724"/>
      <c r="B1071" s="624"/>
      <c r="C1071" s="733"/>
      <c r="D1071" s="626"/>
      <c r="E1071" s="627"/>
      <c r="F1071" s="628"/>
      <c r="G1071" s="627"/>
      <c r="H1071" s="628"/>
      <c r="I1071" s="627"/>
      <c r="J1071" s="628"/>
      <c r="K1071" s="627"/>
      <c r="L1071" s="628"/>
      <c r="M1071" s="627"/>
      <c r="N1071" s="628"/>
      <c r="O1071" s="627"/>
      <c r="P1071" s="629"/>
      <c r="Q1071" s="552"/>
      <c r="R1071" s="552" t="s">
        <v>217</v>
      </c>
      <c r="S1071" s="538">
        <f t="shared" si="209"/>
        <v>0</v>
      </c>
      <c r="T1071" s="538">
        <f t="shared" si="210"/>
        <v>0</v>
      </c>
      <c r="U1071" s="538">
        <v>0</v>
      </c>
      <c r="V1071" s="538">
        <v>0</v>
      </c>
      <c r="W1071" s="538">
        <v>0</v>
      </c>
      <c r="X1071" s="538">
        <v>0</v>
      </c>
      <c r="Y1071" s="538">
        <v>0</v>
      </c>
      <c r="Z1071" s="538">
        <v>0</v>
      </c>
      <c r="AA1071" s="538">
        <v>0</v>
      </c>
      <c r="AB1071" s="538">
        <v>0</v>
      </c>
      <c r="AC1071" s="625"/>
      <c r="AD1071" s="630"/>
    </row>
    <row r="1072" spans="1:30" ht="13.5" thickBot="1">
      <c r="A1072" s="728"/>
      <c r="B1072" s="632"/>
      <c r="C1072" s="734"/>
      <c r="D1072" s="634"/>
      <c r="E1072" s="635"/>
      <c r="F1072" s="636"/>
      <c r="G1072" s="635"/>
      <c r="H1072" s="636"/>
      <c r="I1072" s="635"/>
      <c r="J1072" s="636"/>
      <c r="K1072" s="635"/>
      <c r="L1072" s="636"/>
      <c r="M1072" s="635"/>
      <c r="N1072" s="636"/>
      <c r="O1072" s="635"/>
      <c r="P1072" s="637"/>
      <c r="Q1072" s="553"/>
      <c r="R1072" s="553" t="s">
        <v>218</v>
      </c>
      <c r="S1072" s="542">
        <f t="shared" si="209"/>
        <v>0</v>
      </c>
      <c r="T1072" s="542">
        <f t="shared" si="210"/>
        <v>0</v>
      </c>
      <c r="U1072" s="542">
        <v>0</v>
      </c>
      <c r="V1072" s="542">
        <v>0</v>
      </c>
      <c r="W1072" s="542">
        <v>0</v>
      </c>
      <c r="X1072" s="542">
        <v>0</v>
      </c>
      <c r="Y1072" s="542">
        <v>0</v>
      </c>
      <c r="Z1072" s="542">
        <v>0</v>
      </c>
      <c r="AA1072" s="542">
        <v>0</v>
      </c>
      <c r="AB1072" s="542">
        <v>0</v>
      </c>
      <c r="AC1072" s="633"/>
      <c r="AD1072" s="638"/>
    </row>
    <row r="1073" spans="1:30" ht="12.75">
      <c r="A1073" s="720" t="s">
        <v>459</v>
      </c>
      <c r="B1073" s="615" t="s">
        <v>460</v>
      </c>
      <c r="C1073" s="732"/>
      <c r="D1073" s="617"/>
      <c r="E1073" s="618"/>
      <c r="F1073" s="619"/>
      <c r="G1073" s="618"/>
      <c r="H1073" s="619"/>
      <c r="I1073" s="618"/>
      <c r="J1073" s="619"/>
      <c r="K1073" s="618"/>
      <c r="L1073" s="619"/>
      <c r="M1073" s="618"/>
      <c r="N1073" s="619"/>
      <c r="O1073" s="618"/>
      <c r="P1073" s="620"/>
      <c r="Q1073" s="621"/>
      <c r="R1073" s="599" t="s">
        <v>27</v>
      </c>
      <c r="S1073" s="557">
        <f>SUM(S1074:S1084)</f>
        <v>3898.4</v>
      </c>
      <c r="T1073" s="557">
        <f aca="true" t="shared" si="211" ref="T1073:AB1073">SUM(T1074:T1084)</f>
        <v>0</v>
      </c>
      <c r="U1073" s="557">
        <f t="shared" si="211"/>
        <v>3898.4</v>
      </c>
      <c r="V1073" s="557">
        <f t="shared" si="211"/>
        <v>0</v>
      </c>
      <c r="W1073" s="557">
        <f t="shared" si="211"/>
        <v>0</v>
      </c>
      <c r="X1073" s="557">
        <f t="shared" si="211"/>
        <v>0</v>
      </c>
      <c r="Y1073" s="557">
        <f t="shared" si="211"/>
        <v>0</v>
      </c>
      <c r="Z1073" s="557">
        <f t="shared" si="211"/>
        <v>0</v>
      </c>
      <c r="AA1073" s="557">
        <f t="shared" si="211"/>
        <v>0</v>
      </c>
      <c r="AB1073" s="557">
        <f t="shared" si="211"/>
        <v>0</v>
      </c>
      <c r="AC1073" s="616" t="s">
        <v>28</v>
      </c>
      <c r="AD1073" s="622"/>
    </row>
    <row r="1074" spans="1:30" ht="12.75">
      <c r="A1074" s="724"/>
      <c r="B1074" s="624"/>
      <c r="C1074" s="733"/>
      <c r="D1074" s="626"/>
      <c r="E1074" s="627"/>
      <c r="F1074" s="628"/>
      <c r="G1074" s="627"/>
      <c r="H1074" s="628"/>
      <c r="I1074" s="627"/>
      <c r="J1074" s="628"/>
      <c r="K1074" s="627"/>
      <c r="L1074" s="628"/>
      <c r="M1074" s="627"/>
      <c r="N1074" s="628"/>
      <c r="O1074" s="627"/>
      <c r="P1074" s="629"/>
      <c r="Q1074" s="552"/>
      <c r="R1074" s="552" t="s">
        <v>30</v>
      </c>
      <c r="S1074" s="538">
        <f aca="true" t="shared" si="212" ref="S1074:S1084">U1074+W1074+Y1074+AA1074</f>
        <v>0</v>
      </c>
      <c r="T1074" s="538">
        <f aca="true" t="shared" si="213" ref="T1074:T1084">V1074+X1074+Z1074+AB1074</f>
        <v>0</v>
      </c>
      <c r="U1074" s="538">
        <v>0</v>
      </c>
      <c r="V1074" s="538">
        <v>0</v>
      </c>
      <c r="W1074" s="538">
        <v>0</v>
      </c>
      <c r="X1074" s="538">
        <v>0</v>
      </c>
      <c r="Y1074" s="538">
        <v>0</v>
      </c>
      <c r="Z1074" s="538">
        <v>0</v>
      </c>
      <c r="AA1074" s="538">
        <v>0</v>
      </c>
      <c r="AB1074" s="538">
        <v>0</v>
      </c>
      <c r="AC1074" s="625"/>
      <c r="AD1074" s="630"/>
    </row>
    <row r="1075" spans="1:30" ht="12.75">
      <c r="A1075" s="724"/>
      <c r="B1075" s="624"/>
      <c r="C1075" s="733"/>
      <c r="D1075" s="626"/>
      <c r="E1075" s="627"/>
      <c r="F1075" s="628"/>
      <c r="G1075" s="627"/>
      <c r="H1075" s="628"/>
      <c r="I1075" s="627"/>
      <c r="J1075" s="628"/>
      <c r="K1075" s="627"/>
      <c r="L1075" s="628"/>
      <c r="M1075" s="627"/>
      <c r="N1075" s="628"/>
      <c r="O1075" s="627"/>
      <c r="P1075" s="629"/>
      <c r="Q1075" s="552"/>
      <c r="R1075" s="552" t="s">
        <v>33</v>
      </c>
      <c r="S1075" s="538">
        <f t="shared" si="212"/>
        <v>0</v>
      </c>
      <c r="T1075" s="538">
        <f t="shared" si="213"/>
        <v>0</v>
      </c>
      <c r="U1075" s="538">
        <v>0</v>
      </c>
      <c r="V1075" s="538">
        <v>0</v>
      </c>
      <c r="W1075" s="538">
        <v>0</v>
      </c>
      <c r="X1075" s="538">
        <v>0</v>
      </c>
      <c r="Y1075" s="538">
        <v>0</v>
      </c>
      <c r="Z1075" s="538">
        <v>0</v>
      </c>
      <c r="AA1075" s="538">
        <v>0</v>
      </c>
      <c r="AB1075" s="538">
        <v>0</v>
      </c>
      <c r="AC1075" s="625"/>
      <c r="AD1075" s="630"/>
    </row>
    <row r="1076" spans="1:30" ht="12.75">
      <c r="A1076" s="724"/>
      <c r="B1076" s="624"/>
      <c r="C1076" s="733"/>
      <c r="D1076" s="626"/>
      <c r="E1076" s="627"/>
      <c r="F1076" s="628"/>
      <c r="G1076" s="627"/>
      <c r="H1076" s="628"/>
      <c r="I1076" s="627"/>
      <c r="J1076" s="628"/>
      <c r="K1076" s="627"/>
      <c r="L1076" s="628"/>
      <c r="M1076" s="627"/>
      <c r="N1076" s="628"/>
      <c r="O1076" s="627"/>
      <c r="P1076" s="629"/>
      <c r="Q1076" s="552"/>
      <c r="R1076" s="552" t="s">
        <v>34</v>
      </c>
      <c r="S1076" s="538">
        <f t="shared" si="212"/>
        <v>0</v>
      </c>
      <c r="T1076" s="538">
        <f t="shared" si="213"/>
        <v>0</v>
      </c>
      <c r="U1076" s="538">
        <v>0</v>
      </c>
      <c r="V1076" s="538">
        <v>0</v>
      </c>
      <c r="W1076" s="538">
        <v>0</v>
      </c>
      <c r="X1076" s="538">
        <v>0</v>
      </c>
      <c r="Y1076" s="538">
        <v>0</v>
      </c>
      <c r="Z1076" s="538">
        <v>0</v>
      </c>
      <c r="AA1076" s="538">
        <v>0</v>
      </c>
      <c r="AB1076" s="538">
        <v>0</v>
      </c>
      <c r="AC1076" s="625"/>
      <c r="AD1076" s="630"/>
    </row>
    <row r="1077" spans="1:30" ht="12.75">
      <c r="A1077" s="724"/>
      <c r="B1077" s="624"/>
      <c r="C1077" s="733"/>
      <c r="D1077" s="626"/>
      <c r="E1077" s="627"/>
      <c r="F1077" s="628"/>
      <c r="G1077" s="627"/>
      <c r="H1077" s="628"/>
      <c r="I1077" s="627"/>
      <c r="J1077" s="628"/>
      <c r="K1077" s="627"/>
      <c r="L1077" s="628"/>
      <c r="M1077" s="627"/>
      <c r="N1077" s="628"/>
      <c r="O1077" s="627"/>
      <c r="P1077" s="629"/>
      <c r="Q1077" s="552"/>
      <c r="R1077" s="552" t="s">
        <v>35</v>
      </c>
      <c r="S1077" s="538">
        <f t="shared" si="212"/>
        <v>0</v>
      </c>
      <c r="T1077" s="538">
        <f t="shared" si="213"/>
        <v>0</v>
      </c>
      <c r="U1077" s="538">
        <v>0</v>
      </c>
      <c r="V1077" s="538">
        <v>0</v>
      </c>
      <c r="W1077" s="538">
        <v>0</v>
      </c>
      <c r="X1077" s="538">
        <v>0</v>
      </c>
      <c r="Y1077" s="538">
        <v>0</v>
      </c>
      <c r="Z1077" s="538">
        <v>0</v>
      </c>
      <c r="AA1077" s="538">
        <v>0</v>
      </c>
      <c r="AB1077" s="538">
        <v>0</v>
      </c>
      <c r="AC1077" s="625"/>
      <c r="AD1077" s="630"/>
    </row>
    <row r="1078" spans="1:30" ht="12.75">
      <c r="A1078" s="724"/>
      <c r="B1078" s="624"/>
      <c r="C1078" s="733"/>
      <c r="D1078" s="626"/>
      <c r="E1078" s="627"/>
      <c r="F1078" s="628"/>
      <c r="G1078" s="627"/>
      <c r="H1078" s="628"/>
      <c r="I1078" s="627"/>
      <c r="J1078" s="628"/>
      <c r="K1078" s="627"/>
      <c r="L1078" s="628"/>
      <c r="M1078" s="627"/>
      <c r="N1078" s="628"/>
      <c r="O1078" s="627"/>
      <c r="P1078" s="629"/>
      <c r="Q1078" s="552"/>
      <c r="R1078" s="552" t="s">
        <v>36</v>
      </c>
      <c r="S1078" s="538">
        <f t="shared" si="212"/>
        <v>0</v>
      </c>
      <c r="T1078" s="538">
        <f t="shared" si="213"/>
        <v>0</v>
      </c>
      <c r="U1078" s="538">
        <v>0</v>
      </c>
      <c r="V1078" s="538">
        <v>0</v>
      </c>
      <c r="W1078" s="538">
        <v>0</v>
      </c>
      <c r="X1078" s="538">
        <v>0</v>
      </c>
      <c r="Y1078" s="538">
        <v>0</v>
      </c>
      <c r="Z1078" s="538">
        <v>0</v>
      </c>
      <c r="AA1078" s="538">
        <v>0</v>
      </c>
      <c r="AB1078" s="538">
        <v>0</v>
      </c>
      <c r="AC1078" s="625"/>
      <c r="AD1078" s="630"/>
    </row>
    <row r="1079" spans="1:30" ht="25.5" customHeight="1">
      <c r="A1079" s="724"/>
      <c r="B1079" s="624"/>
      <c r="C1079" s="733"/>
      <c r="D1079" s="626"/>
      <c r="E1079" s="627"/>
      <c r="F1079" s="628"/>
      <c r="G1079" s="627"/>
      <c r="H1079" s="628"/>
      <c r="I1079" s="627"/>
      <c r="J1079" s="628"/>
      <c r="K1079" s="627"/>
      <c r="L1079" s="628"/>
      <c r="M1079" s="627"/>
      <c r="N1079" s="628"/>
      <c r="O1079" s="627"/>
      <c r="P1079" s="629"/>
      <c r="Q1079" s="552"/>
      <c r="R1079" s="552" t="s">
        <v>207</v>
      </c>
      <c r="S1079" s="538">
        <f t="shared" si="212"/>
        <v>0</v>
      </c>
      <c r="T1079" s="538">
        <f t="shared" si="213"/>
        <v>0</v>
      </c>
      <c r="U1079" s="538">
        <f>1439.7-97-1342.7</f>
        <v>0</v>
      </c>
      <c r="V1079" s="538">
        <f>1439.7-97-1342.7</f>
        <v>0</v>
      </c>
      <c r="W1079" s="538">
        <v>0</v>
      </c>
      <c r="X1079" s="538">
        <v>0</v>
      </c>
      <c r="Y1079" s="538">
        <v>0</v>
      </c>
      <c r="Z1079" s="538">
        <v>0</v>
      </c>
      <c r="AA1079" s="538">
        <v>0</v>
      </c>
      <c r="AB1079" s="538">
        <v>0</v>
      </c>
      <c r="AC1079" s="625"/>
      <c r="AD1079" s="630"/>
    </row>
    <row r="1080" spans="1:30" ht="12.75">
      <c r="A1080" s="724"/>
      <c r="B1080" s="624"/>
      <c r="C1080" s="733"/>
      <c r="D1080" s="626"/>
      <c r="E1080" s="627"/>
      <c r="F1080" s="628"/>
      <c r="G1080" s="627"/>
      <c r="H1080" s="628">
        <v>1</v>
      </c>
      <c r="I1080" s="627"/>
      <c r="J1080" s="628"/>
      <c r="K1080" s="627"/>
      <c r="L1080" s="628"/>
      <c r="M1080" s="627"/>
      <c r="N1080" s="628"/>
      <c r="O1080" s="627"/>
      <c r="P1080" s="629"/>
      <c r="Q1080" s="552"/>
      <c r="R1080" s="552" t="s">
        <v>214</v>
      </c>
      <c r="S1080" s="538">
        <f t="shared" si="212"/>
        <v>3898.4</v>
      </c>
      <c r="T1080" s="538">
        <f t="shared" si="213"/>
        <v>0</v>
      </c>
      <c r="U1080" s="538">
        <v>3898.4</v>
      </c>
      <c r="V1080" s="538">
        <v>0</v>
      </c>
      <c r="W1080" s="538">
        <v>0</v>
      </c>
      <c r="X1080" s="538">
        <v>0</v>
      </c>
      <c r="Y1080" s="538">
        <v>0</v>
      </c>
      <c r="Z1080" s="538">
        <v>0</v>
      </c>
      <c r="AA1080" s="538">
        <v>0</v>
      </c>
      <c r="AB1080" s="538">
        <v>0</v>
      </c>
      <c r="AC1080" s="625"/>
      <c r="AD1080" s="630"/>
    </row>
    <row r="1081" spans="1:30" ht="12.75">
      <c r="A1081" s="724"/>
      <c r="B1081" s="624"/>
      <c r="C1081" s="733"/>
      <c r="D1081" s="626"/>
      <c r="E1081" s="627"/>
      <c r="F1081" s="628"/>
      <c r="G1081" s="627"/>
      <c r="H1081" s="628"/>
      <c r="I1081" s="627"/>
      <c r="J1081" s="628"/>
      <c r="K1081" s="627"/>
      <c r="L1081" s="628"/>
      <c r="M1081" s="627"/>
      <c r="N1081" s="628"/>
      <c r="O1081" s="627"/>
      <c r="P1081" s="629"/>
      <c r="Q1081" s="552"/>
      <c r="R1081" s="552" t="s">
        <v>215</v>
      </c>
      <c r="S1081" s="538">
        <f t="shared" si="212"/>
        <v>0</v>
      </c>
      <c r="T1081" s="538">
        <f t="shared" si="213"/>
        <v>0</v>
      </c>
      <c r="U1081" s="538">
        <v>0</v>
      </c>
      <c r="V1081" s="538">
        <v>0</v>
      </c>
      <c r="W1081" s="538">
        <v>0</v>
      </c>
      <c r="X1081" s="538">
        <v>0</v>
      </c>
      <c r="Y1081" s="538">
        <v>0</v>
      </c>
      <c r="Z1081" s="538">
        <v>0</v>
      </c>
      <c r="AA1081" s="538">
        <v>0</v>
      </c>
      <c r="AB1081" s="538">
        <v>0</v>
      </c>
      <c r="AC1081" s="625"/>
      <c r="AD1081" s="630"/>
    </row>
    <row r="1082" spans="1:30" ht="12.75">
      <c r="A1082" s="724"/>
      <c r="B1082" s="624"/>
      <c r="C1082" s="733"/>
      <c r="D1082" s="626"/>
      <c r="E1082" s="627"/>
      <c r="F1082" s="628"/>
      <c r="G1082" s="627"/>
      <c r="H1082" s="628"/>
      <c r="I1082" s="627"/>
      <c r="J1082" s="628"/>
      <c r="K1082" s="627"/>
      <c r="L1082" s="628"/>
      <c r="M1082" s="627"/>
      <c r="N1082" s="628"/>
      <c r="O1082" s="627"/>
      <c r="P1082" s="629"/>
      <c r="Q1082" s="552"/>
      <c r="R1082" s="552" t="s">
        <v>216</v>
      </c>
      <c r="S1082" s="538">
        <f t="shared" si="212"/>
        <v>0</v>
      </c>
      <c r="T1082" s="538">
        <f t="shared" si="213"/>
        <v>0</v>
      </c>
      <c r="U1082" s="538">
        <v>0</v>
      </c>
      <c r="V1082" s="538">
        <v>0</v>
      </c>
      <c r="W1082" s="538">
        <v>0</v>
      </c>
      <c r="X1082" s="538">
        <v>0</v>
      </c>
      <c r="Y1082" s="538">
        <v>0</v>
      </c>
      <c r="Z1082" s="538">
        <v>0</v>
      </c>
      <c r="AA1082" s="538">
        <v>0</v>
      </c>
      <c r="AB1082" s="538">
        <v>0</v>
      </c>
      <c r="AC1082" s="625"/>
      <c r="AD1082" s="630"/>
    </row>
    <row r="1083" spans="1:30" ht="12.75">
      <c r="A1083" s="724"/>
      <c r="B1083" s="624"/>
      <c r="C1083" s="733"/>
      <c r="D1083" s="626"/>
      <c r="E1083" s="627"/>
      <c r="F1083" s="628"/>
      <c r="G1083" s="627"/>
      <c r="H1083" s="628"/>
      <c r="I1083" s="627"/>
      <c r="J1083" s="628"/>
      <c r="K1083" s="627"/>
      <c r="L1083" s="628"/>
      <c r="M1083" s="627"/>
      <c r="N1083" s="628"/>
      <c r="O1083" s="627"/>
      <c r="P1083" s="629"/>
      <c r="Q1083" s="552"/>
      <c r="R1083" s="552" t="s">
        <v>217</v>
      </c>
      <c r="S1083" s="538">
        <f t="shared" si="212"/>
        <v>0</v>
      </c>
      <c r="T1083" s="538">
        <f t="shared" si="213"/>
        <v>0</v>
      </c>
      <c r="U1083" s="538">
        <v>0</v>
      </c>
      <c r="V1083" s="538">
        <v>0</v>
      </c>
      <c r="W1083" s="538">
        <v>0</v>
      </c>
      <c r="X1083" s="538">
        <v>0</v>
      </c>
      <c r="Y1083" s="538">
        <v>0</v>
      </c>
      <c r="Z1083" s="538">
        <v>0</v>
      </c>
      <c r="AA1083" s="538">
        <v>0</v>
      </c>
      <c r="AB1083" s="538">
        <v>0</v>
      </c>
      <c r="AC1083" s="625"/>
      <c r="AD1083" s="630"/>
    </row>
    <row r="1084" spans="1:30" ht="13.5" thickBot="1">
      <c r="A1084" s="728"/>
      <c r="B1084" s="632"/>
      <c r="C1084" s="734"/>
      <c r="D1084" s="634"/>
      <c r="E1084" s="635"/>
      <c r="F1084" s="636"/>
      <c r="G1084" s="635"/>
      <c r="H1084" s="636"/>
      <c r="I1084" s="635"/>
      <c r="J1084" s="636"/>
      <c r="K1084" s="635"/>
      <c r="L1084" s="636"/>
      <c r="M1084" s="635"/>
      <c r="N1084" s="636"/>
      <c r="O1084" s="635"/>
      <c r="P1084" s="637"/>
      <c r="Q1084" s="553"/>
      <c r="R1084" s="553" t="s">
        <v>218</v>
      </c>
      <c r="S1084" s="542">
        <f t="shared" si="212"/>
        <v>0</v>
      </c>
      <c r="T1084" s="542">
        <f t="shared" si="213"/>
        <v>0</v>
      </c>
      <c r="U1084" s="542">
        <v>0</v>
      </c>
      <c r="V1084" s="542">
        <v>0</v>
      </c>
      <c r="W1084" s="542">
        <v>0</v>
      </c>
      <c r="X1084" s="542">
        <v>0</v>
      </c>
      <c r="Y1084" s="542">
        <v>0</v>
      </c>
      <c r="Z1084" s="542">
        <v>0</v>
      </c>
      <c r="AA1084" s="542">
        <v>0</v>
      </c>
      <c r="AB1084" s="542">
        <v>0</v>
      </c>
      <c r="AC1084" s="633"/>
      <c r="AD1084" s="638"/>
    </row>
    <row r="1085" spans="1:30" s="6" customFormat="1" ht="12.75">
      <c r="A1085" s="570"/>
      <c r="B1085" s="571" t="s">
        <v>536</v>
      </c>
      <c r="C1085" s="735">
        <f>C31+C43+C55+C67+C79+C91+C103+C115+C127+C139+C151+C163+C175+C187+C199+C211+C223+C235+C247+C259+C271+C283+C295+C307+C319+C331+C343+C355+C367+C379+C391+C403+C415+C427+C439+C451+C463+C475+C487+C499+C511+C523+C535+C547+C559+C571+C583+C595+C607+C619+C631+C643+C655+C667+C679+C691+C703+C715+C727+C739+C751+C763+C775+C787+C799+C811+C823+C835+C847+C859+C871+C883+C895+C907+C919+C931+C943+C955+C967+C980+C992+C1005+C1017+C1030+C1043+C1055+C1067+C1079</f>
        <v>0</v>
      </c>
      <c r="D1085" s="736">
        <f aca="true" t="shared" si="214" ref="D1085:K1085">D31+D43+D55+D67+D79+D91+D103+D115+D127+D139+D151+D163+D175+D187+D199+D211+D223+D235+D247+D259+D271+D283+D295+D307+D319+D331+D343+D355+D367+D379+D391+D403+D415+D427+D439+D451+D463+D475+D487+D499+D511+D523+D535+D547+D559+D571+D583+D595+D607+D619+D631+D643+D655+D667+D679+D691+D703+D715+D727+D739+D751+D763+D775+D787+D799+D811+D823+D835+D847+D859+D871+D883+D895+D907+D919+D931+D943+D955+D967+D980+D992+D1005+D1017+D1030+D1043+D1055+D1067+D1079</f>
        <v>0</v>
      </c>
      <c r="E1085" s="574">
        <f t="shared" si="214"/>
        <v>0</v>
      </c>
      <c r="F1085" s="736">
        <f t="shared" si="214"/>
        <v>1</v>
      </c>
      <c r="G1085" s="574">
        <f t="shared" si="214"/>
        <v>1</v>
      </c>
      <c r="H1085" s="736">
        <f t="shared" si="214"/>
        <v>0</v>
      </c>
      <c r="I1085" s="574">
        <f t="shared" si="214"/>
        <v>0</v>
      </c>
      <c r="J1085" s="736">
        <f t="shared" si="214"/>
        <v>0</v>
      </c>
      <c r="K1085" s="574">
        <f t="shared" si="214"/>
        <v>0</v>
      </c>
      <c r="L1085" s="736">
        <f aca="true" t="shared" si="215" ref="L1085:O1086">L31+L43+L55+L67+L79+L91+L103+L115+L127+L139+L151+L163+L175+L187+L199+L211+L223+L235+L247+L259+L271+L283+L295+L307+L319+L331+L343+L355+L367+L379+L391+L403+L415+L427+L439+L451+L463+L475+L487+L499+L511+L523+L535+L547+L559+L571+L583+L595+L607+L619+L631+L643+L655+L667+L679+L691+L703+L715+L727+L739+L751+L763+L775+L787+L799+L811+L823+L835+L847+L859+L871+L883+L895+L907+L919+L931+L943+L955+L967+L980+L992+L1005+L1017+L1030+L1043+L1055+L1067+L1079</f>
        <v>0</v>
      </c>
      <c r="M1085" s="574">
        <f t="shared" si="215"/>
        <v>0</v>
      </c>
      <c r="N1085" s="736">
        <f t="shared" si="215"/>
        <v>0</v>
      </c>
      <c r="O1085" s="574">
        <f t="shared" si="215"/>
        <v>0</v>
      </c>
      <c r="P1085" s="575"/>
      <c r="Q1085" s="534"/>
      <c r="R1085" s="599">
        <v>2020</v>
      </c>
      <c r="S1085" s="534">
        <f>S31+S43+S55+S67+S79+S91+S103+S115+S127+S139+S151+S163+S175+S187+S199+S211+S223+S235+S247+S259+S271+S283+S295+S307+S319+S331+S343+S355+S367+S379+S391+S403+S415+S427+S439+S451+S463+S475+S487+S499+S511+S523+S535+S547+S559+S571+S583+S595+S607+S619+S631+S643+S655+S667+S679+S691+S703+S715+S727+S739+S751+S763+S775+S787+S799+S811+S823+S835+S847+S859+S871+S883+S895+S907+S919+S931+S943+S955+S967+S980+S992+S1005+S1017+S1030+S1043+S1055+S1067+S1079</f>
        <v>15381.1</v>
      </c>
      <c r="T1085" s="534">
        <f aca="true" t="shared" si="216" ref="T1085:AB1085">T31+T43+T55+T67+T79+T91+T103+T115+T127+T139+T151+T163+T175+T187+T199+T211+T223+T235+T247+T259+T271+T283+T295+T307+T319+T331+T343+T355+T367+T379+T391+T403+T415+T427+T439+T451+T463+T475+T487+T499+T511+T523+T535+T547+T559+T571+T583+T595+T607+T619+T631+T643+T655+T667+T679+T691+T703+T715+T727+T739+T751+T763+T775+T787+T799+T811+T823+T835+T847+T859+T871+T883+T895+T907+T919+T931+T943+T955+T967+T980+T992+T1005+T1017+T1030+T1043+T1055+T1067+T1079</f>
        <v>15381.1</v>
      </c>
      <c r="U1085" s="534">
        <f t="shared" si="216"/>
        <v>15381.1</v>
      </c>
      <c r="V1085" s="534">
        <f t="shared" si="216"/>
        <v>15381.1</v>
      </c>
      <c r="W1085" s="534">
        <f t="shared" si="216"/>
        <v>0</v>
      </c>
      <c r="X1085" s="534">
        <f t="shared" si="216"/>
        <v>0</v>
      </c>
      <c r="Y1085" s="534">
        <f t="shared" si="216"/>
        <v>0</v>
      </c>
      <c r="Z1085" s="534">
        <f t="shared" si="216"/>
        <v>0</v>
      </c>
      <c r="AA1085" s="534">
        <f t="shared" si="216"/>
        <v>0</v>
      </c>
      <c r="AB1085" s="534">
        <f t="shared" si="216"/>
        <v>0</v>
      </c>
      <c r="AC1085" s="571"/>
      <c r="AD1085" s="697"/>
    </row>
    <row r="1086" spans="1:30" s="6" customFormat="1" ht="12.75">
      <c r="A1086" s="581"/>
      <c r="B1086" s="578"/>
      <c r="C1086" s="737">
        <f>C32+C44+C56+C68+C80+C92+C104+C116+C128+C140+C152+C164+C176+C188+C200+C212+C224+C236+C248+C260+C272+C284+C296+C308+C320+C332+C344+C356+C368+C380+C392+C404+C416+C428+C440+C452+C464+C476+C488+C500+C512+C524+C536+C548+C560+C572+C584+C596+C608+C620+C632+C644+C656+C668+C680+C692+C704+C716+C728+C740+C752+C764+C776+C788+C800+C812+C824+C836+C848+C860+C872+C884+C896+C908+C920+C932+C944+C956+C968+C981+C993+C1006+C1018+C1031+C1044+C1056+C1068+C1080</f>
        <v>0</v>
      </c>
      <c r="D1086" s="738">
        <f>(D32+D44+D56+D68+D80+D92+D104+D116+D128+D140+D152+D164+D176+D188+D200+D212+D224+D236+D248+D260+D272+D284+D296+D308+D320+D332+D344+D356+D368+D380+D392+D404+D416+D428+D440+D452+D464+D476+D488+D500+D512+D524+D536+D548+D560+D572+D584+D596+D608+D620+D632+D644+D656+D668+D680+D692+D704+D716+D728+D740+D752+D764+D776+D788+D800+D812+D824+D836+D848+D860+D872+D884+D896+D908+D920+D932+D944+D956+D968+D981+D993+D1006+D1018+D1031+D1044+D1056+D1068+D1080)/1000</f>
        <v>1</v>
      </c>
      <c r="E1086" s="641">
        <f>(E32+E44+E56+E68+E80+E92+E104+E116+E128+E140+E152+E164+E176+E188+E200+E212+E224+E236+E248+E260+E272+E284+E296+E308+E320+E332+E344+E356+E368+E380+E392+E404+E416+E428+E440+E452+E464+E476+E488+E500+E512+E524+E536+E548+E560+E572+E584+E596+E608+E620+E632+E644+E656+E668+E680+E692+E704+E716+E728+E740+E752+E764+E776+E788+E800+E812+E824+E836+E848+E860+E872+E884+E896+E908+E920+E932+E944+E956+E968+E981+E993+E1006+E1018+E1031+E1044+E1056+E1068+E1080)/1000</f>
        <v>1</v>
      </c>
      <c r="F1086" s="738">
        <f aca="true" t="shared" si="217" ref="F1086:K1086">F32+F44+F56+F68+F80+F92+F104+F116+F128+F140+F152+F164+F176+F188+F200+F212+F224+F236+F248+F260+F272+F284+F296+F308+F320+F332+F344+F356+F368+F380+F392+F404+F416+F428+F440+F452+F464+F476+F488+F500+F512+F524+F536+F548+F560+F572+F584+F596+F608+F620+F632+F644+F656+F668+F680+F692+F704+F716+F728+F740+F752+F764+F776+F788+F800+F812+F824+F836+F848+F860+F872+F884+F896+F908+F920+F932+F944+F956+F968+F981+F993+F1006+F1018+F1031+F1044+F1056+F1068+F1080</f>
        <v>3</v>
      </c>
      <c r="G1086" s="641">
        <f t="shared" si="217"/>
        <v>1</v>
      </c>
      <c r="H1086" s="738">
        <f t="shared" si="217"/>
        <v>3</v>
      </c>
      <c r="I1086" s="641">
        <f t="shared" si="217"/>
        <v>1</v>
      </c>
      <c r="J1086" s="738">
        <f t="shared" si="217"/>
        <v>1</v>
      </c>
      <c r="K1086" s="641">
        <f t="shared" si="217"/>
        <v>0</v>
      </c>
      <c r="L1086" s="738">
        <f t="shared" si="215"/>
        <v>1</v>
      </c>
      <c r="M1086" s="641">
        <f t="shared" si="215"/>
        <v>0</v>
      </c>
      <c r="N1086" s="738">
        <f t="shared" si="215"/>
        <v>1</v>
      </c>
      <c r="O1086" s="641">
        <f t="shared" si="215"/>
        <v>0</v>
      </c>
      <c r="P1086" s="585"/>
      <c r="Q1086" s="558"/>
      <c r="R1086" s="586">
        <v>2021</v>
      </c>
      <c r="S1086" s="558">
        <f aca="true" t="shared" si="218" ref="S1086:AB1090">S32+S44+S56+S68+S80+S92+S104+S116+S128+S140+S152+S164+S176+S188+S200+S212+S224+S236+S248+S260+S272+S284+S296+S308+S320+S332+S344+S356+S368+S380+S392+S404+S416+S428+S440+S452+S464+S476+S488+S500+S512+S524+S536+S548+S560+S572+S584+S596+S608+S620+S632+S644+S656+S668+S680+S692+S704+S716+S728+S740+S752+S764+S776+S788+S800+S812+S824+S836+S848+S860+S872+S884+S896+S908+S920+S932+S944+S956+S968+S981+S993+S1006+S1018+S1031+S1044+S1056+S1068+S1080</f>
        <v>60560.100000000006</v>
      </c>
      <c r="T1086" s="558">
        <f t="shared" si="218"/>
        <v>11754.2</v>
      </c>
      <c r="U1086" s="558">
        <f t="shared" si="218"/>
        <v>60560.100000000006</v>
      </c>
      <c r="V1086" s="558">
        <f t="shared" si="218"/>
        <v>11754.2</v>
      </c>
      <c r="W1086" s="558">
        <f t="shared" si="218"/>
        <v>0</v>
      </c>
      <c r="X1086" s="558">
        <f t="shared" si="218"/>
        <v>0</v>
      </c>
      <c r="Y1086" s="558">
        <f t="shared" si="218"/>
        <v>0</v>
      </c>
      <c r="Z1086" s="558">
        <f t="shared" si="218"/>
        <v>0</v>
      </c>
      <c r="AA1086" s="558">
        <f t="shared" si="218"/>
        <v>0</v>
      </c>
      <c r="AB1086" s="558">
        <f t="shared" si="218"/>
        <v>0</v>
      </c>
      <c r="AC1086" s="578"/>
      <c r="AD1086" s="579"/>
    </row>
    <row r="1087" spans="1:30" s="6" customFormat="1" ht="12.75">
      <c r="A1087" s="581"/>
      <c r="B1087" s="578"/>
      <c r="C1087" s="737">
        <f>C33+C37+C57+C69+C81+C93+C105+C117+C129+C141+C153+C165+C177+C189+C201+C213+C225+C237+C249+C261+C273+C285+C297+C309+C321+C333+C345+C357+C369+C381+C393+C405+C417+C429+C441+C453+C465+C477+C489+C501+C513+C525+C537+C549+C561+C573+C585+C597+C609+C621+C633+C645+C657+C669+C681+C693+C705+C717+C729+C741+C753+C765+C777+C789+C801+C813+C825+C837+C849+C861+C873+C885+C897+C909+C921+C933+C945+C957+C969+C982+C994+C1007+C1019+C1032+C1045+C1057+C1069+C1081</f>
        <v>12704</v>
      </c>
      <c r="D1087" s="738">
        <f>(D33+D37+D57+D69+D81+D93+D105+D117+D129+D141+D153+D165+D177+D189+D201+D213+D225+D237+D249+D261+D273+D285+D297+D309+D321+D333+D345+D357+D369+D381+D393+D405+D417+D429+D441+D453+D465+D477+D489+D501+D513+D525+D537+D549+D561+D573+D585+D597+D609+D621+D633+D645+D657+D669+D681+D693+D705+D717+D729+D741+D753+D765+D777+D789+D801+D813+D825+D837+D849+D861+D873+D885+D897+D909+D921+D933+D945+D957+D969+D982+D994+D1007+D1019+D1032+D1045+D1057+D1069+D1081)/1000</f>
        <v>12.231</v>
      </c>
      <c r="E1087" s="641">
        <f>(E33+E37+E57+E69+E81+E93+E105+E117+E129+E141+E153+E165+E177+E189+E201+E213+E225+E237+E249+E261+E273+E285+E297+E309+E321+E333+E345+E357+E369+E381+E393+E405+E417+E429+E441+E453+E465+E477+E489+E501+E513+E525+E537+E549+E561+E573+E585+E597+E609+E621+E633+E645+E657+E669+E681+E693+E705+E717+E729+E741+E753+E765+E777+E789+E801+E813+E825+E837+E849+E861+E873+E885+E897+E909+E921+E933+E945+E957+E969+E982+E994+E1007+E1019+E1032+E1045+E1057+E1069+E1081)/1000</f>
        <v>0</v>
      </c>
      <c r="F1087" s="738">
        <f aca="true" t="shared" si="219" ref="F1087:K1087">F33+F37+F57+F69+F81+F93+F105+F117+F129+F141+F153+F165+F177+F189+F201+F213+F225+F237+F249+F261+F273+F285+F297+F309+F321+F333+F345+F357+F369+F381+F393+F405+F417+F429+F441+F453+F465+F477+F489+F501+F513+F525+F537+F549+F561+F573+F585+F597+F609+F621+F633+F645+F657+F669+F681+F693+F705+F717+F729+F741+F753+F765+F777+F789+F801+F813+F825+F837+F849+F861+F873+F885+F897+F909+F921+F933+F945+F957+F969+F982+F994+F1007+F1019+F1032+F1045+F1057+F1069+F1081</f>
        <v>2</v>
      </c>
      <c r="G1087" s="641">
        <f t="shared" si="219"/>
        <v>0</v>
      </c>
      <c r="H1087" s="738">
        <f t="shared" si="219"/>
        <v>2</v>
      </c>
      <c r="I1087" s="641">
        <f t="shared" si="219"/>
        <v>0</v>
      </c>
      <c r="J1087" s="738">
        <f t="shared" si="219"/>
        <v>0</v>
      </c>
      <c r="K1087" s="641">
        <f t="shared" si="219"/>
        <v>0</v>
      </c>
      <c r="L1087" s="738">
        <f>L33+L37+L57+L69+L81+L93+L105+L117+L129+L141+L153+L165+L177+L189+L201+L213+L225+L237+L249+L261+L273+L285+L297+L309+L321+L333+L345+L357+L369+L381+L393+L405+L417+L429+L441+L453+L465+L477+L489+L501+L513+L525+L537+L549+L561+L573+L585+L597+L609+L621+L633+L645+L657+L669+L681+L693+L705+L717+L729+L741+L753+L765+L777+L789+L801+L813+L825+L837+L849+L861+L873+L885+L897+L909+L921+L933+L945+L957+L969+L982+L994+L1007+L1019+L1032+L1045+L1057+L1069+L1081</f>
        <v>0</v>
      </c>
      <c r="M1087" s="641">
        <f>M33+M37+M57+M69+M81+M93+M105+M117+M129+M141+M153+M165+M177+M189+M201+M213+M225+M237+M249+M261+M273+M285+M297+M309+M321+M333+M345+M357+M369+M381+M393+M405+M417+M429+M441+M453+M465+M477+M489+M501+M513+M525+M537+M549+M561+M573+M585+M597+M609+M621+M633+M645+M657+M669+M681+M693+M705+M717+M729+M741+M753+M765+M777+M789+M801+M813+M825+M837+M849+M861+M873+M885+M897+M909+M921+M933+M945+M957+M969+M982+M994+M1007+M1019+M1032+M1045+M1057+M1069+M1081</f>
        <v>0</v>
      </c>
      <c r="N1087" s="738">
        <f>N33+N37+N57+N69+N81+N93+N105+N117+N129+N141+N153+N165+N177+N189+N201+N213+N225+N237+N249+N261+N273+N285+N297+N309+N321+N333+N345+N357+N369+N381+N393+N405+N417+N429+N441+N453+N465+N477+N489+N501+N513+N525+N537+N549+N561+N573+N585+N597+N609+N621+N633+N645+N657+N669+N681+N693+N705+N717+N729+N741+N753+N765+N777+N789+N801+N813+N825+N837+N849+N861+N873+N885+N897+N909+N921+N933+N945+N957+N969+N982+N994+N1007+N1019+N1032+N1045+N1057+N1069+N1081</f>
        <v>0</v>
      </c>
      <c r="O1087" s="641">
        <f>O33+O37+O57+O69+O81+O93+O105+O117+O129+O141+O153+O165+O177+O189+O201+O213+O225+O237+O249+O261+O273+O285+O297+O309+O321+O333+O345+O357+O369+O381+O393+O405+O417+O429+O441+O453+O465+O477+O489+O501+O513+O525+O537+O549+O561+O573+O585+O597+O609+O621+O633+O645+O657+O669+O681+O693+O705+O717+O729+O741+O753+O765+O777+O789+O801+O813+O825+O837+O849+O861+O873+O885+O897+O909+O921+O933+O945+O957+O969+O982+O994+O1007+O1019+O1032+O1045+O1057+O1069+O1081</f>
        <v>0</v>
      </c>
      <c r="P1087" s="585"/>
      <c r="Q1087" s="558"/>
      <c r="R1087" s="586">
        <v>2022</v>
      </c>
      <c r="S1087" s="558">
        <f t="shared" si="218"/>
        <v>250488.89999999997</v>
      </c>
      <c r="T1087" s="558">
        <f t="shared" si="218"/>
        <v>0</v>
      </c>
      <c r="U1087" s="558">
        <f t="shared" si="218"/>
        <v>250488.89999999997</v>
      </c>
      <c r="V1087" s="558">
        <f t="shared" si="218"/>
        <v>0</v>
      </c>
      <c r="W1087" s="558">
        <f t="shared" si="218"/>
        <v>0</v>
      </c>
      <c r="X1087" s="558">
        <f t="shared" si="218"/>
        <v>0</v>
      </c>
      <c r="Y1087" s="558">
        <f t="shared" si="218"/>
        <v>0</v>
      </c>
      <c r="Z1087" s="558">
        <f t="shared" si="218"/>
        <v>0</v>
      </c>
      <c r="AA1087" s="558">
        <f t="shared" si="218"/>
        <v>0</v>
      </c>
      <c r="AB1087" s="558">
        <f t="shared" si="218"/>
        <v>0</v>
      </c>
      <c r="AC1087" s="578"/>
      <c r="AD1087" s="579"/>
    </row>
    <row r="1088" spans="1:30" s="6" customFormat="1" ht="12.75">
      <c r="A1088" s="581"/>
      <c r="B1088" s="578"/>
      <c r="C1088" s="737">
        <f>C34+C46+C58+C70+C82+C94+C106+C118+C130+C142+C154+C166+C178+C190+C202+C214+C226+C238+C250+C262+C274+C286+C298+C310+C322+C334+C346+C358+C370+C382+C394+C406+C418+C430+C442+C454+C466+C478+C490+C502+C514+C526+C538+C550+C562+C574+C586+C598+C610+C622+C634+C646+C658+C670+C682+C694+C706+C718+C730+C742+C754+C766+C778+C790+C802+C814+C826+C838+C850+C862+C874+C886+C898+C910+C922+C934+C946+C958+C970+C983+C995+C1008+C1020+C1033+C1046+C1058+C1070+C1082</f>
        <v>0</v>
      </c>
      <c r="D1088" s="738">
        <f aca="true" t="shared" si="220" ref="D1088:E1090">(D34+D46+D58+D70+D82+D94+D106+D118+D130+D142+D154+D166+D178+D190+D202+D214+D226+D238+D250+D262+D274+D286+D298+D310+D322+D334+D346+D358+D370+D382+D394+D406+D418+D430+D442+D454+D466+D478+D490+D502+D514+D526+D538+D550+D562+D574+D586+D598+D610+D622+D634+D646+D658+D670+D682+D694+D706+D718+D730+D742+D754+D766+D778+D790+D802+D814+D826+D838+D850+D862+D874+D886+D898+D910+D922+D934+D946+D958+D970+D983+D995+D1008+D1020+D1033+D1046+D1058+D1070+D1082)/1000</f>
        <v>3.5971200000000003</v>
      </c>
      <c r="E1088" s="641">
        <f t="shared" si="220"/>
        <v>0</v>
      </c>
      <c r="F1088" s="738">
        <f aca="true" t="shared" si="221" ref="F1088:K1088">F34+F46+F58+F70+F82+F94+F106+F118+F130+F142+F154+F166+F178+F190+F202+F214+F226+F238+F250+F262+F274+F286+F298+F310+F322+F334+F346+F358+F370+F382+F394+F406+F418+F430+F442+F454+F466+F478+F490+F502+F514+F526+F538+F550+F562+F574+F586+F598+F610+F622+F634+F646+F658+F670+F682+F694+F706+F718+F730+F742+F754+F766+F778+F790+F802+F814+F826+F838+F850+F862+F874+F886+F898+F910+F922+F934+F946+F958+F970+F983+F995+F1008+F1020+F1033+F1046+F1058+F1070+F1082</f>
        <v>0</v>
      </c>
      <c r="G1088" s="641">
        <f t="shared" si="221"/>
        <v>0</v>
      </c>
      <c r="H1088" s="738">
        <f t="shared" si="221"/>
        <v>6</v>
      </c>
      <c r="I1088" s="641">
        <f t="shared" si="221"/>
        <v>0</v>
      </c>
      <c r="J1088" s="738">
        <f t="shared" si="221"/>
        <v>0</v>
      </c>
      <c r="K1088" s="641">
        <f t="shared" si="221"/>
        <v>0</v>
      </c>
      <c r="L1088" s="738">
        <f aca="true" t="shared" si="222" ref="L1088:O1090">L34+L46+L58+L70+L82+L94+L106+L118+L130+L142+L154+L166+L178+L190+L202+L214+L226+L238+L250+L262+L274+L286+L298+L310+L322+L334+L346+L358+L370+L382+L394+L406+L418+L430+L442+L454+L466+L478+L490+L502+L514+L526+L538+L550+L562+L574+L586+L598+L610+L622+L634+L646+L658+L670+L682+L694+L706+L718+L730+L742+L754+L766+L778+L790+L802+L814+L826+L838+L850+L862+L874+L886+L898+L910+L922+L934+L946+L958+L970+L983+L995+L1008+L1020+L1033+L1046+L1058+L1070+L1082</f>
        <v>0</v>
      </c>
      <c r="M1088" s="641">
        <f t="shared" si="222"/>
        <v>0</v>
      </c>
      <c r="N1088" s="738">
        <f t="shared" si="222"/>
        <v>0</v>
      </c>
      <c r="O1088" s="641">
        <f t="shared" si="222"/>
        <v>0</v>
      </c>
      <c r="P1088" s="585"/>
      <c r="Q1088" s="558"/>
      <c r="R1088" s="586">
        <v>2023</v>
      </c>
      <c r="S1088" s="558">
        <f t="shared" si="218"/>
        <v>86663.5</v>
      </c>
      <c r="T1088" s="558">
        <f t="shared" si="218"/>
        <v>0</v>
      </c>
      <c r="U1088" s="558">
        <f t="shared" si="218"/>
        <v>86663.5</v>
      </c>
      <c r="V1088" s="558">
        <f t="shared" si="218"/>
        <v>0</v>
      </c>
      <c r="W1088" s="558">
        <f t="shared" si="218"/>
        <v>0</v>
      </c>
      <c r="X1088" s="558">
        <f t="shared" si="218"/>
        <v>0</v>
      </c>
      <c r="Y1088" s="558">
        <f t="shared" si="218"/>
        <v>0</v>
      </c>
      <c r="Z1088" s="558">
        <f t="shared" si="218"/>
        <v>0</v>
      </c>
      <c r="AA1088" s="558">
        <f t="shared" si="218"/>
        <v>0</v>
      </c>
      <c r="AB1088" s="558">
        <f t="shared" si="218"/>
        <v>0</v>
      </c>
      <c r="AC1088" s="578"/>
      <c r="AD1088" s="579"/>
    </row>
    <row r="1089" spans="1:30" s="6" customFormat="1" ht="12.75">
      <c r="A1089" s="581"/>
      <c r="B1089" s="578"/>
      <c r="C1089" s="737">
        <f>C35+C47+C59+C71+C83+C95+C107+C119+C131+C143+C155+C167+C179+C191+C203+C215+C227+C239+C251+C263+C275+C287+C299+C311+C323+C335+C347+C359+C371+C383+C395+C407+C419+C431+C443+C455+C467+C479+C491+C503+C515+C527+C539+C551+C563+C575+C587+C599+C611+C623+C635+C647+C659+C671+C683+C695+C707+C719+C731+C743+C755+C767+C779+C791+C803+C815+C827+C839+C851+C863+C875+C887+C899+C911+C923+C935+C947+C959+C971+C984+C996+C1009+C1021+C1034+C1047+C1059+C1071+C1083</f>
        <v>0</v>
      </c>
      <c r="D1089" s="738">
        <f t="shared" si="220"/>
        <v>8.1553</v>
      </c>
      <c r="E1089" s="641">
        <f t="shared" si="220"/>
        <v>0</v>
      </c>
      <c r="F1089" s="738">
        <f aca="true" t="shared" si="223" ref="F1089:K1089">F35+F47+F59+F71+F83+F95+F107+F119+F131+F143+F155+F167+F179+F191+F203+F215+F227+F239+F251+F263+F275+F287+F299+F311+F323+F335+F347+F359+F371+F383+F395+F407+F419+F431+F443+F455+F467+F479+F491+F503+F515+F527+F539+F551+F563+F575+F587+F599+F611+F623+F635+F647+F659+F671+F683+F695+F707+F719+F731+F743+F755+F767+F779+F791+F803+F815+F827+F839+F851+F863+F875+F887+F899+F911+F923+F935+F947+F959+F971+F984+F996+F1009+F1021+F1034+F1047+F1059+F1071+F1083</f>
        <v>57</v>
      </c>
      <c r="G1089" s="641">
        <f t="shared" si="223"/>
        <v>0</v>
      </c>
      <c r="H1089" s="738">
        <f t="shared" si="223"/>
        <v>2</v>
      </c>
      <c r="I1089" s="641">
        <f t="shared" si="223"/>
        <v>0</v>
      </c>
      <c r="J1089" s="738">
        <f t="shared" si="223"/>
        <v>1</v>
      </c>
      <c r="K1089" s="641">
        <f t="shared" si="223"/>
        <v>0</v>
      </c>
      <c r="L1089" s="738">
        <f t="shared" si="222"/>
        <v>1</v>
      </c>
      <c r="M1089" s="641">
        <f t="shared" si="222"/>
        <v>0</v>
      </c>
      <c r="N1089" s="738">
        <f t="shared" si="222"/>
        <v>1</v>
      </c>
      <c r="O1089" s="641">
        <f t="shared" si="222"/>
        <v>0</v>
      </c>
      <c r="P1089" s="585"/>
      <c r="Q1089" s="558"/>
      <c r="R1089" s="586">
        <v>2024</v>
      </c>
      <c r="S1089" s="558">
        <f t="shared" si="218"/>
        <v>211883.39999999985</v>
      </c>
      <c r="T1089" s="558">
        <f t="shared" si="218"/>
        <v>0</v>
      </c>
      <c r="U1089" s="558">
        <f t="shared" si="218"/>
        <v>178677.09999999986</v>
      </c>
      <c r="V1089" s="558">
        <f t="shared" si="218"/>
        <v>0</v>
      </c>
      <c r="W1089" s="558">
        <f t="shared" si="218"/>
        <v>0</v>
      </c>
      <c r="X1089" s="558">
        <f t="shared" si="218"/>
        <v>0</v>
      </c>
      <c r="Y1089" s="558">
        <f t="shared" si="218"/>
        <v>33206.3</v>
      </c>
      <c r="Z1089" s="558">
        <f t="shared" si="218"/>
        <v>0</v>
      </c>
      <c r="AA1089" s="558">
        <f t="shared" si="218"/>
        <v>0</v>
      </c>
      <c r="AB1089" s="558">
        <f t="shared" si="218"/>
        <v>0</v>
      </c>
      <c r="AC1089" s="578"/>
      <c r="AD1089" s="579"/>
    </row>
    <row r="1090" spans="1:30" s="6" customFormat="1" ht="13.5" thickBot="1">
      <c r="A1090" s="587"/>
      <c r="B1090" s="588"/>
      <c r="C1090" s="739">
        <f>C36+C48+C60+C72+C84+C96+C108+C120+C132+C144+C156+C168+C180+C192+C204+C216+C228+C240+C252+C264+C276+C288+C300+C312+C324+C336+C348+C360+C372+C384+C396+C408+C420+C432+C444+C456+C468+C480+C492+C504+C516+C528+C540+C552+C564+C576+C588+C600+C612+C624+C636+C648+C660+C672+C684+C696+C708+C720+C732+C744+C756+C768+C780+C792+C804+C816+C828+C840+C852+C864+C876+C888+C900+C912+C924+C936+C948+C960+C972+C985+C997+C1010+C1022+C1035+C1048+C1060+C1072+C1084</f>
        <v>0</v>
      </c>
      <c r="D1090" s="740">
        <f t="shared" si="220"/>
        <v>58.041</v>
      </c>
      <c r="E1090" s="643">
        <f t="shared" si="220"/>
        <v>0</v>
      </c>
      <c r="F1090" s="740">
        <f aca="true" t="shared" si="224" ref="F1090:K1090">F36+F48+F60+F72+F84+F96+F108+F120+F132+F144+F156+F168+F180+F192+F204+F216+F228+F240+F252+F264+F276+F288+F300+F312+F324+F336+F348+F360+F372+F384+F396+F408+F420+F432+F444+F456+F468+F480+F492+F504+F516+F528+F540+F552+F564+F576+F588+F600+F612+F624+F636+F648+F660+F672+F684+F696+F708+F720+F732+F744+F756+F768+F780+F792+F804+F816+F828+F840+F852+F864+F876+F888+F900+F912+F924+F936+F948+F960+F972+F985+F997+F1010+F1022+F1035+F1048+F1060+F1072+F1084</f>
        <v>1</v>
      </c>
      <c r="G1090" s="643">
        <f t="shared" si="224"/>
        <v>0</v>
      </c>
      <c r="H1090" s="740">
        <f t="shared" si="224"/>
        <v>54</v>
      </c>
      <c r="I1090" s="643">
        <f t="shared" si="224"/>
        <v>0</v>
      </c>
      <c r="J1090" s="740">
        <f t="shared" si="224"/>
        <v>1</v>
      </c>
      <c r="K1090" s="643">
        <f t="shared" si="224"/>
        <v>0</v>
      </c>
      <c r="L1090" s="740">
        <f t="shared" si="222"/>
        <v>1</v>
      </c>
      <c r="M1090" s="643">
        <f t="shared" si="222"/>
        <v>0</v>
      </c>
      <c r="N1090" s="740">
        <f t="shared" si="222"/>
        <v>1</v>
      </c>
      <c r="O1090" s="643">
        <f t="shared" si="222"/>
        <v>0</v>
      </c>
      <c r="P1090" s="593"/>
      <c r="Q1090" s="559"/>
      <c r="R1090" s="594">
        <v>2025</v>
      </c>
      <c r="S1090" s="559">
        <f t="shared" si="218"/>
        <v>466798.30000000005</v>
      </c>
      <c r="T1090" s="559">
        <f t="shared" si="218"/>
        <v>0</v>
      </c>
      <c r="U1090" s="559">
        <f t="shared" si="218"/>
        <v>350027.50000000006</v>
      </c>
      <c r="V1090" s="559">
        <f t="shared" si="218"/>
        <v>0</v>
      </c>
      <c r="W1090" s="559">
        <f t="shared" si="218"/>
        <v>87600</v>
      </c>
      <c r="X1090" s="559">
        <f t="shared" si="218"/>
        <v>0</v>
      </c>
      <c r="Y1090" s="559">
        <f t="shared" si="218"/>
        <v>29170.8</v>
      </c>
      <c r="Z1090" s="559">
        <f t="shared" si="218"/>
        <v>0</v>
      </c>
      <c r="AA1090" s="559">
        <f t="shared" si="218"/>
        <v>0</v>
      </c>
      <c r="AB1090" s="559">
        <f t="shared" si="218"/>
        <v>0</v>
      </c>
      <c r="AC1090" s="588"/>
      <c r="AD1090" s="595"/>
    </row>
    <row r="1091" spans="1:30" s="18" customFormat="1" ht="13.5" thickBot="1">
      <c r="A1091" s="741" t="s">
        <v>320</v>
      </c>
      <c r="B1091" s="742"/>
      <c r="C1091" s="742"/>
      <c r="D1091" s="742"/>
      <c r="E1091" s="742"/>
      <c r="F1091" s="742"/>
      <c r="G1091" s="742"/>
      <c r="H1091" s="742"/>
      <c r="I1091" s="742"/>
      <c r="J1091" s="742"/>
      <c r="K1091" s="742"/>
      <c r="L1091" s="742"/>
      <c r="M1091" s="742"/>
      <c r="N1091" s="742"/>
      <c r="O1091" s="742"/>
      <c r="P1091" s="742"/>
      <c r="Q1091" s="742"/>
      <c r="R1091" s="742"/>
      <c r="S1091" s="742"/>
      <c r="T1091" s="742"/>
      <c r="U1091" s="742"/>
      <c r="V1091" s="742"/>
      <c r="W1091" s="742"/>
      <c r="X1091" s="742"/>
      <c r="Y1091" s="742"/>
      <c r="Z1091" s="742"/>
      <c r="AA1091" s="742"/>
      <c r="AB1091" s="742"/>
      <c r="AC1091" s="742"/>
      <c r="AD1091" s="743"/>
    </row>
    <row r="1092" spans="1:30" ht="12.75" customHeight="1">
      <c r="A1092" s="720" t="s">
        <v>47</v>
      </c>
      <c r="B1092" s="615" t="s">
        <v>48</v>
      </c>
      <c r="C1092" s="680" t="s">
        <v>41</v>
      </c>
      <c r="D1092" s="617"/>
      <c r="E1092" s="618"/>
      <c r="F1092" s="619"/>
      <c r="G1092" s="618"/>
      <c r="H1092" s="619"/>
      <c r="I1092" s="618"/>
      <c r="J1092" s="619"/>
      <c r="K1092" s="618"/>
      <c r="L1092" s="619"/>
      <c r="M1092" s="618"/>
      <c r="N1092" s="619"/>
      <c r="O1092" s="618"/>
      <c r="P1092" s="620"/>
      <c r="Q1092" s="621"/>
      <c r="R1092" s="599" t="s">
        <v>27</v>
      </c>
      <c r="S1092" s="534">
        <f>SUM(S1093:S1103)</f>
        <v>4148.7</v>
      </c>
      <c r="T1092" s="534">
        <f aca="true" t="shared" si="225" ref="T1092:AB1092">SUM(T1093:T1103)</f>
        <v>0</v>
      </c>
      <c r="U1092" s="534">
        <f t="shared" si="225"/>
        <v>4148.7</v>
      </c>
      <c r="V1092" s="534">
        <f t="shared" si="225"/>
        <v>0</v>
      </c>
      <c r="W1092" s="534">
        <f t="shared" si="225"/>
        <v>0</v>
      </c>
      <c r="X1092" s="534">
        <f t="shared" si="225"/>
        <v>0</v>
      </c>
      <c r="Y1092" s="534">
        <f t="shared" si="225"/>
        <v>0</v>
      </c>
      <c r="Z1092" s="534">
        <f t="shared" si="225"/>
        <v>0</v>
      </c>
      <c r="AA1092" s="534">
        <f t="shared" si="225"/>
        <v>0</v>
      </c>
      <c r="AB1092" s="534">
        <f t="shared" si="225"/>
        <v>0</v>
      </c>
      <c r="AC1092" s="683" t="s">
        <v>28</v>
      </c>
      <c r="AD1092" s="684"/>
    </row>
    <row r="1093" spans="1:30" ht="12.75">
      <c r="A1093" s="724"/>
      <c r="B1093" s="624"/>
      <c r="C1093" s="685"/>
      <c r="D1093" s="626"/>
      <c r="E1093" s="627"/>
      <c r="F1093" s="628"/>
      <c r="G1093" s="627"/>
      <c r="H1093" s="628"/>
      <c r="I1093" s="627"/>
      <c r="J1093" s="628"/>
      <c r="K1093" s="627"/>
      <c r="L1093" s="628"/>
      <c r="M1093" s="627"/>
      <c r="N1093" s="628"/>
      <c r="O1093" s="627"/>
      <c r="P1093" s="629"/>
      <c r="Q1093" s="552"/>
      <c r="R1093" s="552" t="s">
        <v>30</v>
      </c>
      <c r="S1093" s="538">
        <f aca="true" t="shared" si="226" ref="S1093:T1097">U1093+W1093+Y1093+AA1093</f>
        <v>0</v>
      </c>
      <c r="T1093" s="538">
        <f t="shared" si="226"/>
        <v>0</v>
      </c>
      <c r="U1093" s="538">
        <v>0</v>
      </c>
      <c r="V1093" s="538">
        <v>0</v>
      </c>
      <c r="W1093" s="538">
        <v>0</v>
      </c>
      <c r="X1093" s="538">
        <v>0</v>
      </c>
      <c r="Y1093" s="538">
        <v>0</v>
      </c>
      <c r="Z1093" s="538">
        <v>0</v>
      </c>
      <c r="AA1093" s="538">
        <v>0</v>
      </c>
      <c r="AB1093" s="538">
        <v>0</v>
      </c>
      <c r="AC1093" s="688"/>
      <c r="AD1093" s="689"/>
    </row>
    <row r="1094" spans="1:30" ht="12.75">
      <c r="A1094" s="724"/>
      <c r="B1094" s="624"/>
      <c r="C1094" s="685"/>
      <c r="D1094" s="626"/>
      <c r="E1094" s="627"/>
      <c r="F1094" s="628"/>
      <c r="G1094" s="627"/>
      <c r="H1094" s="628"/>
      <c r="I1094" s="627"/>
      <c r="J1094" s="628"/>
      <c r="K1094" s="627"/>
      <c r="L1094" s="628"/>
      <c r="M1094" s="627"/>
      <c r="N1094" s="628"/>
      <c r="O1094" s="627"/>
      <c r="P1094" s="629"/>
      <c r="Q1094" s="552"/>
      <c r="R1094" s="552" t="s">
        <v>33</v>
      </c>
      <c r="S1094" s="538">
        <f t="shared" si="226"/>
        <v>0</v>
      </c>
      <c r="T1094" s="538">
        <f t="shared" si="226"/>
        <v>0</v>
      </c>
      <c r="U1094" s="538">
        <v>0</v>
      </c>
      <c r="V1094" s="538">
        <v>0</v>
      </c>
      <c r="W1094" s="538">
        <v>0</v>
      </c>
      <c r="X1094" s="538">
        <v>0</v>
      </c>
      <c r="Y1094" s="538">
        <v>0</v>
      </c>
      <c r="Z1094" s="538">
        <v>0</v>
      </c>
      <c r="AA1094" s="538">
        <v>0</v>
      </c>
      <c r="AB1094" s="538">
        <v>0</v>
      </c>
      <c r="AC1094" s="688"/>
      <c r="AD1094" s="689"/>
    </row>
    <row r="1095" spans="1:30" ht="12.75">
      <c r="A1095" s="724"/>
      <c r="B1095" s="624"/>
      <c r="C1095" s="685"/>
      <c r="D1095" s="626"/>
      <c r="E1095" s="627"/>
      <c r="F1095" s="628"/>
      <c r="G1095" s="627"/>
      <c r="H1095" s="628"/>
      <c r="I1095" s="627"/>
      <c r="J1095" s="628"/>
      <c r="K1095" s="627"/>
      <c r="L1095" s="628"/>
      <c r="M1095" s="627"/>
      <c r="N1095" s="628"/>
      <c r="O1095" s="627"/>
      <c r="P1095" s="629"/>
      <c r="Q1095" s="552"/>
      <c r="R1095" s="552" t="s">
        <v>34</v>
      </c>
      <c r="S1095" s="538">
        <f t="shared" si="226"/>
        <v>0</v>
      </c>
      <c r="T1095" s="538">
        <f t="shared" si="226"/>
        <v>0</v>
      </c>
      <c r="U1095" s="538">
        <v>0</v>
      </c>
      <c r="V1095" s="538">
        <v>0</v>
      </c>
      <c r="W1095" s="538">
        <v>0</v>
      </c>
      <c r="X1095" s="538">
        <v>0</v>
      </c>
      <c r="Y1095" s="538">
        <v>0</v>
      </c>
      <c r="Z1095" s="538">
        <v>0</v>
      </c>
      <c r="AA1095" s="538">
        <v>0</v>
      </c>
      <c r="AB1095" s="538">
        <v>0</v>
      </c>
      <c r="AC1095" s="688"/>
      <c r="AD1095" s="689"/>
    </row>
    <row r="1096" spans="1:30" ht="12.75">
      <c r="A1096" s="724"/>
      <c r="B1096" s="624"/>
      <c r="C1096" s="685"/>
      <c r="D1096" s="626"/>
      <c r="E1096" s="627"/>
      <c r="F1096" s="628"/>
      <c r="G1096" s="627"/>
      <c r="H1096" s="628"/>
      <c r="I1096" s="627"/>
      <c r="J1096" s="628"/>
      <c r="K1096" s="627"/>
      <c r="L1096" s="628"/>
      <c r="M1096" s="627"/>
      <c r="N1096" s="628"/>
      <c r="O1096" s="627"/>
      <c r="P1096" s="629"/>
      <c r="Q1096" s="552"/>
      <c r="R1096" s="552" t="s">
        <v>35</v>
      </c>
      <c r="S1096" s="538">
        <f t="shared" si="226"/>
        <v>0</v>
      </c>
      <c r="T1096" s="538">
        <f t="shared" si="226"/>
        <v>0</v>
      </c>
      <c r="U1096" s="538">
        <v>0</v>
      </c>
      <c r="V1096" s="538">
        <v>0</v>
      </c>
      <c r="W1096" s="538">
        <v>0</v>
      </c>
      <c r="X1096" s="538">
        <v>0</v>
      </c>
      <c r="Y1096" s="538">
        <v>0</v>
      </c>
      <c r="Z1096" s="538">
        <v>0</v>
      </c>
      <c r="AA1096" s="538">
        <v>0</v>
      </c>
      <c r="AB1096" s="538">
        <v>0</v>
      </c>
      <c r="AC1096" s="688"/>
      <c r="AD1096" s="689"/>
    </row>
    <row r="1097" spans="1:30" ht="12.75">
      <c r="A1097" s="724"/>
      <c r="B1097" s="624"/>
      <c r="C1097" s="685"/>
      <c r="D1097" s="626"/>
      <c r="E1097" s="627"/>
      <c r="F1097" s="628"/>
      <c r="G1097" s="627"/>
      <c r="H1097" s="628"/>
      <c r="I1097" s="627"/>
      <c r="J1097" s="628"/>
      <c r="K1097" s="627"/>
      <c r="L1097" s="628"/>
      <c r="M1097" s="627"/>
      <c r="N1097" s="628"/>
      <c r="O1097" s="627"/>
      <c r="P1097" s="629"/>
      <c r="Q1097" s="552"/>
      <c r="R1097" s="552" t="s">
        <v>36</v>
      </c>
      <c r="S1097" s="538">
        <f t="shared" si="226"/>
        <v>0</v>
      </c>
      <c r="T1097" s="538">
        <f t="shared" si="226"/>
        <v>0</v>
      </c>
      <c r="U1097" s="538">
        <v>0</v>
      </c>
      <c r="V1097" s="538">
        <v>0</v>
      </c>
      <c r="W1097" s="538">
        <v>0</v>
      </c>
      <c r="X1097" s="538">
        <v>0</v>
      </c>
      <c r="Y1097" s="538">
        <v>0</v>
      </c>
      <c r="Z1097" s="538">
        <v>0</v>
      </c>
      <c r="AA1097" s="538">
        <v>0</v>
      </c>
      <c r="AB1097" s="538">
        <v>0</v>
      </c>
      <c r="AC1097" s="688"/>
      <c r="AD1097" s="689"/>
    </row>
    <row r="1098" spans="1:30" ht="12.75">
      <c r="A1098" s="724"/>
      <c r="B1098" s="624"/>
      <c r="C1098" s="685"/>
      <c r="D1098" s="626"/>
      <c r="E1098" s="627"/>
      <c r="F1098" s="628"/>
      <c r="G1098" s="627"/>
      <c r="H1098" s="628"/>
      <c r="I1098" s="627"/>
      <c r="J1098" s="628"/>
      <c r="K1098" s="627"/>
      <c r="L1098" s="628"/>
      <c r="M1098" s="627"/>
      <c r="N1098" s="628"/>
      <c r="O1098" s="627"/>
      <c r="P1098" s="629"/>
      <c r="Q1098" s="552"/>
      <c r="R1098" s="552" t="s">
        <v>207</v>
      </c>
      <c r="S1098" s="538">
        <v>0</v>
      </c>
      <c r="T1098" s="538">
        <v>0</v>
      </c>
      <c r="U1098" s="538">
        <v>0</v>
      </c>
      <c r="V1098" s="538">
        <v>0</v>
      </c>
      <c r="W1098" s="538">
        <v>0</v>
      </c>
      <c r="X1098" s="538">
        <v>0</v>
      </c>
      <c r="Y1098" s="538">
        <v>0</v>
      </c>
      <c r="Z1098" s="538">
        <v>0</v>
      </c>
      <c r="AA1098" s="538">
        <v>0</v>
      </c>
      <c r="AB1098" s="538">
        <v>0</v>
      </c>
      <c r="AC1098" s="688"/>
      <c r="AD1098" s="689"/>
    </row>
    <row r="1099" spans="1:30" ht="12.75">
      <c r="A1099" s="724"/>
      <c r="B1099" s="624"/>
      <c r="C1099" s="685"/>
      <c r="D1099" s="626"/>
      <c r="E1099" s="627"/>
      <c r="F1099" s="628"/>
      <c r="G1099" s="627"/>
      <c r="H1099" s="628"/>
      <c r="I1099" s="627"/>
      <c r="J1099" s="628"/>
      <c r="K1099" s="627"/>
      <c r="L1099" s="628"/>
      <c r="M1099" s="627"/>
      <c r="N1099" s="628"/>
      <c r="O1099" s="627"/>
      <c r="P1099" s="629"/>
      <c r="Q1099" s="552"/>
      <c r="R1099" s="552" t="s">
        <v>214</v>
      </c>
      <c r="S1099" s="538">
        <f aca="true" t="shared" si="227" ref="S1099:T1103">U1099+W1099+Y1099+AA1099</f>
        <v>0</v>
      </c>
      <c r="T1099" s="538">
        <f t="shared" si="227"/>
        <v>0</v>
      </c>
      <c r="U1099" s="538">
        <v>0</v>
      </c>
      <c r="V1099" s="538">
        <v>0</v>
      </c>
      <c r="W1099" s="538">
        <v>0</v>
      </c>
      <c r="X1099" s="538">
        <v>0</v>
      </c>
      <c r="Y1099" s="538">
        <v>0</v>
      </c>
      <c r="Z1099" s="538">
        <v>0</v>
      </c>
      <c r="AA1099" s="538">
        <v>0</v>
      </c>
      <c r="AB1099" s="538">
        <v>0</v>
      </c>
      <c r="AC1099" s="688"/>
      <c r="AD1099" s="689"/>
    </row>
    <row r="1100" spans="1:30" ht="12.75">
      <c r="A1100" s="724"/>
      <c r="B1100" s="624"/>
      <c r="C1100" s="685"/>
      <c r="D1100" s="626"/>
      <c r="E1100" s="627"/>
      <c r="F1100" s="628"/>
      <c r="G1100" s="627"/>
      <c r="H1100" s="628"/>
      <c r="I1100" s="627"/>
      <c r="J1100" s="628"/>
      <c r="K1100" s="627"/>
      <c r="L1100" s="628"/>
      <c r="M1100" s="627"/>
      <c r="N1100" s="628"/>
      <c r="O1100" s="627"/>
      <c r="P1100" s="629"/>
      <c r="Q1100" s="552"/>
      <c r="R1100" s="552" t="s">
        <v>215</v>
      </c>
      <c r="S1100" s="538">
        <f t="shared" si="227"/>
        <v>0</v>
      </c>
      <c r="T1100" s="538">
        <f t="shared" si="227"/>
        <v>0</v>
      </c>
      <c r="U1100" s="538">
        <v>0</v>
      </c>
      <c r="V1100" s="538">
        <v>0</v>
      </c>
      <c r="W1100" s="538">
        <v>0</v>
      </c>
      <c r="X1100" s="538">
        <v>0</v>
      </c>
      <c r="Y1100" s="538">
        <v>0</v>
      </c>
      <c r="Z1100" s="538">
        <v>0</v>
      </c>
      <c r="AA1100" s="538">
        <v>0</v>
      </c>
      <c r="AB1100" s="538">
        <v>0</v>
      </c>
      <c r="AC1100" s="688"/>
      <c r="AD1100" s="689"/>
    </row>
    <row r="1101" spans="1:30" ht="12.75">
      <c r="A1101" s="724"/>
      <c r="B1101" s="624"/>
      <c r="C1101" s="685"/>
      <c r="D1101" s="626"/>
      <c r="E1101" s="627"/>
      <c r="F1101" s="628"/>
      <c r="G1101" s="627"/>
      <c r="H1101" s="628"/>
      <c r="I1101" s="627"/>
      <c r="J1101" s="628"/>
      <c r="K1101" s="627"/>
      <c r="L1101" s="628"/>
      <c r="M1101" s="627"/>
      <c r="N1101" s="628"/>
      <c r="O1101" s="627"/>
      <c r="P1101" s="629"/>
      <c r="Q1101" s="552"/>
      <c r="R1101" s="552" t="s">
        <v>216</v>
      </c>
      <c r="S1101" s="538">
        <f t="shared" si="227"/>
        <v>0</v>
      </c>
      <c r="T1101" s="538">
        <f t="shared" si="227"/>
        <v>0</v>
      </c>
      <c r="U1101" s="538">
        <v>0</v>
      </c>
      <c r="V1101" s="538">
        <v>0</v>
      </c>
      <c r="W1101" s="538">
        <v>0</v>
      </c>
      <c r="X1101" s="538">
        <v>0</v>
      </c>
      <c r="Y1101" s="538">
        <v>0</v>
      </c>
      <c r="Z1101" s="538">
        <v>0</v>
      </c>
      <c r="AA1101" s="538">
        <v>0</v>
      </c>
      <c r="AB1101" s="538">
        <v>0</v>
      </c>
      <c r="AC1101" s="688"/>
      <c r="AD1101" s="689"/>
    </row>
    <row r="1102" spans="1:30" ht="12.75">
      <c r="A1102" s="724"/>
      <c r="B1102" s="624"/>
      <c r="C1102" s="685"/>
      <c r="D1102" s="626"/>
      <c r="E1102" s="627"/>
      <c r="F1102" s="628">
        <v>1</v>
      </c>
      <c r="G1102" s="627"/>
      <c r="H1102" s="628"/>
      <c r="I1102" s="627"/>
      <c r="J1102" s="628"/>
      <c r="K1102" s="627"/>
      <c r="L1102" s="628"/>
      <c r="M1102" s="627"/>
      <c r="N1102" s="628"/>
      <c r="O1102" s="627"/>
      <c r="P1102" s="629"/>
      <c r="Q1102" s="552" t="s">
        <v>32</v>
      </c>
      <c r="R1102" s="552" t="s">
        <v>217</v>
      </c>
      <c r="S1102" s="538">
        <f t="shared" si="227"/>
        <v>4148.7</v>
      </c>
      <c r="T1102" s="538">
        <f t="shared" si="227"/>
        <v>0</v>
      </c>
      <c r="U1102" s="538">
        <v>4148.7</v>
      </c>
      <c r="V1102" s="538">
        <v>0</v>
      </c>
      <c r="W1102" s="538">
        <v>0</v>
      </c>
      <c r="X1102" s="538">
        <v>0</v>
      </c>
      <c r="Y1102" s="538">
        <v>0</v>
      </c>
      <c r="Z1102" s="538">
        <v>0</v>
      </c>
      <c r="AA1102" s="538">
        <v>0</v>
      </c>
      <c r="AB1102" s="538">
        <v>0</v>
      </c>
      <c r="AC1102" s="688"/>
      <c r="AD1102" s="689"/>
    </row>
    <row r="1103" spans="1:30" ht="322.5" customHeight="1" thickBot="1">
      <c r="A1103" s="728"/>
      <c r="B1103" s="632"/>
      <c r="C1103" s="699"/>
      <c r="D1103" s="634"/>
      <c r="E1103" s="635"/>
      <c r="F1103" s="636"/>
      <c r="G1103" s="635"/>
      <c r="H1103" s="636"/>
      <c r="I1103" s="635"/>
      <c r="J1103" s="636"/>
      <c r="K1103" s="635"/>
      <c r="L1103" s="636"/>
      <c r="M1103" s="635"/>
      <c r="N1103" s="636"/>
      <c r="O1103" s="635"/>
      <c r="P1103" s="637"/>
      <c r="Q1103" s="553"/>
      <c r="R1103" s="553" t="s">
        <v>218</v>
      </c>
      <c r="S1103" s="542">
        <f t="shared" si="227"/>
        <v>0</v>
      </c>
      <c r="T1103" s="542">
        <f t="shared" si="227"/>
        <v>0</v>
      </c>
      <c r="U1103" s="542">
        <v>0</v>
      </c>
      <c r="V1103" s="542">
        <v>0</v>
      </c>
      <c r="W1103" s="542">
        <v>0</v>
      </c>
      <c r="X1103" s="542">
        <v>0</v>
      </c>
      <c r="Y1103" s="542">
        <v>0</v>
      </c>
      <c r="Z1103" s="542">
        <v>0</v>
      </c>
      <c r="AA1103" s="542">
        <v>0</v>
      </c>
      <c r="AB1103" s="542">
        <v>0</v>
      </c>
      <c r="AC1103" s="700"/>
      <c r="AD1103" s="701"/>
    </row>
    <row r="1104" spans="1:30" ht="12.75" customHeight="1">
      <c r="A1104" s="744" t="s">
        <v>49</v>
      </c>
      <c r="B1104" s="745" t="s">
        <v>50</v>
      </c>
      <c r="C1104" s="746"/>
      <c r="D1104" s="711"/>
      <c r="E1104" s="712"/>
      <c r="F1104" s="713"/>
      <c r="G1104" s="712"/>
      <c r="H1104" s="713"/>
      <c r="I1104" s="712"/>
      <c r="J1104" s="713"/>
      <c r="K1104" s="712"/>
      <c r="L1104" s="713"/>
      <c r="M1104" s="712"/>
      <c r="N1104" s="713"/>
      <c r="O1104" s="712"/>
      <c r="P1104" s="620"/>
      <c r="Q1104" s="621"/>
      <c r="R1104" s="599" t="s">
        <v>27</v>
      </c>
      <c r="S1104" s="534">
        <f>SUM(S1105:S1115)</f>
        <v>21000</v>
      </c>
      <c r="T1104" s="534">
        <f aca="true" t="shared" si="228" ref="T1104:AB1104">SUM(T1105:T1115)</f>
        <v>0</v>
      </c>
      <c r="U1104" s="534">
        <f t="shared" si="228"/>
        <v>21000</v>
      </c>
      <c r="V1104" s="534">
        <f t="shared" si="228"/>
        <v>0</v>
      </c>
      <c r="W1104" s="534">
        <f t="shared" si="228"/>
        <v>0</v>
      </c>
      <c r="X1104" s="534">
        <f t="shared" si="228"/>
        <v>0</v>
      </c>
      <c r="Y1104" s="534">
        <f t="shared" si="228"/>
        <v>0</v>
      </c>
      <c r="Z1104" s="534">
        <f t="shared" si="228"/>
        <v>0</v>
      </c>
      <c r="AA1104" s="534">
        <f t="shared" si="228"/>
        <v>0</v>
      </c>
      <c r="AB1104" s="534">
        <f t="shared" si="228"/>
        <v>0</v>
      </c>
      <c r="AC1104" s="683" t="s">
        <v>28</v>
      </c>
      <c r="AD1104" s="684"/>
    </row>
    <row r="1105" spans="1:30" ht="12.75">
      <c r="A1105" s="747"/>
      <c r="B1105" s="624"/>
      <c r="C1105" s="685"/>
      <c r="D1105" s="626"/>
      <c r="E1105" s="627"/>
      <c r="F1105" s="628"/>
      <c r="G1105" s="627"/>
      <c r="H1105" s="628"/>
      <c r="I1105" s="627"/>
      <c r="J1105" s="628"/>
      <c r="K1105" s="627"/>
      <c r="L1105" s="628"/>
      <c r="M1105" s="627"/>
      <c r="N1105" s="628"/>
      <c r="O1105" s="627"/>
      <c r="P1105" s="629"/>
      <c r="Q1105" s="552"/>
      <c r="R1105" s="552" t="s">
        <v>30</v>
      </c>
      <c r="S1105" s="538">
        <f aca="true" t="shared" si="229" ref="S1105:T1109">U1105+W1105+Y1105+AA1105</f>
        <v>0</v>
      </c>
      <c r="T1105" s="538">
        <f t="shared" si="229"/>
        <v>0</v>
      </c>
      <c r="U1105" s="538">
        <v>0</v>
      </c>
      <c r="V1105" s="538">
        <v>0</v>
      </c>
      <c r="W1105" s="538">
        <v>0</v>
      </c>
      <c r="X1105" s="538">
        <v>0</v>
      </c>
      <c r="Y1105" s="538">
        <v>0</v>
      </c>
      <c r="Z1105" s="538">
        <v>0</v>
      </c>
      <c r="AA1105" s="538">
        <v>0</v>
      </c>
      <c r="AB1105" s="538">
        <v>0</v>
      </c>
      <c r="AC1105" s="688"/>
      <c r="AD1105" s="689"/>
    </row>
    <row r="1106" spans="1:30" ht="12.75">
      <c r="A1106" s="747"/>
      <c r="B1106" s="624"/>
      <c r="C1106" s="685"/>
      <c r="D1106" s="626"/>
      <c r="E1106" s="627"/>
      <c r="F1106" s="628"/>
      <c r="G1106" s="627"/>
      <c r="H1106" s="628"/>
      <c r="I1106" s="627"/>
      <c r="J1106" s="628"/>
      <c r="K1106" s="627"/>
      <c r="L1106" s="628"/>
      <c r="M1106" s="627"/>
      <c r="N1106" s="628"/>
      <c r="O1106" s="627"/>
      <c r="P1106" s="629"/>
      <c r="Q1106" s="708"/>
      <c r="R1106" s="552" t="s">
        <v>33</v>
      </c>
      <c r="S1106" s="538">
        <f t="shared" si="229"/>
        <v>0</v>
      </c>
      <c r="T1106" s="538">
        <f t="shared" si="229"/>
        <v>0</v>
      </c>
      <c r="U1106" s="538">
        <v>0</v>
      </c>
      <c r="V1106" s="538">
        <v>0</v>
      </c>
      <c r="W1106" s="538">
        <v>0</v>
      </c>
      <c r="X1106" s="538">
        <v>0</v>
      </c>
      <c r="Y1106" s="538">
        <v>0</v>
      </c>
      <c r="Z1106" s="538">
        <v>0</v>
      </c>
      <c r="AA1106" s="538">
        <v>0</v>
      </c>
      <c r="AB1106" s="538">
        <v>0</v>
      </c>
      <c r="AC1106" s="688"/>
      <c r="AD1106" s="689"/>
    </row>
    <row r="1107" spans="1:30" ht="12.75">
      <c r="A1107" s="747"/>
      <c r="B1107" s="624"/>
      <c r="C1107" s="685"/>
      <c r="D1107" s="626"/>
      <c r="E1107" s="627"/>
      <c r="F1107" s="628"/>
      <c r="G1107" s="627"/>
      <c r="H1107" s="628"/>
      <c r="I1107" s="627"/>
      <c r="J1107" s="628"/>
      <c r="K1107" s="627"/>
      <c r="L1107" s="628"/>
      <c r="M1107" s="627"/>
      <c r="N1107" s="628"/>
      <c r="O1107" s="627"/>
      <c r="P1107" s="629"/>
      <c r="Q1107" s="552"/>
      <c r="R1107" s="552" t="s">
        <v>34</v>
      </c>
      <c r="S1107" s="538">
        <f t="shared" si="229"/>
        <v>0</v>
      </c>
      <c r="T1107" s="538">
        <f t="shared" si="229"/>
        <v>0</v>
      </c>
      <c r="U1107" s="538">
        <v>0</v>
      </c>
      <c r="V1107" s="538">
        <v>0</v>
      </c>
      <c r="W1107" s="538">
        <v>0</v>
      </c>
      <c r="X1107" s="538">
        <v>0</v>
      </c>
      <c r="Y1107" s="538">
        <v>0</v>
      </c>
      <c r="Z1107" s="538">
        <v>0</v>
      </c>
      <c r="AA1107" s="538">
        <v>0</v>
      </c>
      <c r="AB1107" s="538">
        <v>0</v>
      </c>
      <c r="AC1107" s="688"/>
      <c r="AD1107" s="689"/>
    </row>
    <row r="1108" spans="1:30" ht="12.75">
      <c r="A1108" s="747"/>
      <c r="B1108" s="624"/>
      <c r="C1108" s="685"/>
      <c r="D1108" s="626"/>
      <c r="E1108" s="627"/>
      <c r="F1108" s="628"/>
      <c r="G1108" s="627"/>
      <c r="H1108" s="628"/>
      <c r="I1108" s="627"/>
      <c r="J1108" s="628"/>
      <c r="K1108" s="627"/>
      <c r="L1108" s="628"/>
      <c r="M1108" s="627"/>
      <c r="N1108" s="628"/>
      <c r="O1108" s="627"/>
      <c r="P1108" s="629"/>
      <c r="Q1108" s="552"/>
      <c r="R1108" s="552" t="s">
        <v>35</v>
      </c>
      <c r="S1108" s="538">
        <f t="shared" si="229"/>
        <v>0</v>
      </c>
      <c r="T1108" s="538">
        <f t="shared" si="229"/>
        <v>0</v>
      </c>
      <c r="U1108" s="538">
        <v>0</v>
      </c>
      <c r="V1108" s="538">
        <v>0</v>
      </c>
      <c r="W1108" s="538">
        <v>0</v>
      </c>
      <c r="X1108" s="538">
        <v>0</v>
      </c>
      <c r="Y1108" s="538">
        <v>0</v>
      </c>
      <c r="Z1108" s="538">
        <v>0</v>
      </c>
      <c r="AA1108" s="538">
        <v>0</v>
      </c>
      <c r="AB1108" s="538">
        <v>0</v>
      </c>
      <c r="AC1108" s="688"/>
      <c r="AD1108" s="689"/>
    </row>
    <row r="1109" spans="1:30" ht="12.75">
      <c r="A1109" s="747"/>
      <c r="B1109" s="624"/>
      <c r="C1109" s="685"/>
      <c r="D1109" s="626"/>
      <c r="E1109" s="627"/>
      <c r="F1109" s="628"/>
      <c r="G1109" s="627"/>
      <c r="H1109" s="628"/>
      <c r="I1109" s="627"/>
      <c r="J1109" s="628"/>
      <c r="K1109" s="627"/>
      <c r="L1109" s="628"/>
      <c r="M1109" s="627"/>
      <c r="N1109" s="628"/>
      <c r="O1109" s="627"/>
      <c r="P1109" s="629"/>
      <c r="Q1109" s="552"/>
      <c r="R1109" s="552" t="s">
        <v>36</v>
      </c>
      <c r="S1109" s="538">
        <f t="shared" si="229"/>
        <v>0</v>
      </c>
      <c r="T1109" s="538">
        <f t="shared" si="229"/>
        <v>0</v>
      </c>
      <c r="U1109" s="538">
        <v>0</v>
      </c>
      <c r="V1109" s="538">
        <v>0</v>
      </c>
      <c r="W1109" s="538">
        <v>0</v>
      </c>
      <c r="X1109" s="538">
        <v>0</v>
      </c>
      <c r="Y1109" s="538">
        <v>0</v>
      </c>
      <c r="Z1109" s="538">
        <v>0</v>
      </c>
      <c r="AA1109" s="538">
        <v>0</v>
      </c>
      <c r="AB1109" s="538">
        <v>0</v>
      </c>
      <c r="AC1109" s="688"/>
      <c r="AD1109" s="689"/>
    </row>
    <row r="1110" spans="1:30" ht="12.75">
      <c r="A1110" s="747"/>
      <c r="B1110" s="624"/>
      <c r="C1110" s="685"/>
      <c r="D1110" s="626"/>
      <c r="E1110" s="627"/>
      <c r="F1110" s="628"/>
      <c r="G1110" s="627"/>
      <c r="H1110" s="628"/>
      <c r="I1110" s="627"/>
      <c r="J1110" s="628"/>
      <c r="K1110" s="627"/>
      <c r="L1110" s="628"/>
      <c r="M1110" s="627"/>
      <c r="N1110" s="628"/>
      <c r="O1110" s="627"/>
      <c r="P1110" s="629"/>
      <c r="Q1110" s="552"/>
      <c r="R1110" s="552" t="s">
        <v>207</v>
      </c>
      <c r="S1110" s="538">
        <v>0</v>
      </c>
      <c r="T1110" s="538">
        <v>0</v>
      </c>
      <c r="U1110" s="538">
        <v>0</v>
      </c>
      <c r="V1110" s="538">
        <v>0</v>
      </c>
      <c r="W1110" s="538">
        <v>0</v>
      </c>
      <c r="X1110" s="538">
        <v>0</v>
      </c>
      <c r="Y1110" s="538">
        <v>0</v>
      </c>
      <c r="Z1110" s="538">
        <v>0</v>
      </c>
      <c r="AA1110" s="538">
        <v>0</v>
      </c>
      <c r="AB1110" s="538">
        <v>0</v>
      </c>
      <c r="AC1110" s="688"/>
      <c r="AD1110" s="689"/>
    </row>
    <row r="1111" spans="1:30" ht="12.75">
      <c r="A1111" s="747"/>
      <c r="B1111" s="624"/>
      <c r="C1111" s="685"/>
      <c r="D1111" s="626"/>
      <c r="E1111" s="627"/>
      <c r="F1111" s="628"/>
      <c r="G1111" s="627"/>
      <c r="H1111" s="628"/>
      <c r="I1111" s="627"/>
      <c r="J1111" s="628"/>
      <c r="K1111" s="627"/>
      <c r="L1111" s="628"/>
      <c r="M1111" s="627"/>
      <c r="N1111" s="628"/>
      <c r="O1111" s="627"/>
      <c r="P1111" s="629"/>
      <c r="Q1111" s="552"/>
      <c r="R1111" s="552" t="s">
        <v>214</v>
      </c>
      <c r="S1111" s="538">
        <f aca="true" t="shared" si="230" ref="S1111:T1115">U1111+W1111+Y1111+AA1111</f>
        <v>0</v>
      </c>
      <c r="T1111" s="538">
        <f t="shared" si="230"/>
        <v>0</v>
      </c>
      <c r="U1111" s="538">
        <v>0</v>
      </c>
      <c r="V1111" s="538">
        <v>0</v>
      </c>
      <c r="W1111" s="538">
        <v>0</v>
      </c>
      <c r="X1111" s="538">
        <v>0</v>
      </c>
      <c r="Y1111" s="538">
        <v>0</v>
      </c>
      <c r="Z1111" s="538">
        <v>0</v>
      </c>
      <c r="AA1111" s="538">
        <v>0</v>
      </c>
      <c r="AB1111" s="538">
        <v>0</v>
      </c>
      <c r="AC1111" s="688"/>
      <c r="AD1111" s="689"/>
    </row>
    <row r="1112" spans="1:30" ht="12.75">
      <c r="A1112" s="747"/>
      <c r="B1112" s="624"/>
      <c r="C1112" s="685"/>
      <c r="D1112" s="626"/>
      <c r="E1112" s="627"/>
      <c r="F1112" s="628"/>
      <c r="G1112" s="627"/>
      <c r="H1112" s="628"/>
      <c r="I1112" s="627"/>
      <c r="J1112" s="628"/>
      <c r="K1112" s="627"/>
      <c r="L1112" s="628"/>
      <c r="M1112" s="627"/>
      <c r="N1112" s="628"/>
      <c r="O1112" s="627"/>
      <c r="P1112" s="629"/>
      <c r="Q1112" s="552"/>
      <c r="R1112" s="552" t="s">
        <v>215</v>
      </c>
      <c r="S1112" s="538">
        <f t="shared" si="230"/>
        <v>0</v>
      </c>
      <c r="T1112" s="538">
        <f t="shared" si="230"/>
        <v>0</v>
      </c>
      <c r="U1112" s="538">
        <v>0</v>
      </c>
      <c r="V1112" s="538">
        <v>0</v>
      </c>
      <c r="W1112" s="538">
        <v>0</v>
      </c>
      <c r="X1112" s="538">
        <v>0</v>
      </c>
      <c r="Y1112" s="538">
        <v>0</v>
      </c>
      <c r="Z1112" s="538">
        <v>0</v>
      </c>
      <c r="AA1112" s="538">
        <v>0</v>
      </c>
      <c r="AB1112" s="538">
        <v>0</v>
      </c>
      <c r="AC1112" s="688"/>
      <c r="AD1112" s="689"/>
    </row>
    <row r="1113" spans="1:30" ht="12.75">
      <c r="A1113" s="747"/>
      <c r="B1113" s="624"/>
      <c r="C1113" s="685"/>
      <c r="D1113" s="626"/>
      <c r="E1113" s="627"/>
      <c r="F1113" s="628"/>
      <c r="G1113" s="627"/>
      <c r="H1113" s="628"/>
      <c r="I1113" s="627"/>
      <c r="J1113" s="628"/>
      <c r="K1113" s="627"/>
      <c r="L1113" s="628"/>
      <c r="M1113" s="627"/>
      <c r="N1113" s="628"/>
      <c r="O1113" s="627"/>
      <c r="P1113" s="629"/>
      <c r="Q1113" s="552"/>
      <c r="R1113" s="552" t="s">
        <v>216</v>
      </c>
      <c r="S1113" s="538">
        <f t="shared" si="230"/>
        <v>0</v>
      </c>
      <c r="T1113" s="538">
        <f t="shared" si="230"/>
        <v>0</v>
      </c>
      <c r="U1113" s="538">
        <v>0</v>
      </c>
      <c r="V1113" s="538">
        <v>0</v>
      </c>
      <c r="W1113" s="538">
        <v>0</v>
      </c>
      <c r="X1113" s="538">
        <v>0</v>
      </c>
      <c r="Y1113" s="538">
        <v>0</v>
      </c>
      <c r="Z1113" s="538">
        <v>0</v>
      </c>
      <c r="AA1113" s="538">
        <v>0</v>
      </c>
      <c r="AB1113" s="538">
        <v>0</v>
      </c>
      <c r="AC1113" s="688"/>
      <c r="AD1113" s="689"/>
    </row>
    <row r="1114" spans="1:30" ht="12.75">
      <c r="A1114" s="747"/>
      <c r="B1114" s="624"/>
      <c r="C1114" s="685"/>
      <c r="D1114" s="626"/>
      <c r="E1114" s="627"/>
      <c r="F1114" s="628">
        <v>1</v>
      </c>
      <c r="G1114" s="627"/>
      <c r="H1114" s="628"/>
      <c r="I1114" s="627"/>
      <c r="J1114" s="628"/>
      <c r="K1114" s="627"/>
      <c r="L1114" s="628"/>
      <c r="M1114" s="627"/>
      <c r="N1114" s="628"/>
      <c r="O1114" s="627"/>
      <c r="P1114" s="629"/>
      <c r="Q1114" s="552" t="s">
        <v>32</v>
      </c>
      <c r="R1114" s="552" t="s">
        <v>217</v>
      </c>
      <c r="S1114" s="538">
        <f t="shared" si="230"/>
        <v>21000</v>
      </c>
      <c r="T1114" s="538">
        <f t="shared" si="230"/>
        <v>0</v>
      </c>
      <c r="U1114" s="538">
        <f>11000+10000</f>
        <v>21000</v>
      </c>
      <c r="V1114" s="538">
        <v>0</v>
      </c>
      <c r="W1114" s="538">
        <v>0</v>
      </c>
      <c r="X1114" s="538">
        <v>0</v>
      </c>
      <c r="Y1114" s="538">
        <v>0</v>
      </c>
      <c r="Z1114" s="538">
        <v>0</v>
      </c>
      <c r="AA1114" s="538">
        <v>0</v>
      </c>
      <c r="AB1114" s="538">
        <v>0</v>
      </c>
      <c r="AC1114" s="688"/>
      <c r="AD1114" s="689"/>
    </row>
    <row r="1115" spans="1:30" ht="13.5" thickBot="1">
      <c r="A1115" s="748"/>
      <c r="B1115" s="632"/>
      <c r="C1115" s="699"/>
      <c r="D1115" s="634"/>
      <c r="E1115" s="635"/>
      <c r="F1115" s="636"/>
      <c r="G1115" s="635"/>
      <c r="H1115" s="636"/>
      <c r="I1115" s="635"/>
      <c r="J1115" s="636"/>
      <c r="K1115" s="635"/>
      <c r="L1115" s="636"/>
      <c r="M1115" s="635"/>
      <c r="N1115" s="636"/>
      <c r="O1115" s="635"/>
      <c r="P1115" s="637"/>
      <c r="Q1115" s="553"/>
      <c r="R1115" s="553" t="s">
        <v>218</v>
      </c>
      <c r="S1115" s="542">
        <f t="shared" si="230"/>
        <v>0</v>
      </c>
      <c r="T1115" s="542">
        <f t="shared" si="230"/>
        <v>0</v>
      </c>
      <c r="U1115" s="542">
        <v>0</v>
      </c>
      <c r="V1115" s="542">
        <v>0</v>
      </c>
      <c r="W1115" s="542">
        <v>0</v>
      </c>
      <c r="X1115" s="542">
        <v>0</v>
      </c>
      <c r="Y1115" s="542">
        <v>0</v>
      </c>
      <c r="Z1115" s="542">
        <v>0</v>
      </c>
      <c r="AA1115" s="542">
        <v>0</v>
      </c>
      <c r="AB1115" s="542">
        <v>0</v>
      </c>
      <c r="AC1115" s="700"/>
      <c r="AD1115" s="701"/>
    </row>
    <row r="1116" spans="1:30" ht="12.75" customHeight="1">
      <c r="A1116" s="744" t="s">
        <v>51</v>
      </c>
      <c r="B1116" s="745" t="s">
        <v>52</v>
      </c>
      <c r="C1116" s="746" t="s">
        <v>303</v>
      </c>
      <c r="D1116" s="711"/>
      <c r="E1116" s="712"/>
      <c r="F1116" s="713"/>
      <c r="G1116" s="712"/>
      <c r="H1116" s="713"/>
      <c r="I1116" s="712"/>
      <c r="J1116" s="713"/>
      <c r="K1116" s="712"/>
      <c r="L1116" s="713"/>
      <c r="M1116" s="712"/>
      <c r="N1116" s="713"/>
      <c r="O1116" s="712"/>
      <c r="P1116" s="620"/>
      <c r="Q1116" s="621"/>
      <c r="R1116" s="599" t="s">
        <v>27</v>
      </c>
      <c r="S1116" s="534">
        <f>SUM(S1117:S1129)</f>
        <v>133886.4</v>
      </c>
      <c r="T1116" s="534">
        <f aca="true" t="shared" si="231" ref="T1116:AB1116">SUM(T1117:T1129)</f>
        <v>133886.4</v>
      </c>
      <c r="U1116" s="534">
        <f t="shared" si="231"/>
        <v>133886.4</v>
      </c>
      <c r="V1116" s="534">
        <f t="shared" si="231"/>
        <v>133886.4</v>
      </c>
      <c r="W1116" s="534">
        <f t="shared" si="231"/>
        <v>0</v>
      </c>
      <c r="X1116" s="534">
        <f t="shared" si="231"/>
        <v>0</v>
      </c>
      <c r="Y1116" s="534">
        <f t="shared" si="231"/>
        <v>0</v>
      </c>
      <c r="Z1116" s="534">
        <f t="shared" si="231"/>
        <v>0</v>
      </c>
      <c r="AA1116" s="534">
        <f t="shared" si="231"/>
        <v>0</v>
      </c>
      <c r="AB1116" s="534">
        <f t="shared" si="231"/>
        <v>0</v>
      </c>
      <c r="AC1116" s="683" t="s">
        <v>28</v>
      </c>
      <c r="AD1116" s="684"/>
    </row>
    <row r="1117" spans="1:30" ht="12.75">
      <c r="A1117" s="747"/>
      <c r="B1117" s="624"/>
      <c r="C1117" s="685"/>
      <c r="D1117" s="626"/>
      <c r="E1117" s="627"/>
      <c r="F1117" s="628"/>
      <c r="G1117" s="627"/>
      <c r="H1117" s="628"/>
      <c r="I1117" s="627"/>
      <c r="J1117" s="628"/>
      <c r="K1117" s="627"/>
      <c r="L1117" s="628"/>
      <c r="M1117" s="627"/>
      <c r="N1117" s="628"/>
      <c r="O1117" s="627"/>
      <c r="P1117" s="629"/>
      <c r="Q1117" s="552" t="s">
        <v>32</v>
      </c>
      <c r="R1117" s="552" t="s">
        <v>30</v>
      </c>
      <c r="S1117" s="538">
        <f aca="true" t="shared" si="232" ref="S1117:T1123">U1117+W1117+Y1117+AA1117</f>
        <v>20</v>
      </c>
      <c r="T1117" s="538">
        <f t="shared" si="232"/>
        <v>20</v>
      </c>
      <c r="U1117" s="538">
        <v>20</v>
      </c>
      <c r="V1117" s="538">
        <v>20</v>
      </c>
      <c r="W1117" s="538">
        <v>0</v>
      </c>
      <c r="X1117" s="538">
        <v>0</v>
      </c>
      <c r="Y1117" s="538">
        <v>0</v>
      </c>
      <c r="Z1117" s="538">
        <v>0</v>
      </c>
      <c r="AA1117" s="538">
        <v>0</v>
      </c>
      <c r="AB1117" s="538">
        <v>0</v>
      </c>
      <c r="AC1117" s="688"/>
      <c r="AD1117" s="689"/>
    </row>
    <row r="1118" spans="1:30" ht="12.75">
      <c r="A1118" s="747"/>
      <c r="B1118" s="624"/>
      <c r="C1118" s="685"/>
      <c r="D1118" s="626"/>
      <c r="E1118" s="627"/>
      <c r="F1118" s="628"/>
      <c r="G1118" s="627"/>
      <c r="H1118" s="628"/>
      <c r="I1118" s="627"/>
      <c r="J1118" s="628"/>
      <c r="K1118" s="627"/>
      <c r="L1118" s="628"/>
      <c r="M1118" s="627"/>
      <c r="N1118" s="628"/>
      <c r="O1118" s="627"/>
      <c r="P1118" s="629"/>
      <c r="Q1118" s="552" t="s">
        <v>31</v>
      </c>
      <c r="R1118" s="552" t="s">
        <v>30</v>
      </c>
      <c r="S1118" s="538">
        <f t="shared" si="232"/>
        <v>0</v>
      </c>
      <c r="T1118" s="538">
        <f t="shared" si="232"/>
        <v>0</v>
      </c>
      <c r="U1118" s="538">
        <v>0</v>
      </c>
      <c r="V1118" s="538">
        <v>0</v>
      </c>
      <c r="W1118" s="538">
        <v>0</v>
      </c>
      <c r="X1118" s="538">
        <v>0</v>
      </c>
      <c r="Y1118" s="538">
        <v>0</v>
      </c>
      <c r="Z1118" s="538">
        <v>0</v>
      </c>
      <c r="AA1118" s="538">
        <v>0</v>
      </c>
      <c r="AB1118" s="538">
        <v>0</v>
      </c>
      <c r="AC1118" s="688"/>
      <c r="AD1118" s="689"/>
    </row>
    <row r="1119" spans="1:30" ht="69.75" customHeight="1">
      <c r="A1119" s="747"/>
      <c r="B1119" s="624"/>
      <c r="C1119" s="685"/>
      <c r="D1119" s="626"/>
      <c r="E1119" s="627"/>
      <c r="F1119" s="628"/>
      <c r="G1119" s="627"/>
      <c r="H1119" s="628"/>
      <c r="I1119" s="627"/>
      <c r="J1119" s="628"/>
      <c r="K1119" s="627"/>
      <c r="L1119" s="628"/>
      <c r="M1119" s="627"/>
      <c r="N1119" s="628"/>
      <c r="O1119" s="627"/>
      <c r="P1119" s="628" t="s">
        <v>194</v>
      </c>
      <c r="Q1119" s="552" t="s">
        <v>189</v>
      </c>
      <c r="R1119" s="552" t="s">
        <v>33</v>
      </c>
      <c r="S1119" s="538">
        <f>U1119+W1119+Y1119+AA1119</f>
        <v>131</v>
      </c>
      <c r="T1119" s="538">
        <f>V1119+X1119+Z1119+AB1119</f>
        <v>131</v>
      </c>
      <c r="U1119" s="538">
        <v>131</v>
      </c>
      <c r="V1119" s="538">
        <v>131</v>
      </c>
      <c r="W1119" s="538">
        <v>0</v>
      </c>
      <c r="X1119" s="538">
        <v>0</v>
      </c>
      <c r="Y1119" s="538">
        <v>0</v>
      </c>
      <c r="Z1119" s="538">
        <v>0</v>
      </c>
      <c r="AA1119" s="538">
        <v>0</v>
      </c>
      <c r="AB1119" s="538">
        <v>0</v>
      </c>
      <c r="AC1119" s="688"/>
      <c r="AD1119" s="689"/>
    </row>
    <row r="1120" spans="1:30" ht="12.75">
      <c r="A1120" s="747"/>
      <c r="B1120" s="624"/>
      <c r="C1120" s="685"/>
      <c r="D1120" s="626"/>
      <c r="E1120" s="627"/>
      <c r="F1120" s="628"/>
      <c r="G1120" s="627"/>
      <c r="H1120" s="628"/>
      <c r="I1120" s="627"/>
      <c r="J1120" s="628"/>
      <c r="K1120" s="627"/>
      <c r="L1120" s="628"/>
      <c r="M1120" s="627"/>
      <c r="N1120" s="628"/>
      <c r="O1120" s="627"/>
      <c r="P1120" s="628" t="s">
        <v>194</v>
      </c>
      <c r="Q1120" s="552" t="s">
        <v>31</v>
      </c>
      <c r="R1120" s="552" t="s">
        <v>33</v>
      </c>
      <c r="S1120" s="538">
        <f t="shared" si="232"/>
        <v>96695.2</v>
      </c>
      <c r="T1120" s="538">
        <f t="shared" si="232"/>
        <v>96695.2</v>
      </c>
      <c r="U1120" s="538">
        <v>96695.2</v>
      </c>
      <c r="V1120" s="538">
        <v>96695.2</v>
      </c>
      <c r="W1120" s="538">
        <v>0</v>
      </c>
      <c r="X1120" s="538">
        <v>0</v>
      </c>
      <c r="Y1120" s="538">
        <v>0</v>
      </c>
      <c r="Z1120" s="538">
        <v>0</v>
      </c>
      <c r="AA1120" s="538">
        <v>0</v>
      </c>
      <c r="AB1120" s="538">
        <v>0</v>
      </c>
      <c r="AC1120" s="688"/>
      <c r="AD1120" s="689"/>
    </row>
    <row r="1121" spans="1:30" ht="12.75">
      <c r="A1121" s="747"/>
      <c r="B1121" s="624"/>
      <c r="C1121" s="685"/>
      <c r="D1121" s="626"/>
      <c r="E1121" s="627"/>
      <c r="F1121" s="628"/>
      <c r="G1121" s="627"/>
      <c r="H1121" s="628"/>
      <c r="I1121" s="627"/>
      <c r="J1121" s="628"/>
      <c r="K1121" s="627"/>
      <c r="L1121" s="628"/>
      <c r="M1121" s="627"/>
      <c r="N1121" s="628"/>
      <c r="O1121" s="627"/>
      <c r="P1121" s="628" t="s">
        <v>194</v>
      </c>
      <c r="Q1121" s="552" t="s">
        <v>31</v>
      </c>
      <c r="R1121" s="552" t="s">
        <v>34</v>
      </c>
      <c r="S1121" s="538">
        <f t="shared" si="232"/>
        <v>37040.200000000004</v>
      </c>
      <c r="T1121" s="538">
        <f t="shared" si="232"/>
        <v>37040.200000000004</v>
      </c>
      <c r="U1121" s="538">
        <f>88132.1-51029-62.9</f>
        <v>37040.200000000004</v>
      </c>
      <c r="V1121" s="538">
        <f>88132.1-51029-62.9</f>
        <v>37040.200000000004</v>
      </c>
      <c r="W1121" s="538">
        <v>0</v>
      </c>
      <c r="X1121" s="538">
        <v>0</v>
      </c>
      <c r="Y1121" s="538">
        <v>0</v>
      </c>
      <c r="Z1121" s="538">
        <v>0</v>
      </c>
      <c r="AA1121" s="538">
        <v>0</v>
      </c>
      <c r="AB1121" s="538">
        <v>0</v>
      </c>
      <c r="AC1121" s="688"/>
      <c r="AD1121" s="689"/>
    </row>
    <row r="1122" spans="1:30" ht="12.75">
      <c r="A1122" s="747"/>
      <c r="B1122" s="624"/>
      <c r="C1122" s="685"/>
      <c r="D1122" s="626"/>
      <c r="E1122" s="627"/>
      <c r="F1122" s="628"/>
      <c r="G1122" s="627"/>
      <c r="H1122" s="628"/>
      <c r="I1122" s="627"/>
      <c r="J1122" s="628"/>
      <c r="K1122" s="627"/>
      <c r="L1122" s="628"/>
      <c r="M1122" s="627"/>
      <c r="N1122" s="628"/>
      <c r="O1122" s="627"/>
      <c r="P1122" s="629"/>
      <c r="Q1122" s="552"/>
      <c r="R1122" s="552" t="s">
        <v>35</v>
      </c>
      <c r="S1122" s="538">
        <f t="shared" si="232"/>
        <v>0</v>
      </c>
      <c r="T1122" s="538">
        <f t="shared" si="232"/>
        <v>0</v>
      </c>
      <c r="U1122" s="538">
        <v>0</v>
      </c>
      <c r="V1122" s="538">
        <v>0</v>
      </c>
      <c r="W1122" s="538">
        <v>0</v>
      </c>
      <c r="X1122" s="538">
        <v>0</v>
      </c>
      <c r="Y1122" s="538">
        <v>0</v>
      </c>
      <c r="Z1122" s="538">
        <v>0</v>
      </c>
      <c r="AA1122" s="538">
        <v>0</v>
      </c>
      <c r="AB1122" s="538">
        <v>0</v>
      </c>
      <c r="AC1122" s="688"/>
      <c r="AD1122" s="689"/>
    </row>
    <row r="1123" spans="1:30" ht="12.75">
      <c r="A1123" s="747"/>
      <c r="B1123" s="624"/>
      <c r="C1123" s="685"/>
      <c r="D1123" s="626"/>
      <c r="E1123" s="627"/>
      <c r="F1123" s="628"/>
      <c r="G1123" s="627"/>
      <c r="H1123" s="628"/>
      <c r="I1123" s="627"/>
      <c r="J1123" s="628"/>
      <c r="K1123" s="627"/>
      <c r="L1123" s="628"/>
      <c r="M1123" s="627"/>
      <c r="N1123" s="628"/>
      <c r="O1123" s="627"/>
      <c r="P1123" s="629"/>
      <c r="Q1123" s="552"/>
      <c r="R1123" s="552" t="s">
        <v>36</v>
      </c>
      <c r="S1123" s="538">
        <f t="shared" si="232"/>
        <v>0</v>
      </c>
      <c r="T1123" s="538">
        <f t="shared" si="232"/>
        <v>0</v>
      </c>
      <c r="U1123" s="538">
        <v>0</v>
      </c>
      <c r="V1123" s="538">
        <v>0</v>
      </c>
      <c r="W1123" s="538">
        <v>0</v>
      </c>
      <c r="X1123" s="538">
        <v>0</v>
      </c>
      <c r="Y1123" s="538">
        <v>0</v>
      </c>
      <c r="Z1123" s="538">
        <v>0</v>
      </c>
      <c r="AA1123" s="538">
        <v>0</v>
      </c>
      <c r="AB1123" s="538">
        <v>0</v>
      </c>
      <c r="AC1123" s="688"/>
      <c r="AD1123" s="689"/>
    </row>
    <row r="1124" spans="1:30" ht="12.75">
      <c r="A1124" s="747"/>
      <c r="B1124" s="624"/>
      <c r="C1124" s="685"/>
      <c r="D1124" s="626"/>
      <c r="E1124" s="627"/>
      <c r="F1124" s="628"/>
      <c r="G1124" s="627"/>
      <c r="H1124" s="628"/>
      <c r="I1124" s="627"/>
      <c r="J1124" s="628"/>
      <c r="K1124" s="627"/>
      <c r="L1124" s="628"/>
      <c r="M1124" s="627"/>
      <c r="N1124" s="628"/>
      <c r="O1124" s="627"/>
      <c r="P1124" s="629"/>
      <c r="Q1124" s="552"/>
      <c r="R1124" s="552" t="s">
        <v>207</v>
      </c>
      <c r="S1124" s="538">
        <v>0</v>
      </c>
      <c r="T1124" s="538">
        <v>0</v>
      </c>
      <c r="U1124" s="538">
        <v>0</v>
      </c>
      <c r="V1124" s="538">
        <v>0</v>
      </c>
      <c r="W1124" s="538">
        <v>0</v>
      </c>
      <c r="X1124" s="538">
        <v>0</v>
      </c>
      <c r="Y1124" s="538">
        <v>0</v>
      </c>
      <c r="Z1124" s="538">
        <v>0</v>
      </c>
      <c r="AA1124" s="538">
        <v>0</v>
      </c>
      <c r="AB1124" s="538">
        <v>0</v>
      </c>
      <c r="AC1124" s="688"/>
      <c r="AD1124" s="689"/>
    </row>
    <row r="1125" spans="1:30" ht="12.75">
      <c r="A1125" s="747"/>
      <c r="B1125" s="624"/>
      <c r="C1125" s="685"/>
      <c r="D1125" s="626"/>
      <c r="E1125" s="627"/>
      <c r="F1125" s="628"/>
      <c r="G1125" s="627"/>
      <c r="H1125" s="628"/>
      <c r="I1125" s="627"/>
      <c r="J1125" s="628"/>
      <c r="K1125" s="627"/>
      <c r="L1125" s="628"/>
      <c r="M1125" s="627"/>
      <c r="N1125" s="628"/>
      <c r="O1125" s="627"/>
      <c r="P1125" s="629"/>
      <c r="Q1125" s="552"/>
      <c r="R1125" s="552" t="s">
        <v>214</v>
      </c>
      <c r="S1125" s="538">
        <f aca="true" t="shared" si="233" ref="S1125:T1129">U1125+W1125+Y1125+AA1125</f>
        <v>0</v>
      </c>
      <c r="T1125" s="538">
        <f t="shared" si="233"/>
        <v>0</v>
      </c>
      <c r="U1125" s="538">
        <v>0</v>
      </c>
      <c r="V1125" s="538">
        <v>0</v>
      </c>
      <c r="W1125" s="538">
        <v>0</v>
      </c>
      <c r="X1125" s="538">
        <v>0</v>
      </c>
      <c r="Y1125" s="538">
        <v>0</v>
      </c>
      <c r="Z1125" s="538">
        <v>0</v>
      </c>
      <c r="AA1125" s="538">
        <v>0</v>
      </c>
      <c r="AB1125" s="538">
        <v>0</v>
      </c>
      <c r="AC1125" s="688"/>
      <c r="AD1125" s="689"/>
    </row>
    <row r="1126" spans="1:30" ht="12.75">
      <c r="A1126" s="747"/>
      <c r="B1126" s="624"/>
      <c r="C1126" s="685"/>
      <c r="D1126" s="626"/>
      <c r="E1126" s="627"/>
      <c r="F1126" s="628"/>
      <c r="G1126" s="627"/>
      <c r="H1126" s="628"/>
      <c r="I1126" s="627"/>
      <c r="J1126" s="628"/>
      <c r="K1126" s="627"/>
      <c r="L1126" s="628"/>
      <c r="M1126" s="627"/>
      <c r="N1126" s="628"/>
      <c r="O1126" s="627"/>
      <c r="P1126" s="629"/>
      <c r="Q1126" s="552"/>
      <c r="R1126" s="552" t="s">
        <v>215</v>
      </c>
      <c r="S1126" s="538">
        <f t="shared" si="233"/>
        <v>0</v>
      </c>
      <c r="T1126" s="538">
        <f t="shared" si="233"/>
        <v>0</v>
      </c>
      <c r="U1126" s="538">
        <v>0</v>
      </c>
      <c r="V1126" s="538">
        <v>0</v>
      </c>
      <c r="W1126" s="538">
        <v>0</v>
      </c>
      <c r="X1126" s="538">
        <v>0</v>
      </c>
      <c r="Y1126" s="538">
        <v>0</v>
      </c>
      <c r="Z1126" s="538">
        <v>0</v>
      </c>
      <c r="AA1126" s="538">
        <v>0</v>
      </c>
      <c r="AB1126" s="538">
        <v>0</v>
      </c>
      <c r="AC1126" s="688"/>
      <c r="AD1126" s="689"/>
    </row>
    <row r="1127" spans="1:30" ht="12.75">
      <c r="A1127" s="747"/>
      <c r="B1127" s="624"/>
      <c r="C1127" s="685"/>
      <c r="D1127" s="626"/>
      <c r="E1127" s="627"/>
      <c r="F1127" s="628"/>
      <c r="G1127" s="627"/>
      <c r="H1127" s="628"/>
      <c r="I1127" s="627"/>
      <c r="J1127" s="628"/>
      <c r="K1127" s="627"/>
      <c r="L1127" s="628"/>
      <c r="M1127" s="627"/>
      <c r="N1127" s="628"/>
      <c r="O1127" s="627"/>
      <c r="P1127" s="629"/>
      <c r="Q1127" s="552"/>
      <c r="R1127" s="552" t="s">
        <v>216</v>
      </c>
      <c r="S1127" s="538">
        <f t="shared" si="233"/>
        <v>0</v>
      </c>
      <c r="T1127" s="538">
        <f t="shared" si="233"/>
        <v>0</v>
      </c>
      <c r="U1127" s="538">
        <v>0</v>
      </c>
      <c r="V1127" s="538">
        <v>0</v>
      </c>
      <c r="W1127" s="538">
        <v>0</v>
      </c>
      <c r="X1127" s="538">
        <v>0</v>
      </c>
      <c r="Y1127" s="538">
        <v>0</v>
      </c>
      <c r="Z1127" s="538">
        <v>0</v>
      </c>
      <c r="AA1127" s="538">
        <v>0</v>
      </c>
      <c r="AB1127" s="538">
        <v>0</v>
      </c>
      <c r="AC1127" s="688"/>
      <c r="AD1127" s="689"/>
    </row>
    <row r="1128" spans="1:30" ht="12.75">
      <c r="A1128" s="747"/>
      <c r="B1128" s="624"/>
      <c r="C1128" s="685"/>
      <c r="D1128" s="626"/>
      <c r="E1128" s="627"/>
      <c r="F1128" s="628"/>
      <c r="G1128" s="627"/>
      <c r="H1128" s="628"/>
      <c r="I1128" s="627"/>
      <c r="J1128" s="628"/>
      <c r="K1128" s="627"/>
      <c r="L1128" s="628"/>
      <c r="M1128" s="627"/>
      <c r="N1128" s="628"/>
      <c r="O1128" s="627"/>
      <c r="P1128" s="629"/>
      <c r="Q1128" s="552"/>
      <c r="R1128" s="552" t="s">
        <v>217</v>
      </c>
      <c r="S1128" s="538">
        <f t="shared" si="233"/>
        <v>0</v>
      </c>
      <c r="T1128" s="538">
        <f t="shared" si="233"/>
        <v>0</v>
      </c>
      <c r="U1128" s="538">
        <v>0</v>
      </c>
      <c r="V1128" s="538">
        <v>0</v>
      </c>
      <c r="W1128" s="538">
        <v>0</v>
      </c>
      <c r="X1128" s="538">
        <v>0</v>
      </c>
      <c r="Y1128" s="538">
        <v>0</v>
      </c>
      <c r="Z1128" s="538">
        <v>0</v>
      </c>
      <c r="AA1128" s="538">
        <v>0</v>
      </c>
      <c r="AB1128" s="538">
        <v>0</v>
      </c>
      <c r="AC1128" s="688"/>
      <c r="AD1128" s="689"/>
    </row>
    <row r="1129" spans="1:30" ht="13.5" thickBot="1">
      <c r="A1129" s="748"/>
      <c r="B1129" s="632"/>
      <c r="C1129" s="699"/>
      <c r="D1129" s="634"/>
      <c r="E1129" s="635"/>
      <c r="F1129" s="636"/>
      <c r="G1129" s="635"/>
      <c r="H1129" s="636"/>
      <c r="I1129" s="635"/>
      <c r="J1129" s="636"/>
      <c r="K1129" s="635"/>
      <c r="L1129" s="636"/>
      <c r="M1129" s="635"/>
      <c r="N1129" s="636"/>
      <c r="O1129" s="635"/>
      <c r="P1129" s="637"/>
      <c r="Q1129" s="553"/>
      <c r="R1129" s="553" t="s">
        <v>218</v>
      </c>
      <c r="S1129" s="542">
        <f t="shared" si="233"/>
        <v>0</v>
      </c>
      <c r="T1129" s="542">
        <f t="shared" si="233"/>
        <v>0</v>
      </c>
      <c r="U1129" s="542">
        <v>0</v>
      </c>
      <c r="V1129" s="542">
        <v>0</v>
      </c>
      <c r="W1129" s="542">
        <v>0</v>
      </c>
      <c r="X1129" s="542">
        <v>0</v>
      </c>
      <c r="Y1129" s="542">
        <v>0</v>
      </c>
      <c r="Z1129" s="542">
        <v>0</v>
      </c>
      <c r="AA1129" s="542">
        <v>0</v>
      </c>
      <c r="AB1129" s="542">
        <v>0</v>
      </c>
      <c r="AC1129" s="700"/>
      <c r="AD1129" s="701"/>
    </row>
    <row r="1130" spans="1:30" ht="12.75" customHeight="1">
      <c r="A1130" s="325" t="s">
        <v>53</v>
      </c>
      <c r="B1130" s="347" t="s">
        <v>54</v>
      </c>
      <c r="C1130" s="351" t="s">
        <v>304</v>
      </c>
      <c r="D1130" s="133"/>
      <c r="E1130" s="123"/>
      <c r="F1130" s="79"/>
      <c r="G1130" s="123"/>
      <c r="H1130" s="79"/>
      <c r="I1130" s="123"/>
      <c r="J1130" s="79"/>
      <c r="K1130" s="123"/>
      <c r="L1130" s="79"/>
      <c r="M1130" s="123"/>
      <c r="N1130" s="79"/>
      <c r="O1130" s="123"/>
      <c r="P1130" s="113"/>
      <c r="Q1130" s="72"/>
      <c r="R1130" s="19" t="s">
        <v>27</v>
      </c>
      <c r="S1130" s="8">
        <f>SUM(S1131:S1142)</f>
        <v>53396.4</v>
      </c>
      <c r="T1130" s="8">
        <f aca="true" t="shared" si="234" ref="T1130:AB1130">SUM(T1131:T1142)</f>
        <v>53396.4</v>
      </c>
      <c r="U1130" s="534">
        <f t="shared" si="234"/>
        <v>53396.4</v>
      </c>
      <c r="V1130" s="8">
        <f t="shared" si="234"/>
        <v>53396.4</v>
      </c>
      <c r="W1130" s="8">
        <f t="shared" si="234"/>
        <v>0</v>
      </c>
      <c r="X1130" s="8">
        <f t="shared" si="234"/>
        <v>0</v>
      </c>
      <c r="Y1130" s="8">
        <f t="shared" si="234"/>
        <v>0</v>
      </c>
      <c r="Z1130" s="8">
        <f t="shared" si="234"/>
        <v>0</v>
      </c>
      <c r="AA1130" s="8">
        <f t="shared" si="234"/>
        <v>0</v>
      </c>
      <c r="AB1130" s="8">
        <f t="shared" si="234"/>
        <v>0</v>
      </c>
      <c r="AC1130" s="356" t="s">
        <v>28</v>
      </c>
      <c r="AD1130" s="357"/>
    </row>
    <row r="1131" spans="1:30" ht="12.75">
      <c r="A1131" s="325"/>
      <c r="B1131" s="347"/>
      <c r="C1131" s="351"/>
      <c r="D1131" s="107"/>
      <c r="E1131" s="74"/>
      <c r="F1131" s="10"/>
      <c r="G1131" s="74"/>
      <c r="H1131" s="10"/>
      <c r="I1131" s="74"/>
      <c r="J1131" s="10"/>
      <c r="K1131" s="74"/>
      <c r="L1131" s="10"/>
      <c r="M1131" s="74"/>
      <c r="N1131" s="10"/>
      <c r="O1131" s="74"/>
      <c r="P1131" s="95">
        <v>834001414</v>
      </c>
      <c r="Q1131" s="47" t="s">
        <v>32</v>
      </c>
      <c r="R1131" s="47" t="s">
        <v>30</v>
      </c>
      <c r="S1131" s="12">
        <f aca="true" t="shared" si="235" ref="S1131:T1136">U1131+W1131+Y1131+AA1131</f>
        <v>20</v>
      </c>
      <c r="T1131" s="12">
        <f t="shared" si="235"/>
        <v>20</v>
      </c>
      <c r="U1131" s="538">
        <v>20</v>
      </c>
      <c r="V1131" s="12">
        <v>20</v>
      </c>
      <c r="W1131" s="25">
        <v>0</v>
      </c>
      <c r="X1131" s="25">
        <v>0</v>
      </c>
      <c r="Y1131" s="25">
        <v>0</v>
      </c>
      <c r="Z1131" s="25">
        <v>0</v>
      </c>
      <c r="AA1131" s="25">
        <v>0</v>
      </c>
      <c r="AB1131" s="29">
        <v>0</v>
      </c>
      <c r="AC1131" s="351"/>
      <c r="AD1131" s="358"/>
    </row>
    <row r="1132" spans="1:30" ht="12.75">
      <c r="A1132" s="325"/>
      <c r="B1132" s="347"/>
      <c r="C1132" s="351"/>
      <c r="D1132" s="107"/>
      <c r="E1132" s="74"/>
      <c r="F1132" s="10"/>
      <c r="G1132" s="74"/>
      <c r="H1132" s="10"/>
      <c r="I1132" s="74"/>
      <c r="J1132" s="10"/>
      <c r="K1132" s="74"/>
      <c r="L1132" s="10"/>
      <c r="M1132" s="74"/>
      <c r="N1132" s="10"/>
      <c r="O1132" s="74"/>
      <c r="P1132" s="95"/>
      <c r="Q1132" s="47"/>
      <c r="R1132" s="47" t="s">
        <v>30</v>
      </c>
      <c r="S1132" s="12">
        <f t="shared" si="235"/>
        <v>0</v>
      </c>
      <c r="T1132" s="12">
        <f t="shared" si="235"/>
        <v>0</v>
      </c>
      <c r="U1132" s="538">
        <v>0</v>
      </c>
      <c r="V1132" s="12">
        <v>0</v>
      </c>
      <c r="W1132" s="12">
        <v>0</v>
      </c>
      <c r="X1132" s="12">
        <v>0</v>
      </c>
      <c r="Y1132" s="12">
        <v>0</v>
      </c>
      <c r="Z1132" s="12">
        <v>0</v>
      </c>
      <c r="AA1132" s="12">
        <v>0</v>
      </c>
      <c r="AB1132" s="20">
        <v>0</v>
      </c>
      <c r="AC1132" s="351"/>
      <c r="AD1132" s="358"/>
    </row>
    <row r="1133" spans="1:30" ht="12.75">
      <c r="A1133" s="325"/>
      <c r="B1133" s="347"/>
      <c r="C1133" s="351"/>
      <c r="D1133" s="107"/>
      <c r="E1133" s="74"/>
      <c r="F1133" s="10"/>
      <c r="G1133" s="74"/>
      <c r="H1133" s="10"/>
      <c r="I1133" s="74"/>
      <c r="J1133" s="10"/>
      <c r="K1133" s="74"/>
      <c r="L1133" s="10"/>
      <c r="M1133" s="74"/>
      <c r="N1133" s="10"/>
      <c r="O1133" s="74"/>
      <c r="P1133" s="10" t="s">
        <v>194</v>
      </c>
      <c r="Q1133" s="47" t="s">
        <v>31</v>
      </c>
      <c r="R1133" s="10" t="s">
        <v>33</v>
      </c>
      <c r="S1133" s="12">
        <f t="shared" si="235"/>
        <v>53376.4</v>
      </c>
      <c r="T1133" s="12">
        <f t="shared" si="235"/>
        <v>53376.4</v>
      </c>
      <c r="U1133" s="538">
        <v>53376.4</v>
      </c>
      <c r="V1133" s="12">
        <v>53376.4</v>
      </c>
      <c r="W1133" s="12">
        <v>0</v>
      </c>
      <c r="X1133" s="12">
        <v>0</v>
      </c>
      <c r="Y1133" s="12">
        <v>0</v>
      </c>
      <c r="Z1133" s="12">
        <v>0</v>
      </c>
      <c r="AA1133" s="12">
        <v>0</v>
      </c>
      <c r="AB1133" s="20">
        <v>0</v>
      </c>
      <c r="AC1133" s="351"/>
      <c r="AD1133" s="358"/>
    </row>
    <row r="1134" spans="1:30" ht="12.75">
      <c r="A1134" s="325"/>
      <c r="B1134" s="347"/>
      <c r="C1134" s="351"/>
      <c r="D1134" s="107"/>
      <c r="E1134" s="74"/>
      <c r="F1134" s="10"/>
      <c r="G1134" s="74"/>
      <c r="H1134" s="10"/>
      <c r="I1134" s="74"/>
      <c r="J1134" s="10"/>
      <c r="K1134" s="74"/>
      <c r="L1134" s="10"/>
      <c r="M1134" s="74"/>
      <c r="N1134" s="10"/>
      <c r="O1134" s="74"/>
      <c r="P1134" s="95"/>
      <c r="Q1134" s="47"/>
      <c r="R1134" s="10" t="s">
        <v>34</v>
      </c>
      <c r="S1134" s="12">
        <f t="shared" si="235"/>
        <v>0</v>
      </c>
      <c r="T1134" s="12">
        <f t="shared" si="235"/>
        <v>0</v>
      </c>
      <c r="U1134" s="538">
        <v>0</v>
      </c>
      <c r="V1134" s="12">
        <v>0</v>
      </c>
      <c r="W1134" s="12">
        <v>0</v>
      </c>
      <c r="X1134" s="12">
        <v>0</v>
      </c>
      <c r="Y1134" s="12">
        <v>0</v>
      </c>
      <c r="Z1134" s="12">
        <v>0</v>
      </c>
      <c r="AA1134" s="12">
        <v>0</v>
      </c>
      <c r="AB1134" s="20">
        <v>0</v>
      </c>
      <c r="AC1134" s="351"/>
      <c r="AD1134" s="358"/>
    </row>
    <row r="1135" spans="1:30" ht="12.75">
      <c r="A1135" s="325"/>
      <c r="B1135" s="347"/>
      <c r="C1135" s="351"/>
      <c r="D1135" s="107"/>
      <c r="E1135" s="74"/>
      <c r="F1135" s="10"/>
      <c r="G1135" s="74"/>
      <c r="H1135" s="10"/>
      <c r="I1135" s="74"/>
      <c r="J1135" s="10"/>
      <c r="K1135" s="74"/>
      <c r="L1135" s="10"/>
      <c r="M1135" s="74"/>
      <c r="N1135" s="10"/>
      <c r="O1135" s="74"/>
      <c r="P1135" s="95"/>
      <c r="Q1135" s="47"/>
      <c r="R1135" s="10" t="s">
        <v>35</v>
      </c>
      <c r="S1135" s="12">
        <f t="shared" si="235"/>
        <v>0</v>
      </c>
      <c r="T1135" s="12">
        <f t="shared" si="235"/>
        <v>0</v>
      </c>
      <c r="U1135" s="538">
        <v>0</v>
      </c>
      <c r="V1135" s="12">
        <v>0</v>
      </c>
      <c r="W1135" s="12">
        <v>0</v>
      </c>
      <c r="X1135" s="12">
        <v>0</v>
      </c>
      <c r="Y1135" s="12">
        <v>0</v>
      </c>
      <c r="Z1135" s="12">
        <v>0</v>
      </c>
      <c r="AA1135" s="12">
        <v>0</v>
      </c>
      <c r="AB1135" s="20">
        <v>0</v>
      </c>
      <c r="AC1135" s="351"/>
      <c r="AD1135" s="358"/>
    </row>
    <row r="1136" spans="1:30" ht="12.75">
      <c r="A1136" s="325"/>
      <c r="B1136" s="347"/>
      <c r="C1136" s="351"/>
      <c r="D1136" s="107"/>
      <c r="E1136" s="74"/>
      <c r="F1136" s="10"/>
      <c r="G1136" s="74"/>
      <c r="H1136" s="10"/>
      <c r="I1136" s="74"/>
      <c r="J1136" s="10"/>
      <c r="K1136" s="74"/>
      <c r="L1136" s="10"/>
      <c r="M1136" s="74"/>
      <c r="N1136" s="10"/>
      <c r="O1136" s="74"/>
      <c r="P1136" s="95"/>
      <c r="Q1136" s="10"/>
      <c r="R1136" s="10" t="s">
        <v>36</v>
      </c>
      <c r="S1136" s="12">
        <f t="shared" si="235"/>
        <v>0</v>
      </c>
      <c r="T1136" s="12">
        <f t="shared" si="235"/>
        <v>0</v>
      </c>
      <c r="U1136" s="538">
        <v>0</v>
      </c>
      <c r="V1136" s="12">
        <v>0</v>
      </c>
      <c r="W1136" s="12">
        <v>0</v>
      </c>
      <c r="X1136" s="12">
        <v>0</v>
      </c>
      <c r="Y1136" s="12">
        <v>0</v>
      </c>
      <c r="Z1136" s="12">
        <v>0</v>
      </c>
      <c r="AA1136" s="12">
        <v>0</v>
      </c>
      <c r="AB1136" s="20">
        <v>0</v>
      </c>
      <c r="AC1136" s="351"/>
      <c r="AD1136" s="358"/>
    </row>
    <row r="1137" spans="1:30" ht="12.75">
      <c r="A1137" s="325"/>
      <c r="B1137" s="347"/>
      <c r="C1137" s="351"/>
      <c r="D1137" s="107"/>
      <c r="E1137" s="74"/>
      <c r="F1137" s="10"/>
      <c r="G1137" s="74"/>
      <c r="H1137" s="10"/>
      <c r="I1137" s="74"/>
      <c r="J1137" s="10"/>
      <c r="K1137" s="74"/>
      <c r="L1137" s="10"/>
      <c r="M1137" s="74"/>
      <c r="N1137" s="10"/>
      <c r="O1137" s="74"/>
      <c r="P1137" s="95"/>
      <c r="Q1137" s="47"/>
      <c r="R1137" s="10" t="s">
        <v>207</v>
      </c>
      <c r="S1137" s="12">
        <v>0</v>
      </c>
      <c r="T1137" s="12">
        <v>0</v>
      </c>
      <c r="U1137" s="538">
        <v>0</v>
      </c>
      <c r="V1137" s="12">
        <v>0</v>
      </c>
      <c r="W1137" s="12">
        <v>0</v>
      </c>
      <c r="X1137" s="12">
        <v>0</v>
      </c>
      <c r="Y1137" s="12">
        <v>0</v>
      </c>
      <c r="Z1137" s="12">
        <v>0</v>
      </c>
      <c r="AA1137" s="12">
        <v>0</v>
      </c>
      <c r="AB1137" s="20">
        <v>0</v>
      </c>
      <c r="AC1137" s="351"/>
      <c r="AD1137" s="358"/>
    </row>
    <row r="1138" spans="1:30" ht="12.75">
      <c r="A1138" s="325"/>
      <c r="B1138" s="347"/>
      <c r="C1138" s="351"/>
      <c r="D1138" s="107"/>
      <c r="E1138" s="74"/>
      <c r="F1138" s="10"/>
      <c r="G1138" s="74"/>
      <c r="H1138" s="10"/>
      <c r="I1138" s="74"/>
      <c r="J1138" s="10"/>
      <c r="K1138" s="74"/>
      <c r="L1138" s="10"/>
      <c r="M1138" s="74"/>
      <c r="N1138" s="10"/>
      <c r="O1138" s="74"/>
      <c r="P1138" s="95"/>
      <c r="Q1138" s="10"/>
      <c r="R1138" s="47" t="s">
        <v>214</v>
      </c>
      <c r="S1138" s="12">
        <f aca="true" t="shared" si="236" ref="S1138:T1142">U1138+W1138+Y1138+AA1138</f>
        <v>0</v>
      </c>
      <c r="T1138" s="12">
        <f t="shared" si="236"/>
        <v>0</v>
      </c>
      <c r="U1138" s="538">
        <v>0</v>
      </c>
      <c r="V1138" s="12">
        <v>0</v>
      </c>
      <c r="W1138" s="12">
        <v>0</v>
      </c>
      <c r="X1138" s="12">
        <v>0</v>
      </c>
      <c r="Y1138" s="12">
        <v>0</v>
      </c>
      <c r="Z1138" s="12">
        <v>0</v>
      </c>
      <c r="AA1138" s="12">
        <v>0</v>
      </c>
      <c r="AB1138" s="20">
        <v>0</v>
      </c>
      <c r="AC1138" s="351"/>
      <c r="AD1138" s="358"/>
    </row>
    <row r="1139" spans="1:30" ht="12.75">
      <c r="A1139" s="325"/>
      <c r="B1139" s="347"/>
      <c r="C1139" s="351"/>
      <c r="D1139" s="107"/>
      <c r="E1139" s="74"/>
      <c r="F1139" s="10"/>
      <c r="G1139" s="74"/>
      <c r="H1139" s="10"/>
      <c r="I1139" s="74"/>
      <c r="J1139" s="10"/>
      <c r="K1139" s="74"/>
      <c r="L1139" s="10"/>
      <c r="M1139" s="74"/>
      <c r="N1139" s="10"/>
      <c r="O1139" s="74"/>
      <c r="P1139" s="95"/>
      <c r="Q1139" s="10"/>
      <c r="R1139" s="47" t="s">
        <v>215</v>
      </c>
      <c r="S1139" s="12">
        <f t="shared" si="236"/>
        <v>0</v>
      </c>
      <c r="T1139" s="12">
        <f t="shared" si="236"/>
        <v>0</v>
      </c>
      <c r="U1139" s="538">
        <v>0</v>
      </c>
      <c r="V1139" s="12">
        <v>0</v>
      </c>
      <c r="W1139" s="12">
        <v>0</v>
      </c>
      <c r="X1139" s="12">
        <v>0</v>
      </c>
      <c r="Y1139" s="12">
        <v>0</v>
      </c>
      <c r="Z1139" s="12">
        <v>0</v>
      </c>
      <c r="AA1139" s="12">
        <v>0</v>
      </c>
      <c r="AB1139" s="20">
        <v>0</v>
      </c>
      <c r="AC1139" s="351"/>
      <c r="AD1139" s="358"/>
    </row>
    <row r="1140" spans="1:30" ht="12.75">
      <c r="A1140" s="325"/>
      <c r="B1140" s="347"/>
      <c r="C1140" s="351"/>
      <c r="D1140" s="107"/>
      <c r="E1140" s="74"/>
      <c r="F1140" s="10"/>
      <c r="G1140" s="74"/>
      <c r="H1140" s="10"/>
      <c r="I1140" s="74"/>
      <c r="J1140" s="10"/>
      <c r="K1140" s="74"/>
      <c r="L1140" s="10"/>
      <c r="M1140" s="74"/>
      <c r="N1140" s="10"/>
      <c r="O1140" s="74"/>
      <c r="P1140" s="95"/>
      <c r="Q1140" s="10"/>
      <c r="R1140" s="47" t="s">
        <v>216</v>
      </c>
      <c r="S1140" s="12">
        <f t="shared" si="236"/>
        <v>0</v>
      </c>
      <c r="T1140" s="12">
        <f t="shared" si="236"/>
        <v>0</v>
      </c>
      <c r="U1140" s="538">
        <v>0</v>
      </c>
      <c r="V1140" s="12">
        <v>0</v>
      </c>
      <c r="W1140" s="12">
        <v>0</v>
      </c>
      <c r="X1140" s="12">
        <v>0</v>
      </c>
      <c r="Y1140" s="12">
        <v>0</v>
      </c>
      <c r="Z1140" s="12">
        <v>0</v>
      </c>
      <c r="AA1140" s="12">
        <v>0</v>
      </c>
      <c r="AB1140" s="20">
        <v>0</v>
      </c>
      <c r="AC1140" s="351"/>
      <c r="AD1140" s="358"/>
    </row>
    <row r="1141" spans="1:30" ht="12.75">
      <c r="A1141" s="325"/>
      <c r="B1141" s="347"/>
      <c r="C1141" s="351"/>
      <c r="D1141" s="107"/>
      <c r="E1141" s="74"/>
      <c r="F1141" s="10"/>
      <c r="G1141" s="74"/>
      <c r="H1141" s="10"/>
      <c r="I1141" s="74"/>
      <c r="J1141" s="10"/>
      <c r="K1141" s="74"/>
      <c r="L1141" s="10"/>
      <c r="M1141" s="74"/>
      <c r="N1141" s="10"/>
      <c r="O1141" s="74"/>
      <c r="P1141" s="95"/>
      <c r="Q1141" s="10"/>
      <c r="R1141" s="47" t="s">
        <v>217</v>
      </c>
      <c r="S1141" s="12">
        <f t="shared" si="236"/>
        <v>0</v>
      </c>
      <c r="T1141" s="12">
        <f t="shared" si="236"/>
        <v>0</v>
      </c>
      <c r="U1141" s="538">
        <v>0</v>
      </c>
      <c r="V1141" s="12">
        <v>0</v>
      </c>
      <c r="W1141" s="12">
        <v>0</v>
      </c>
      <c r="X1141" s="12">
        <v>0</v>
      </c>
      <c r="Y1141" s="12">
        <v>0</v>
      </c>
      <c r="Z1141" s="12">
        <v>0</v>
      </c>
      <c r="AA1141" s="12">
        <v>0</v>
      </c>
      <c r="AB1141" s="20">
        <v>0</v>
      </c>
      <c r="AC1141" s="351"/>
      <c r="AD1141" s="358"/>
    </row>
    <row r="1142" spans="1:30" ht="13.5" thickBot="1">
      <c r="A1142" s="326"/>
      <c r="B1142" s="348"/>
      <c r="C1142" s="352"/>
      <c r="D1142" s="135"/>
      <c r="E1142" s="75"/>
      <c r="F1142" s="21"/>
      <c r="G1142" s="75"/>
      <c r="H1142" s="21"/>
      <c r="I1142" s="75"/>
      <c r="J1142" s="21"/>
      <c r="K1142" s="75"/>
      <c r="L1142" s="21"/>
      <c r="M1142" s="75"/>
      <c r="N1142" s="21"/>
      <c r="O1142" s="75"/>
      <c r="P1142" s="114"/>
      <c r="Q1142" s="21"/>
      <c r="R1142" s="48" t="s">
        <v>218</v>
      </c>
      <c r="S1142" s="15">
        <f t="shared" si="236"/>
        <v>0</v>
      </c>
      <c r="T1142" s="15">
        <f t="shared" si="236"/>
        <v>0</v>
      </c>
      <c r="U1142" s="542">
        <v>0</v>
      </c>
      <c r="V1142" s="15">
        <v>0</v>
      </c>
      <c r="W1142" s="15">
        <v>0</v>
      </c>
      <c r="X1142" s="15">
        <v>0</v>
      </c>
      <c r="Y1142" s="15">
        <v>0</v>
      </c>
      <c r="Z1142" s="15">
        <v>0</v>
      </c>
      <c r="AA1142" s="15">
        <v>0</v>
      </c>
      <c r="AB1142" s="22">
        <v>0</v>
      </c>
      <c r="AC1142" s="352"/>
      <c r="AD1142" s="359"/>
    </row>
    <row r="1143" spans="1:30" ht="12.75" customHeight="1">
      <c r="A1143" s="325" t="s">
        <v>55</v>
      </c>
      <c r="B1143" s="347" t="s">
        <v>213</v>
      </c>
      <c r="C1143" s="351" t="s">
        <v>57</v>
      </c>
      <c r="D1143" s="133"/>
      <c r="E1143" s="123"/>
      <c r="F1143" s="79"/>
      <c r="G1143" s="123"/>
      <c r="H1143" s="79"/>
      <c r="I1143" s="123"/>
      <c r="J1143" s="79"/>
      <c r="K1143" s="123"/>
      <c r="L1143" s="79"/>
      <c r="M1143" s="123"/>
      <c r="N1143" s="79"/>
      <c r="O1143" s="123"/>
      <c r="P1143" s="113"/>
      <c r="Q1143" s="72"/>
      <c r="R1143" s="19" t="s">
        <v>27</v>
      </c>
      <c r="S1143" s="8">
        <f>SUM(S1144:S1155)</f>
        <v>889.7000000000007</v>
      </c>
      <c r="T1143" s="8">
        <f aca="true" t="shared" si="237" ref="T1143:AB1143">SUM(T1144:T1155)</f>
        <v>889.7000000000007</v>
      </c>
      <c r="U1143" s="534">
        <f t="shared" si="237"/>
        <v>889.7000000000007</v>
      </c>
      <c r="V1143" s="8">
        <f t="shared" si="237"/>
        <v>889.7000000000007</v>
      </c>
      <c r="W1143" s="8">
        <f t="shared" si="237"/>
        <v>0</v>
      </c>
      <c r="X1143" s="8">
        <f t="shared" si="237"/>
        <v>0</v>
      </c>
      <c r="Y1143" s="8">
        <f t="shared" si="237"/>
        <v>0</v>
      </c>
      <c r="Z1143" s="8">
        <f t="shared" si="237"/>
        <v>0</v>
      </c>
      <c r="AA1143" s="8">
        <f t="shared" si="237"/>
        <v>0</v>
      </c>
      <c r="AB1143" s="8">
        <f t="shared" si="237"/>
        <v>0</v>
      </c>
      <c r="AC1143" s="356" t="s">
        <v>28</v>
      </c>
      <c r="AD1143" s="357"/>
    </row>
    <row r="1144" spans="1:30" ht="12.75">
      <c r="A1144" s="325"/>
      <c r="B1144" s="347"/>
      <c r="C1144" s="351"/>
      <c r="D1144" s="107"/>
      <c r="E1144" s="74"/>
      <c r="F1144" s="10"/>
      <c r="G1144" s="74"/>
      <c r="H1144" s="10"/>
      <c r="I1144" s="74"/>
      <c r="J1144" s="10"/>
      <c r="K1144" s="74"/>
      <c r="L1144" s="10"/>
      <c r="M1144" s="74"/>
      <c r="N1144" s="10"/>
      <c r="O1144" s="74"/>
      <c r="P1144" s="95"/>
      <c r="Q1144" s="47"/>
      <c r="R1144" s="10" t="s">
        <v>30</v>
      </c>
      <c r="S1144" s="12">
        <f aca="true" t="shared" si="238" ref="S1144:T1155">U1144+W1144+Y1144+AA1144</f>
        <v>0</v>
      </c>
      <c r="T1144" s="12">
        <f t="shared" si="238"/>
        <v>0</v>
      </c>
      <c r="U1144" s="538">
        <v>0</v>
      </c>
      <c r="V1144" s="12">
        <v>0</v>
      </c>
      <c r="W1144" s="12">
        <v>0</v>
      </c>
      <c r="X1144" s="12">
        <v>0</v>
      </c>
      <c r="Y1144" s="12">
        <v>0</v>
      </c>
      <c r="Z1144" s="12">
        <v>0</v>
      </c>
      <c r="AA1144" s="12">
        <v>0</v>
      </c>
      <c r="AB1144" s="20">
        <v>0</v>
      </c>
      <c r="AC1144" s="351"/>
      <c r="AD1144" s="358"/>
    </row>
    <row r="1145" spans="1:30" ht="12.75">
      <c r="A1145" s="325"/>
      <c r="B1145" s="347"/>
      <c r="C1145" s="351"/>
      <c r="D1145" s="107"/>
      <c r="E1145" s="74"/>
      <c r="F1145" s="10"/>
      <c r="G1145" s="74"/>
      <c r="H1145" s="10"/>
      <c r="I1145" s="74"/>
      <c r="J1145" s="10"/>
      <c r="K1145" s="74"/>
      <c r="L1145" s="10"/>
      <c r="M1145" s="74"/>
      <c r="N1145" s="10"/>
      <c r="O1145" s="74"/>
      <c r="P1145" s="95"/>
      <c r="Q1145" s="47"/>
      <c r="R1145" s="47" t="s">
        <v>33</v>
      </c>
      <c r="S1145" s="12">
        <f t="shared" si="238"/>
        <v>0</v>
      </c>
      <c r="T1145" s="12">
        <f t="shared" si="238"/>
        <v>0</v>
      </c>
      <c r="U1145" s="538">
        <v>0</v>
      </c>
      <c r="V1145" s="12">
        <v>0</v>
      </c>
      <c r="W1145" s="12">
        <v>0</v>
      </c>
      <c r="X1145" s="12">
        <v>0</v>
      </c>
      <c r="Y1145" s="12">
        <v>0</v>
      </c>
      <c r="Z1145" s="12">
        <v>0</v>
      </c>
      <c r="AA1145" s="12">
        <v>0</v>
      </c>
      <c r="AB1145" s="20">
        <v>0</v>
      </c>
      <c r="AC1145" s="351"/>
      <c r="AD1145" s="358"/>
    </row>
    <row r="1146" spans="1:30" ht="12.75">
      <c r="A1146" s="325"/>
      <c r="B1146" s="347"/>
      <c r="C1146" s="351"/>
      <c r="D1146" s="107"/>
      <c r="E1146" s="74"/>
      <c r="F1146" s="10"/>
      <c r="G1146" s="74"/>
      <c r="H1146" s="10"/>
      <c r="I1146" s="74"/>
      <c r="J1146" s="10"/>
      <c r="K1146" s="74"/>
      <c r="L1146" s="10"/>
      <c r="M1146" s="74"/>
      <c r="N1146" s="10"/>
      <c r="O1146" s="74"/>
      <c r="P1146" s="10" t="s">
        <v>194</v>
      </c>
      <c r="Q1146" s="47" t="s">
        <v>32</v>
      </c>
      <c r="R1146" s="10" t="s">
        <v>34</v>
      </c>
      <c r="S1146" s="12">
        <f t="shared" si="238"/>
        <v>889.7</v>
      </c>
      <c r="T1146" s="12">
        <f t="shared" si="238"/>
        <v>889.7</v>
      </c>
      <c r="U1146" s="538">
        <v>889.7</v>
      </c>
      <c r="V1146" s="12">
        <v>889.7</v>
      </c>
      <c r="W1146" s="12">
        <v>0</v>
      </c>
      <c r="X1146" s="12">
        <v>0</v>
      </c>
      <c r="Y1146" s="12">
        <v>0</v>
      </c>
      <c r="Z1146" s="12">
        <v>0</v>
      </c>
      <c r="AA1146" s="12">
        <v>0</v>
      </c>
      <c r="AB1146" s="20">
        <v>0</v>
      </c>
      <c r="AC1146" s="351"/>
      <c r="AD1146" s="358"/>
    </row>
    <row r="1147" spans="1:30" ht="12.75">
      <c r="A1147" s="325"/>
      <c r="B1147" s="347"/>
      <c r="C1147" s="351"/>
      <c r="D1147" s="107"/>
      <c r="E1147" s="74"/>
      <c r="F1147" s="10"/>
      <c r="G1147" s="74"/>
      <c r="H1147" s="10"/>
      <c r="I1147" s="74"/>
      <c r="J1147" s="10"/>
      <c r="K1147" s="74"/>
      <c r="L1147" s="10"/>
      <c r="M1147" s="74"/>
      <c r="N1147" s="10"/>
      <c r="O1147" s="74"/>
      <c r="P1147" s="10" t="s">
        <v>194</v>
      </c>
      <c r="Q1147" s="47"/>
      <c r="R1147" s="10" t="s">
        <v>34</v>
      </c>
      <c r="S1147" s="12">
        <f t="shared" si="238"/>
        <v>0</v>
      </c>
      <c r="T1147" s="12">
        <f t="shared" si="238"/>
        <v>0</v>
      </c>
      <c r="U1147" s="538">
        <v>0</v>
      </c>
      <c r="V1147" s="12">
        <v>0</v>
      </c>
      <c r="W1147" s="12">
        <v>0</v>
      </c>
      <c r="X1147" s="12">
        <v>0</v>
      </c>
      <c r="Y1147" s="12">
        <v>0</v>
      </c>
      <c r="Z1147" s="12">
        <v>0</v>
      </c>
      <c r="AA1147" s="12">
        <v>0</v>
      </c>
      <c r="AB1147" s="20">
        <v>0</v>
      </c>
      <c r="AC1147" s="351"/>
      <c r="AD1147" s="358"/>
    </row>
    <row r="1148" spans="1:30" ht="12.75">
      <c r="A1148" s="325"/>
      <c r="B1148" s="347"/>
      <c r="C1148" s="351"/>
      <c r="D1148" s="107"/>
      <c r="E1148" s="74"/>
      <c r="F1148" s="10"/>
      <c r="G1148" s="74"/>
      <c r="H1148" s="10"/>
      <c r="I1148" s="74"/>
      <c r="J1148" s="10"/>
      <c r="K1148" s="74"/>
      <c r="L1148" s="10"/>
      <c r="M1148" s="74"/>
      <c r="N1148" s="10"/>
      <c r="O1148" s="74"/>
      <c r="P1148" s="10" t="s">
        <v>194</v>
      </c>
      <c r="Q1148" s="47"/>
      <c r="R1148" s="10" t="s">
        <v>35</v>
      </c>
      <c r="S1148" s="12">
        <f t="shared" si="238"/>
        <v>0</v>
      </c>
      <c r="T1148" s="12">
        <f t="shared" si="238"/>
        <v>0</v>
      </c>
      <c r="U1148" s="538">
        <v>0</v>
      </c>
      <c r="V1148" s="12">
        <v>0</v>
      </c>
      <c r="W1148" s="12">
        <v>0</v>
      </c>
      <c r="X1148" s="12">
        <v>0</v>
      </c>
      <c r="Y1148" s="12">
        <v>0</v>
      </c>
      <c r="Z1148" s="12">
        <v>0</v>
      </c>
      <c r="AA1148" s="12">
        <v>0</v>
      </c>
      <c r="AB1148" s="20">
        <v>0</v>
      </c>
      <c r="AC1148" s="351"/>
      <c r="AD1148" s="358"/>
    </row>
    <row r="1149" spans="1:30" ht="12.75">
      <c r="A1149" s="325"/>
      <c r="B1149" s="347"/>
      <c r="C1149" s="351"/>
      <c r="D1149" s="107"/>
      <c r="E1149" s="74"/>
      <c r="F1149" s="10"/>
      <c r="G1149" s="74"/>
      <c r="H1149" s="10"/>
      <c r="I1149" s="74"/>
      <c r="J1149" s="10"/>
      <c r="K1149" s="74"/>
      <c r="L1149" s="10"/>
      <c r="M1149" s="74"/>
      <c r="N1149" s="10"/>
      <c r="O1149" s="74"/>
      <c r="P1149" s="10" t="s">
        <v>194</v>
      </c>
      <c r="Q1149" s="47" t="s">
        <v>316</v>
      </c>
      <c r="R1149" s="10" t="s">
        <v>36</v>
      </c>
      <c r="S1149" s="12">
        <f t="shared" si="238"/>
        <v>7.389644451905042E-13</v>
      </c>
      <c r="T1149" s="12">
        <f t="shared" si="238"/>
        <v>7.389644451905042E-13</v>
      </c>
      <c r="U1149" s="538">
        <f>10141.2-4322.5-5427.5-391.2</f>
        <v>7.389644451905042E-13</v>
      </c>
      <c r="V1149" s="12">
        <f>10141.2-4322.5-5427.5-391.2</f>
        <v>7.389644451905042E-13</v>
      </c>
      <c r="W1149" s="12">
        <v>0</v>
      </c>
      <c r="X1149" s="12">
        <v>0</v>
      </c>
      <c r="Y1149" s="12">
        <v>0</v>
      </c>
      <c r="Z1149" s="12">
        <v>0</v>
      </c>
      <c r="AA1149" s="12">
        <v>0</v>
      </c>
      <c r="AB1149" s="20">
        <v>0</v>
      </c>
      <c r="AC1149" s="351"/>
      <c r="AD1149" s="358"/>
    </row>
    <row r="1150" spans="1:30" ht="12.75">
      <c r="A1150" s="325"/>
      <c r="B1150" s="347"/>
      <c r="C1150" s="351"/>
      <c r="D1150" s="107"/>
      <c r="E1150" s="74"/>
      <c r="F1150" s="10"/>
      <c r="G1150" s="74"/>
      <c r="H1150" s="10"/>
      <c r="I1150" s="74"/>
      <c r="J1150" s="10"/>
      <c r="K1150" s="74"/>
      <c r="L1150" s="10"/>
      <c r="M1150" s="74"/>
      <c r="N1150" s="10"/>
      <c r="O1150" s="74"/>
      <c r="P1150" s="10"/>
      <c r="Q1150" s="47"/>
      <c r="R1150" s="10" t="s">
        <v>207</v>
      </c>
      <c r="S1150" s="12">
        <f t="shared" si="238"/>
        <v>0</v>
      </c>
      <c r="T1150" s="12">
        <f>V1150+X1150+Z1150+AB1150</f>
        <v>0</v>
      </c>
      <c r="U1150" s="538">
        <v>0</v>
      </c>
      <c r="V1150" s="12">
        <v>0</v>
      </c>
      <c r="W1150" s="12">
        <v>0</v>
      </c>
      <c r="X1150" s="12">
        <v>0</v>
      </c>
      <c r="Y1150" s="12">
        <v>0</v>
      </c>
      <c r="Z1150" s="12">
        <v>0</v>
      </c>
      <c r="AA1150" s="12">
        <v>0</v>
      </c>
      <c r="AB1150" s="20">
        <v>0</v>
      </c>
      <c r="AC1150" s="351"/>
      <c r="AD1150" s="358"/>
    </row>
    <row r="1151" spans="1:30" ht="12.75">
      <c r="A1151" s="325"/>
      <c r="B1151" s="347"/>
      <c r="C1151" s="351"/>
      <c r="D1151" s="107"/>
      <c r="E1151" s="74"/>
      <c r="F1151" s="10"/>
      <c r="G1151" s="74"/>
      <c r="H1151" s="10"/>
      <c r="I1151" s="74"/>
      <c r="J1151" s="10"/>
      <c r="K1151" s="74"/>
      <c r="L1151" s="10"/>
      <c r="M1151" s="74"/>
      <c r="N1151" s="10"/>
      <c r="O1151" s="74"/>
      <c r="P1151" s="95"/>
      <c r="Q1151" s="10"/>
      <c r="R1151" s="47" t="s">
        <v>214</v>
      </c>
      <c r="S1151" s="12">
        <f t="shared" si="238"/>
        <v>0</v>
      </c>
      <c r="T1151" s="12">
        <f t="shared" si="238"/>
        <v>0</v>
      </c>
      <c r="U1151" s="538">
        <v>0</v>
      </c>
      <c r="V1151" s="12">
        <v>0</v>
      </c>
      <c r="W1151" s="12">
        <v>0</v>
      </c>
      <c r="X1151" s="12">
        <v>0</v>
      </c>
      <c r="Y1151" s="12">
        <v>0</v>
      </c>
      <c r="Z1151" s="12">
        <v>0</v>
      </c>
      <c r="AA1151" s="12">
        <v>0</v>
      </c>
      <c r="AB1151" s="20">
        <v>0</v>
      </c>
      <c r="AC1151" s="351"/>
      <c r="AD1151" s="358"/>
    </row>
    <row r="1152" spans="1:30" ht="12.75">
      <c r="A1152" s="325"/>
      <c r="B1152" s="347"/>
      <c r="C1152" s="351"/>
      <c r="D1152" s="107"/>
      <c r="E1152" s="74"/>
      <c r="F1152" s="10"/>
      <c r="G1152" s="74"/>
      <c r="H1152" s="10"/>
      <c r="I1152" s="74"/>
      <c r="J1152" s="10"/>
      <c r="K1152" s="74"/>
      <c r="L1152" s="10"/>
      <c r="M1152" s="74"/>
      <c r="N1152" s="10"/>
      <c r="O1152" s="74"/>
      <c r="P1152" s="95"/>
      <c r="Q1152" s="10"/>
      <c r="R1152" s="47" t="s">
        <v>215</v>
      </c>
      <c r="S1152" s="12">
        <f t="shared" si="238"/>
        <v>0</v>
      </c>
      <c r="T1152" s="12">
        <f t="shared" si="238"/>
        <v>0</v>
      </c>
      <c r="U1152" s="538">
        <v>0</v>
      </c>
      <c r="V1152" s="12">
        <v>0</v>
      </c>
      <c r="W1152" s="12">
        <v>0</v>
      </c>
      <c r="X1152" s="12">
        <v>0</v>
      </c>
      <c r="Y1152" s="12">
        <v>0</v>
      </c>
      <c r="Z1152" s="12">
        <v>0</v>
      </c>
      <c r="AA1152" s="12">
        <v>0</v>
      </c>
      <c r="AB1152" s="20">
        <v>0</v>
      </c>
      <c r="AC1152" s="351"/>
      <c r="AD1152" s="358"/>
    </row>
    <row r="1153" spans="1:30" ht="12.75">
      <c r="A1153" s="325"/>
      <c r="B1153" s="347"/>
      <c r="C1153" s="351"/>
      <c r="D1153" s="107"/>
      <c r="E1153" s="74"/>
      <c r="F1153" s="10"/>
      <c r="G1153" s="74"/>
      <c r="H1153" s="10"/>
      <c r="I1153" s="74"/>
      <c r="J1153" s="10"/>
      <c r="K1153" s="74"/>
      <c r="L1153" s="10"/>
      <c r="M1153" s="74"/>
      <c r="N1153" s="10"/>
      <c r="O1153" s="74"/>
      <c r="P1153" s="95"/>
      <c r="Q1153" s="10"/>
      <c r="R1153" s="47" t="s">
        <v>216</v>
      </c>
      <c r="S1153" s="12">
        <f t="shared" si="238"/>
        <v>0</v>
      </c>
      <c r="T1153" s="12">
        <f t="shared" si="238"/>
        <v>0</v>
      </c>
      <c r="U1153" s="538">
        <v>0</v>
      </c>
      <c r="V1153" s="12">
        <v>0</v>
      </c>
      <c r="W1153" s="12">
        <v>0</v>
      </c>
      <c r="X1153" s="12">
        <v>0</v>
      </c>
      <c r="Y1153" s="12">
        <v>0</v>
      </c>
      <c r="Z1153" s="12">
        <v>0</v>
      </c>
      <c r="AA1153" s="12">
        <v>0</v>
      </c>
      <c r="AB1153" s="20">
        <v>0</v>
      </c>
      <c r="AC1153" s="351"/>
      <c r="AD1153" s="358"/>
    </row>
    <row r="1154" spans="1:30" ht="12.75">
      <c r="A1154" s="325"/>
      <c r="B1154" s="347"/>
      <c r="C1154" s="351"/>
      <c r="D1154" s="107"/>
      <c r="E1154" s="74"/>
      <c r="F1154" s="10"/>
      <c r="G1154" s="74"/>
      <c r="H1154" s="10"/>
      <c r="I1154" s="74"/>
      <c r="J1154" s="10"/>
      <c r="K1154" s="74"/>
      <c r="L1154" s="10"/>
      <c r="M1154" s="74"/>
      <c r="N1154" s="10"/>
      <c r="O1154" s="74"/>
      <c r="P1154" s="95"/>
      <c r="Q1154" s="10"/>
      <c r="R1154" s="47" t="s">
        <v>217</v>
      </c>
      <c r="S1154" s="12">
        <f t="shared" si="238"/>
        <v>0</v>
      </c>
      <c r="T1154" s="12">
        <f t="shared" si="238"/>
        <v>0</v>
      </c>
      <c r="U1154" s="538">
        <v>0</v>
      </c>
      <c r="V1154" s="12">
        <v>0</v>
      </c>
      <c r="W1154" s="12">
        <v>0</v>
      </c>
      <c r="X1154" s="12">
        <v>0</v>
      </c>
      <c r="Y1154" s="12">
        <v>0</v>
      </c>
      <c r="Z1154" s="12">
        <v>0</v>
      </c>
      <c r="AA1154" s="12">
        <v>0</v>
      </c>
      <c r="AB1154" s="20">
        <v>0</v>
      </c>
      <c r="AC1154" s="351"/>
      <c r="AD1154" s="358"/>
    </row>
    <row r="1155" spans="1:30" ht="13.5" thickBot="1">
      <c r="A1155" s="326"/>
      <c r="B1155" s="348"/>
      <c r="C1155" s="352"/>
      <c r="D1155" s="135"/>
      <c r="E1155" s="75"/>
      <c r="F1155" s="21"/>
      <c r="G1155" s="75"/>
      <c r="H1155" s="21"/>
      <c r="I1155" s="75"/>
      <c r="J1155" s="21"/>
      <c r="K1155" s="75"/>
      <c r="L1155" s="21"/>
      <c r="M1155" s="75"/>
      <c r="N1155" s="21"/>
      <c r="O1155" s="75"/>
      <c r="P1155" s="114"/>
      <c r="Q1155" s="21"/>
      <c r="R1155" s="48" t="s">
        <v>218</v>
      </c>
      <c r="S1155" s="15">
        <f t="shared" si="238"/>
        <v>0</v>
      </c>
      <c r="T1155" s="15">
        <f t="shared" si="238"/>
        <v>0</v>
      </c>
      <c r="U1155" s="542">
        <v>0</v>
      </c>
      <c r="V1155" s="15">
        <v>0</v>
      </c>
      <c r="W1155" s="15">
        <v>0</v>
      </c>
      <c r="X1155" s="15">
        <v>0</v>
      </c>
      <c r="Y1155" s="15">
        <v>0</v>
      </c>
      <c r="Z1155" s="15">
        <v>0</v>
      </c>
      <c r="AA1155" s="15">
        <v>0</v>
      </c>
      <c r="AB1155" s="22">
        <v>0</v>
      </c>
      <c r="AC1155" s="352"/>
      <c r="AD1155" s="359"/>
    </row>
    <row r="1156" spans="1:30" ht="12.75" customHeight="1">
      <c r="A1156" s="325" t="s">
        <v>56</v>
      </c>
      <c r="B1156" s="347" t="s">
        <v>59</v>
      </c>
      <c r="C1156" s="351" t="s">
        <v>60</v>
      </c>
      <c r="D1156" s="133"/>
      <c r="E1156" s="123"/>
      <c r="F1156" s="79"/>
      <c r="G1156" s="123"/>
      <c r="H1156" s="79"/>
      <c r="I1156" s="123"/>
      <c r="J1156" s="79"/>
      <c r="K1156" s="123"/>
      <c r="L1156" s="79"/>
      <c r="M1156" s="123"/>
      <c r="N1156" s="79"/>
      <c r="O1156" s="123"/>
      <c r="P1156" s="113"/>
      <c r="Q1156" s="7"/>
      <c r="R1156" s="19" t="s">
        <v>27</v>
      </c>
      <c r="S1156" s="8">
        <f>SUM(S1157:S1168)</f>
        <v>6400</v>
      </c>
      <c r="T1156" s="8">
        <f>SUM(T1157:T1168)</f>
        <v>0</v>
      </c>
      <c r="U1156" s="534">
        <f aca="true" t="shared" si="239" ref="U1156:AB1156">SUM(U1157:U1168)</f>
        <v>6400</v>
      </c>
      <c r="V1156" s="8">
        <f t="shared" si="239"/>
        <v>0</v>
      </c>
      <c r="W1156" s="8">
        <f t="shared" si="239"/>
        <v>0</v>
      </c>
      <c r="X1156" s="8">
        <f t="shared" si="239"/>
        <v>0</v>
      </c>
      <c r="Y1156" s="8">
        <f t="shared" si="239"/>
        <v>0</v>
      </c>
      <c r="Z1156" s="8">
        <f t="shared" si="239"/>
        <v>0</v>
      </c>
      <c r="AA1156" s="8">
        <f t="shared" si="239"/>
        <v>0</v>
      </c>
      <c r="AB1156" s="8">
        <f t="shared" si="239"/>
        <v>0</v>
      </c>
      <c r="AC1156" s="356" t="s">
        <v>28</v>
      </c>
      <c r="AD1156" s="357"/>
    </row>
    <row r="1157" spans="1:30" ht="12.75">
      <c r="A1157" s="325"/>
      <c r="B1157" s="347"/>
      <c r="C1157" s="351"/>
      <c r="D1157" s="107"/>
      <c r="E1157" s="74"/>
      <c r="F1157" s="10"/>
      <c r="G1157" s="74"/>
      <c r="H1157" s="10"/>
      <c r="I1157" s="74"/>
      <c r="J1157" s="10"/>
      <c r="K1157" s="74"/>
      <c r="L1157" s="10"/>
      <c r="M1157" s="74"/>
      <c r="N1157" s="10"/>
      <c r="O1157" s="74"/>
      <c r="P1157" s="95"/>
      <c r="Q1157" s="10"/>
      <c r="R1157" s="10" t="s">
        <v>30</v>
      </c>
      <c r="S1157" s="12">
        <f aca="true" t="shared" si="240" ref="S1157:T1162">U1157+W1157+Y1157+AA1157</f>
        <v>0</v>
      </c>
      <c r="T1157" s="12">
        <f t="shared" si="240"/>
        <v>0</v>
      </c>
      <c r="U1157" s="538">
        <v>0</v>
      </c>
      <c r="V1157" s="12">
        <v>0</v>
      </c>
      <c r="W1157" s="12">
        <v>0</v>
      </c>
      <c r="X1157" s="12">
        <v>0</v>
      </c>
      <c r="Y1157" s="12">
        <v>0</v>
      </c>
      <c r="Z1157" s="12">
        <v>0</v>
      </c>
      <c r="AA1157" s="12">
        <v>0</v>
      </c>
      <c r="AB1157" s="20">
        <v>0</v>
      </c>
      <c r="AC1157" s="351"/>
      <c r="AD1157" s="358"/>
    </row>
    <row r="1158" spans="1:30" ht="12.75">
      <c r="A1158" s="325"/>
      <c r="B1158" s="347"/>
      <c r="C1158" s="351"/>
      <c r="D1158" s="107"/>
      <c r="E1158" s="74"/>
      <c r="F1158" s="10"/>
      <c r="G1158" s="74"/>
      <c r="H1158" s="10"/>
      <c r="I1158" s="74"/>
      <c r="J1158" s="10"/>
      <c r="K1158" s="74"/>
      <c r="L1158" s="10"/>
      <c r="M1158" s="74"/>
      <c r="N1158" s="10"/>
      <c r="O1158" s="74"/>
      <c r="P1158" s="95"/>
      <c r="Q1158" s="10"/>
      <c r="R1158" s="10" t="s">
        <v>33</v>
      </c>
      <c r="S1158" s="12">
        <f>U1158+W1158+Y1158+AA1158</f>
        <v>0</v>
      </c>
      <c r="T1158" s="12">
        <f>V1158+X1158+Z1158+AB1158</f>
        <v>0</v>
      </c>
      <c r="U1158" s="538">
        <v>0</v>
      </c>
      <c r="V1158" s="12">
        <v>0</v>
      </c>
      <c r="W1158" s="12">
        <v>0</v>
      </c>
      <c r="X1158" s="12">
        <v>0</v>
      </c>
      <c r="Y1158" s="12">
        <v>0</v>
      </c>
      <c r="Z1158" s="12">
        <v>0</v>
      </c>
      <c r="AA1158" s="12">
        <v>0</v>
      </c>
      <c r="AB1158" s="20">
        <v>0</v>
      </c>
      <c r="AC1158" s="351"/>
      <c r="AD1158" s="358"/>
    </row>
    <row r="1159" spans="1:30" ht="12.75">
      <c r="A1159" s="325"/>
      <c r="B1159" s="347"/>
      <c r="C1159" s="351"/>
      <c r="D1159" s="107"/>
      <c r="E1159" s="74"/>
      <c r="F1159" s="10"/>
      <c r="G1159" s="74"/>
      <c r="H1159" s="10"/>
      <c r="I1159" s="74"/>
      <c r="J1159" s="10"/>
      <c r="K1159" s="74"/>
      <c r="L1159" s="10"/>
      <c r="M1159" s="74"/>
      <c r="N1159" s="10"/>
      <c r="O1159" s="74"/>
      <c r="P1159" s="95"/>
      <c r="Q1159" s="10"/>
      <c r="R1159" s="10" t="s">
        <v>34</v>
      </c>
      <c r="S1159" s="12">
        <f t="shared" si="240"/>
        <v>0</v>
      </c>
      <c r="T1159" s="12">
        <f t="shared" si="240"/>
        <v>0</v>
      </c>
      <c r="U1159" s="538">
        <v>0</v>
      </c>
      <c r="V1159" s="12">
        <v>0</v>
      </c>
      <c r="W1159" s="12">
        <v>0</v>
      </c>
      <c r="X1159" s="12">
        <v>0</v>
      </c>
      <c r="Y1159" s="12">
        <v>0</v>
      </c>
      <c r="Z1159" s="12">
        <v>0</v>
      </c>
      <c r="AA1159" s="12">
        <v>0</v>
      </c>
      <c r="AB1159" s="20">
        <v>0</v>
      </c>
      <c r="AC1159" s="351"/>
      <c r="AD1159" s="358"/>
    </row>
    <row r="1160" spans="1:30" ht="12.75">
      <c r="A1160" s="325"/>
      <c r="B1160" s="347"/>
      <c r="C1160" s="351"/>
      <c r="D1160" s="107"/>
      <c r="E1160" s="74"/>
      <c r="F1160" s="10"/>
      <c r="G1160" s="74"/>
      <c r="H1160" s="10"/>
      <c r="I1160" s="74"/>
      <c r="J1160" s="10"/>
      <c r="K1160" s="74"/>
      <c r="L1160" s="10"/>
      <c r="M1160" s="74"/>
      <c r="N1160" s="10"/>
      <c r="O1160" s="74"/>
      <c r="P1160" s="95"/>
      <c r="Q1160" s="10"/>
      <c r="R1160" s="10" t="s">
        <v>35</v>
      </c>
      <c r="S1160" s="12">
        <f>U1160+W1160+Y1160+AA1160</f>
        <v>0</v>
      </c>
      <c r="T1160" s="12">
        <f>V1160+X1160+Z1160+AB1160</f>
        <v>0</v>
      </c>
      <c r="U1160" s="538">
        <v>0</v>
      </c>
      <c r="V1160" s="12">
        <v>0</v>
      </c>
      <c r="W1160" s="12">
        <v>0</v>
      </c>
      <c r="X1160" s="12">
        <v>0</v>
      </c>
      <c r="Y1160" s="12">
        <v>0</v>
      </c>
      <c r="Z1160" s="12">
        <v>0</v>
      </c>
      <c r="AA1160" s="12">
        <v>0</v>
      </c>
      <c r="AB1160" s="20">
        <v>0</v>
      </c>
      <c r="AC1160" s="351"/>
      <c r="AD1160" s="358"/>
    </row>
    <row r="1161" spans="1:30" ht="12.75">
      <c r="A1161" s="325"/>
      <c r="B1161" s="347"/>
      <c r="C1161" s="351"/>
      <c r="D1161" s="107"/>
      <c r="E1161" s="74"/>
      <c r="F1161" s="10"/>
      <c r="G1161" s="74"/>
      <c r="H1161" s="10"/>
      <c r="I1161" s="74"/>
      <c r="J1161" s="10"/>
      <c r="K1161" s="74"/>
      <c r="L1161" s="10"/>
      <c r="M1161" s="74"/>
      <c r="N1161" s="10"/>
      <c r="O1161" s="74"/>
      <c r="P1161" s="95"/>
      <c r="Q1161" s="10"/>
      <c r="R1161" s="10" t="s">
        <v>35</v>
      </c>
      <c r="S1161" s="12">
        <f t="shared" si="240"/>
        <v>0</v>
      </c>
      <c r="T1161" s="12">
        <f t="shared" si="240"/>
        <v>0</v>
      </c>
      <c r="U1161" s="538">
        <v>0</v>
      </c>
      <c r="V1161" s="12">
        <v>0</v>
      </c>
      <c r="W1161" s="12">
        <v>0</v>
      </c>
      <c r="X1161" s="12">
        <v>0</v>
      </c>
      <c r="Y1161" s="12">
        <v>0</v>
      </c>
      <c r="Z1161" s="12">
        <v>0</v>
      </c>
      <c r="AA1161" s="12">
        <v>0</v>
      </c>
      <c r="AB1161" s="20">
        <v>0</v>
      </c>
      <c r="AC1161" s="351"/>
      <c r="AD1161" s="358"/>
    </row>
    <row r="1162" spans="1:30" ht="12.75">
      <c r="A1162" s="325"/>
      <c r="B1162" s="347"/>
      <c r="C1162" s="351"/>
      <c r="D1162" s="107"/>
      <c r="E1162" s="74"/>
      <c r="F1162" s="10"/>
      <c r="G1162" s="74"/>
      <c r="H1162" s="10"/>
      <c r="I1162" s="74"/>
      <c r="J1162" s="10"/>
      <c r="K1162" s="74"/>
      <c r="L1162" s="10"/>
      <c r="M1162" s="74"/>
      <c r="N1162" s="10"/>
      <c r="O1162" s="74"/>
      <c r="P1162" s="95"/>
      <c r="Q1162" s="10"/>
      <c r="R1162" s="10" t="s">
        <v>36</v>
      </c>
      <c r="S1162" s="12">
        <f t="shared" si="240"/>
        <v>0</v>
      </c>
      <c r="T1162" s="12">
        <f t="shared" si="240"/>
        <v>0</v>
      </c>
      <c r="U1162" s="538">
        <v>0</v>
      </c>
      <c r="V1162" s="12">
        <v>0</v>
      </c>
      <c r="W1162" s="12">
        <v>0</v>
      </c>
      <c r="X1162" s="12">
        <v>0</v>
      </c>
      <c r="Y1162" s="12">
        <v>0</v>
      </c>
      <c r="Z1162" s="12">
        <v>0</v>
      </c>
      <c r="AA1162" s="12">
        <v>0</v>
      </c>
      <c r="AB1162" s="20">
        <v>0</v>
      </c>
      <c r="AC1162" s="351"/>
      <c r="AD1162" s="358"/>
    </row>
    <row r="1163" spans="1:30" ht="12.75">
      <c r="A1163" s="325"/>
      <c r="B1163" s="347"/>
      <c r="C1163" s="351"/>
      <c r="D1163" s="107"/>
      <c r="E1163" s="74"/>
      <c r="F1163" s="10"/>
      <c r="G1163" s="74"/>
      <c r="H1163" s="10"/>
      <c r="I1163" s="74"/>
      <c r="J1163" s="10"/>
      <c r="K1163" s="74"/>
      <c r="L1163" s="10"/>
      <c r="M1163" s="74"/>
      <c r="N1163" s="10"/>
      <c r="O1163" s="74"/>
      <c r="P1163" s="95"/>
      <c r="Q1163" s="10"/>
      <c r="R1163" s="10" t="s">
        <v>207</v>
      </c>
      <c r="S1163" s="12">
        <v>0</v>
      </c>
      <c r="T1163" s="12">
        <v>0</v>
      </c>
      <c r="U1163" s="538">
        <v>0</v>
      </c>
      <c r="V1163" s="12">
        <v>0</v>
      </c>
      <c r="W1163" s="12">
        <v>0</v>
      </c>
      <c r="X1163" s="12">
        <v>0</v>
      </c>
      <c r="Y1163" s="12">
        <v>0</v>
      </c>
      <c r="Z1163" s="12">
        <v>0</v>
      </c>
      <c r="AA1163" s="12">
        <v>0</v>
      </c>
      <c r="AB1163" s="20">
        <v>0</v>
      </c>
      <c r="AC1163" s="351"/>
      <c r="AD1163" s="358"/>
    </row>
    <row r="1164" spans="1:30" ht="12.75">
      <c r="A1164" s="325"/>
      <c r="B1164" s="347"/>
      <c r="C1164" s="351"/>
      <c r="D1164" s="107"/>
      <c r="E1164" s="74"/>
      <c r="F1164" s="10"/>
      <c r="G1164" s="74"/>
      <c r="H1164" s="10"/>
      <c r="I1164" s="74"/>
      <c r="J1164" s="10"/>
      <c r="K1164" s="74"/>
      <c r="L1164" s="10"/>
      <c r="M1164" s="74"/>
      <c r="N1164" s="10"/>
      <c r="O1164" s="74"/>
      <c r="P1164" s="95"/>
      <c r="Q1164" s="10"/>
      <c r="R1164" s="47" t="s">
        <v>214</v>
      </c>
      <c r="S1164" s="12">
        <f aca="true" t="shared" si="241" ref="S1164:T1168">U1164+W1164+Y1164+AA1164</f>
        <v>0</v>
      </c>
      <c r="T1164" s="12">
        <f t="shared" si="241"/>
        <v>0</v>
      </c>
      <c r="U1164" s="538">
        <v>0</v>
      </c>
      <c r="V1164" s="12">
        <v>0</v>
      </c>
      <c r="W1164" s="12">
        <v>0</v>
      </c>
      <c r="X1164" s="12">
        <v>0</v>
      </c>
      <c r="Y1164" s="12">
        <v>0</v>
      </c>
      <c r="Z1164" s="12">
        <v>0</v>
      </c>
      <c r="AA1164" s="12">
        <v>0</v>
      </c>
      <c r="AB1164" s="20">
        <v>0</v>
      </c>
      <c r="AC1164" s="351"/>
      <c r="AD1164" s="358"/>
    </row>
    <row r="1165" spans="1:30" ht="12.75">
      <c r="A1165" s="325"/>
      <c r="B1165" s="347"/>
      <c r="C1165" s="351"/>
      <c r="D1165" s="107"/>
      <c r="E1165" s="74"/>
      <c r="F1165" s="10"/>
      <c r="G1165" s="74"/>
      <c r="H1165" s="10"/>
      <c r="I1165" s="74"/>
      <c r="J1165" s="10"/>
      <c r="K1165" s="74"/>
      <c r="L1165" s="10"/>
      <c r="M1165" s="74"/>
      <c r="N1165" s="10"/>
      <c r="O1165" s="74"/>
      <c r="P1165" s="95"/>
      <c r="Q1165" s="10"/>
      <c r="R1165" s="47" t="s">
        <v>215</v>
      </c>
      <c r="S1165" s="12">
        <f t="shared" si="241"/>
        <v>0</v>
      </c>
      <c r="T1165" s="12">
        <f t="shared" si="241"/>
        <v>0</v>
      </c>
      <c r="U1165" s="538">
        <v>0</v>
      </c>
      <c r="V1165" s="12">
        <v>0</v>
      </c>
      <c r="W1165" s="12">
        <v>0</v>
      </c>
      <c r="X1165" s="12">
        <v>0</v>
      </c>
      <c r="Y1165" s="12">
        <v>0</v>
      </c>
      <c r="Z1165" s="12">
        <v>0</v>
      </c>
      <c r="AA1165" s="12">
        <v>0</v>
      </c>
      <c r="AB1165" s="20">
        <v>0</v>
      </c>
      <c r="AC1165" s="351"/>
      <c r="AD1165" s="358"/>
    </row>
    <row r="1166" spans="1:30" ht="12.75">
      <c r="A1166" s="325"/>
      <c r="B1166" s="347"/>
      <c r="C1166" s="351"/>
      <c r="D1166" s="107"/>
      <c r="E1166" s="74"/>
      <c r="F1166" s="10"/>
      <c r="G1166" s="74"/>
      <c r="H1166" s="10"/>
      <c r="I1166" s="74"/>
      <c r="J1166" s="10"/>
      <c r="K1166" s="74"/>
      <c r="L1166" s="10"/>
      <c r="M1166" s="74"/>
      <c r="N1166" s="10"/>
      <c r="O1166" s="74"/>
      <c r="P1166" s="95"/>
      <c r="Q1166" s="10"/>
      <c r="R1166" s="47" t="s">
        <v>216</v>
      </c>
      <c r="S1166" s="12">
        <f t="shared" si="241"/>
        <v>0</v>
      </c>
      <c r="T1166" s="12">
        <f t="shared" si="241"/>
        <v>0</v>
      </c>
      <c r="U1166" s="538">
        <v>0</v>
      </c>
      <c r="V1166" s="12">
        <v>0</v>
      </c>
      <c r="W1166" s="12">
        <v>0</v>
      </c>
      <c r="X1166" s="12">
        <v>0</v>
      </c>
      <c r="Y1166" s="12">
        <v>0</v>
      </c>
      <c r="Z1166" s="12">
        <v>0</v>
      </c>
      <c r="AA1166" s="12">
        <v>0</v>
      </c>
      <c r="AB1166" s="20">
        <v>0</v>
      </c>
      <c r="AC1166" s="351"/>
      <c r="AD1166" s="358"/>
    </row>
    <row r="1167" spans="1:30" ht="12.75">
      <c r="A1167" s="325"/>
      <c r="B1167" s="347"/>
      <c r="C1167" s="351"/>
      <c r="D1167" s="107"/>
      <c r="E1167" s="74"/>
      <c r="F1167" s="10">
        <v>1</v>
      </c>
      <c r="G1167" s="74"/>
      <c r="H1167" s="10"/>
      <c r="I1167" s="74"/>
      <c r="J1167" s="10"/>
      <c r="K1167" s="74"/>
      <c r="L1167" s="10"/>
      <c r="M1167" s="74"/>
      <c r="N1167" s="10"/>
      <c r="O1167" s="74"/>
      <c r="P1167" s="95"/>
      <c r="Q1167" s="10" t="s">
        <v>61</v>
      </c>
      <c r="R1167" s="47" t="s">
        <v>217</v>
      </c>
      <c r="S1167" s="12">
        <f t="shared" si="241"/>
        <v>1000</v>
      </c>
      <c r="T1167" s="12">
        <f t="shared" si="241"/>
        <v>0</v>
      </c>
      <c r="U1167" s="538">
        <v>1000</v>
      </c>
      <c r="V1167" s="12">
        <v>0</v>
      </c>
      <c r="W1167" s="12">
        <v>0</v>
      </c>
      <c r="X1167" s="12">
        <v>0</v>
      </c>
      <c r="Y1167" s="12">
        <v>0</v>
      </c>
      <c r="Z1167" s="12">
        <v>0</v>
      </c>
      <c r="AA1167" s="12">
        <v>0</v>
      </c>
      <c r="AB1167" s="20">
        <v>0</v>
      </c>
      <c r="AC1167" s="351"/>
      <c r="AD1167" s="358"/>
    </row>
    <row r="1168" spans="1:30" ht="13.5" thickBot="1">
      <c r="A1168" s="326"/>
      <c r="B1168" s="348"/>
      <c r="C1168" s="352"/>
      <c r="D1168" s="135"/>
      <c r="E1168" s="75"/>
      <c r="F1168" s="21"/>
      <c r="G1168" s="75"/>
      <c r="H1168" s="21">
        <v>1</v>
      </c>
      <c r="I1168" s="75"/>
      <c r="J1168" s="21"/>
      <c r="K1168" s="75"/>
      <c r="L1168" s="21"/>
      <c r="M1168" s="75"/>
      <c r="N1168" s="21"/>
      <c r="O1168" s="75"/>
      <c r="P1168" s="114"/>
      <c r="Q1168" s="10" t="s">
        <v>31</v>
      </c>
      <c r="R1168" s="48" t="s">
        <v>218</v>
      </c>
      <c r="S1168" s="15">
        <f t="shared" si="241"/>
        <v>5400</v>
      </c>
      <c r="T1168" s="15">
        <f t="shared" si="241"/>
        <v>0</v>
      </c>
      <c r="U1168" s="538">
        <v>5400</v>
      </c>
      <c r="V1168" s="15">
        <v>0</v>
      </c>
      <c r="W1168" s="15">
        <v>0</v>
      </c>
      <c r="X1168" s="15">
        <v>0</v>
      </c>
      <c r="Y1168" s="15">
        <v>0</v>
      </c>
      <c r="Z1168" s="15">
        <v>0</v>
      </c>
      <c r="AA1168" s="15">
        <v>0</v>
      </c>
      <c r="AB1168" s="22">
        <v>0</v>
      </c>
      <c r="AC1168" s="352"/>
      <c r="AD1168" s="359"/>
    </row>
    <row r="1169" spans="1:30" ht="12.75" customHeight="1">
      <c r="A1169" s="325" t="s">
        <v>58</v>
      </c>
      <c r="B1169" s="549" t="s">
        <v>205</v>
      </c>
      <c r="C1169" s="351" t="s">
        <v>64</v>
      </c>
      <c r="D1169" s="133"/>
      <c r="E1169" s="123"/>
      <c r="F1169" s="79"/>
      <c r="G1169" s="123"/>
      <c r="H1169" s="79"/>
      <c r="I1169" s="123"/>
      <c r="J1169" s="79"/>
      <c r="K1169" s="123"/>
      <c r="L1169" s="79"/>
      <c r="M1169" s="123"/>
      <c r="N1169" s="79"/>
      <c r="O1169" s="123"/>
      <c r="P1169" s="113"/>
      <c r="Q1169" s="7"/>
      <c r="R1169" s="19" t="s">
        <v>27</v>
      </c>
      <c r="S1169" s="8">
        <f>SUM(S1170:S1180)</f>
        <v>15500</v>
      </c>
      <c r="T1169" s="8">
        <f aca="true" t="shared" si="242" ref="T1169:AB1169">SUM(T1170:T1180)</f>
        <v>0</v>
      </c>
      <c r="U1169" s="534">
        <f t="shared" si="242"/>
        <v>15500</v>
      </c>
      <c r="V1169" s="8">
        <f t="shared" si="242"/>
        <v>0</v>
      </c>
      <c r="W1169" s="8">
        <f t="shared" si="242"/>
        <v>0</v>
      </c>
      <c r="X1169" s="8">
        <f t="shared" si="242"/>
        <v>0</v>
      </c>
      <c r="Y1169" s="8">
        <f t="shared" si="242"/>
        <v>0</v>
      </c>
      <c r="Z1169" s="8">
        <f t="shared" si="242"/>
        <v>0</v>
      </c>
      <c r="AA1169" s="8">
        <f t="shared" si="242"/>
        <v>0</v>
      </c>
      <c r="AB1169" s="8">
        <f t="shared" si="242"/>
        <v>0</v>
      </c>
      <c r="AC1169" s="356" t="s">
        <v>28</v>
      </c>
      <c r="AD1169" s="357"/>
    </row>
    <row r="1170" spans="1:30" ht="12.75">
      <c r="A1170" s="325"/>
      <c r="B1170" s="549"/>
      <c r="C1170" s="351"/>
      <c r="D1170" s="107"/>
      <c r="E1170" s="74"/>
      <c r="F1170" s="10"/>
      <c r="G1170" s="74"/>
      <c r="H1170" s="10"/>
      <c r="I1170" s="74"/>
      <c r="J1170" s="10"/>
      <c r="K1170" s="74"/>
      <c r="L1170" s="10"/>
      <c r="M1170" s="74"/>
      <c r="N1170" s="10"/>
      <c r="O1170" s="74"/>
      <c r="P1170" s="95"/>
      <c r="Q1170" s="10"/>
      <c r="R1170" s="10" t="s">
        <v>30</v>
      </c>
      <c r="S1170" s="12">
        <f aca="true" t="shared" si="243" ref="S1170:T1174">U1170+W1170+Y1170+AA1170</f>
        <v>0</v>
      </c>
      <c r="T1170" s="12">
        <f t="shared" si="243"/>
        <v>0</v>
      </c>
      <c r="U1170" s="538">
        <v>0</v>
      </c>
      <c r="V1170" s="12">
        <v>0</v>
      </c>
      <c r="W1170" s="12">
        <v>0</v>
      </c>
      <c r="X1170" s="12">
        <v>0</v>
      </c>
      <c r="Y1170" s="12">
        <v>0</v>
      </c>
      <c r="Z1170" s="12">
        <v>0</v>
      </c>
      <c r="AA1170" s="12">
        <v>0</v>
      </c>
      <c r="AB1170" s="20">
        <v>0</v>
      </c>
      <c r="AC1170" s="351"/>
      <c r="AD1170" s="358"/>
    </row>
    <row r="1171" spans="1:30" ht="12.75">
      <c r="A1171" s="325"/>
      <c r="B1171" s="549"/>
      <c r="C1171" s="351"/>
      <c r="D1171" s="107"/>
      <c r="E1171" s="74"/>
      <c r="F1171" s="10"/>
      <c r="G1171" s="74"/>
      <c r="H1171" s="10"/>
      <c r="I1171" s="74"/>
      <c r="J1171" s="10"/>
      <c r="K1171" s="74"/>
      <c r="L1171" s="10"/>
      <c r="M1171" s="74"/>
      <c r="N1171" s="10"/>
      <c r="O1171" s="74"/>
      <c r="P1171" s="95"/>
      <c r="Q1171" s="10"/>
      <c r="R1171" s="10" t="s">
        <v>33</v>
      </c>
      <c r="S1171" s="12">
        <f t="shared" si="243"/>
        <v>0</v>
      </c>
      <c r="T1171" s="12">
        <f t="shared" si="243"/>
        <v>0</v>
      </c>
      <c r="U1171" s="538">
        <v>0</v>
      </c>
      <c r="V1171" s="12">
        <v>0</v>
      </c>
      <c r="W1171" s="12">
        <v>0</v>
      </c>
      <c r="X1171" s="12">
        <v>0</v>
      </c>
      <c r="Y1171" s="12">
        <v>0</v>
      </c>
      <c r="Z1171" s="12">
        <v>0</v>
      </c>
      <c r="AA1171" s="12">
        <v>0</v>
      </c>
      <c r="AB1171" s="20">
        <v>0</v>
      </c>
      <c r="AC1171" s="351"/>
      <c r="AD1171" s="358"/>
    </row>
    <row r="1172" spans="1:30" ht="12.75">
      <c r="A1172" s="325"/>
      <c r="B1172" s="549"/>
      <c r="C1172" s="351"/>
      <c r="D1172" s="107"/>
      <c r="E1172" s="74"/>
      <c r="F1172" s="10"/>
      <c r="G1172" s="74"/>
      <c r="H1172" s="10"/>
      <c r="I1172" s="74"/>
      <c r="J1172" s="10"/>
      <c r="K1172" s="74"/>
      <c r="L1172" s="10"/>
      <c r="M1172" s="74"/>
      <c r="N1172" s="10"/>
      <c r="O1172" s="74"/>
      <c r="P1172" s="95"/>
      <c r="Q1172" s="10"/>
      <c r="R1172" s="10" t="s">
        <v>34</v>
      </c>
      <c r="S1172" s="12">
        <f t="shared" si="243"/>
        <v>0</v>
      </c>
      <c r="T1172" s="12">
        <f t="shared" si="243"/>
        <v>0</v>
      </c>
      <c r="U1172" s="538">
        <v>0</v>
      </c>
      <c r="V1172" s="12">
        <v>0</v>
      </c>
      <c r="W1172" s="12">
        <v>0</v>
      </c>
      <c r="X1172" s="12">
        <v>0</v>
      </c>
      <c r="Y1172" s="12">
        <v>0</v>
      </c>
      <c r="Z1172" s="12">
        <v>0</v>
      </c>
      <c r="AA1172" s="12">
        <v>0</v>
      </c>
      <c r="AB1172" s="20">
        <v>0</v>
      </c>
      <c r="AC1172" s="351"/>
      <c r="AD1172" s="358"/>
    </row>
    <row r="1173" spans="1:30" ht="12.75">
      <c r="A1173" s="325"/>
      <c r="B1173" s="549"/>
      <c r="C1173" s="351"/>
      <c r="D1173" s="107"/>
      <c r="E1173" s="74"/>
      <c r="F1173" s="10"/>
      <c r="G1173" s="74"/>
      <c r="H1173" s="10"/>
      <c r="I1173" s="74"/>
      <c r="J1173" s="10"/>
      <c r="K1173" s="74"/>
      <c r="L1173" s="10"/>
      <c r="M1173" s="74"/>
      <c r="N1173" s="10"/>
      <c r="O1173" s="74"/>
      <c r="P1173" s="95"/>
      <c r="Q1173" s="10"/>
      <c r="R1173" s="10" t="s">
        <v>35</v>
      </c>
      <c r="S1173" s="12">
        <f t="shared" si="243"/>
        <v>0</v>
      </c>
      <c r="T1173" s="12">
        <f t="shared" si="243"/>
        <v>0</v>
      </c>
      <c r="U1173" s="538">
        <v>0</v>
      </c>
      <c r="V1173" s="12">
        <v>0</v>
      </c>
      <c r="W1173" s="12">
        <v>0</v>
      </c>
      <c r="X1173" s="12">
        <v>0</v>
      </c>
      <c r="Y1173" s="12">
        <v>0</v>
      </c>
      <c r="Z1173" s="12">
        <v>0</v>
      </c>
      <c r="AA1173" s="12">
        <v>0</v>
      </c>
      <c r="AB1173" s="20">
        <v>0</v>
      </c>
      <c r="AC1173" s="351"/>
      <c r="AD1173" s="358"/>
    </row>
    <row r="1174" spans="1:30" ht="12.75">
      <c r="A1174" s="325"/>
      <c r="B1174" s="549"/>
      <c r="C1174" s="351"/>
      <c r="D1174" s="107"/>
      <c r="E1174" s="74"/>
      <c r="F1174" s="10"/>
      <c r="G1174" s="74"/>
      <c r="H1174" s="10"/>
      <c r="I1174" s="74"/>
      <c r="J1174" s="10"/>
      <c r="K1174" s="74"/>
      <c r="L1174" s="10"/>
      <c r="M1174" s="74"/>
      <c r="N1174" s="10"/>
      <c r="O1174" s="74"/>
      <c r="P1174" s="95"/>
      <c r="Q1174" s="10"/>
      <c r="R1174" s="10" t="s">
        <v>36</v>
      </c>
      <c r="S1174" s="12">
        <f t="shared" si="243"/>
        <v>0</v>
      </c>
      <c r="T1174" s="12">
        <f t="shared" si="243"/>
        <v>0</v>
      </c>
      <c r="U1174" s="538">
        <v>0</v>
      </c>
      <c r="V1174" s="12">
        <v>0</v>
      </c>
      <c r="W1174" s="12">
        <v>0</v>
      </c>
      <c r="X1174" s="12">
        <v>0</v>
      </c>
      <c r="Y1174" s="12">
        <v>0</v>
      </c>
      <c r="Z1174" s="12">
        <v>0</v>
      </c>
      <c r="AA1174" s="12">
        <v>0</v>
      </c>
      <c r="AB1174" s="20">
        <v>0</v>
      </c>
      <c r="AC1174" s="351"/>
      <c r="AD1174" s="358"/>
    </row>
    <row r="1175" spans="1:30" ht="12.75">
      <c r="A1175" s="325"/>
      <c r="B1175" s="549"/>
      <c r="C1175" s="351"/>
      <c r="D1175" s="107"/>
      <c r="E1175" s="74"/>
      <c r="F1175" s="10"/>
      <c r="G1175" s="74"/>
      <c r="H1175" s="10"/>
      <c r="I1175" s="74"/>
      <c r="J1175" s="10"/>
      <c r="K1175" s="74"/>
      <c r="L1175" s="10"/>
      <c r="M1175" s="74"/>
      <c r="N1175" s="10"/>
      <c r="O1175" s="74"/>
      <c r="P1175" s="95"/>
      <c r="Q1175" s="10"/>
      <c r="R1175" s="10" t="s">
        <v>207</v>
      </c>
      <c r="S1175" s="12">
        <v>0</v>
      </c>
      <c r="T1175" s="12">
        <v>0</v>
      </c>
      <c r="U1175" s="538">
        <v>0</v>
      </c>
      <c r="V1175" s="12">
        <v>0</v>
      </c>
      <c r="W1175" s="12">
        <v>0</v>
      </c>
      <c r="X1175" s="12">
        <v>0</v>
      </c>
      <c r="Y1175" s="12">
        <v>0</v>
      </c>
      <c r="Z1175" s="12">
        <v>0</v>
      </c>
      <c r="AA1175" s="12">
        <v>0</v>
      </c>
      <c r="AB1175" s="20">
        <v>0</v>
      </c>
      <c r="AC1175" s="351"/>
      <c r="AD1175" s="358"/>
    </row>
    <row r="1176" spans="1:30" ht="12.75">
      <c r="A1176" s="325"/>
      <c r="B1176" s="549"/>
      <c r="C1176" s="351"/>
      <c r="D1176" s="107"/>
      <c r="E1176" s="74"/>
      <c r="F1176" s="10"/>
      <c r="G1176" s="74"/>
      <c r="H1176" s="10"/>
      <c r="I1176" s="74"/>
      <c r="J1176" s="10"/>
      <c r="K1176" s="74"/>
      <c r="L1176" s="10"/>
      <c r="M1176" s="74"/>
      <c r="N1176" s="10"/>
      <c r="O1176" s="74"/>
      <c r="P1176" s="95"/>
      <c r="Q1176" s="10"/>
      <c r="R1176" s="47" t="s">
        <v>214</v>
      </c>
      <c r="S1176" s="12">
        <f aca="true" t="shared" si="244" ref="S1176:T1180">U1176+W1176+Y1176+AA1176</f>
        <v>0</v>
      </c>
      <c r="T1176" s="12">
        <f t="shared" si="244"/>
        <v>0</v>
      </c>
      <c r="U1176" s="538">
        <v>0</v>
      </c>
      <c r="V1176" s="12">
        <v>0</v>
      </c>
      <c r="W1176" s="12">
        <v>0</v>
      </c>
      <c r="X1176" s="12">
        <v>0</v>
      </c>
      <c r="Y1176" s="12">
        <v>0</v>
      </c>
      <c r="Z1176" s="12">
        <v>0</v>
      </c>
      <c r="AA1176" s="12">
        <v>0</v>
      </c>
      <c r="AB1176" s="20">
        <v>0</v>
      </c>
      <c r="AC1176" s="351"/>
      <c r="AD1176" s="358"/>
    </row>
    <row r="1177" spans="1:30" ht="12.75">
      <c r="A1177" s="325"/>
      <c r="B1177" s="549"/>
      <c r="C1177" s="351"/>
      <c r="D1177" s="107"/>
      <c r="E1177" s="74"/>
      <c r="F1177" s="10"/>
      <c r="G1177" s="74"/>
      <c r="H1177" s="10"/>
      <c r="I1177" s="74"/>
      <c r="J1177" s="10"/>
      <c r="K1177" s="74"/>
      <c r="L1177" s="10"/>
      <c r="M1177" s="74"/>
      <c r="N1177" s="10"/>
      <c r="O1177" s="74"/>
      <c r="P1177" s="95"/>
      <c r="Q1177" s="10"/>
      <c r="R1177" s="47" t="s">
        <v>215</v>
      </c>
      <c r="S1177" s="12">
        <f t="shared" si="244"/>
        <v>0</v>
      </c>
      <c r="T1177" s="12">
        <f t="shared" si="244"/>
        <v>0</v>
      </c>
      <c r="U1177" s="538">
        <v>0</v>
      </c>
      <c r="V1177" s="12">
        <v>0</v>
      </c>
      <c r="W1177" s="12">
        <v>0</v>
      </c>
      <c r="X1177" s="12">
        <v>0</v>
      </c>
      <c r="Y1177" s="12">
        <v>0</v>
      </c>
      <c r="Z1177" s="12">
        <v>0</v>
      </c>
      <c r="AA1177" s="12">
        <v>0</v>
      </c>
      <c r="AB1177" s="20">
        <v>0</v>
      </c>
      <c r="AC1177" s="351"/>
      <c r="AD1177" s="358"/>
    </row>
    <row r="1178" spans="1:30" ht="12.75">
      <c r="A1178" s="325"/>
      <c r="B1178" s="549"/>
      <c r="C1178" s="351"/>
      <c r="D1178" s="107"/>
      <c r="E1178" s="74"/>
      <c r="F1178" s="10"/>
      <c r="G1178" s="74"/>
      <c r="H1178" s="10"/>
      <c r="I1178" s="74"/>
      <c r="J1178" s="10"/>
      <c r="K1178" s="74"/>
      <c r="L1178" s="10"/>
      <c r="M1178" s="74"/>
      <c r="N1178" s="10"/>
      <c r="O1178" s="74"/>
      <c r="P1178" s="95"/>
      <c r="Q1178" s="10"/>
      <c r="R1178" s="47" t="s">
        <v>216</v>
      </c>
      <c r="S1178" s="12">
        <f t="shared" si="244"/>
        <v>0</v>
      </c>
      <c r="T1178" s="12">
        <f t="shared" si="244"/>
        <v>0</v>
      </c>
      <c r="U1178" s="538">
        <v>0</v>
      </c>
      <c r="V1178" s="12">
        <v>0</v>
      </c>
      <c r="W1178" s="12">
        <v>0</v>
      </c>
      <c r="X1178" s="12">
        <v>0</v>
      </c>
      <c r="Y1178" s="12">
        <v>0</v>
      </c>
      <c r="Z1178" s="12">
        <v>0</v>
      </c>
      <c r="AA1178" s="12">
        <v>0</v>
      </c>
      <c r="AB1178" s="20">
        <v>0</v>
      </c>
      <c r="AC1178" s="351"/>
      <c r="AD1178" s="358"/>
    </row>
    <row r="1179" spans="1:30" ht="12.75">
      <c r="A1179" s="325"/>
      <c r="B1179" s="549"/>
      <c r="C1179" s="351"/>
      <c r="D1179" s="107"/>
      <c r="E1179" s="74"/>
      <c r="F1179" s="10">
        <v>1</v>
      </c>
      <c r="G1179" s="74"/>
      <c r="H1179" s="10"/>
      <c r="I1179" s="74"/>
      <c r="J1179" s="10"/>
      <c r="K1179" s="74"/>
      <c r="L1179" s="10"/>
      <c r="M1179" s="74"/>
      <c r="N1179" s="10"/>
      <c r="O1179" s="74"/>
      <c r="P1179" s="95"/>
      <c r="Q1179" s="10" t="s">
        <v>32</v>
      </c>
      <c r="R1179" s="47" t="s">
        <v>217</v>
      </c>
      <c r="S1179" s="12">
        <f t="shared" si="244"/>
        <v>1500</v>
      </c>
      <c r="T1179" s="12">
        <f t="shared" si="244"/>
        <v>0</v>
      </c>
      <c r="U1179" s="538">
        <v>1500</v>
      </c>
      <c r="V1179" s="12">
        <v>0</v>
      </c>
      <c r="W1179" s="12">
        <v>0</v>
      </c>
      <c r="X1179" s="12">
        <v>0</v>
      </c>
      <c r="Y1179" s="12">
        <v>0</v>
      </c>
      <c r="Z1179" s="12">
        <v>0</v>
      </c>
      <c r="AA1179" s="12">
        <v>0</v>
      </c>
      <c r="AB1179" s="20">
        <v>0</v>
      </c>
      <c r="AC1179" s="351"/>
      <c r="AD1179" s="358"/>
    </row>
    <row r="1180" spans="1:30" ht="13.5" thickBot="1">
      <c r="A1180" s="326"/>
      <c r="B1180" s="550"/>
      <c r="C1180" s="352"/>
      <c r="D1180" s="135">
        <v>1000</v>
      </c>
      <c r="E1180" s="75"/>
      <c r="F1180" s="21"/>
      <c r="G1180" s="75"/>
      <c r="H1180" s="21">
        <v>1</v>
      </c>
      <c r="I1180" s="75"/>
      <c r="J1180" s="21"/>
      <c r="K1180" s="75"/>
      <c r="L1180" s="21"/>
      <c r="M1180" s="75"/>
      <c r="N1180" s="21"/>
      <c r="O1180" s="75"/>
      <c r="P1180" s="114"/>
      <c r="Q1180" s="10" t="s">
        <v>31</v>
      </c>
      <c r="R1180" s="48" t="s">
        <v>218</v>
      </c>
      <c r="S1180" s="15">
        <f t="shared" si="244"/>
        <v>14000</v>
      </c>
      <c r="T1180" s="15">
        <f t="shared" si="244"/>
        <v>0</v>
      </c>
      <c r="U1180" s="538">
        <v>14000</v>
      </c>
      <c r="V1180" s="15">
        <v>0</v>
      </c>
      <c r="W1180" s="15">
        <v>0</v>
      </c>
      <c r="X1180" s="15">
        <v>0</v>
      </c>
      <c r="Y1180" s="15">
        <v>0</v>
      </c>
      <c r="Z1180" s="15">
        <v>0</v>
      </c>
      <c r="AA1180" s="15">
        <v>0</v>
      </c>
      <c r="AB1180" s="22">
        <v>0</v>
      </c>
      <c r="AC1180" s="352"/>
      <c r="AD1180" s="359"/>
    </row>
    <row r="1181" spans="1:30" ht="12.75" customHeight="1">
      <c r="A1181" s="325" t="s">
        <v>62</v>
      </c>
      <c r="B1181" s="549" t="s">
        <v>461</v>
      </c>
      <c r="C1181" s="351" t="s">
        <v>66</v>
      </c>
      <c r="D1181" s="133"/>
      <c r="E1181" s="123"/>
      <c r="F1181" s="79"/>
      <c r="G1181" s="123"/>
      <c r="H1181" s="79"/>
      <c r="I1181" s="123"/>
      <c r="J1181" s="79"/>
      <c r="K1181" s="123"/>
      <c r="L1181" s="79"/>
      <c r="M1181" s="123"/>
      <c r="N1181" s="79"/>
      <c r="O1181" s="123"/>
      <c r="P1181" s="113"/>
      <c r="Q1181" s="7"/>
      <c r="R1181" s="19" t="s">
        <v>27</v>
      </c>
      <c r="S1181" s="8">
        <f>SUM(S1182:S1193)</f>
        <v>3328.5</v>
      </c>
      <c r="T1181" s="8">
        <f aca="true" t="shared" si="245" ref="T1181:AB1181">SUM(T1182:T1193)</f>
        <v>0</v>
      </c>
      <c r="U1181" s="534">
        <f t="shared" si="245"/>
        <v>3328.5</v>
      </c>
      <c r="V1181" s="8">
        <f t="shared" si="245"/>
        <v>0</v>
      </c>
      <c r="W1181" s="8">
        <f t="shared" si="245"/>
        <v>0</v>
      </c>
      <c r="X1181" s="8">
        <f t="shared" si="245"/>
        <v>0</v>
      </c>
      <c r="Y1181" s="8">
        <f t="shared" si="245"/>
        <v>0</v>
      </c>
      <c r="Z1181" s="8">
        <f t="shared" si="245"/>
        <v>0</v>
      </c>
      <c r="AA1181" s="8">
        <f t="shared" si="245"/>
        <v>0</v>
      </c>
      <c r="AB1181" s="8">
        <f t="shared" si="245"/>
        <v>0</v>
      </c>
      <c r="AC1181" s="356" t="s">
        <v>28</v>
      </c>
      <c r="AD1181" s="357"/>
    </row>
    <row r="1182" spans="1:30" ht="12.75">
      <c r="A1182" s="325"/>
      <c r="B1182" s="549"/>
      <c r="C1182" s="351"/>
      <c r="D1182" s="107"/>
      <c r="E1182" s="74"/>
      <c r="F1182" s="10"/>
      <c r="G1182" s="74"/>
      <c r="H1182" s="10"/>
      <c r="I1182" s="74"/>
      <c r="J1182" s="10"/>
      <c r="K1182" s="74"/>
      <c r="L1182" s="10"/>
      <c r="M1182" s="74"/>
      <c r="N1182" s="10"/>
      <c r="O1182" s="74"/>
      <c r="P1182" s="95"/>
      <c r="Q1182" s="10"/>
      <c r="R1182" s="10" t="s">
        <v>30</v>
      </c>
      <c r="S1182" s="12">
        <f aca="true" t="shared" si="246" ref="S1182:T1187">U1182+W1182+Y1182+AA1182</f>
        <v>0</v>
      </c>
      <c r="T1182" s="12">
        <f t="shared" si="246"/>
        <v>0</v>
      </c>
      <c r="U1182" s="538">
        <v>0</v>
      </c>
      <c r="V1182" s="12">
        <v>0</v>
      </c>
      <c r="W1182" s="12">
        <v>0</v>
      </c>
      <c r="X1182" s="12">
        <v>0</v>
      </c>
      <c r="Y1182" s="12">
        <v>0</v>
      </c>
      <c r="Z1182" s="12">
        <v>0</v>
      </c>
      <c r="AA1182" s="12">
        <v>0</v>
      </c>
      <c r="AB1182" s="20">
        <v>0</v>
      </c>
      <c r="AC1182" s="351"/>
      <c r="AD1182" s="358"/>
    </row>
    <row r="1183" spans="1:30" ht="12.75">
      <c r="A1183" s="325"/>
      <c r="B1183" s="549"/>
      <c r="C1183" s="351"/>
      <c r="D1183" s="107"/>
      <c r="E1183" s="74"/>
      <c r="F1183" s="10"/>
      <c r="G1183" s="74"/>
      <c r="H1183" s="10"/>
      <c r="I1183" s="74"/>
      <c r="J1183" s="10"/>
      <c r="K1183" s="74"/>
      <c r="L1183" s="10"/>
      <c r="M1183" s="74"/>
      <c r="N1183" s="10"/>
      <c r="O1183" s="74"/>
      <c r="P1183" s="95"/>
      <c r="Q1183" s="10"/>
      <c r="R1183" s="10" t="s">
        <v>33</v>
      </c>
      <c r="S1183" s="12">
        <f t="shared" si="246"/>
        <v>0</v>
      </c>
      <c r="T1183" s="12">
        <f t="shared" si="246"/>
        <v>0</v>
      </c>
      <c r="U1183" s="538">
        <v>0</v>
      </c>
      <c r="V1183" s="12">
        <v>0</v>
      </c>
      <c r="W1183" s="12">
        <v>0</v>
      </c>
      <c r="X1183" s="12">
        <v>0</v>
      </c>
      <c r="Y1183" s="12">
        <v>0</v>
      </c>
      <c r="Z1183" s="12">
        <v>0</v>
      </c>
      <c r="AA1183" s="12">
        <v>0</v>
      </c>
      <c r="AB1183" s="20">
        <v>0</v>
      </c>
      <c r="AC1183" s="351"/>
      <c r="AD1183" s="358"/>
    </row>
    <row r="1184" spans="1:30" ht="12.75">
      <c r="A1184" s="325"/>
      <c r="B1184" s="549"/>
      <c r="C1184" s="351"/>
      <c r="D1184" s="107"/>
      <c r="E1184" s="74"/>
      <c r="F1184" s="10"/>
      <c r="G1184" s="74"/>
      <c r="H1184" s="10"/>
      <c r="I1184" s="74"/>
      <c r="J1184" s="10"/>
      <c r="K1184" s="74"/>
      <c r="L1184" s="10"/>
      <c r="M1184" s="74"/>
      <c r="N1184" s="10"/>
      <c r="O1184" s="74"/>
      <c r="P1184" s="95"/>
      <c r="Q1184" s="10"/>
      <c r="R1184" s="10" t="s">
        <v>34</v>
      </c>
      <c r="S1184" s="12">
        <f t="shared" si="246"/>
        <v>0</v>
      </c>
      <c r="T1184" s="12">
        <f t="shared" si="246"/>
        <v>0</v>
      </c>
      <c r="U1184" s="538">
        <v>0</v>
      </c>
      <c r="V1184" s="12">
        <v>0</v>
      </c>
      <c r="W1184" s="12">
        <v>0</v>
      </c>
      <c r="X1184" s="12">
        <v>0</v>
      </c>
      <c r="Y1184" s="12">
        <v>0</v>
      </c>
      <c r="Z1184" s="12">
        <v>0</v>
      </c>
      <c r="AA1184" s="12">
        <v>0</v>
      </c>
      <c r="AB1184" s="20">
        <v>0</v>
      </c>
      <c r="AC1184" s="351"/>
      <c r="AD1184" s="358"/>
    </row>
    <row r="1185" spans="1:30" ht="12.75">
      <c r="A1185" s="325"/>
      <c r="B1185" s="549"/>
      <c r="C1185" s="351"/>
      <c r="D1185" s="107"/>
      <c r="E1185" s="74"/>
      <c r="F1185" s="10"/>
      <c r="G1185" s="74"/>
      <c r="H1185" s="10"/>
      <c r="I1185" s="74"/>
      <c r="J1185" s="10"/>
      <c r="K1185" s="74"/>
      <c r="L1185" s="10"/>
      <c r="M1185" s="74"/>
      <c r="N1185" s="10"/>
      <c r="O1185" s="74"/>
      <c r="P1185" s="95"/>
      <c r="Q1185" s="10"/>
      <c r="R1185" s="10" t="s">
        <v>35</v>
      </c>
      <c r="S1185" s="12">
        <f>U1185+W1185+Y1185+AA1185</f>
        <v>0</v>
      </c>
      <c r="T1185" s="12">
        <f>V1185+X1185+Z1185+AB1185</f>
        <v>0</v>
      </c>
      <c r="U1185" s="538">
        <v>0</v>
      </c>
      <c r="V1185" s="12">
        <v>0</v>
      </c>
      <c r="W1185" s="12">
        <v>0</v>
      </c>
      <c r="X1185" s="12">
        <v>0</v>
      </c>
      <c r="Y1185" s="12">
        <v>0</v>
      </c>
      <c r="Z1185" s="12">
        <v>0</v>
      </c>
      <c r="AA1185" s="12">
        <v>0</v>
      </c>
      <c r="AB1185" s="20">
        <v>0</v>
      </c>
      <c r="AC1185" s="351"/>
      <c r="AD1185" s="358"/>
    </row>
    <row r="1186" spans="1:30" ht="12.75">
      <c r="A1186" s="325"/>
      <c r="B1186" s="549"/>
      <c r="C1186" s="351"/>
      <c r="D1186" s="107"/>
      <c r="E1186" s="74"/>
      <c r="F1186" s="10"/>
      <c r="G1186" s="74"/>
      <c r="H1186" s="10"/>
      <c r="I1186" s="74"/>
      <c r="J1186" s="10"/>
      <c r="K1186" s="74"/>
      <c r="L1186" s="10"/>
      <c r="M1186" s="74"/>
      <c r="N1186" s="10"/>
      <c r="O1186" s="74"/>
      <c r="P1186" s="95"/>
      <c r="Q1186" s="10"/>
      <c r="R1186" s="10" t="s">
        <v>35</v>
      </c>
      <c r="S1186" s="12">
        <f t="shared" si="246"/>
        <v>0</v>
      </c>
      <c r="T1186" s="12">
        <f t="shared" si="246"/>
        <v>0</v>
      </c>
      <c r="U1186" s="538">
        <v>0</v>
      </c>
      <c r="V1186" s="12">
        <v>0</v>
      </c>
      <c r="W1186" s="12">
        <v>0</v>
      </c>
      <c r="X1186" s="12">
        <v>0</v>
      </c>
      <c r="Y1186" s="12">
        <v>0</v>
      </c>
      <c r="Z1186" s="12">
        <v>0</v>
      </c>
      <c r="AA1186" s="12">
        <v>0</v>
      </c>
      <c r="AB1186" s="20">
        <v>0</v>
      </c>
      <c r="AC1186" s="351"/>
      <c r="AD1186" s="358"/>
    </row>
    <row r="1187" spans="1:30" ht="12.75">
      <c r="A1187" s="325"/>
      <c r="B1187" s="549"/>
      <c r="C1187" s="351"/>
      <c r="D1187" s="107"/>
      <c r="E1187" s="74"/>
      <c r="F1187" s="10"/>
      <c r="G1187" s="74"/>
      <c r="H1187" s="10"/>
      <c r="I1187" s="74"/>
      <c r="J1187" s="10"/>
      <c r="K1187" s="74"/>
      <c r="L1187" s="10"/>
      <c r="M1187" s="74"/>
      <c r="N1187" s="10"/>
      <c r="O1187" s="74"/>
      <c r="P1187" s="95"/>
      <c r="Q1187" s="10"/>
      <c r="R1187" s="10" t="s">
        <v>36</v>
      </c>
      <c r="S1187" s="12">
        <f>U1187+W1187+Y1187+AA1187</f>
        <v>0</v>
      </c>
      <c r="T1187" s="12">
        <f t="shared" si="246"/>
        <v>0</v>
      </c>
      <c r="U1187" s="538">
        <v>0</v>
      </c>
      <c r="V1187" s="12">
        <v>0</v>
      </c>
      <c r="W1187" s="12">
        <v>0</v>
      </c>
      <c r="X1187" s="12">
        <v>0</v>
      </c>
      <c r="Y1187" s="12">
        <v>0</v>
      </c>
      <c r="Z1187" s="12">
        <v>0</v>
      </c>
      <c r="AA1187" s="12">
        <v>0</v>
      </c>
      <c r="AB1187" s="20">
        <v>0</v>
      </c>
      <c r="AC1187" s="351"/>
      <c r="AD1187" s="358"/>
    </row>
    <row r="1188" spans="1:30" ht="12.75">
      <c r="A1188" s="325"/>
      <c r="B1188" s="549"/>
      <c r="C1188" s="351"/>
      <c r="D1188" s="107"/>
      <c r="E1188" s="74"/>
      <c r="F1188" s="10"/>
      <c r="G1188" s="74"/>
      <c r="H1188" s="10"/>
      <c r="I1188" s="74"/>
      <c r="J1188" s="10"/>
      <c r="K1188" s="74"/>
      <c r="L1188" s="10"/>
      <c r="M1188" s="74"/>
      <c r="N1188" s="10"/>
      <c r="O1188" s="74"/>
      <c r="P1188" s="95"/>
      <c r="Q1188" s="10"/>
      <c r="R1188" s="10" t="s">
        <v>207</v>
      </c>
      <c r="S1188" s="12">
        <v>0</v>
      </c>
      <c r="T1188" s="12">
        <v>0</v>
      </c>
      <c r="U1188" s="538">
        <v>0</v>
      </c>
      <c r="V1188" s="12">
        <v>0</v>
      </c>
      <c r="W1188" s="12">
        <v>0</v>
      </c>
      <c r="X1188" s="12">
        <v>0</v>
      </c>
      <c r="Y1188" s="12">
        <v>0</v>
      </c>
      <c r="Z1188" s="12">
        <v>0</v>
      </c>
      <c r="AA1188" s="12">
        <v>0</v>
      </c>
      <c r="AB1188" s="20">
        <v>0</v>
      </c>
      <c r="AC1188" s="351"/>
      <c r="AD1188" s="358"/>
    </row>
    <row r="1189" spans="1:30" ht="12.75">
      <c r="A1189" s="325"/>
      <c r="B1189" s="549"/>
      <c r="C1189" s="351"/>
      <c r="D1189" s="107"/>
      <c r="E1189" s="74"/>
      <c r="F1189" s="10"/>
      <c r="G1189" s="74"/>
      <c r="H1189" s="10"/>
      <c r="I1189" s="74"/>
      <c r="J1189" s="10"/>
      <c r="K1189" s="74"/>
      <c r="L1189" s="10"/>
      <c r="M1189" s="74"/>
      <c r="N1189" s="10"/>
      <c r="O1189" s="74"/>
      <c r="P1189" s="95"/>
      <c r="Q1189" s="10"/>
      <c r="R1189" s="47" t="s">
        <v>214</v>
      </c>
      <c r="S1189" s="12">
        <f aca="true" t="shared" si="247" ref="S1189:T1193">U1189+W1189+Y1189+AA1189</f>
        <v>0</v>
      </c>
      <c r="T1189" s="12">
        <f t="shared" si="247"/>
        <v>0</v>
      </c>
      <c r="U1189" s="538">
        <v>0</v>
      </c>
      <c r="V1189" s="12">
        <v>0</v>
      </c>
      <c r="W1189" s="12">
        <v>0</v>
      </c>
      <c r="X1189" s="12">
        <v>0</v>
      </c>
      <c r="Y1189" s="12">
        <v>0</v>
      </c>
      <c r="Z1189" s="12">
        <v>0</v>
      </c>
      <c r="AA1189" s="12">
        <v>0</v>
      </c>
      <c r="AB1189" s="20">
        <v>0</v>
      </c>
      <c r="AC1189" s="351"/>
      <c r="AD1189" s="358"/>
    </row>
    <row r="1190" spans="1:30" ht="12.75">
      <c r="A1190" s="325"/>
      <c r="B1190" s="549"/>
      <c r="C1190" s="351"/>
      <c r="D1190" s="107"/>
      <c r="E1190" s="74"/>
      <c r="F1190" s="10">
        <v>1</v>
      </c>
      <c r="G1190" s="74"/>
      <c r="H1190" s="10"/>
      <c r="I1190" s="74"/>
      <c r="J1190" s="10"/>
      <c r="K1190" s="74"/>
      <c r="L1190" s="10"/>
      <c r="M1190" s="74"/>
      <c r="N1190" s="10"/>
      <c r="O1190" s="74"/>
      <c r="P1190" s="95"/>
      <c r="Q1190" s="10" t="s">
        <v>32</v>
      </c>
      <c r="R1190" s="47" t="s">
        <v>215</v>
      </c>
      <c r="S1190" s="12">
        <f t="shared" si="247"/>
        <v>3328.5</v>
      </c>
      <c r="T1190" s="12">
        <f t="shared" si="247"/>
        <v>0</v>
      </c>
      <c r="U1190" s="538">
        <v>3328.5</v>
      </c>
      <c r="V1190" s="12">
        <v>0</v>
      </c>
      <c r="W1190" s="12">
        <v>0</v>
      </c>
      <c r="X1190" s="12">
        <v>0</v>
      </c>
      <c r="Y1190" s="12">
        <v>0</v>
      </c>
      <c r="Z1190" s="12">
        <v>0</v>
      </c>
      <c r="AA1190" s="12">
        <v>0</v>
      </c>
      <c r="AB1190" s="20">
        <v>0</v>
      </c>
      <c r="AC1190" s="351"/>
      <c r="AD1190" s="358"/>
    </row>
    <row r="1191" spans="1:30" ht="12.75">
      <c r="A1191" s="325"/>
      <c r="B1191" s="549"/>
      <c r="C1191" s="351"/>
      <c r="D1191" s="107"/>
      <c r="E1191" s="74"/>
      <c r="F1191" s="10"/>
      <c r="G1191" s="74"/>
      <c r="H1191" s="10"/>
      <c r="I1191" s="74"/>
      <c r="J1191" s="10"/>
      <c r="K1191" s="74"/>
      <c r="L1191" s="10"/>
      <c r="M1191" s="74"/>
      <c r="N1191" s="10"/>
      <c r="O1191" s="74"/>
      <c r="P1191" s="95"/>
      <c r="Q1191" s="10"/>
      <c r="R1191" s="47" t="s">
        <v>216</v>
      </c>
      <c r="S1191" s="12">
        <f t="shared" si="247"/>
        <v>0</v>
      </c>
      <c r="T1191" s="12">
        <f t="shared" si="247"/>
        <v>0</v>
      </c>
      <c r="U1191" s="538">
        <v>0</v>
      </c>
      <c r="V1191" s="12">
        <v>0</v>
      </c>
      <c r="W1191" s="12">
        <v>0</v>
      </c>
      <c r="X1191" s="12">
        <v>0</v>
      </c>
      <c r="Y1191" s="12">
        <v>0</v>
      </c>
      <c r="Z1191" s="12">
        <v>0</v>
      </c>
      <c r="AA1191" s="12">
        <v>0</v>
      </c>
      <c r="AB1191" s="20">
        <v>0</v>
      </c>
      <c r="AC1191" s="351"/>
      <c r="AD1191" s="358"/>
    </row>
    <row r="1192" spans="1:30" ht="12.75">
      <c r="A1192" s="325"/>
      <c r="B1192" s="549"/>
      <c r="C1192" s="351"/>
      <c r="D1192" s="107"/>
      <c r="E1192" s="74"/>
      <c r="F1192" s="10"/>
      <c r="G1192" s="74"/>
      <c r="H1192" s="10"/>
      <c r="I1192" s="74"/>
      <c r="J1192" s="10"/>
      <c r="K1192" s="74"/>
      <c r="L1192" s="10"/>
      <c r="M1192" s="74"/>
      <c r="N1192" s="10"/>
      <c r="O1192" s="74"/>
      <c r="P1192" s="95"/>
      <c r="Q1192" s="10"/>
      <c r="R1192" s="47" t="s">
        <v>217</v>
      </c>
      <c r="S1192" s="12">
        <f t="shared" si="247"/>
        <v>0</v>
      </c>
      <c r="T1192" s="12">
        <f t="shared" si="247"/>
        <v>0</v>
      </c>
      <c r="U1192" s="538">
        <v>0</v>
      </c>
      <c r="V1192" s="12">
        <v>0</v>
      </c>
      <c r="W1192" s="12">
        <v>0</v>
      </c>
      <c r="X1192" s="12">
        <v>0</v>
      </c>
      <c r="Y1192" s="12">
        <v>0</v>
      </c>
      <c r="Z1192" s="12">
        <v>0</v>
      </c>
      <c r="AA1192" s="12">
        <v>0</v>
      </c>
      <c r="AB1192" s="20">
        <v>0</v>
      </c>
      <c r="AC1192" s="351"/>
      <c r="AD1192" s="358"/>
    </row>
    <row r="1193" spans="1:30" ht="13.5" thickBot="1">
      <c r="A1193" s="326"/>
      <c r="B1193" s="550"/>
      <c r="C1193" s="352"/>
      <c r="D1193" s="135"/>
      <c r="E1193" s="75"/>
      <c r="F1193" s="21"/>
      <c r="G1193" s="75"/>
      <c r="H1193" s="21"/>
      <c r="I1193" s="75"/>
      <c r="J1193" s="21"/>
      <c r="K1193" s="75"/>
      <c r="L1193" s="21"/>
      <c r="M1193" s="75"/>
      <c r="N1193" s="21"/>
      <c r="O1193" s="75"/>
      <c r="P1193" s="217"/>
      <c r="Q1193" s="21"/>
      <c r="R1193" s="48" t="s">
        <v>218</v>
      </c>
      <c r="S1193" s="15">
        <f t="shared" si="247"/>
        <v>0</v>
      </c>
      <c r="T1193" s="15">
        <f t="shared" si="247"/>
        <v>0</v>
      </c>
      <c r="U1193" s="542">
        <v>0</v>
      </c>
      <c r="V1193" s="15">
        <v>0</v>
      </c>
      <c r="W1193" s="15">
        <v>0</v>
      </c>
      <c r="X1193" s="15">
        <v>0</v>
      </c>
      <c r="Y1193" s="15">
        <v>0</v>
      </c>
      <c r="Z1193" s="15">
        <v>0</v>
      </c>
      <c r="AA1193" s="15">
        <v>0</v>
      </c>
      <c r="AB1193" s="22">
        <v>0</v>
      </c>
      <c r="AC1193" s="352"/>
      <c r="AD1193" s="359"/>
    </row>
    <row r="1194" spans="1:30" s="6" customFormat="1" ht="13.5" customHeight="1">
      <c r="A1194" s="440" t="s">
        <v>63</v>
      </c>
      <c r="B1194" s="443" t="s">
        <v>68</v>
      </c>
      <c r="C1194" s="446"/>
      <c r="D1194" s="225"/>
      <c r="E1194" s="226"/>
      <c r="F1194" s="227"/>
      <c r="G1194" s="226"/>
      <c r="H1194" s="227"/>
      <c r="I1194" s="226"/>
      <c r="J1194" s="227"/>
      <c r="K1194" s="226"/>
      <c r="L1194" s="227"/>
      <c r="M1194" s="226"/>
      <c r="N1194" s="227"/>
      <c r="O1194" s="226"/>
      <c r="P1194" s="218"/>
      <c r="Q1194" s="55"/>
      <c r="R1194" s="55" t="s">
        <v>27</v>
      </c>
      <c r="S1194" s="8">
        <f>SUM(S1195:S1205)</f>
        <v>73191.40000000001</v>
      </c>
      <c r="T1194" s="8">
        <f aca="true" t="shared" si="248" ref="T1194:AB1194">SUM(T1195:T1205)</f>
        <v>73191.40000000001</v>
      </c>
      <c r="U1194" s="534">
        <f t="shared" si="248"/>
        <v>73191.40000000001</v>
      </c>
      <c r="V1194" s="8">
        <f t="shared" si="248"/>
        <v>73191.40000000001</v>
      </c>
      <c r="W1194" s="8">
        <f t="shared" si="248"/>
        <v>0</v>
      </c>
      <c r="X1194" s="8">
        <f t="shared" si="248"/>
        <v>0</v>
      </c>
      <c r="Y1194" s="8">
        <f t="shared" si="248"/>
        <v>0</v>
      </c>
      <c r="Z1194" s="8">
        <f t="shared" si="248"/>
        <v>0</v>
      </c>
      <c r="AA1194" s="8">
        <f t="shared" si="248"/>
        <v>0</v>
      </c>
      <c r="AB1194" s="8">
        <f t="shared" si="248"/>
        <v>0</v>
      </c>
      <c r="AC1194" s="449" t="s">
        <v>28</v>
      </c>
      <c r="AD1194" s="450"/>
    </row>
    <row r="1195" spans="1:30" s="6" customFormat="1" ht="12.75">
      <c r="A1195" s="441"/>
      <c r="B1195" s="444"/>
      <c r="C1195" s="447"/>
      <c r="D1195" s="212"/>
      <c r="E1195" s="80"/>
      <c r="F1195" s="209"/>
      <c r="G1195" s="80"/>
      <c r="H1195" s="209"/>
      <c r="I1195" s="80"/>
      <c r="J1195" s="209"/>
      <c r="K1195" s="80"/>
      <c r="L1195" s="209"/>
      <c r="M1195" s="80"/>
      <c r="N1195" s="209"/>
      <c r="O1195" s="80"/>
      <c r="P1195" s="219"/>
      <c r="Q1195" s="56"/>
      <c r="R1195" s="56" t="s">
        <v>30</v>
      </c>
      <c r="S1195" s="25">
        <f aca="true" t="shared" si="249" ref="S1195:S1205">U1195+W1195+Y1195+AA1195</f>
        <v>53758.8</v>
      </c>
      <c r="T1195" s="25">
        <f aca="true" t="shared" si="250" ref="T1195:T1205">V1195+X1195+Z1195+AB1195</f>
        <v>53758.8</v>
      </c>
      <c r="U1195" s="558">
        <f aca="true" t="shared" si="251" ref="U1195:AB1195">U1207+U1283+U1219+U1231+U1243+U1255+U1270+U1307+U1295+U1319+U1269+U1271+U1256+U1257</f>
        <v>53758.8</v>
      </c>
      <c r="V1195" s="25">
        <f t="shared" si="251"/>
        <v>53758.8</v>
      </c>
      <c r="W1195" s="25">
        <f t="shared" si="251"/>
        <v>0</v>
      </c>
      <c r="X1195" s="25">
        <f t="shared" si="251"/>
        <v>0</v>
      </c>
      <c r="Y1195" s="25">
        <f t="shared" si="251"/>
        <v>0</v>
      </c>
      <c r="Z1195" s="25">
        <f t="shared" si="251"/>
        <v>0</v>
      </c>
      <c r="AA1195" s="25">
        <f t="shared" si="251"/>
        <v>0</v>
      </c>
      <c r="AB1195" s="25">
        <f t="shared" si="251"/>
        <v>0</v>
      </c>
      <c r="AC1195" s="451"/>
      <c r="AD1195" s="452"/>
    </row>
    <row r="1196" spans="1:30" s="6" customFormat="1" ht="12.75">
      <c r="A1196" s="441"/>
      <c r="B1196" s="444"/>
      <c r="C1196" s="447"/>
      <c r="D1196" s="212"/>
      <c r="E1196" s="80"/>
      <c r="F1196" s="209"/>
      <c r="G1196" s="80"/>
      <c r="H1196" s="209"/>
      <c r="I1196" s="80"/>
      <c r="J1196" s="209"/>
      <c r="K1196" s="80"/>
      <c r="L1196" s="209"/>
      <c r="M1196" s="80"/>
      <c r="N1196" s="209"/>
      <c r="O1196" s="80"/>
      <c r="P1196" s="219"/>
      <c r="Q1196" s="56"/>
      <c r="R1196" s="56" t="s">
        <v>33</v>
      </c>
      <c r="S1196" s="25">
        <f t="shared" si="249"/>
        <v>4196.5</v>
      </c>
      <c r="T1196" s="25">
        <f t="shared" si="250"/>
        <v>4196.5</v>
      </c>
      <c r="U1196" s="558">
        <f aca="true" t="shared" si="252" ref="U1196:AB1196">U1208+U1220+U1232+U1244+U1258+U1272+U1308+U1284+U1296+U1320+U1332+U1333+U1334</f>
        <v>4196.5</v>
      </c>
      <c r="V1196" s="25">
        <f t="shared" si="252"/>
        <v>4196.5</v>
      </c>
      <c r="W1196" s="25">
        <f t="shared" si="252"/>
        <v>0</v>
      </c>
      <c r="X1196" s="25">
        <f t="shared" si="252"/>
        <v>0</v>
      </c>
      <c r="Y1196" s="25">
        <f t="shared" si="252"/>
        <v>0</v>
      </c>
      <c r="Z1196" s="25">
        <f t="shared" si="252"/>
        <v>0</v>
      </c>
      <c r="AA1196" s="25">
        <f t="shared" si="252"/>
        <v>0</v>
      </c>
      <c r="AB1196" s="25">
        <f t="shared" si="252"/>
        <v>0</v>
      </c>
      <c r="AC1196" s="451"/>
      <c r="AD1196" s="452"/>
    </row>
    <row r="1197" spans="1:30" s="6" customFormat="1" ht="12.75">
      <c r="A1197" s="441"/>
      <c r="B1197" s="444"/>
      <c r="C1197" s="447"/>
      <c r="D1197" s="212"/>
      <c r="E1197" s="80"/>
      <c r="F1197" s="209"/>
      <c r="G1197" s="80"/>
      <c r="H1197" s="209"/>
      <c r="I1197" s="80"/>
      <c r="J1197" s="209"/>
      <c r="K1197" s="80"/>
      <c r="L1197" s="209"/>
      <c r="M1197" s="80"/>
      <c r="N1197" s="209"/>
      <c r="O1197" s="80"/>
      <c r="P1197" s="219"/>
      <c r="Q1197" s="56"/>
      <c r="R1197" s="56" t="s">
        <v>34</v>
      </c>
      <c r="S1197" s="25">
        <f t="shared" si="249"/>
        <v>14940.8</v>
      </c>
      <c r="T1197" s="25">
        <f>V1197+X1197+Z1197+AB1197</f>
        <v>14940.8</v>
      </c>
      <c r="U1197" s="558">
        <f>U1209+U1221+U1233+U1245+U1259+U1273+U1285+U1297+U1309+U1321+U1335</f>
        <v>14940.8</v>
      </c>
      <c r="V1197" s="25">
        <f>V1209+V1221+V1233+V1245+V1259+V1273+V1285+V1297+V1309+V1321+V1335</f>
        <v>14940.8</v>
      </c>
      <c r="W1197" s="25">
        <f aca="true" t="shared" si="253" ref="W1197:AB1197">W1209+W1221+W1233+W1245+W1259+W1273+W1285+W1297+W1309+W1321+$A1335:$IV1335+W1335</f>
        <v>0</v>
      </c>
      <c r="X1197" s="25">
        <f t="shared" si="253"/>
        <v>0</v>
      </c>
      <c r="Y1197" s="25">
        <f t="shared" si="253"/>
        <v>0</v>
      </c>
      <c r="Z1197" s="25">
        <f t="shared" si="253"/>
        <v>0</v>
      </c>
      <c r="AA1197" s="25">
        <f t="shared" si="253"/>
        <v>0</v>
      </c>
      <c r="AB1197" s="25">
        <f t="shared" si="253"/>
        <v>0</v>
      </c>
      <c r="AC1197" s="451"/>
      <c r="AD1197" s="452"/>
    </row>
    <row r="1198" spans="1:30" s="6" customFormat="1" ht="12.75">
      <c r="A1198" s="441"/>
      <c r="B1198" s="444"/>
      <c r="C1198" s="447"/>
      <c r="D1198" s="212"/>
      <c r="E1198" s="80"/>
      <c r="F1198" s="209"/>
      <c r="G1198" s="80"/>
      <c r="H1198" s="209"/>
      <c r="I1198" s="80"/>
      <c r="J1198" s="209"/>
      <c r="K1198" s="80"/>
      <c r="L1198" s="209"/>
      <c r="M1198" s="80"/>
      <c r="N1198" s="209"/>
      <c r="O1198" s="80"/>
      <c r="P1198" s="219"/>
      <c r="Q1198" s="56"/>
      <c r="R1198" s="56" t="s">
        <v>35</v>
      </c>
      <c r="S1198" s="25">
        <f>U1198+W1198+Y1198+AA1198</f>
        <v>224.8</v>
      </c>
      <c r="T1198" s="25">
        <f t="shared" si="250"/>
        <v>224.8</v>
      </c>
      <c r="U1198" s="558">
        <f>U1210+U1222+U1234+U1246+U1260+U1274+U1286+U1298+U1310+U1322+U1336</f>
        <v>224.8</v>
      </c>
      <c r="V1198" s="25">
        <f aca="true" t="shared" si="254" ref="V1198:AB1198">V1210+V1222+V1234+V1246+V1260+V1274+V1286+V1298+V1310+V1322+V1336</f>
        <v>224.8</v>
      </c>
      <c r="W1198" s="25">
        <f t="shared" si="254"/>
        <v>0</v>
      </c>
      <c r="X1198" s="25">
        <f t="shared" si="254"/>
        <v>0</v>
      </c>
      <c r="Y1198" s="25">
        <f t="shared" si="254"/>
        <v>0</v>
      </c>
      <c r="Z1198" s="25">
        <f t="shared" si="254"/>
        <v>0</v>
      </c>
      <c r="AA1198" s="25">
        <f t="shared" si="254"/>
        <v>0</v>
      </c>
      <c r="AB1198" s="25">
        <f t="shared" si="254"/>
        <v>0</v>
      </c>
      <c r="AC1198" s="451"/>
      <c r="AD1198" s="452"/>
    </row>
    <row r="1199" spans="1:30" s="6" customFormat="1" ht="12.75">
      <c r="A1199" s="441"/>
      <c r="B1199" s="444"/>
      <c r="C1199" s="447"/>
      <c r="D1199" s="212"/>
      <c r="E1199" s="80"/>
      <c r="F1199" s="209"/>
      <c r="G1199" s="80"/>
      <c r="H1199" s="209"/>
      <c r="I1199" s="80"/>
      <c r="J1199" s="209"/>
      <c r="K1199" s="80"/>
      <c r="L1199" s="209"/>
      <c r="M1199" s="80"/>
      <c r="N1199" s="209"/>
      <c r="O1199" s="80"/>
      <c r="P1199" s="219"/>
      <c r="Q1199" s="56"/>
      <c r="R1199" s="56" t="s">
        <v>36</v>
      </c>
      <c r="S1199" s="25">
        <f t="shared" si="249"/>
        <v>35.2</v>
      </c>
      <c r="T1199" s="25">
        <f t="shared" si="250"/>
        <v>35.2</v>
      </c>
      <c r="U1199" s="558">
        <f aca="true" t="shared" si="255" ref="U1199:AB1205">U1211+U1223+U1235+U1247+U1261+U1275+U1287+U1299+U1311+U1323+U1337</f>
        <v>35.2</v>
      </c>
      <c r="V1199" s="25">
        <f t="shared" si="255"/>
        <v>35.2</v>
      </c>
      <c r="W1199" s="25">
        <f t="shared" si="255"/>
        <v>0</v>
      </c>
      <c r="X1199" s="25">
        <f t="shared" si="255"/>
        <v>0</v>
      </c>
      <c r="Y1199" s="25">
        <f t="shared" si="255"/>
        <v>0</v>
      </c>
      <c r="Z1199" s="25">
        <f t="shared" si="255"/>
        <v>0</v>
      </c>
      <c r="AA1199" s="25">
        <f t="shared" si="255"/>
        <v>0</v>
      </c>
      <c r="AB1199" s="25">
        <f t="shared" si="255"/>
        <v>0</v>
      </c>
      <c r="AC1199" s="451"/>
      <c r="AD1199" s="452"/>
    </row>
    <row r="1200" spans="1:30" s="6" customFormat="1" ht="12.75">
      <c r="A1200" s="441"/>
      <c r="B1200" s="444"/>
      <c r="C1200" s="447"/>
      <c r="D1200" s="212"/>
      <c r="E1200" s="80"/>
      <c r="F1200" s="209"/>
      <c r="G1200" s="80"/>
      <c r="H1200" s="209"/>
      <c r="I1200" s="80"/>
      <c r="J1200" s="209"/>
      <c r="K1200" s="80"/>
      <c r="L1200" s="209"/>
      <c r="M1200" s="80"/>
      <c r="N1200" s="209"/>
      <c r="O1200" s="80"/>
      <c r="P1200" s="219"/>
      <c r="Q1200" s="56"/>
      <c r="R1200" s="56" t="s">
        <v>207</v>
      </c>
      <c r="S1200" s="25">
        <f t="shared" si="249"/>
        <v>35.3</v>
      </c>
      <c r="T1200" s="25">
        <f t="shared" si="250"/>
        <v>35.3</v>
      </c>
      <c r="U1200" s="558">
        <f t="shared" si="255"/>
        <v>35.3</v>
      </c>
      <c r="V1200" s="25">
        <f t="shared" si="255"/>
        <v>35.3</v>
      </c>
      <c r="W1200" s="25">
        <f t="shared" si="255"/>
        <v>0</v>
      </c>
      <c r="X1200" s="25">
        <f t="shared" si="255"/>
        <v>0</v>
      </c>
      <c r="Y1200" s="25">
        <f t="shared" si="255"/>
        <v>0</v>
      </c>
      <c r="Z1200" s="25">
        <f t="shared" si="255"/>
        <v>0</v>
      </c>
      <c r="AA1200" s="25">
        <f t="shared" si="255"/>
        <v>0</v>
      </c>
      <c r="AB1200" s="25">
        <f t="shared" si="255"/>
        <v>0</v>
      </c>
      <c r="AC1200" s="451"/>
      <c r="AD1200" s="452"/>
    </row>
    <row r="1201" spans="1:30" s="6" customFormat="1" ht="13.5" customHeight="1">
      <c r="A1201" s="441"/>
      <c r="B1201" s="444"/>
      <c r="C1201" s="447"/>
      <c r="D1201" s="212"/>
      <c r="E1201" s="80"/>
      <c r="F1201" s="209"/>
      <c r="G1201" s="80"/>
      <c r="H1201" s="209"/>
      <c r="I1201" s="80"/>
      <c r="J1201" s="209"/>
      <c r="K1201" s="80"/>
      <c r="L1201" s="209"/>
      <c r="M1201" s="80"/>
      <c r="N1201" s="209"/>
      <c r="O1201" s="80"/>
      <c r="P1201" s="219"/>
      <c r="Q1201" s="56"/>
      <c r="R1201" s="56" t="s">
        <v>214</v>
      </c>
      <c r="S1201" s="25">
        <f t="shared" si="249"/>
        <v>0</v>
      </c>
      <c r="T1201" s="25">
        <f t="shared" si="250"/>
        <v>0</v>
      </c>
      <c r="U1201" s="558">
        <f t="shared" si="255"/>
        <v>0</v>
      </c>
      <c r="V1201" s="25">
        <f t="shared" si="255"/>
        <v>0</v>
      </c>
      <c r="W1201" s="25">
        <f t="shared" si="255"/>
        <v>0</v>
      </c>
      <c r="X1201" s="25">
        <f t="shared" si="255"/>
        <v>0</v>
      </c>
      <c r="Y1201" s="25">
        <f t="shared" si="255"/>
        <v>0</v>
      </c>
      <c r="Z1201" s="25">
        <f t="shared" si="255"/>
        <v>0</v>
      </c>
      <c r="AA1201" s="25">
        <f t="shared" si="255"/>
        <v>0</v>
      </c>
      <c r="AB1201" s="25">
        <f t="shared" si="255"/>
        <v>0</v>
      </c>
      <c r="AC1201" s="451"/>
      <c r="AD1201" s="452"/>
    </row>
    <row r="1202" spans="1:30" s="6" customFormat="1" ht="13.5" customHeight="1">
      <c r="A1202" s="441"/>
      <c r="B1202" s="444"/>
      <c r="C1202" s="447"/>
      <c r="D1202" s="212"/>
      <c r="E1202" s="80"/>
      <c r="F1202" s="209"/>
      <c r="G1202" s="80"/>
      <c r="H1202" s="209"/>
      <c r="I1202" s="80"/>
      <c r="J1202" s="209"/>
      <c r="K1202" s="80"/>
      <c r="L1202" s="209"/>
      <c r="M1202" s="80"/>
      <c r="N1202" s="209"/>
      <c r="O1202" s="80"/>
      <c r="P1202" s="219"/>
      <c r="Q1202" s="56"/>
      <c r="R1202" s="56" t="s">
        <v>215</v>
      </c>
      <c r="S1202" s="25">
        <f t="shared" si="249"/>
        <v>0</v>
      </c>
      <c r="T1202" s="25">
        <f t="shared" si="250"/>
        <v>0</v>
      </c>
      <c r="U1202" s="558">
        <f t="shared" si="255"/>
        <v>0</v>
      </c>
      <c r="V1202" s="25">
        <f t="shared" si="255"/>
        <v>0</v>
      </c>
      <c r="W1202" s="25">
        <f t="shared" si="255"/>
        <v>0</v>
      </c>
      <c r="X1202" s="25">
        <f t="shared" si="255"/>
        <v>0</v>
      </c>
      <c r="Y1202" s="25">
        <f t="shared" si="255"/>
        <v>0</v>
      </c>
      <c r="Z1202" s="25">
        <f t="shared" si="255"/>
        <v>0</v>
      </c>
      <c r="AA1202" s="25">
        <f t="shared" si="255"/>
        <v>0</v>
      </c>
      <c r="AB1202" s="25">
        <f t="shared" si="255"/>
        <v>0</v>
      </c>
      <c r="AC1202" s="451"/>
      <c r="AD1202" s="452"/>
    </row>
    <row r="1203" spans="1:30" s="6" customFormat="1" ht="13.5" customHeight="1">
      <c r="A1203" s="441"/>
      <c r="B1203" s="444"/>
      <c r="C1203" s="447"/>
      <c r="D1203" s="212"/>
      <c r="E1203" s="80"/>
      <c r="F1203" s="209"/>
      <c r="G1203" s="80"/>
      <c r="H1203" s="209"/>
      <c r="I1203" s="80"/>
      <c r="J1203" s="209"/>
      <c r="K1203" s="80"/>
      <c r="L1203" s="209"/>
      <c r="M1203" s="80"/>
      <c r="N1203" s="209"/>
      <c r="O1203" s="80"/>
      <c r="P1203" s="219"/>
      <c r="Q1203" s="56"/>
      <c r="R1203" s="56" t="s">
        <v>216</v>
      </c>
      <c r="S1203" s="25">
        <f t="shared" si="249"/>
        <v>0</v>
      </c>
      <c r="T1203" s="25">
        <f t="shared" si="250"/>
        <v>0</v>
      </c>
      <c r="U1203" s="558">
        <f t="shared" si="255"/>
        <v>0</v>
      </c>
      <c r="V1203" s="25">
        <f t="shared" si="255"/>
        <v>0</v>
      </c>
      <c r="W1203" s="25">
        <f t="shared" si="255"/>
        <v>0</v>
      </c>
      <c r="X1203" s="25">
        <f t="shared" si="255"/>
        <v>0</v>
      </c>
      <c r="Y1203" s="25">
        <f t="shared" si="255"/>
        <v>0</v>
      </c>
      <c r="Z1203" s="25">
        <f t="shared" si="255"/>
        <v>0</v>
      </c>
      <c r="AA1203" s="25">
        <f t="shared" si="255"/>
        <v>0</v>
      </c>
      <c r="AB1203" s="25">
        <f t="shared" si="255"/>
        <v>0</v>
      </c>
      <c r="AC1203" s="451"/>
      <c r="AD1203" s="452"/>
    </row>
    <row r="1204" spans="1:30" s="6" customFormat="1" ht="13.5" customHeight="1">
      <c r="A1204" s="441"/>
      <c r="B1204" s="444"/>
      <c r="C1204" s="447"/>
      <c r="D1204" s="212"/>
      <c r="E1204" s="80"/>
      <c r="F1204" s="209"/>
      <c r="G1204" s="80"/>
      <c r="H1204" s="209"/>
      <c r="I1204" s="80"/>
      <c r="J1204" s="209"/>
      <c r="K1204" s="80"/>
      <c r="L1204" s="209"/>
      <c r="M1204" s="80"/>
      <c r="N1204" s="209"/>
      <c r="O1204" s="80"/>
      <c r="P1204" s="219"/>
      <c r="Q1204" s="56"/>
      <c r="R1204" s="56" t="s">
        <v>217</v>
      </c>
      <c r="S1204" s="25">
        <f t="shared" si="249"/>
        <v>0</v>
      </c>
      <c r="T1204" s="25">
        <f t="shared" si="250"/>
        <v>0</v>
      </c>
      <c r="U1204" s="558">
        <f t="shared" si="255"/>
        <v>0</v>
      </c>
      <c r="V1204" s="25">
        <f t="shared" si="255"/>
        <v>0</v>
      </c>
      <c r="W1204" s="25">
        <f t="shared" si="255"/>
        <v>0</v>
      </c>
      <c r="X1204" s="25">
        <f t="shared" si="255"/>
        <v>0</v>
      </c>
      <c r="Y1204" s="25">
        <f t="shared" si="255"/>
        <v>0</v>
      </c>
      <c r="Z1204" s="25">
        <f t="shared" si="255"/>
        <v>0</v>
      </c>
      <c r="AA1204" s="25">
        <f t="shared" si="255"/>
        <v>0</v>
      </c>
      <c r="AB1204" s="25">
        <f t="shared" si="255"/>
        <v>0</v>
      </c>
      <c r="AC1204" s="451"/>
      <c r="AD1204" s="452"/>
    </row>
    <row r="1205" spans="1:30" s="6" customFormat="1" ht="13.5" customHeight="1" thickBot="1">
      <c r="A1205" s="442"/>
      <c r="B1205" s="445"/>
      <c r="C1205" s="448"/>
      <c r="D1205" s="213"/>
      <c r="E1205" s="81"/>
      <c r="F1205" s="210"/>
      <c r="G1205" s="81"/>
      <c r="H1205" s="210"/>
      <c r="I1205" s="81"/>
      <c r="J1205" s="210"/>
      <c r="K1205" s="81"/>
      <c r="L1205" s="210"/>
      <c r="M1205" s="81"/>
      <c r="N1205" s="210"/>
      <c r="O1205" s="81"/>
      <c r="P1205" s="220"/>
      <c r="Q1205" s="57"/>
      <c r="R1205" s="57" t="s">
        <v>218</v>
      </c>
      <c r="S1205" s="26">
        <f t="shared" si="249"/>
        <v>0</v>
      </c>
      <c r="T1205" s="26">
        <f t="shared" si="250"/>
        <v>0</v>
      </c>
      <c r="U1205" s="559">
        <f t="shared" si="255"/>
        <v>0</v>
      </c>
      <c r="V1205" s="26">
        <f t="shared" si="255"/>
        <v>0</v>
      </c>
      <c r="W1205" s="26">
        <f t="shared" si="255"/>
        <v>0</v>
      </c>
      <c r="X1205" s="26">
        <f t="shared" si="255"/>
        <v>0</v>
      </c>
      <c r="Y1205" s="26">
        <f t="shared" si="255"/>
        <v>0</v>
      </c>
      <c r="Z1205" s="26">
        <f t="shared" si="255"/>
        <v>0</v>
      </c>
      <c r="AA1205" s="26">
        <f t="shared" si="255"/>
        <v>0</v>
      </c>
      <c r="AB1205" s="26">
        <f t="shared" si="255"/>
        <v>0</v>
      </c>
      <c r="AC1205" s="453"/>
      <c r="AD1205" s="454"/>
    </row>
    <row r="1206" spans="1:30" ht="12.75" customHeight="1">
      <c r="A1206" s="349" t="s">
        <v>441</v>
      </c>
      <c r="B1206" s="347" t="s">
        <v>69</v>
      </c>
      <c r="C1206" s="351">
        <v>198</v>
      </c>
      <c r="D1206" s="133"/>
      <c r="E1206" s="123"/>
      <c r="F1206" s="79"/>
      <c r="G1206" s="123"/>
      <c r="H1206" s="79"/>
      <c r="I1206" s="123"/>
      <c r="J1206" s="79"/>
      <c r="K1206" s="123"/>
      <c r="L1206" s="79"/>
      <c r="M1206" s="123"/>
      <c r="N1206" s="79"/>
      <c r="O1206" s="123"/>
      <c r="P1206" s="221"/>
      <c r="Q1206" s="72"/>
      <c r="R1206" s="19" t="s">
        <v>27</v>
      </c>
      <c r="S1206" s="8">
        <f>SUM(S1207:S1217)</f>
        <v>1759.8999999999999</v>
      </c>
      <c r="T1206" s="8">
        <f aca="true" t="shared" si="256" ref="T1206:AB1206">SUM(T1207:T1217)</f>
        <v>1759.9</v>
      </c>
      <c r="U1206" s="534">
        <f t="shared" si="256"/>
        <v>1759.8999999999999</v>
      </c>
      <c r="V1206" s="8">
        <f t="shared" si="256"/>
        <v>1759.9</v>
      </c>
      <c r="W1206" s="8">
        <f t="shared" si="256"/>
        <v>0</v>
      </c>
      <c r="X1206" s="8">
        <f t="shared" si="256"/>
        <v>0</v>
      </c>
      <c r="Y1206" s="8">
        <f t="shared" si="256"/>
        <v>0</v>
      </c>
      <c r="Z1206" s="8">
        <f t="shared" si="256"/>
        <v>0</v>
      </c>
      <c r="AA1206" s="8">
        <f t="shared" si="256"/>
        <v>0</v>
      </c>
      <c r="AB1206" s="8">
        <f t="shared" si="256"/>
        <v>0</v>
      </c>
      <c r="AC1206" s="356" t="s">
        <v>28</v>
      </c>
      <c r="AD1206" s="357"/>
    </row>
    <row r="1207" spans="1:30" ht="91.5" customHeight="1">
      <c r="A1207" s="349"/>
      <c r="B1207" s="347"/>
      <c r="C1207" s="351"/>
      <c r="D1207" s="107"/>
      <c r="E1207" s="74"/>
      <c r="F1207" s="10"/>
      <c r="G1207" s="74"/>
      <c r="H1207" s="10"/>
      <c r="I1207" s="74"/>
      <c r="J1207" s="10"/>
      <c r="K1207" s="74"/>
      <c r="L1207" s="10"/>
      <c r="M1207" s="74"/>
      <c r="N1207" s="10"/>
      <c r="O1207" s="74"/>
      <c r="P1207" s="95">
        <v>834001414</v>
      </c>
      <c r="Q1207" s="47" t="s">
        <v>70</v>
      </c>
      <c r="R1207" s="10" t="s">
        <v>30</v>
      </c>
      <c r="S1207" s="12">
        <f aca="true" t="shared" si="257" ref="S1207:T1211">U1207+W1207+Y1207+AA1207</f>
        <v>251.1</v>
      </c>
      <c r="T1207" s="12">
        <f t="shared" si="257"/>
        <v>251.10000000000002</v>
      </c>
      <c r="U1207" s="538">
        <v>251.1</v>
      </c>
      <c r="V1207" s="12">
        <f>575.2-324.1</f>
        <v>251.10000000000002</v>
      </c>
      <c r="W1207" s="12">
        <v>0</v>
      </c>
      <c r="X1207" s="12">
        <v>0</v>
      </c>
      <c r="Y1207" s="12">
        <v>0</v>
      </c>
      <c r="Z1207" s="12">
        <v>0</v>
      </c>
      <c r="AA1207" s="12">
        <v>0</v>
      </c>
      <c r="AB1207" s="20">
        <v>0</v>
      </c>
      <c r="AC1207" s="351"/>
      <c r="AD1207" s="358"/>
    </row>
    <row r="1208" spans="1:30" ht="12.75">
      <c r="A1208" s="349"/>
      <c r="B1208" s="347"/>
      <c r="C1208" s="351"/>
      <c r="D1208" s="107"/>
      <c r="E1208" s="74"/>
      <c r="F1208" s="10"/>
      <c r="G1208" s="74"/>
      <c r="H1208" s="10"/>
      <c r="I1208" s="74"/>
      <c r="J1208" s="10"/>
      <c r="K1208" s="74"/>
      <c r="L1208" s="10"/>
      <c r="M1208" s="74"/>
      <c r="N1208" s="10"/>
      <c r="O1208" s="74"/>
      <c r="P1208" s="95"/>
      <c r="Q1208" s="47"/>
      <c r="R1208" s="10" t="s">
        <v>33</v>
      </c>
      <c r="S1208" s="12">
        <f t="shared" si="257"/>
        <v>0</v>
      </c>
      <c r="T1208" s="12">
        <f t="shared" si="257"/>
        <v>0</v>
      </c>
      <c r="U1208" s="538">
        <v>0</v>
      </c>
      <c r="V1208" s="12">
        <v>0</v>
      </c>
      <c r="W1208" s="12">
        <v>0</v>
      </c>
      <c r="X1208" s="12">
        <v>0</v>
      </c>
      <c r="Y1208" s="12">
        <v>0</v>
      </c>
      <c r="Z1208" s="12">
        <v>0</v>
      </c>
      <c r="AA1208" s="12">
        <v>0</v>
      </c>
      <c r="AB1208" s="20">
        <v>0</v>
      </c>
      <c r="AC1208" s="351"/>
      <c r="AD1208" s="358"/>
    </row>
    <row r="1209" spans="1:30" ht="12.75">
      <c r="A1209" s="349"/>
      <c r="B1209" s="347"/>
      <c r="C1209" s="351"/>
      <c r="D1209" s="107"/>
      <c r="E1209" s="74"/>
      <c r="F1209" s="10"/>
      <c r="G1209" s="74"/>
      <c r="H1209" s="10"/>
      <c r="I1209" s="74"/>
      <c r="J1209" s="10"/>
      <c r="K1209" s="74"/>
      <c r="L1209" s="10"/>
      <c r="M1209" s="74"/>
      <c r="N1209" s="10"/>
      <c r="O1209" s="74"/>
      <c r="P1209" s="95" t="s">
        <v>194</v>
      </c>
      <c r="Q1209" s="47" t="s">
        <v>31</v>
      </c>
      <c r="R1209" s="10" t="s">
        <v>34</v>
      </c>
      <c r="S1209" s="12">
        <f t="shared" si="257"/>
        <v>1508.8</v>
      </c>
      <c r="T1209" s="12">
        <f t="shared" si="257"/>
        <v>1508.8</v>
      </c>
      <c r="U1209" s="538">
        <v>1508.8</v>
      </c>
      <c r="V1209" s="12">
        <v>1508.8</v>
      </c>
      <c r="W1209" s="12">
        <v>0</v>
      </c>
      <c r="X1209" s="12">
        <v>0</v>
      </c>
      <c r="Y1209" s="12">
        <v>0</v>
      </c>
      <c r="Z1209" s="12">
        <v>0</v>
      </c>
      <c r="AA1209" s="12">
        <v>0</v>
      </c>
      <c r="AB1209" s="20">
        <v>0</v>
      </c>
      <c r="AC1209" s="351"/>
      <c r="AD1209" s="358"/>
    </row>
    <row r="1210" spans="1:30" ht="12.75">
      <c r="A1210" s="349"/>
      <c r="B1210" s="347"/>
      <c r="C1210" s="351"/>
      <c r="D1210" s="107"/>
      <c r="E1210" s="74"/>
      <c r="F1210" s="10"/>
      <c r="G1210" s="74"/>
      <c r="H1210" s="10"/>
      <c r="I1210" s="74"/>
      <c r="J1210" s="10"/>
      <c r="K1210" s="74"/>
      <c r="L1210" s="10"/>
      <c r="M1210" s="74"/>
      <c r="N1210" s="10"/>
      <c r="O1210" s="74"/>
      <c r="P1210" s="95"/>
      <c r="Q1210" s="47"/>
      <c r="R1210" s="10" t="s">
        <v>35</v>
      </c>
      <c r="S1210" s="12">
        <f t="shared" si="257"/>
        <v>0</v>
      </c>
      <c r="T1210" s="12">
        <f t="shared" si="257"/>
        <v>0</v>
      </c>
      <c r="U1210" s="538">
        <v>0</v>
      </c>
      <c r="V1210" s="12">
        <v>0</v>
      </c>
      <c r="W1210" s="12">
        <v>0</v>
      </c>
      <c r="X1210" s="12">
        <v>0</v>
      </c>
      <c r="Y1210" s="12">
        <v>0</v>
      </c>
      <c r="Z1210" s="12">
        <v>0</v>
      </c>
      <c r="AA1210" s="12">
        <v>0</v>
      </c>
      <c r="AB1210" s="20">
        <v>0</v>
      </c>
      <c r="AC1210" s="351"/>
      <c r="AD1210" s="358"/>
    </row>
    <row r="1211" spans="1:30" ht="12.75">
      <c r="A1211" s="349"/>
      <c r="B1211" s="347"/>
      <c r="C1211" s="351"/>
      <c r="D1211" s="107"/>
      <c r="E1211" s="74"/>
      <c r="F1211" s="10"/>
      <c r="G1211" s="74"/>
      <c r="H1211" s="10"/>
      <c r="I1211" s="74"/>
      <c r="J1211" s="10"/>
      <c r="K1211" s="74"/>
      <c r="L1211" s="10"/>
      <c r="M1211" s="74"/>
      <c r="N1211" s="10"/>
      <c r="O1211" s="74"/>
      <c r="P1211" s="95"/>
      <c r="Q1211" s="10"/>
      <c r="R1211" s="10" t="s">
        <v>36</v>
      </c>
      <c r="S1211" s="12">
        <f t="shared" si="257"/>
        <v>0</v>
      </c>
      <c r="T1211" s="12">
        <f t="shared" si="257"/>
        <v>0</v>
      </c>
      <c r="U1211" s="538">
        <v>0</v>
      </c>
      <c r="V1211" s="12">
        <v>0</v>
      </c>
      <c r="W1211" s="12">
        <v>0</v>
      </c>
      <c r="X1211" s="12">
        <v>0</v>
      </c>
      <c r="Y1211" s="12">
        <v>0</v>
      </c>
      <c r="Z1211" s="12">
        <v>0</v>
      </c>
      <c r="AA1211" s="12">
        <v>0</v>
      </c>
      <c r="AB1211" s="20">
        <v>0</v>
      </c>
      <c r="AC1211" s="351"/>
      <c r="AD1211" s="358"/>
    </row>
    <row r="1212" spans="1:30" ht="12.75">
      <c r="A1212" s="349"/>
      <c r="B1212" s="347"/>
      <c r="C1212" s="351"/>
      <c r="D1212" s="107"/>
      <c r="E1212" s="74"/>
      <c r="F1212" s="10"/>
      <c r="G1212" s="74"/>
      <c r="H1212" s="10"/>
      <c r="I1212" s="74"/>
      <c r="J1212" s="10"/>
      <c r="K1212" s="74"/>
      <c r="L1212" s="10"/>
      <c r="M1212" s="74"/>
      <c r="N1212" s="10"/>
      <c r="O1212" s="74"/>
      <c r="P1212" s="95"/>
      <c r="Q1212" s="47"/>
      <c r="R1212" s="10" t="s">
        <v>207</v>
      </c>
      <c r="S1212" s="12">
        <v>0</v>
      </c>
      <c r="T1212" s="12">
        <v>0</v>
      </c>
      <c r="U1212" s="538">
        <v>0</v>
      </c>
      <c r="V1212" s="12">
        <v>0</v>
      </c>
      <c r="W1212" s="12">
        <v>0</v>
      </c>
      <c r="X1212" s="12">
        <v>0</v>
      </c>
      <c r="Y1212" s="12">
        <v>0</v>
      </c>
      <c r="Z1212" s="12">
        <v>0</v>
      </c>
      <c r="AA1212" s="12">
        <v>0</v>
      </c>
      <c r="AB1212" s="20">
        <v>0</v>
      </c>
      <c r="AC1212" s="351"/>
      <c r="AD1212" s="358"/>
    </row>
    <row r="1213" spans="1:30" ht="12.75">
      <c r="A1213" s="349"/>
      <c r="B1213" s="347"/>
      <c r="C1213" s="351"/>
      <c r="D1213" s="107"/>
      <c r="E1213" s="74"/>
      <c r="F1213" s="10"/>
      <c r="G1213" s="74"/>
      <c r="H1213" s="10"/>
      <c r="I1213" s="74"/>
      <c r="J1213" s="10"/>
      <c r="K1213" s="74"/>
      <c r="L1213" s="10"/>
      <c r="M1213" s="74"/>
      <c r="N1213" s="10"/>
      <c r="O1213" s="74"/>
      <c r="P1213" s="95"/>
      <c r="Q1213" s="10"/>
      <c r="R1213" s="47" t="s">
        <v>214</v>
      </c>
      <c r="S1213" s="12">
        <f aca="true" t="shared" si="258" ref="S1213:T1217">U1213+W1213+Y1213+AA1213</f>
        <v>0</v>
      </c>
      <c r="T1213" s="12">
        <f t="shared" si="258"/>
        <v>0</v>
      </c>
      <c r="U1213" s="538">
        <v>0</v>
      </c>
      <c r="V1213" s="12">
        <v>0</v>
      </c>
      <c r="W1213" s="12">
        <v>0</v>
      </c>
      <c r="X1213" s="12">
        <v>0</v>
      </c>
      <c r="Y1213" s="12">
        <v>0</v>
      </c>
      <c r="Z1213" s="12">
        <v>0</v>
      </c>
      <c r="AA1213" s="12">
        <v>0</v>
      </c>
      <c r="AB1213" s="20">
        <v>0</v>
      </c>
      <c r="AC1213" s="351"/>
      <c r="AD1213" s="358"/>
    </row>
    <row r="1214" spans="1:30" ht="12.75">
      <c r="A1214" s="349"/>
      <c r="B1214" s="347"/>
      <c r="C1214" s="351"/>
      <c r="D1214" s="107"/>
      <c r="E1214" s="74"/>
      <c r="F1214" s="10"/>
      <c r="G1214" s="74"/>
      <c r="H1214" s="10"/>
      <c r="I1214" s="74"/>
      <c r="J1214" s="10"/>
      <c r="K1214" s="74"/>
      <c r="L1214" s="10"/>
      <c r="M1214" s="74"/>
      <c r="N1214" s="10"/>
      <c r="O1214" s="74"/>
      <c r="P1214" s="95"/>
      <c r="Q1214" s="10"/>
      <c r="R1214" s="47" t="s">
        <v>215</v>
      </c>
      <c r="S1214" s="12">
        <f t="shared" si="258"/>
        <v>0</v>
      </c>
      <c r="T1214" s="12">
        <f t="shared" si="258"/>
        <v>0</v>
      </c>
      <c r="U1214" s="538">
        <v>0</v>
      </c>
      <c r="V1214" s="12">
        <v>0</v>
      </c>
      <c r="W1214" s="12">
        <v>0</v>
      </c>
      <c r="X1214" s="12">
        <v>0</v>
      </c>
      <c r="Y1214" s="12">
        <v>0</v>
      </c>
      <c r="Z1214" s="12">
        <v>0</v>
      </c>
      <c r="AA1214" s="12">
        <v>0</v>
      </c>
      <c r="AB1214" s="20">
        <v>0</v>
      </c>
      <c r="AC1214" s="351"/>
      <c r="AD1214" s="358"/>
    </row>
    <row r="1215" spans="1:30" ht="12.75">
      <c r="A1215" s="349"/>
      <c r="B1215" s="347"/>
      <c r="C1215" s="351"/>
      <c r="D1215" s="107"/>
      <c r="E1215" s="74"/>
      <c r="F1215" s="10"/>
      <c r="G1215" s="74"/>
      <c r="H1215" s="10"/>
      <c r="I1215" s="74"/>
      <c r="J1215" s="10"/>
      <c r="K1215" s="74"/>
      <c r="L1215" s="10"/>
      <c r="M1215" s="74"/>
      <c r="N1215" s="10"/>
      <c r="O1215" s="74"/>
      <c r="P1215" s="95"/>
      <c r="Q1215" s="10"/>
      <c r="R1215" s="47" t="s">
        <v>216</v>
      </c>
      <c r="S1215" s="12">
        <f t="shared" si="258"/>
        <v>0</v>
      </c>
      <c r="T1215" s="12">
        <f t="shared" si="258"/>
        <v>0</v>
      </c>
      <c r="U1215" s="538">
        <v>0</v>
      </c>
      <c r="V1215" s="12">
        <v>0</v>
      </c>
      <c r="W1215" s="12">
        <v>0</v>
      </c>
      <c r="X1215" s="12">
        <v>0</v>
      </c>
      <c r="Y1215" s="12">
        <v>0</v>
      </c>
      <c r="Z1215" s="12">
        <v>0</v>
      </c>
      <c r="AA1215" s="12">
        <v>0</v>
      </c>
      <c r="AB1215" s="20">
        <v>0</v>
      </c>
      <c r="AC1215" s="351"/>
      <c r="AD1215" s="358"/>
    </row>
    <row r="1216" spans="1:30" ht="12.75">
      <c r="A1216" s="349"/>
      <c r="B1216" s="347"/>
      <c r="C1216" s="351"/>
      <c r="D1216" s="107"/>
      <c r="E1216" s="74"/>
      <c r="F1216" s="10"/>
      <c r="G1216" s="74"/>
      <c r="H1216" s="10"/>
      <c r="I1216" s="74"/>
      <c r="J1216" s="10"/>
      <c r="K1216" s="74"/>
      <c r="L1216" s="10"/>
      <c r="M1216" s="74"/>
      <c r="N1216" s="10"/>
      <c r="O1216" s="74"/>
      <c r="P1216" s="95"/>
      <c r="Q1216" s="10"/>
      <c r="R1216" s="47" t="s">
        <v>217</v>
      </c>
      <c r="S1216" s="12">
        <f t="shared" si="258"/>
        <v>0</v>
      </c>
      <c r="T1216" s="12">
        <f t="shared" si="258"/>
        <v>0</v>
      </c>
      <c r="U1216" s="538">
        <v>0</v>
      </c>
      <c r="V1216" s="12">
        <v>0</v>
      </c>
      <c r="W1216" s="12">
        <v>0</v>
      </c>
      <c r="X1216" s="12">
        <v>0</v>
      </c>
      <c r="Y1216" s="12">
        <v>0</v>
      </c>
      <c r="Z1216" s="12">
        <v>0</v>
      </c>
      <c r="AA1216" s="12">
        <v>0</v>
      </c>
      <c r="AB1216" s="20">
        <v>0</v>
      </c>
      <c r="AC1216" s="351"/>
      <c r="AD1216" s="358"/>
    </row>
    <row r="1217" spans="1:30" ht="13.5" thickBot="1">
      <c r="A1217" s="350"/>
      <c r="B1217" s="348"/>
      <c r="C1217" s="352"/>
      <c r="D1217" s="135"/>
      <c r="E1217" s="75"/>
      <c r="F1217" s="21"/>
      <c r="G1217" s="75"/>
      <c r="H1217" s="21"/>
      <c r="I1217" s="75"/>
      <c r="J1217" s="21"/>
      <c r="K1217" s="75"/>
      <c r="L1217" s="21"/>
      <c r="M1217" s="75"/>
      <c r="N1217" s="21"/>
      <c r="O1217" s="75"/>
      <c r="P1217" s="114"/>
      <c r="Q1217" s="21"/>
      <c r="R1217" s="48" t="s">
        <v>218</v>
      </c>
      <c r="S1217" s="15">
        <f t="shared" si="258"/>
        <v>0</v>
      </c>
      <c r="T1217" s="15">
        <f t="shared" si="258"/>
        <v>0</v>
      </c>
      <c r="U1217" s="542">
        <v>0</v>
      </c>
      <c r="V1217" s="15">
        <v>0</v>
      </c>
      <c r="W1217" s="15">
        <v>0</v>
      </c>
      <c r="X1217" s="15">
        <v>0</v>
      </c>
      <c r="Y1217" s="15">
        <v>0</v>
      </c>
      <c r="Z1217" s="15">
        <v>0</v>
      </c>
      <c r="AA1217" s="15">
        <v>0</v>
      </c>
      <c r="AB1217" s="22">
        <v>0</v>
      </c>
      <c r="AC1217" s="352"/>
      <c r="AD1217" s="359"/>
    </row>
    <row r="1218" spans="1:30" ht="12.75" customHeight="1">
      <c r="A1218" s="349" t="s">
        <v>442</v>
      </c>
      <c r="B1218" s="347" t="s">
        <v>71</v>
      </c>
      <c r="C1218" s="351">
        <v>206.84</v>
      </c>
      <c r="D1218" s="133"/>
      <c r="E1218" s="123"/>
      <c r="F1218" s="79"/>
      <c r="G1218" s="123"/>
      <c r="H1218" s="79"/>
      <c r="I1218" s="123"/>
      <c r="J1218" s="79"/>
      <c r="K1218" s="123"/>
      <c r="L1218" s="79"/>
      <c r="M1218" s="123"/>
      <c r="N1218" s="79"/>
      <c r="O1218" s="123"/>
      <c r="P1218" s="113"/>
      <c r="Q1218" s="72"/>
      <c r="R1218" s="19" t="s">
        <v>27</v>
      </c>
      <c r="S1218" s="8">
        <f>SUM(S1219:S1229)</f>
        <v>25</v>
      </c>
      <c r="T1218" s="8">
        <f aca="true" t="shared" si="259" ref="T1218:AB1218">SUM(T1219:T1229)</f>
        <v>25</v>
      </c>
      <c r="U1218" s="534">
        <f t="shared" si="259"/>
        <v>25</v>
      </c>
      <c r="V1218" s="8">
        <f t="shared" si="259"/>
        <v>25</v>
      </c>
      <c r="W1218" s="8">
        <f t="shared" si="259"/>
        <v>0</v>
      </c>
      <c r="X1218" s="8">
        <f t="shared" si="259"/>
        <v>0</v>
      </c>
      <c r="Y1218" s="8">
        <f t="shared" si="259"/>
        <v>0</v>
      </c>
      <c r="Z1218" s="8">
        <f t="shared" si="259"/>
        <v>0</v>
      </c>
      <c r="AA1218" s="8">
        <f t="shared" si="259"/>
        <v>0</v>
      </c>
      <c r="AB1218" s="8">
        <f t="shared" si="259"/>
        <v>0</v>
      </c>
      <c r="AC1218" s="356" t="s">
        <v>28</v>
      </c>
      <c r="AD1218" s="357"/>
    </row>
    <row r="1219" spans="1:30" ht="12.75">
      <c r="A1219" s="349"/>
      <c r="B1219" s="347"/>
      <c r="C1219" s="351"/>
      <c r="D1219" s="107"/>
      <c r="E1219" s="74"/>
      <c r="F1219" s="10"/>
      <c r="G1219" s="74"/>
      <c r="H1219" s="10"/>
      <c r="I1219" s="74"/>
      <c r="J1219" s="10"/>
      <c r="K1219" s="74"/>
      <c r="L1219" s="10"/>
      <c r="M1219" s="74"/>
      <c r="N1219" s="10"/>
      <c r="O1219" s="74"/>
      <c r="P1219" s="95"/>
      <c r="Q1219" s="47"/>
      <c r="R1219" s="10" t="s">
        <v>30</v>
      </c>
      <c r="S1219" s="12">
        <f aca="true" t="shared" si="260" ref="S1219:T1223">U1219+W1219+Y1219+AA1219</f>
        <v>0</v>
      </c>
      <c r="T1219" s="12">
        <f t="shared" si="260"/>
        <v>0</v>
      </c>
      <c r="U1219" s="538">
        <v>0</v>
      </c>
      <c r="V1219" s="12">
        <f>645-420.3-224.7</f>
        <v>0</v>
      </c>
      <c r="W1219" s="12">
        <v>0</v>
      </c>
      <c r="X1219" s="12">
        <v>0</v>
      </c>
      <c r="Y1219" s="12">
        <v>0</v>
      </c>
      <c r="Z1219" s="12">
        <v>0</v>
      </c>
      <c r="AA1219" s="12">
        <v>0</v>
      </c>
      <c r="AB1219" s="20">
        <v>0</v>
      </c>
      <c r="AC1219" s="351"/>
      <c r="AD1219" s="358"/>
    </row>
    <row r="1220" spans="1:30" ht="12.75">
      <c r="A1220" s="349"/>
      <c r="B1220" s="347"/>
      <c r="C1220" s="351"/>
      <c r="D1220" s="107"/>
      <c r="E1220" s="74"/>
      <c r="F1220" s="10"/>
      <c r="G1220" s="74"/>
      <c r="H1220" s="10"/>
      <c r="I1220" s="74"/>
      <c r="J1220" s="10"/>
      <c r="K1220" s="74"/>
      <c r="L1220" s="10"/>
      <c r="M1220" s="74"/>
      <c r="N1220" s="10"/>
      <c r="O1220" s="74"/>
      <c r="P1220" s="95"/>
      <c r="Q1220" s="47"/>
      <c r="R1220" s="10" t="s">
        <v>33</v>
      </c>
      <c r="S1220" s="12">
        <f t="shared" si="260"/>
        <v>0</v>
      </c>
      <c r="T1220" s="12">
        <f t="shared" si="260"/>
        <v>0</v>
      </c>
      <c r="U1220" s="538">
        <v>0</v>
      </c>
      <c r="V1220" s="12">
        <v>0</v>
      </c>
      <c r="W1220" s="12">
        <v>0</v>
      </c>
      <c r="X1220" s="12">
        <v>0</v>
      </c>
      <c r="Y1220" s="12">
        <v>0</v>
      </c>
      <c r="Z1220" s="12">
        <v>0</v>
      </c>
      <c r="AA1220" s="12">
        <v>0</v>
      </c>
      <c r="AB1220" s="20">
        <v>0</v>
      </c>
      <c r="AC1220" s="351"/>
      <c r="AD1220" s="358"/>
    </row>
    <row r="1221" spans="1:30" ht="12.75">
      <c r="A1221" s="349"/>
      <c r="B1221" s="347"/>
      <c r="C1221" s="351"/>
      <c r="D1221" s="107"/>
      <c r="E1221" s="74"/>
      <c r="F1221" s="10"/>
      <c r="G1221" s="74"/>
      <c r="H1221" s="10"/>
      <c r="I1221" s="74"/>
      <c r="J1221" s="10"/>
      <c r="K1221" s="74"/>
      <c r="L1221" s="10"/>
      <c r="M1221" s="74"/>
      <c r="N1221" s="10"/>
      <c r="O1221" s="74"/>
      <c r="P1221" s="95"/>
      <c r="Q1221" s="47"/>
      <c r="R1221" s="10" t="s">
        <v>34</v>
      </c>
      <c r="S1221" s="12">
        <f t="shared" si="260"/>
        <v>0</v>
      </c>
      <c r="T1221" s="12">
        <f t="shared" si="260"/>
        <v>0</v>
      </c>
      <c r="U1221" s="538">
        <v>0</v>
      </c>
      <c r="V1221" s="12">
        <v>0</v>
      </c>
      <c r="W1221" s="12">
        <v>0</v>
      </c>
      <c r="X1221" s="12">
        <v>0</v>
      </c>
      <c r="Y1221" s="12">
        <v>0</v>
      </c>
      <c r="Z1221" s="12">
        <v>0</v>
      </c>
      <c r="AA1221" s="12">
        <v>0</v>
      </c>
      <c r="AB1221" s="20">
        <v>0</v>
      </c>
      <c r="AC1221" s="351"/>
      <c r="AD1221" s="358"/>
    </row>
    <row r="1222" spans="1:30" ht="38.25" customHeight="1">
      <c r="A1222" s="349"/>
      <c r="B1222" s="347"/>
      <c r="C1222" s="351"/>
      <c r="D1222" s="107"/>
      <c r="E1222" s="74"/>
      <c r="F1222" s="10"/>
      <c r="G1222" s="74"/>
      <c r="H1222" s="10"/>
      <c r="I1222" s="74"/>
      <c r="J1222" s="10"/>
      <c r="K1222" s="74"/>
      <c r="L1222" s="10"/>
      <c r="M1222" s="74"/>
      <c r="N1222" s="10"/>
      <c r="O1222" s="74"/>
      <c r="P1222" s="95" t="s">
        <v>194</v>
      </c>
      <c r="Q1222" s="47" t="s">
        <v>289</v>
      </c>
      <c r="R1222" s="10" t="s">
        <v>35</v>
      </c>
      <c r="S1222" s="12">
        <v>25</v>
      </c>
      <c r="T1222" s="12">
        <v>25</v>
      </c>
      <c r="U1222" s="538">
        <v>25</v>
      </c>
      <c r="V1222" s="12">
        <v>25</v>
      </c>
      <c r="W1222" s="12">
        <v>0</v>
      </c>
      <c r="X1222" s="12">
        <v>0</v>
      </c>
      <c r="Y1222" s="12">
        <v>0</v>
      </c>
      <c r="Z1222" s="12">
        <v>0</v>
      </c>
      <c r="AA1222" s="12">
        <v>0</v>
      </c>
      <c r="AB1222" s="20">
        <v>0</v>
      </c>
      <c r="AC1222" s="351"/>
      <c r="AD1222" s="358"/>
    </row>
    <row r="1223" spans="1:30" ht="12.75">
      <c r="A1223" s="349"/>
      <c r="B1223" s="347"/>
      <c r="C1223" s="351"/>
      <c r="D1223" s="107"/>
      <c r="E1223" s="74"/>
      <c r="F1223" s="10"/>
      <c r="G1223" s="74"/>
      <c r="H1223" s="10"/>
      <c r="I1223" s="74"/>
      <c r="J1223" s="10"/>
      <c r="K1223" s="74"/>
      <c r="L1223" s="10"/>
      <c r="M1223" s="74"/>
      <c r="N1223" s="10"/>
      <c r="O1223" s="74"/>
      <c r="P1223" s="95"/>
      <c r="Q1223" s="47"/>
      <c r="R1223" s="10" t="s">
        <v>36</v>
      </c>
      <c r="S1223" s="12">
        <f t="shared" si="260"/>
        <v>0</v>
      </c>
      <c r="T1223" s="12">
        <f t="shared" si="260"/>
        <v>0</v>
      </c>
      <c r="U1223" s="538">
        <v>0</v>
      </c>
      <c r="V1223" s="12">
        <v>0</v>
      </c>
      <c r="W1223" s="12">
        <v>0</v>
      </c>
      <c r="X1223" s="12">
        <v>0</v>
      </c>
      <c r="Y1223" s="12">
        <v>0</v>
      </c>
      <c r="Z1223" s="12">
        <v>0</v>
      </c>
      <c r="AA1223" s="12">
        <v>0</v>
      </c>
      <c r="AB1223" s="20">
        <v>0</v>
      </c>
      <c r="AC1223" s="351"/>
      <c r="AD1223" s="358"/>
    </row>
    <row r="1224" spans="1:30" ht="12.75">
      <c r="A1224" s="349"/>
      <c r="B1224" s="347"/>
      <c r="C1224" s="351"/>
      <c r="D1224" s="107"/>
      <c r="E1224" s="74"/>
      <c r="F1224" s="10"/>
      <c r="G1224" s="74"/>
      <c r="H1224" s="10"/>
      <c r="I1224" s="74"/>
      <c r="J1224" s="10"/>
      <c r="K1224" s="74"/>
      <c r="L1224" s="10"/>
      <c r="M1224" s="74"/>
      <c r="N1224" s="10"/>
      <c r="O1224" s="74"/>
      <c r="P1224" s="95"/>
      <c r="Q1224" s="47"/>
      <c r="R1224" s="10" t="s">
        <v>207</v>
      </c>
      <c r="S1224" s="12">
        <v>0</v>
      </c>
      <c r="T1224" s="12">
        <v>0</v>
      </c>
      <c r="U1224" s="538">
        <v>0</v>
      </c>
      <c r="V1224" s="12">
        <v>0</v>
      </c>
      <c r="W1224" s="12">
        <v>0</v>
      </c>
      <c r="X1224" s="12">
        <v>0</v>
      </c>
      <c r="Y1224" s="12">
        <v>0</v>
      </c>
      <c r="Z1224" s="12">
        <v>0</v>
      </c>
      <c r="AA1224" s="12">
        <v>0</v>
      </c>
      <c r="AB1224" s="20">
        <v>0</v>
      </c>
      <c r="AC1224" s="351"/>
      <c r="AD1224" s="358"/>
    </row>
    <row r="1225" spans="1:30" ht="12.75">
      <c r="A1225" s="349"/>
      <c r="B1225" s="347"/>
      <c r="C1225" s="351"/>
      <c r="D1225" s="107"/>
      <c r="E1225" s="74"/>
      <c r="F1225" s="10"/>
      <c r="G1225" s="74"/>
      <c r="H1225" s="10"/>
      <c r="I1225" s="74"/>
      <c r="J1225" s="10"/>
      <c r="K1225" s="74"/>
      <c r="L1225" s="10"/>
      <c r="M1225" s="74"/>
      <c r="N1225" s="10"/>
      <c r="O1225" s="74"/>
      <c r="P1225" s="95"/>
      <c r="Q1225" s="10"/>
      <c r="R1225" s="47" t="s">
        <v>214</v>
      </c>
      <c r="S1225" s="12">
        <f aca="true" t="shared" si="261" ref="S1225:T1229">U1225+W1225+Y1225+AA1225</f>
        <v>0</v>
      </c>
      <c r="T1225" s="12">
        <f t="shared" si="261"/>
        <v>0</v>
      </c>
      <c r="U1225" s="538">
        <v>0</v>
      </c>
      <c r="V1225" s="12">
        <v>0</v>
      </c>
      <c r="W1225" s="12">
        <v>0</v>
      </c>
      <c r="X1225" s="12">
        <v>0</v>
      </c>
      <c r="Y1225" s="12">
        <v>0</v>
      </c>
      <c r="Z1225" s="12">
        <v>0</v>
      </c>
      <c r="AA1225" s="12">
        <v>0</v>
      </c>
      <c r="AB1225" s="20">
        <v>0</v>
      </c>
      <c r="AC1225" s="351"/>
      <c r="AD1225" s="358"/>
    </row>
    <row r="1226" spans="1:30" ht="12.75">
      <c r="A1226" s="349"/>
      <c r="B1226" s="347"/>
      <c r="C1226" s="351"/>
      <c r="D1226" s="107"/>
      <c r="E1226" s="74"/>
      <c r="F1226" s="10"/>
      <c r="G1226" s="74"/>
      <c r="H1226" s="10"/>
      <c r="I1226" s="74"/>
      <c r="J1226" s="10"/>
      <c r="K1226" s="74"/>
      <c r="L1226" s="10"/>
      <c r="M1226" s="74"/>
      <c r="N1226" s="10"/>
      <c r="O1226" s="74"/>
      <c r="P1226" s="95"/>
      <c r="Q1226" s="10"/>
      <c r="R1226" s="47" t="s">
        <v>215</v>
      </c>
      <c r="S1226" s="12">
        <f t="shared" si="261"/>
        <v>0</v>
      </c>
      <c r="T1226" s="12">
        <f t="shared" si="261"/>
        <v>0</v>
      </c>
      <c r="U1226" s="538">
        <v>0</v>
      </c>
      <c r="V1226" s="12">
        <v>0</v>
      </c>
      <c r="W1226" s="12">
        <v>0</v>
      </c>
      <c r="X1226" s="12">
        <v>0</v>
      </c>
      <c r="Y1226" s="12">
        <v>0</v>
      </c>
      <c r="Z1226" s="12">
        <v>0</v>
      </c>
      <c r="AA1226" s="12">
        <v>0</v>
      </c>
      <c r="AB1226" s="20">
        <v>0</v>
      </c>
      <c r="AC1226" s="351"/>
      <c r="AD1226" s="358"/>
    </row>
    <row r="1227" spans="1:30" ht="12.75">
      <c r="A1227" s="349"/>
      <c r="B1227" s="347"/>
      <c r="C1227" s="351"/>
      <c r="D1227" s="107"/>
      <c r="E1227" s="74"/>
      <c r="F1227" s="10"/>
      <c r="G1227" s="74"/>
      <c r="H1227" s="10"/>
      <c r="I1227" s="74"/>
      <c r="J1227" s="10"/>
      <c r="K1227" s="74"/>
      <c r="L1227" s="10"/>
      <c r="M1227" s="74"/>
      <c r="N1227" s="10"/>
      <c r="O1227" s="74"/>
      <c r="P1227" s="95"/>
      <c r="Q1227" s="10"/>
      <c r="R1227" s="47" t="s">
        <v>216</v>
      </c>
      <c r="S1227" s="12">
        <f t="shared" si="261"/>
        <v>0</v>
      </c>
      <c r="T1227" s="12">
        <f t="shared" si="261"/>
        <v>0</v>
      </c>
      <c r="U1227" s="538">
        <v>0</v>
      </c>
      <c r="V1227" s="12">
        <v>0</v>
      </c>
      <c r="W1227" s="12">
        <v>0</v>
      </c>
      <c r="X1227" s="12">
        <v>0</v>
      </c>
      <c r="Y1227" s="12">
        <v>0</v>
      </c>
      <c r="Z1227" s="12">
        <v>0</v>
      </c>
      <c r="AA1227" s="12">
        <v>0</v>
      </c>
      <c r="AB1227" s="20">
        <v>0</v>
      </c>
      <c r="AC1227" s="351"/>
      <c r="AD1227" s="358"/>
    </row>
    <row r="1228" spans="1:30" ht="12.75">
      <c r="A1228" s="349"/>
      <c r="B1228" s="347"/>
      <c r="C1228" s="351"/>
      <c r="D1228" s="107"/>
      <c r="E1228" s="74"/>
      <c r="F1228" s="10"/>
      <c r="G1228" s="74"/>
      <c r="H1228" s="10"/>
      <c r="I1228" s="74"/>
      <c r="J1228" s="10"/>
      <c r="K1228" s="74"/>
      <c r="L1228" s="10"/>
      <c r="M1228" s="74"/>
      <c r="N1228" s="10"/>
      <c r="O1228" s="74"/>
      <c r="P1228" s="95"/>
      <c r="Q1228" s="10"/>
      <c r="R1228" s="47" t="s">
        <v>217</v>
      </c>
      <c r="S1228" s="12">
        <f t="shared" si="261"/>
        <v>0</v>
      </c>
      <c r="T1228" s="12">
        <f t="shared" si="261"/>
        <v>0</v>
      </c>
      <c r="U1228" s="538">
        <v>0</v>
      </c>
      <c r="V1228" s="12">
        <v>0</v>
      </c>
      <c r="W1228" s="12">
        <v>0</v>
      </c>
      <c r="X1228" s="12">
        <v>0</v>
      </c>
      <c r="Y1228" s="12">
        <v>0</v>
      </c>
      <c r="Z1228" s="12">
        <v>0</v>
      </c>
      <c r="AA1228" s="12">
        <v>0</v>
      </c>
      <c r="AB1228" s="20">
        <v>0</v>
      </c>
      <c r="AC1228" s="351"/>
      <c r="AD1228" s="358"/>
    </row>
    <row r="1229" spans="1:30" ht="13.5" thickBot="1">
      <c r="A1229" s="350"/>
      <c r="B1229" s="348"/>
      <c r="C1229" s="352"/>
      <c r="D1229" s="135"/>
      <c r="E1229" s="75"/>
      <c r="F1229" s="21"/>
      <c r="G1229" s="75"/>
      <c r="H1229" s="21"/>
      <c r="I1229" s="75"/>
      <c r="J1229" s="21"/>
      <c r="K1229" s="75"/>
      <c r="L1229" s="21"/>
      <c r="M1229" s="75"/>
      <c r="N1229" s="21"/>
      <c r="O1229" s="75"/>
      <c r="P1229" s="114"/>
      <c r="Q1229" s="21"/>
      <c r="R1229" s="48" t="s">
        <v>218</v>
      </c>
      <c r="S1229" s="15">
        <f t="shared" si="261"/>
        <v>0</v>
      </c>
      <c r="T1229" s="15">
        <f t="shared" si="261"/>
        <v>0</v>
      </c>
      <c r="U1229" s="542">
        <v>0</v>
      </c>
      <c r="V1229" s="15">
        <v>0</v>
      </c>
      <c r="W1229" s="15">
        <v>0</v>
      </c>
      <c r="X1229" s="15">
        <v>0</v>
      </c>
      <c r="Y1229" s="15">
        <v>0</v>
      </c>
      <c r="Z1229" s="15">
        <v>0</v>
      </c>
      <c r="AA1229" s="15">
        <v>0</v>
      </c>
      <c r="AB1229" s="22">
        <v>0</v>
      </c>
      <c r="AC1229" s="352"/>
      <c r="AD1229" s="359"/>
    </row>
    <row r="1230" spans="1:30" ht="12.75" customHeight="1">
      <c r="A1230" s="349" t="s">
        <v>443</v>
      </c>
      <c r="B1230" s="347" t="s">
        <v>72</v>
      </c>
      <c r="C1230" s="351">
        <v>209.5</v>
      </c>
      <c r="D1230" s="133"/>
      <c r="E1230" s="123"/>
      <c r="F1230" s="79"/>
      <c r="G1230" s="123"/>
      <c r="H1230" s="79"/>
      <c r="I1230" s="123"/>
      <c r="J1230" s="79"/>
      <c r="K1230" s="123"/>
      <c r="L1230" s="79"/>
      <c r="M1230" s="123"/>
      <c r="N1230" s="79"/>
      <c r="O1230" s="123"/>
      <c r="P1230" s="113"/>
      <c r="Q1230" s="72"/>
      <c r="R1230" s="19" t="s">
        <v>27</v>
      </c>
      <c r="S1230" s="8">
        <f>SUM(S1231:S1241)</f>
        <v>298.2</v>
      </c>
      <c r="T1230" s="8">
        <f aca="true" t="shared" si="262" ref="T1230:AB1230">SUM(T1231:T1241)</f>
        <v>298.2</v>
      </c>
      <c r="U1230" s="534">
        <f t="shared" si="262"/>
        <v>298.2</v>
      </c>
      <c r="V1230" s="8">
        <f t="shared" si="262"/>
        <v>298.2</v>
      </c>
      <c r="W1230" s="8">
        <f t="shared" si="262"/>
        <v>0</v>
      </c>
      <c r="X1230" s="8">
        <f t="shared" si="262"/>
        <v>0</v>
      </c>
      <c r="Y1230" s="8">
        <f t="shared" si="262"/>
        <v>0</v>
      </c>
      <c r="Z1230" s="8">
        <f t="shared" si="262"/>
        <v>0</v>
      </c>
      <c r="AA1230" s="8">
        <f t="shared" si="262"/>
        <v>0</v>
      </c>
      <c r="AB1230" s="8">
        <f t="shared" si="262"/>
        <v>0</v>
      </c>
      <c r="AC1230" s="356" t="s">
        <v>28</v>
      </c>
      <c r="AD1230" s="357"/>
    </row>
    <row r="1231" spans="1:30" ht="76.5">
      <c r="A1231" s="349"/>
      <c r="B1231" s="347"/>
      <c r="C1231" s="351"/>
      <c r="D1231" s="107"/>
      <c r="E1231" s="74"/>
      <c r="F1231" s="10"/>
      <c r="G1231" s="74"/>
      <c r="H1231" s="10"/>
      <c r="I1231" s="74"/>
      <c r="J1231" s="10"/>
      <c r="K1231" s="74"/>
      <c r="L1231" s="10"/>
      <c r="M1231" s="74"/>
      <c r="N1231" s="10"/>
      <c r="O1231" s="74"/>
      <c r="P1231" s="95">
        <v>834001414</v>
      </c>
      <c r="Q1231" s="47" t="s">
        <v>70</v>
      </c>
      <c r="R1231" s="10" t="s">
        <v>30</v>
      </c>
      <c r="S1231" s="12">
        <f aca="true" t="shared" si="263" ref="S1231:T1235">U1231+W1231+Y1231+AA1231</f>
        <v>298.2</v>
      </c>
      <c r="T1231" s="12">
        <f t="shared" si="263"/>
        <v>298.2</v>
      </c>
      <c r="U1231" s="538">
        <v>298.2</v>
      </c>
      <c r="V1231" s="12">
        <f>410.4-112.2</f>
        <v>298.2</v>
      </c>
      <c r="W1231" s="12">
        <v>0</v>
      </c>
      <c r="X1231" s="12">
        <v>0</v>
      </c>
      <c r="Y1231" s="12">
        <v>0</v>
      </c>
      <c r="Z1231" s="12">
        <v>0</v>
      </c>
      <c r="AA1231" s="12">
        <v>0</v>
      </c>
      <c r="AB1231" s="20">
        <v>0</v>
      </c>
      <c r="AC1231" s="351"/>
      <c r="AD1231" s="358"/>
    </row>
    <row r="1232" spans="1:30" ht="12.75">
      <c r="A1232" s="349"/>
      <c r="B1232" s="347"/>
      <c r="C1232" s="351"/>
      <c r="D1232" s="107"/>
      <c r="E1232" s="74"/>
      <c r="F1232" s="10"/>
      <c r="G1232" s="74"/>
      <c r="H1232" s="10"/>
      <c r="I1232" s="74"/>
      <c r="J1232" s="10"/>
      <c r="K1232" s="74"/>
      <c r="L1232" s="10"/>
      <c r="M1232" s="74"/>
      <c r="N1232" s="10"/>
      <c r="O1232" s="74"/>
      <c r="P1232" s="95"/>
      <c r="Q1232" s="47"/>
      <c r="R1232" s="10" t="s">
        <v>33</v>
      </c>
      <c r="S1232" s="12">
        <f t="shared" si="263"/>
        <v>0</v>
      </c>
      <c r="T1232" s="12">
        <f t="shared" si="263"/>
        <v>0</v>
      </c>
      <c r="U1232" s="538">
        <v>0</v>
      </c>
      <c r="V1232" s="12">
        <v>0</v>
      </c>
      <c r="W1232" s="12">
        <v>0</v>
      </c>
      <c r="X1232" s="12">
        <v>0</v>
      </c>
      <c r="Y1232" s="12">
        <v>0</v>
      </c>
      <c r="Z1232" s="12">
        <v>0</v>
      </c>
      <c r="AA1232" s="12">
        <v>0</v>
      </c>
      <c r="AB1232" s="20">
        <v>0</v>
      </c>
      <c r="AC1232" s="351"/>
      <c r="AD1232" s="358"/>
    </row>
    <row r="1233" spans="1:30" ht="12.75">
      <c r="A1233" s="349"/>
      <c r="B1233" s="347"/>
      <c r="C1233" s="351"/>
      <c r="D1233" s="107"/>
      <c r="E1233" s="74"/>
      <c r="F1233" s="10"/>
      <c r="G1233" s="74"/>
      <c r="H1233" s="10"/>
      <c r="I1233" s="74"/>
      <c r="J1233" s="10"/>
      <c r="K1233" s="74"/>
      <c r="L1233" s="10"/>
      <c r="M1233" s="74"/>
      <c r="N1233" s="10"/>
      <c r="O1233" s="74"/>
      <c r="P1233" s="95"/>
      <c r="Q1233" s="47"/>
      <c r="R1233" s="10" t="s">
        <v>34</v>
      </c>
      <c r="S1233" s="12">
        <f t="shared" si="263"/>
        <v>0</v>
      </c>
      <c r="T1233" s="12">
        <f t="shared" si="263"/>
        <v>0</v>
      </c>
      <c r="U1233" s="538">
        <v>0</v>
      </c>
      <c r="V1233" s="12">
        <v>0</v>
      </c>
      <c r="W1233" s="12">
        <v>0</v>
      </c>
      <c r="X1233" s="12">
        <v>0</v>
      </c>
      <c r="Y1233" s="12">
        <v>0</v>
      </c>
      <c r="Z1233" s="12">
        <v>0</v>
      </c>
      <c r="AA1233" s="12">
        <v>0</v>
      </c>
      <c r="AB1233" s="20">
        <v>0</v>
      </c>
      <c r="AC1233" s="351"/>
      <c r="AD1233" s="358"/>
    </row>
    <row r="1234" spans="1:30" ht="12.75">
      <c r="A1234" s="349"/>
      <c r="B1234" s="347"/>
      <c r="C1234" s="351"/>
      <c r="D1234" s="107"/>
      <c r="E1234" s="74"/>
      <c r="F1234" s="10"/>
      <c r="G1234" s="74"/>
      <c r="H1234" s="10"/>
      <c r="I1234" s="74"/>
      <c r="J1234" s="10"/>
      <c r="K1234" s="74"/>
      <c r="L1234" s="10"/>
      <c r="M1234" s="74"/>
      <c r="N1234" s="10"/>
      <c r="O1234" s="74"/>
      <c r="P1234" s="95"/>
      <c r="Q1234" s="47"/>
      <c r="R1234" s="10" t="s">
        <v>35</v>
      </c>
      <c r="S1234" s="12">
        <f t="shared" si="263"/>
        <v>0</v>
      </c>
      <c r="T1234" s="12">
        <f t="shared" si="263"/>
        <v>0</v>
      </c>
      <c r="U1234" s="538">
        <v>0</v>
      </c>
      <c r="V1234" s="12">
        <v>0</v>
      </c>
      <c r="W1234" s="12">
        <v>0</v>
      </c>
      <c r="X1234" s="12">
        <v>0</v>
      </c>
      <c r="Y1234" s="12">
        <v>0</v>
      </c>
      <c r="Z1234" s="12">
        <v>0</v>
      </c>
      <c r="AA1234" s="12">
        <v>0</v>
      </c>
      <c r="AB1234" s="20">
        <v>0</v>
      </c>
      <c r="AC1234" s="351"/>
      <c r="AD1234" s="358"/>
    </row>
    <row r="1235" spans="1:30" ht="12.75">
      <c r="A1235" s="349"/>
      <c r="B1235" s="347"/>
      <c r="C1235" s="351"/>
      <c r="D1235" s="107"/>
      <c r="E1235" s="74"/>
      <c r="F1235" s="10"/>
      <c r="G1235" s="74"/>
      <c r="H1235" s="10"/>
      <c r="I1235" s="74"/>
      <c r="J1235" s="10"/>
      <c r="K1235" s="74"/>
      <c r="L1235" s="10"/>
      <c r="M1235" s="74"/>
      <c r="N1235" s="10"/>
      <c r="O1235" s="74"/>
      <c r="P1235" s="95"/>
      <c r="Q1235" s="47"/>
      <c r="R1235" s="10" t="s">
        <v>36</v>
      </c>
      <c r="S1235" s="12">
        <f t="shared" si="263"/>
        <v>0</v>
      </c>
      <c r="T1235" s="12">
        <f t="shared" si="263"/>
        <v>0</v>
      </c>
      <c r="U1235" s="538">
        <v>0</v>
      </c>
      <c r="V1235" s="12">
        <v>0</v>
      </c>
      <c r="W1235" s="12">
        <v>0</v>
      </c>
      <c r="X1235" s="12">
        <v>0</v>
      </c>
      <c r="Y1235" s="12">
        <v>0</v>
      </c>
      <c r="Z1235" s="12">
        <v>0</v>
      </c>
      <c r="AA1235" s="12">
        <v>0</v>
      </c>
      <c r="AB1235" s="20">
        <v>0</v>
      </c>
      <c r="AC1235" s="351"/>
      <c r="AD1235" s="358"/>
    </row>
    <row r="1236" spans="1:30" ht="12.75">
      <c r="A1236" s="349"/>
      <c r="B1236" s="347"/>
      <c r="C1236" s="351"/>
      <c r="D1236" s="107"/>
      <c r="E1236" s="74"/>
      <c r="F1236" s="10"/>
      <c r="G1236" s="74"/>
      <c r="H1236" s="10"/>
      <c r="I1236" s="74"/>
      <c r="J1236" s="10"/>
      <c r="K1236" s="74"/>
      <c r="L1236" s="10"/>
      <c r="M1236" s="74"/>
      <c r="N1236" s="10"/>
      <c r="O1236" s="74"/>
      <c r="P1236" s="95"/>
      <c r="Q1236" s="47"/>
      <c r="R1236" s="10" t="s">
        <v>207</v>
      </c>
      <c r="S1236" s="12">
        <v>0</v>
      </c>
      <c r="T1236" s="12">
        <v>0</v>
      </c>
      <c r="U1236" s="538">
        <v>0</v>
      </c>
      <c r="V1236" s="12">
        <v>0</v>
      </c>
      <c r="W1236" s="12">
        <v>0</v>
      </c>
      <c r="X1236" s="12">
        <v>0</v>
      </c>
      <c r="Y1236" s="12">
        <v>0</v>
      </c>
      <c r="Z1236" s="12">
        <v>0</v>
      </c>
      <c r="AA1236" s="12">
        <v>0</v>
      </c>
      <c r="AB1236" s="20">
        <v>0</v>
      </c>
      <c r="AC1236" s="351"/>
      <c r="AD1236" s="358"/>
    </row>
    <row r="1237" spans="1:30" ht="12.75">
      <c r="A1237" s="349"/>
      <c r="B1237" s="347"/>
      <c r="C1237" s="351"/>
      <c r="D1237" s="107"/>
      <c r="E1237" s="74"/>
      <c r="F1237" s="10"/>
      <c r="G1237" s="74"/>
      <c r="H1237" s="10"/>
      <c r="I1237" s="74"/>
      <c r="J1237" s="10"/>
      <c r="K1237" s="74"/>
      <c r="L1237" s="10"/>
      <c r="M1237" s="74"/>
      <c r="N1237" s="10"/>
      <c r="O1237" s="74"/>
      <c r="P1237" s="95"/>
      <c r="Q1237" s="10"/>
      <c r="R1237" s="47" t="s">
        <v>214</v>
      </c>
      <c r="S1237" s="12">
        <f aca="true" t="shared" si="264" ref="S1237:T1241">U1237+W1237+Y1237+AA1237</f>
        <v>0</v>
      </c>
      <c r="T1237" s="12">
        <f t="shared" si="264"/>
        <v>0</v>
      </c>
      <c r="U1237" s="538">
        <v>0</v>
      </c>
      <c r="V1237" s="12">
        <v>0</v>
      </c>
      <c r="W1237" s="12">
        <v>0</v>
      </c>
      <c r="X1237" s="12">
        <v>0</v>
      </c>
      <c r="Y1237" s="12">
        <v>0</v>
      </c>
      <c r="Z1237" s="12">
        <v>0</v>
      </c>
      <c r="AA1237" s="12">
        <v>0</v>
      </c>
      <c r="AB1237" s="20">
        <v>0</v>
      </c>
      <c r="AC1237" s="351"/>
      <c r="AD1237" s="358"/>
    </row>
    <row r="1238" spans="1:30" ht="12.75">
      <c r="A1238" s="349"/>
      <c r="B1238" s="347"/>
      <c r="C1238" s="351"/>
      <c r="D1238" s="107"/>
      <c r="E1238" s="74"/>
      <c r="F1238" s="10"/>
      <c r="G1238" s="74"/>
      <c r="H1238" s="10"/>
      <c r="I1238" s="74"/>
      <c r="J1238" s="10"/>
      <c r="K1238" s="74"/>
      <c r="L1238" s="10"/>
      <c r="M1238" s="74"/>
      <c r="N1238" s="10"/>
      <c r="O1238" s="74"/>
      <c r="P1238" s="95"/>
      <c r="Q1238" s="10"/>
      <c r="R1238" s="47" t="s">
        <v>215</v>
      </c>
      <c r="S1238" s="12">
        <f t="shared" si="264"/>
        <v>0</v>
      </c>
      <c r="T1238" s="12">
        <f t="shared" si="264"/>
        <v>0</v>
      </c>
      <c r="U1238" s="538">
        <v>0</v>
      </c>
      <c r="V1238" s="12">
        <v>0</v>
      </c>
      <c r="W1238" s="12">
        <v>0</v>
      </c>
      <c r="X1238" s="12">
        <v>0</v>
      </c>
      <c r="Y1238" s="12">
        <v>0</v>
      </c>
      <c r="Z1238" s="12">
        <v>0</v>
      </c>
      <c r="AA1238" s="12">
        <v>0</v>
      </c>
      <c r="AB1238" s="20">
        <v>0</v>
      </c>
      <c r="AC1238" s="351"/>
      <c r="AD1238" s="358"/>
    </row>
    <row r="1239" spans="1:30" ht="12.75">
      <c r="A1239" s="349"/>
      <c r="B1239" s="347"/>
      <c r="C1239" s="351"/>
      <c r="D1239" s="107"/>
      <c r="E1239" s="74"/>
      <c r="F1239" s="10"/>
      <c r="G1239" s="74"/>
      <c r="H1239" s="10"/>
      <c r="I1239" s="74"/>
      <c r="J1239" s="10"/>
      <c r="K1239" s="74"/>
      <c r="L1239" s="10"/>
      <c r="M1239" s="74"/>
      <c r="N1239" s="10"/>
      <c r="O1239" s="74"/>
      <c r="P1239" s="95"/>
      <c r="Q1239" s="10"/>
      <c r="R1239" s="47" t="s">
        <v>216</v>
      </c>
      <c r="S1239" s="12">
        <f t="shared" si="264"/>
        <v>0</v>
      </c>
      <c r="T1239" s="12">
        <f t="shared" si="264"/>
        <v>0</v>
      </c>
      <c r="U1239" s="538">
        <v>0</v>
      </c>
      <c r="V1239" s="12">
        <v>0</v>
      </c>
      <c r="W1239" s="12">
        <v>0</v>
      </c>
      <c r="X1239" s="12">
        <v>0</v>
      </c>
      <c r="Y1239" s="12">
        <v>0</v>
      </c>
      <c r="Z1239" s="12">
        <v>0</v>
      </c>
      <c r="AA1239" s="12">
        <v>0</v>
      </c>
      <c r="AB1239" s="20">
        <v>0</v>
      </c>
      <c r="AC1239" s="351"/>
      <c r="AD1239" s="358"/>
    </row>
    <row r="1240" spans="1:30" ht="27.75" customHeight="1">
      <c r="A1240" s="349"/>
      <c r="B1240" s="347"/>
      <c r="C1240" s="351"/>
      <c r="D1240" s="107"/>
      <c r="E1240" s="74"/>
      <c r="F1240" s="10"/>
      <c r="G1240" s="74"/>
      <c r="H1240" s="10"/>
      <c r="I1240" s="74"/>
      <c r="J1240" s="10"/>
      <c r="K1240" s="74"/>
      <c r="L1240" s="10"/>
      <c r="M1240" s="74"/>
      <c r="N1240" s="10"/>
      <c r="O1240" s="74"/>
      <c r="P1240" s="95"/>
      <c r="Q1240" s="10"/>
      <c r="R1240" s="47" t="s">
        <v>217</v>
      </c>
      <c r="S1240" s="12">
        <f t="shared" si="264"/>
        <v>0</v>
      </c>
      <c r="T1240" s="12">
        <f t="shared" si="264"/>
        <v>0</v>
      </c>
      <c r="U1240" s="538">
        <v>0</v>
      </c>
      <c r="V1240" s="12">
        <v>0</v>
      </c>
      <c r="W1240" s="12">
        <v>0</v>
      </c>
      <c r="X1240" s="12">
        <v>0</v>
      </c>
      <c r="Y1240" s="12">
        <v>0</v>
      </c>
      <c r="Z1240" s="12">
        <v>0</v>
      </c>
      <c r="AA1240" s="12">
        <v>0</v>
      </c>
      <c r="AB1240" s="20">
        <v>0</v>
      </c>
      <c r="AC1240" s="351"/>
      <c r="AD1240" s="358"/>
    </row>
    <row r="1241" spans="1:30" ht="13.5" thickBot="1">
      <c r="A1241" s="350"/>
      <c r="B1241" s="348"/>
      <c r="C1241" s="352"/>
      <c r="D1241" s="135"/>
      <c r="E1241" s="75"/>
      <c r="F1241" s="21"/>
      <c r="G1241" s="75"/>
      <c r="H1241" s="21"/>
      <c r="I1241" s="75"/>
      <c r="J1241" s="21"/>
      <c r="K1241" s="75"/>
      <c r="L1241" s="21"/>
      <c r="M1241" s="75"/>
      <c r="N1241" s="21"/>
      <c r="O1241" s="75"/>
      <c r="P1241" s="114"/>
      <c r="Q1241" s="21"/>
      <c r="R1241" s="48" t="s">
        <v>218</v>
      </c>
      <c r="S1241" s="15">
        <f t="shared" si="264"/>
        <v>0</v>
      </c>
      <c r="T1241" s="15">
        <f t="shared" si="264"/>
        <v>0</v>
      </c>
      <c r="U1241" s="542">
        <v>0</v>
      </c>
      <c r="V1241" s="15">
        <v>0</v>
      </c>
      <c r="W1241" s="15">
        <v>0</v>
      </c>
      <c r="X1241" s="15">
        <v>0</v>
      </c>
      <c r="Y1241" s="15">
        <v>0</v>
      </c>
      <c r="Z1241" s="15">
        <v>0</v>
      </c>
      <c r="AA1241" s="15">
        <v>0</v>
      </c>
      <c r="AB1241" s="22">
        <v>0</v>
      </c>
      <c r="AC1241" s="352"/>
      <c r="AD1241" s="359"/>
    </row>
    <row r="1242" spans="1:30" ht="12.75" customHeight="1">
      <c r="A1242" s="349" t="s">
        <v>444</v>
      </c>
      <c r="B1242" s="347" t="s">
        <v>73</v>
      </c>
      <c r="C1242" s="351">
        <v>429</v>
      </c>
      <c r="D1242" s="133"/>
      <c r="E1242" s="123"/>
      <c r="F1242" s="79"/>
      <c r="G1242" s="123"/>
      <c r="H1242" s="79"/>
      <c r="I1242" s="123"/>
      <c r="J1242" s="79"/>
      <c r="K1242" s="123"/>
      <c r="L1242" s="79"/>
      <c r="M1242" s="123"/>
      <c r="N1242" s="79"/>
      <c r="O1242" s="123"/>
      <c r="P1242" s="113"/>
      <c r="Q1242" s="72"/>
      <c r="R1242" s="19" t="s">
        <v>27</v>
      </c>
      <c r="S1242" s="8">
        <f>SUM(S1243:S1247)</f>
        <v>6834.8</v>
      </c>
      <c r="T1242" s="8">
        <f>SUM(T1243:T1247)</f>
        <v>6834.8</v>
      </c>
      <c r="U1242" s="534">
        <f>SUM(U1243:U1247)</f>
        <v>6834.8</v>
      </c>
      <c r="V1242" s="8">
        <f>SUM(V1243:V1247)</f>
        <v>6834.8</v>
      </c>
      <c r="W1242" s="8">
        <f aca="true" t="shared" si="265" ref="W1242:AB1242">SUM(W1243:W1247)</f>
        <v>0</v>
      </c>
      <c r="X1242" s="8">
        <f t="shared" si="265"/>
        <v>0</v>
      </c>
      <c r="Y1242" s="8">
        <f t="shared" si="265"/>
        <v>0</v>
      </c>
      <c r="Z1242" s="8">
        <f t="shared" si="265"/>
        <v>0</v>
      </c>
      <c r="AA1242" s="8">
        <f t="shared" si="265"/>
        <v>0</v>
      </c>
      <c r="AB1242" s="42">
        <f t="shared" si="265"/>
        <v>0</v>
      </c>
      <c r="AC1242" s="356" t="s">
        <v>28</v>
      </c>
      <c r="AD1242" s="357"/>
    </row>
    <row r="1243" spans="1:30" ht="87.75" customHeight="1">
      <c r="A1243" s="349"/>
      <c r="B1243" s="347"/>
      <c r="C1243" s="351"/>
      <c r="D1243" s="107"/>
      <c r="E1243" s="74"/>
      <c r="F1243" s="10"/>
      <c r="G1243" s="74"/>
      <c r="H1243" s="10"/>
      <c r="I1243" s="74"/>
      <c r="J1243" s="10"/>
      <c r="K1243" s="74"/>
      <c r="L1243" s="10"/>
      <c r="M1243" s="74"/>
      <c r="N1243" s="10"/>
      <c r="O1243" s="74"/>
      <c r="P1243" s="95">
        <v>834001414</v>
      </c>
      <c r="Q1243" s="47" t="s">
        <v>70</v>
      </c>
      <c r="R1243" s="10" t="s">
        <v>30</v>
      </c>
      <c r="S1243" s="12">
        <f aca="true" t="shared" si="266" ref="S1243:T1247">U1243+W1243+Y1243+AA1243</f>
        <v>6834.8</v>
      </c>
      <c r="T1243" s="12">
        <f t="shared" si="266"/>
        <v>6834.8</v>
      </c>
      <c r="U1243" s="538">
        <v>6834.8</v>
      </c>
      <c r="V1243" s="12">
        <f>7344.1-509.3</f>
        <v>6834.8</v>
      </c>
      <c r="W1243" s="12">
        <v>0</v>
      </c>
      <c r="X1243" s="12">
        <v>0</v>
      </c>
      <c r="Y1243" s="12">
        <v>0</v>
      </c>
      <c r="Z1243" s="12">
        <v>0</v>
      </c>
      <c r="AA1243" s="12">
        <v>0</v>
      </c>
      <c r="AB1243" s="20">
        <v>0</v>
      </c>
      <c r="AC1243" s="351"/>
      <c r="AD1243" s="358"/>
    </row>
    <row r="1244" spans="1:30" ht="12.75">
      <c r="A1244" s="349"/>
      <c r="B1244" s="347"/>
      <c r="C1244" s="351"/>
      <c r="D1244" s="107"/>
      <c r="E1244" s="74"/>
      <c r="F1244" s="10"/>
      <c r="G1244" s="74"/>
      <c r="H1244" s="10"/>
      <c r="I1244" s="74"/>
      <c r="J1244" s="10"/>
      <c r="K1244" s="74"/>
      <c r="L1244" s="10"/>
      <c r="M1244" s="74"/>
      <c r="N1244" s="10"/>
      <c r="O1244" s="74"/>
      <c r="P1244" s="95"/>
      <c r="Q1244" s="47"/>
      <c r="R1244" s="10" t="s">
        <v>33</v>
      </c>
      <c r="S1244" s="12">
        <f t="shared" si="266"/>
        <v>0</v>
      </c>
      <c r="T1244" s="12">
        <f t="shared" si="266"/>
        <v>0</v>
      </c>
      <c r="U1244" s="538">
        <v>0</v>
      </c>
      <c r="V1244" s="12">
        <v>0</v>
      </c>
      <c r="W1244" s="12">
        <v>0</v>
      </c>
      <c r="X1244" s="12">
        <v>0</v>
      </c>
      <c r="Y1244" s="12">
        <v>0</v>
      </c>
      <c r="Z1244" s="12">
        <v>0</v>
      </c>
      <c r="AA1244" s="12">
        <v>0</v>
      </c>
      <c r="AB1244" s="20">
        <v>0</v>
      </c>
      <c r="AC1244" s="351"/>
      <c r="AD1244" s="358"/>
    </row>
    <row r="1245" spans="1:30" ht="12.75">
      <c r="A1245" s="349"/>
      <c r="B1245" s="347"/>
      <c r="C1245" s="351"/>
      <c r="D1245" s="107"/>
      <c r="E1245" s="74"/>
      <c r="F1245" s="10"/>
      <c r="G1245" s="74"/>
      <c r="H1245" s="10"/>
      <c r="I1245" s="74"/>
      <c r="J1245" s="10"/>
      <c r="K1245" s="74"/>
      <c r="L1245" s="10"/>
      <c r="M1245" s="74"/>
      <c r="N1245" s="10"/>
      <c r="O1245" s="74"/>
      <c r="P1245" s="95"/>
      <c r="Q1245" s="47"/>
      <c r="R1245" s="10" t="s">
        <v>34</v>
      </c>
      <c r="S1245" s="12">
        <f t="shared" si="266"/>
        <v>0</v>
      </c>
      <c r="T1245" s="12">
        <f t="shared" si="266"/>
        <v>0</v>
      </c>
      <c r="U1245" s="538">
        <v>0</v>
      </c>
      <c r="V1245" s="12">
        <v>0</v>
      </c>
      <c r="W1245" s="12">
        <v>0</v>
      </c>
      <c r="X1245" s="12">
        <v>0</v>
      </c>
      <c r="Y1245" s="12">
        <v>0</v>
      </c>
      <c r="Z1245" s="12">
        <v>0</v>
      </c>
      <c r="AA1245" s="12">
        <v>0</v>
      </c>
      <c r="AB1245" s="20">
        <v>0</v>
      </c>
      <c r="AC1245" s="351"/>
      <c r="AD1245" s="358"/>
    </row>
    <row r="1246" spans="1:30" ht="12.75">
      <c r="A1246" s="349"/>
      <c r="B1246" s="347"/>
      <c r="C1246" s="351"/>
      <c r="D1246" s="107"/>
      <c r="E1246" s="74"/>
      <c r="F1246" s="10"/>
      <c r="G1246" s="74"/>
      <c r="H1246" s="10"/>
      <c r="I1246" s="74"/>
      <c r="J1246" s="10"/>
      <c r="K1246" s="74"/>
      <c r="L1246" s="10"/>
      <c r="M1246" s="74"/>
      <c r="N1246" s="10"/>
      <c r="O1246" s="74"/>
      <c r="P1246" s="95"/>
      <c r="Q1246" s="47"/>
      <c r="R1246" s="10" t="s">
        <v>35</v>
      </c>
      <c r="S1246" s="12">
        <f t="shared" si="266"/>
        <v>0</v>
      </c>
      <c r="T1246" s="12">
        <f t="shared" si="266"/>
        <v>0</v>
      </c>
      <c r="U1246" s="538">
        <v>0</v>
      </c>
      <c r="V1246" s="12">
        <v>0</v>
      </c>
      <c r="W1246" s="12">
        <v>0</v>
      </c>
      <c r="X1246" s="12">
        <v>0</v>
      </c>
      <c r="Y1246" s="12">
        <v>0</v>
      </c>
      <c r="Z1246" s="12">
        <v>0</v>
      </c>
      <c r="AA1246" s="12">
        <v>0</v>
      </c>
      <c r="AB1246" s="20">
        <v>0</v>
      </c>
      <c r="AC1246" s="351"/>
      <c r="AD1246" s="358"/>
    </row>
    <row r="1247" spans="1:30" ht="12.75">
      <c r="A1247" s="349"/>
      <c r="B1247" s="347"/>
      <c r="C1247" s="351"/>
      <c r="D1247" s="107"/>
      <c r="E1247" s="74"/>
      <c r="F1247" s="10"/>
      <c r="G1247" s="74"/>
      <c r="H1247" s="10"/>
      <c r="I1247" s="74"/>
      <c r="J1247" s="10"/>
      <c r="K1247" s="74"/>
      <c r="L1247" s="10"/>
      <c r="M1247" s="74"/>
      <c r="N1247" s="10"/>
      <c r="O1247" s="74"/>
      <c r="P1247" s="95"/>
      <c r="Q1247" s="47"/>
      <c r="R1247" s="10" t="s">
        <v>36</v>
      </c>
      <c r="S1247" s="12">
        <f t="shared" si="266"/>
        <v>0</v>
      </c>
      <c r="T1247" s="12">
        <f t="shared" si="266"/>
        <v>0</v>
      </c>
      <c r="U1247" s="538">
        <v>0</v>
      </c>
      <c r="V1247" s="12">
        <v>0</v>
      </c>
      <c r="W1247" s="12">
        <v>0</v>
      </c>
      <c r="X1247" s="12">
        <v>0</v>
      </c>
      <c r="Y1247" s="12">
        <v>0</v>
      </c>
      <c r="Z1247" s="12">
        <v>0</v>
      </c>
      <c r="AA1247" s="12">
        <v>0</v>
      </c>
      <c r="AB1247" s="20">
        <v>0</v>
      </c>
      <c r="AC1247" s="351"/>
      <c r="AD1247" s="358"/>
    </row>
    <row r="1248" spans="1:30" ht="12.75">
      <c r="A1248" s="349"/>
      <c r="B1248" s="347"/>
      <c r="C1248" s="351"/>
      <c r="D1248" s="107"/>
      <c r="E1248" s="74"/>
      <c r="F1248" s="10"/>
      <c r="G1248" s="74"/>
      <c r="H1248" s="10"/>
      <c r="I1248" s="74"/>
      <c r="J1248" s="10"/>
      <c r="K1248" s="74"/>
      <c r="L1248" s="10"/>
      <c r="M1248" s="74"/>
      <c r="N1248" s="10"/>
      <c r="O1248" s="74"/>
      <c r="P1248" s="95"/>
      <c r="Q1248" s="47"/>
      <c r="R1248" s="10" t="s">
        <v>207</v>
      </c>
      <c r="S1248" s="12">
        <v>0</v>
      </c>
      <c r="T1248" s="12">
        <v>0</v>
      </c>
      <c r="U1248" s="538">
        <v>0</v>
      </c>
      <c r="V1248" s="12">
        <v>0</v>
      </c>
      <c r="W1248" s="12">
        <v>0</v>
      </c>
      <c r="X1248" s="12">
        <v>0</v>
      </c>
      <c r="Y1248" s="12">
        <v>0</v>
      </c>
      <c r="Z1248" s="12">
        <v>0</v>
      </c>
      <c r="AA1248" s="12">
        <v>0</v>
      </c>
      <c r="AB1248" s="20">
        <v>0</v>
      </c>
      <c r="AC1248" s="351"/>
      <c r="AD1248" s="358"/>
    </row>
    <row r="1249" spans="1:30" ht="12.75">
      <c r="A1249" s="349"/>
      <c r="B1249" s="347"/>
      <c r="C1249" s="351"/>
      <c r="D1249" s="107"/>
      <c r="E1249" s="74"/>
      <c r="F1249" s="10"/>
      <c r="G1249" s="74"/>
      <c r="H1249" s="10"/>
      <c r="I1249" s="74"/>
      <c r="J1249" s="10"/>
      <c r="K1249" s="74"/>
      <c r="L1249" s="10"/>
      <c r="M1249" s="74"/>
      <c r="N1249" s="10"/>
      <c r="O1249" s="74"/>
      <c r="P1249" s="95"/>
      <c r="Q1249" s="10"/>
      <c r="R1249" s="47" t="s">
        <v>214</v>
      </c>
      <c r="S1249" s="12">
        <f aca="true" t="shared" si="267" ref="S1249:T1253">U1249+W1249+Y1249+AA1249</f>
        <v>0</v>
      </c>
      <c r="T1249" s="12">
        <f t="shared" si="267"/>
        <v>0</v>
      </c>
      <c r="U1249" s="538">
        <v>0</v>
      </c>
      <c r="V1249" s="12">
        <v>0</v>
      </c>
      <c r="W1249" s="12">
        <v>0</v>
      </c>
      <c r="X1249" s="12">
        <v>0</v>
      </c>
      <c r="Y1249" s="12">
        <v>0</v>
      </c>
      <c r="Z1249" s="12">
        <v>0</v>
      </c>
      <c r="AA1249" s="12">
        <v>0</v>
      </c>
      <c r="AB1249" s="20">
        <v>0</v>
      </c>
      <c r="AC1249" s="351"/>
      <c r="AD1249" s="358"/>
    </row>
    <row r="1250" spans="1:30" ht="12.75">
      <c r="A1250" s="349"/>
      <c r="B1250" s="347"/>
      <c r="C1250" s="351"/>
      <c r="D1250" s="107"/>
      <c r="E1250" s="74"/>
      <c r="F1250" s="10"/>
      <c r="G1250" s="74"/>
      <c r="H1250" s="10"/>
      <c r="I1250" s="74"/>
      <c r="J1250" s="10"/>
      <c r="K1250" s="74"/>
      <c r="L1250" s="10"/>
      <c r="M1250" s="74"/>
      <c r="N1250" s="10"/>
      <c r="O1250" s="74"/>
      <c r="P1250" s="95"/>
      <c r="Q1250" s="10"/>
      <c r="R1250" s="47" t="s">
        <v>215</v>
      </c>
      <c r="S1250" s="12">
        <f t="shared" si="267"/>
        <v>0</v>
      </c>
      <c r="T1250" s="12">
        <f t="shared" si="267"/>
        <v>0</v>
      </c>
      <c r="U1250" s="538">
        <v>0</v>
      </c>
      <c r="V1250" s="12">
        <v>0</v>
      </c>
      <c r="W1250" s="12">
        <v>0</v>
      </c>
      <c r="X1250" s="12">
        <v>0</v>
      </c>
      <c r="Y1250" s="12">
        <v>0</v>
      </c>
      <c r="Z1250" s="12">
        <v>0</v>
      </c>
      <c r="AA1250" s="12">
        <v>0</v>
      </c>
      <c r="AB1250" s="20">
        <v>0</v>
      </c>
      <c r="AC1250" s="351"/>
      <c r="AD1250" s="358"/>
    </row>
    <row r="1251" spans="1:30" ht="12.75">
      <c r="A1251" s="349"/>
      <c r="B1251" s="347"/>
      <c r="C1251" s="351"/>
      <c r="D1251" s="107"/>
      <c r="E1251" s="74"/>
      <c r="F1251" s="10"/>
      <c r="G1251" s="74"/>
      <c r="H1251" s="10"/>
      <c r="I1251" s="74"/>
      <c r="J1251" s="10"/>
      <c r="K1251" s="74"/>
      <c r="L1251" s="10"/>
      <c r="M1251" s="74"/>
      <c r="N1251" s="10"/>
      <c r="O1251" s="74"/>
      <c r="P1251" s="95"/>
      <c r="Q1251" s="10"/>
      <c r="R1251" s="47" t="s">
        <v>216</v>
      </c>
      <c r="S1251" s="12">
        <f t="shared" si="267"/>
        <v>0</v>
      </c>
      <c r="T1251" s="12">
        <f t="shared" si="267"/>
        <v>0</v>
      </c>
      <c r="U1251" s="538">
        <v>0</v>
      </c>
      <c r="V1251" s="12">
        <v>0</v>
      </c>
      <c r="W1251" s="12">
        <v>0</v>
      </c>
      <c r="X1251" s="12">
        <v>0</v>
      </c>
      <c r="Y1251" s="12">
        <v>0</v>
      </c>
      <c r="Z1251" s="12">
        <v>0</v>
      </c>
      <c r="AA1251" s="12">
        <v>0</v>
      </c>
      <c r="AB1251" s="20">
        <v>0</v>
      </c>
      <c r="AC1251" s="351"/>
      <c r="AD1251" s="358"/>
    </row>
    <row r="1252" spans="1:30" ht="12.75">
      <c r="A1252" s="349"/>
      <c r="B1252" s="347"/>
      <c r="C1252" s="351"/>
      <c r="D1252" s="107"/>
      <c r="E1252" s="74"/>
      <c r="F1252" s="10"/>
      <c r="G1252" s="74"/>
      <c r="H1252" s="10"/>
      <c r="I1252" s="74"/>
      <c r="J1252" s="10"/>
      <c r="K1252" s="74"/>
      <c r="L1252" s="10"/>
      <c r="M1252" s="74"/>
      <c r="N1252" s="10"/>
      <c r="O1252" s="74"/>
      <c r="P1252" s="95"/>
      <c r="Q1252" s="10"/>
      <c r="R1252" s="47" t="s">
        <v>217</v>
      </c>
      <c r="S1252" s="12">
        <f t="shared" si="267"/>
        <v>0</v>
      </c>
      <c r="T1252" s="12">
        <f t="shared" si="267"/>
        <v>0</v>
      </c>
      <c r="U1252" s="538">
        <v>0</v>
      </c>
      <c r="V1252" s="12">
        <v>0</v>
      </c>
      <c r="W1252" s="12">
        <v>0</v>
      </c>
      <c r="X1252" s="12">
        <v>0</v>
      </c>
      <c r="Y1252" s="12">
        <v>0</v>
      </c>
      <c r="Z1252" s="12">
        <v>0</v>
      </c>
      <c r="AA1252" s="12">
        <v>0</v>
      </c>
      <c r="AB1252" s="20">
        <v>0</v>
      </c>
      <c r="AC1252" s="351"/>
      <c r="AD1252" s="358"/>
    </row>
    <row r="1253" spans="1:30" ht="13.5" thickBot="1">
      <c r="A1253" s="350"/>
      <c r="B1253" s="348"/>
      <c r="C1253" s="352"/>
      <c r="D1253" s="135"/>
      <c r="E1253" s="75"/>
      <c r="F1253" s="21"/>
      <c r="G1253" s="75"/>
      <c r="H1253" s="21"/>
      <c r="I1253" s="75"/>
      <c r="J1253" s="21"/>
      <c r="K1253" s="75"/>
      <c r="L1253" s="21"/>
      <c r="M1253" s="75"/>
      <c r="N1253" s="21"/>
      <c r="O1253" s="75"/>
      <c r="P1253" s="114"/>
      <c r="Q1253" s="21"/>
      <c r="R1253" s="48" t="s">
        <v>218</v>
      </c>
      <c r="S1253" s="15">
        <f t="shared" si="267"/>
        <v>0</v>
      </c>
      <c r="T1253" s="15">
        <f t="shared" si="267"/>
        <v>0</v>
      </c>
      <c r="U1253" s="542">
        <v>0</v>
      </c>
      <c r="V1253" s="15">
        <v>0</v>
      </c>
      <c r="W1253" s="15">
        <v>0</v>
      </c>
      <c r="X1253" s="15">
        <v>0</v>
      </c>
      <c r="Y1253" s="15">
        <v>0</v>
      </c>
      <c r="Z1253" s="15">
        <v>0</v>
      </c>
      <c r="AA1253" s="15">
        <v>0</v>
      </c>
      <c r="AB1253" s="22">
        <v>0</v>
      </c>
      <c r="AC1253" s="352"/>
      <c r="AD1253" s="359"/>
    </row>
    <row r="1254" spans="1:30" ht="12.75" customHeight="1">
      <c r="A1254" s="349" t="s">
        <v>445</v>
      </c>
      <c r="B1254" s="347" t="s">
        <v>74</v>
      </c>
      <c r="C1254" s="351">
        <v>893</v>
      </c>
      <c r="D1254" s="133"/>
      <c r="E1254" s="123"/>
      <c r="F1254" s="79"/>
      <c r="G1254" s="123"/>
      <c r="H1254" s="79"/>
      <c r="I1254" s="123"/>
      <c r="J1254" s="79"/>
      <c r="K1254" s="123"/>
      <c r="L1254" s="79"/>
      <c r="M1254" s="123"/>
      <c r="N1254" s="79"/>
      <c r="O1254" s="123"/>
      <c r="P1254" s="113"/>
      <c r="Q1254" s="72"/>
      <c r="R1254" s="19" t="s">
        <v>27</v>
      </c>
      <c r="S1254" s="8">
        <f>SUM(S1255:S1267)</f>
        <v>22201</v>
      </c>
      <c r="T1254" s="8">
        <f aca="true" t="shared" si="268" ref="T1254:AB1254">SUM(T1255:T1267)</f>
        <v>22201</v>
      </c>
      <c r="U1254" s="534">
        <f t="shared" si="268"/>
        <v>22201</v>
      </c>
      <c r="V1254" s="8">
        <f t="shared" si="268"/>
        <v>22201</v>
      </c>
      <c r="W1254" s="8">
        <f t="shared" si="268"/>
        <v>0</v>
      </c>
      <c r="X1254" s="8">
        <f t="shared" si="268"/>
        <v>0</v>
      </c>
      <c r="Y1254" s="8">
        <f t="shared" si="268"/>
        <v>0</v>
      </c>
      <c r="Z1254" s="8">
        <f t="shared" si="268"/>
        <v>0</v>
      </c>
      <c r="AA1254" s="8">
        <f t="shared" si="268"/>
        <v>0</v>
      </c>
      <c r="AB1254" s="8">
        <f t="shared" si="268"/>
        <v>0</v>
      </c>
      <c r="AC1254" s="356" t="s">
        <v>28</v>
      </c>
      <c r="AD1254" s="357"/>
    </row>
    <row r="1255" spans="1:30" ht="12.75">
      <c r="A1255" s="349"/>
      <c r="B1255" s="347"/>
      <c r="C1255" s="351"/>
      <c r="D1255" s="107"/>
      <c r="E1255" s="74"/>
      <c r="F1255" s="10"/>
      <c r="G1255" s="74"/>
      <c r="H1255" s="10"/>
      <c r="I1255" s="74"/>
      <c r="J1255" s="10"/>
      <c r="K1255" s="74"/>
      <c r="L1255" s="10"/>
      <c r="M1255" s="74"/>
      <c r="N1255" s="10"/>
      <c r="O1255" s="74"/>
      <c r="P1255" s="95">
        <v>834001414</v>
      </c>
      <c r="Q1255" s="47" t="s">
        <v>31</v>
      </c>
      <c r="R1255" s="10" t="s">
        <v>30</v>
      </c>
      <c r="S1255" s="12">
        <f aca="true" t="shared" si="269" ref="S1255:T1261">U1255+W1255+Y1255+AA1255</f>
        <v>16797.4</v>
      </c>
      <c r="T1255" s="12">
        <f t="shared" si="269"/>
        <v>16797.4</v>
      </c>
      <c r="U1255" s="538">
        <v>16797.4</v>
      </c>
      <c r="V1255" s="12">
        <v>16797.4</v>
      </c>
      <c r="W1255" s="12">
        <v>0</v>
      </c>
      <c r="X1255" s="12">
        <v>0</v>
      </c>
      <c r="Y1255" s="12">
        <v>0</v>
      </c>
      <c r="Z1255" s="12">
        <v>0</v>
      </c>
      <c r="AA1255" s="12">
        <v>0</v>
      </c>
      <c r="AB1255" s="20">
        <v>0</v>
      </c>
      <c r="AC1255" s="351"/>
      <c r="AD1255" s="358"/>
    </row>
    <row r="1256" spans="1:30" ht="105.75" customHeight="1">
      <c r="A1256" s="349"/>
      <c r="B1256" s="347"/>
      <c r="C1256" s="351"/>
      <c r="D1256" s="107"/>
      <c r="E1256" s="74"/>
      <c r="F1256" s="10"/>
      <c r="G1256" s="74"/>
      <c r="H1256" s="10"/>
      <c r="I1256" s="74"/>
      <c r="J1256" s="10"/>
      <c r="K1256" s="74"/>
      <c r="L1256" s="10"/>
      <c r="M1256" s="74"/>
      <c r="N1256" s="10"/>
      <c r="O1256" s="74"/>
      <c r="P1256" s="95" t="s">
        <v>194</v>
      </c>
      <c r="Q1256" s="47" t="s">
        <v>70</v>
      </c>
      <c r="R1256" s="10" t="s">
        <v>30</v>
      </c>
      <c r="S1256" s="12">
        <f>U1256+W1256+Y1256+AA1256</f>
        <v>5304.6</v>
      </c>
      <c r="T1256" s="12">
        <f>V1256+X1256+Z1256+AB1256</f>
        <v>5304.6</v>
      </c>
      <c r="U1256" s="538">
        <v>5304.6</v>
      </c>
      <c r="V1256" s="12">
        <v>5304.6</v>
      </c>
      <c r="W1256" s="12">
        <v>0</v>
      </c>
      <c r="X1256" s="12">
        <v>0</v>
      </c>
      <c r="Y1256" s="12">
        <v>0</v>
      </c>
      <c r="Z1256" s="12">
        <v>0</v>
      </c>
      <c r="AA1256" s="12">
        <v>0</v>
      </c>
      <c r="AB1256" s="20">
        <v>0</v>
      </c>
      <c r="AC1256" s="351"/>
      <c r="AD1256" s="358"/>
    </row>
    <row r="1257" spans="1:30" ht="12.75">
      <c r="A1257" s="349"/>
      <c r="B1257" s="347"/>
      <c r="C1257" s="351"/>
      <c r="D1257" s="107"/>
      <c r="E1257" s="74"/>
      <c r="F1257" s="10"/>
      <c r="G1257" s="74"/>
      <c r="H1257" s="10"/>
      <c r="I1257" s="74"/>
      <c r="J1257" s="10"/>
      <c r="K1257" s="74"/>
      <c r="L1257" s="10"/>
      <c r="M1257" s="74"/>
      <c r="N1257" s="10"/>
      <c r="O1257" s="74"/>
      <c r="P1257" s="95"/>
      <c r="Q1257" s="47" t="s">
        <v>75</v>
      </c>
      <c r="R1257" s="10" t="s">
        <v>30</v>
      </c>
      <c r="S1257" s="12">
        <v>99</v>
      </c>
      <c r="T1257" s="12">
        <v>99</v>
      </c>
      <c r="U1257" s="538">
        <v>99</v>
      </c>
      <c r="V1257" s="12">
        <v>99</v>
      </c>
      <c r="W1257" s="12">
        <v>0</v>
      </c>
      <c r="X1257" s="12">
        <v>0</v>
      </c>
      <c r="Y1257" s="12">
        <v>0</v>
      </c>
      <c r="Z1257" s="12">
        <v>0</v>
      </c>
      <c r="AA1257" s="12">
        <v>0</v>
      </c>
      <c r="AB1257" s="20">
        <v>0</v>
      </c>
      <c r="AC1257" s="351"/>
      <c r="AD1257" s="358"/>
    </row>
    <row r="1258" spans="1:30" ht="12.75">
      <c r="A1258" s="349"/>
      <c r="B1258" s="347"/>
      <c r="C1258" s="351"/>
      <c r="D1258" s="107"/>
      <c r="E1258" s="74"/>
      <c r="F1258" s="10"/>
      <c r="G1258" s="74"/>
      <c r="H1258" s="10"/>
      <c r="I1258" s="74"/>
      <c r="J1258" s="10"/>
      <c r="K1258" s="74"/>
      <c r="L1258" s="10"/>
      <c r="M1258" s="74"/>
      <c r="N1258" s="10"/>
      <c r="O1258" s="74"/>
      <c r="P1258" s="95"/>
      <c r="Q1258" s="47"/>
      <c r="R1258" s="10" t="s">
        <v>33</v>
      </c>
      <c r="S1258" s="12">
        <f t="shared" si="269"/>
        <v>0</v>
      </c>
      <c r="T1258" s="12">
        <f t="shared" si="269"/>
        <v>0</v>
      </c>
      <c r="U1258" s="538">
        <v>0</v>
      </c>
      <c r="V1258" s="12">
        <v>0</v>
      </c>
      <c r="W1258" s="12">
        <v>0</v>
      </c>
      <c r="X1258" s="12">
        <v>0</v>
      </c>
      <c r="Y1258" s="12">
        <v>0</v>
      </c>
      <c r="Z1258" s="12">
        <v>0</v>
      </c>
      <c r="AA1258" s="12">
        <v>0</v>
      </c>
      <c r="AB1258" s="20">
        <v>0</v>
      </c>
      <c r="AC1258" s="351"/>
      <c r="AD1258" s="358"/>
    </row>
    <row r="1259" spans="1:30" ht="12.75">
      <c r="A1259" s="349"/>
      <c r="B1259" s="347"/>
      <c r="C1259" s="351"/>
      <c r="D1259" s="107"/>
      <c r="E1259" s="74"/>
      <c r="F1259" s="10"/>
      <c r="G1259" s="74"/>
      <c r="H1259" s="10"/>
      <c r="I1259" s="74"/>
      <c r="J1259" s="10"/>
      <c r="K1259" s="74"/>
      <c r="L1259" s="10"/>
      <c r="M1259" s="74"/>
      <c r="N1259" s="10"/>
      <c r="O1259" s="74"/>
      <c r="P1259" s="95"/>
      <c r="Q1259" s="47"/>
      <c r="R1259" s="10" t="s">
        <v>34</v>
      </c>
      <c r="S1259" s="12">
        <f t="shared" si="269"/>
        <v>0</v>
      </c>
      <c r="T1259" s="12">
        <f t="shared" si="269"/>
        <v>0</v>
      </c>
      <c r="U1259" s="538">
        <v>0</v>
      </c>
      <c r="V1259" s="12">
        <v>0</v>
      </c>
      <c r="W1259" s="12">
        <v>0</v>
      </c>
      <c r="X1259" s="12">
        <v>0</v>
      </c>
      <c r="Y1259" s="12">
        <v>0</v>
      </c>
      <c r="Z1259" s="12">
        <v>0</v>
      </c>
      <c r="AA1259" s="12">
        <v>0</v>
      </c>
      <c r="AB1259" s="20">
        <v>0</v>
      </c>
      <c r="AC1259" s="351"/>
      <c r="AD1259" s="358"/>
    </row>
    <row r="1260" spans="1:30" ht="12.75">
      <c r="A1260" s="349"/>
      <c r="B1260" s="347"/>
      <c r="C1260" s="351"/>
      <c r="D1260" s="107"/>
      <c r="E1260" s="74"/>
      <c r="F1260" s="10"/>
      <c r="G1260" s="74"/>
      <c r="H1260" s="10"/>
      <c r="I1260" s="74"/>
      <c r="J1260" s="10"/>
      <c r="K1260" s="74"/>
      <c r="L1260" s="10"/>
      <c r="M1260" s="74"/>
      <c r="N1260" s="10"/>
      <c r="O1260" s="74"/>
      <c r="P1260" s="95"/>
      <c r="Q1260" s="47"/>
      <c r="R1260" s="10" t="s">
        <v>35</v>
      </c>
      <c r="S1260" s="12">
        <f t="shared" si="269"/>
        <v>0</v>
      </c>
      <c r="T1260" s="12">
        <f t="shared" si="269"/>
        <v>0</v>
      </c>
      <c r="U1260" s="538">
        <v>0</v>
      </c>
      <c r="V1260" s="12">
        <v>0</v>
      </c>
      <c r="W1260" s="12">
        <v>0</v>
      </c>
      <c r="X1260" s="12">
        <v>0</v>
      </c>
      <c r="Y1260" s="12">
        <v>0</v>
      </c>
      <c r="Z1260" s="12">
        <v>0</v>
      </c>
      <c r="AA1260" s="12">
        <v>0</v>
      </c>
      <c r="AB1260" s="20">
        <v>0</v>
      </c>
      <c r="AC1260" s="351"/>
      <c r="AD1260" s="358"/>
    </row>
    <row r="1261" spans="1:30" ht="12.75">
      <c r="A1261" s="349"/>
      <c r="B1261" s="347"/>
      <c r="C1261" s="351"/>
      <c r="D1261" s="107"/>
      <c r="E1261" s="74"/>
      <c r="F1261" s="10"/>
      <c r="G1261" s="74"/>
      <c r="H1261" s="10"/>
      <c r="I1261" s="74"/>
      <c r="J1261" s="10"/>
      <c r="K1261" s="74"/>
      <c r="L1261" s="10"/>
      <c r="M1261" s="74"/>
      <c r="N1261" s="10"/>
      <c r="O1261" s="74"/>
      <c r="P1261" s="95"/>
      <c r="Q1261" s="47"/>
      <c r="R1261" s="10" t="s">
        <v>36</v>
      </c>
      <c r="S1261" s="12">
        <f t="shared" si="269"/>
        <v>0</v>
      </c>
      <c r="T1261" s="12">
        <f t="shared" si="269"/>
        <v>0</v>
      </c>
      <c r="U1261" s="538">
        <v>0</v>
      </c>
      <c r="V1261" s="12">
        <v>0</v>
      </c>
      <c r="W1261" s="12">
        <v>0</v>
      </c>
      <c r="X1261" s="12">
        <v>0</v>
      </c>
      <c r="Y1261" s="12">
        <v>0</v>
      </c>
      <c r="Z1261" s="12">
        <v>0</v>
      </c>
      <c r="AA1261" s="12">
        <v>0</v>
      </c>
      <c r="AB1261" s="20">
        <v>0</v>
      </c>
      <c r="AC1261" s="351"/>
      <c r="AD1261" s="358"/>
    </row>
    <row r="1262" spans="1:30" ht="12.75">
      <c r="A1262" s="349"/>
      <c r="B1262" s="347"/>
      <c r="C1262" s="351"/>
      <c r="D1262" s="107"/>
      <c r="E1262" s="74"/>
      <c r="F1262" s="10"/>
      <c r="G1262" s="74"/>
      <c r="H1262" s="10"/>
      <c r="I1262" s="74"/>
      <c r="J1262" s="10"/>
      <c r="K1262" s="74"/>
      <c r="L1262" s="10"/>
      <c r="M1262" s="74"/>
      <c r="N1262" s="10"/>
      <c r="O1262" s="74"/>
      <c r="P1262" s="95"/>
      <c r="Q1262" s="47"/>
      <c r="R1262" s="10" t="s">
        <v>207</v>
      </c>
      <c r="S1262" s="12">
        <v>0</v>
      </c>
      <c r="T1262" s="12">
        <v>0</v>
      </c>
      <c r="U1262" s="538">
        <v>0</v>
      </c>
      <c r="V1262" s="12">
        <v>0</v>
      </c>
      <c r="W1262" s="12">
        <v>0</v>
      </c>
      <c r="X1262" s="12">
        <v>0</v>
      </c>
      <c r="Y1262" s="12">
        <v>0</v>
      </c>
      <c r="Z1262" s="12">
        <v>0</v>
      </c>
      <c r="AA1262" s="12">
        <v>0</v>
      </c>
      <c r="AB1262" s="20">
        <v>0</v>
      </c>
      <c r="AC1262" s="351"/>
      <c r="AD1262" s="358"/>
    </row>
    <row r="1263" spans="1:30" ht="12.75">
      <c r="A1263" s="349"/>
      <c r="B1263" s="347"/>
      <c r="C1263" s="351"/>
      <c r="D1263" s="107"/>
      <c r="E1263" s="74"/>
      <c r="F1263" s="10"/>
      <c r="G1263" s="74"/>
      <c r="H1263" s="10"/>
      <c r="I1263" s="74"/>
      <c r="J1263" s="10"/>
      <c r="K1263" s="74"/>
      <c r="L1263" s="10"/>
      <c r="M1263" s="74"/>
      <c r="N1263" s="10"/>
      <c r="O1263" s="74"/>
      <c r="P1263" s="95"/>
      <c r="Q1263" s="10"/>
      <c r="R1263" s="47" t="s">
        <v>214</v>
      </c>
      <c r="S1263" s="12">
        <f aca="true" t="shared" si="270" ref="S1263:T1267">U1263+W1263+Y1263+AA1263</f>
        <v>0</v>
      </c>
      <c r="T1263" s="12">
        <f t="shared" si="270"/>
        <v>0</v>
      </c>
      <c r="U1263" s="538">
        <v>0</v>
      </c>
      <c r="V1263" s="12">
        <v>0</v>
      </c>
      <c r="W1263" s="12">
        <v>0</v>
      </c>
      <c r="X1263" s="12">
        <v>0</v>
      </c>
      <c r="Y1263" s="12">
        <v>0</v>
      </c>
      <c r="Z1263" s="12">
        <v>0</v>
      </c>
      <c r="AA1263" s="12">
        <v>0</v>
      </c>
      <c r="AB1263" s="20">
        <v>0</v>
      </c>
      <c r="AC1263" s="351"/>
      <c r="AD1263" s="358"/>
    </row>
    <row r="1264" spans="1:30" ht="12.75">
      <c r="A1264" s="349"/>
      <c r="B1264" s="347"/>
      <c r="C1264" s="351"/>
      <c r="D1264" s="107"/>
      <c r="E1264" s="74"/>
      <c r="F1264" s="10"/>
      <c r="G1264" s="74"/>
      <c r="H1264" s="10"/>
      <c r="I1264" s="74"/>
      <c r="J1264" s="10"/>
      <c r="K1264" s="74"/>
      <c r="L1264" s="10"/>
      <c r="M1264" s="74"/>
      <c r="N1264" s="10"/>
      <c r="O1264" s="74"/>
      <c r="P1264" s="95"/>
      <c r="Q1264" s="10"/>
      <c r="R1264" s="47" t="s">
        <v>215</v>
      </c>
      <c r="S1264" s="12">
        <f t="shared" si="270"/>
        <v>0</v>
      </c>
      <c r="T1264" s="12">
        <f t="shared" si="270"/>
        <v>0</v>
      </c>
      <c r="U1264" s="538">
        <v>0</v>
      </c>
      <c r="V1264" s="12">
        <v>0</v>
      </c>
      <c r="W1264" s="12">
        <v>0</v>
      </c>
      <c r="X1264" s="12">
        <v>0</v>
      </c>
      <c r="Y1264" s="12">
        <v>0</v>
      </c>
      <c r="Z1264" s="12">
        <v>0</v>
      </c>
      <c r="AA1264" s="12">
        <v>0</v>
      </c>
      <c r="AB1264" s="20">
        <v>0</v>
      </c>
      <c r="AC1264" s="351"/>
      <c r="AD1264" s="358"/>
    </row>
    <row r="1265" spans="1:30" ht="12.75">
      <c r="A1265" s="349"/>
      <c r="B1265" s="347"/>
      <c r="C1265" s="351"/>
      <c r="D1265" s="107"/>
      <c r="E1265" s="74"/>
      <c r="F1265" s="10"/>
      <c r="G1265" s="74"/>
      <c r="H1265" s="10"/>
      <c r="I1265" s="74"/>
      <c r="J1265" s="10"/>
      <c r="K1265" s="74"/>
      <c r="L1265" s="10"/>
      <c r="M1265" s="74"/>
      <c r="N1265" s="10"/>
      <c r="O1265" s="74"/>
      <c r="P1265" s="95"/>
      <c r="Q1265" s="10"/>
      <c r="R1265" s="47" t="s">
        <v>216</v>
      </c>
      <c r="S1265" s="12">
        <f t="shared" si="270"/>
        <v>0</v>
      </c>
      <c r="T1265" s="12">
        <f t="shared" si="270"/>
        <v>0</v>
      </c>
      <c r="U1265" s="538">
        <v>0</v>
      </c>
      <c r="V1265" s="12">
        <v>0</v>
      </c>
      <c r="W1265" s="12">
        <v>0</v>
      </c>
      <c r="X1265" s="12">
        <v>0</v>
      </c>
      <c r="Y1265" s="12">
        <v>0</v>
      </c>
      <c r="Z1265" s="12">
        <v>0</v>
      </c>
      <c r="AA1265" s="12">
        <v>0</v>
      </c>
      <c r="AB1265" s="20">
        <v>0</v>
      </c>
      <c r="AC1265" s="351"/>
      <c r="AD1265" s="358"/>
    </row>
    <row r="1266" spans="1:30" ht="12.75">
      <c r="A1266" s="349"/>
      <c r="B1266" s="347"/>
      <c r="C1266" s="351"/>
      <c r="D1266" s="107"/>
      <c r="E1266" s="74"/>
      <c r="F1266" s="10"/>
      <c r="G1266" s="74"/>
      <c r="H1266" s="10"/>
      <c r="I1266" s="74"/>
      <c r="J1266" s="10"/>
      <c r="K1266" s="74"/>
      <c r="L1266" s="10"/>
      <c r="M1266" s="74"/>
      <c r="N1266" s="10"/>
      <c r="O1266" s="74"/>
      <c r="P1266" s="95"/>
      <c r="Q1266" s="10"/>
      <c r="R1266" s="47" t="s">
        <v>217</v>
      </c>
      <c r="S1266" s="12">
        <f t="shared" si="270"/>
        <v>0</v>
      </c>
      <c r="T1266" s="12">
        <f t="shared" si="270"/>
        <v>0</v>
      </c>
      <c r="U1266" s="538">
        <v>0</v>
      </c>
      <c r="V1266" s="12">
        <v>0</v>
      </c>
      <c r="W1266" s="12">
        <v>0</v>
      </c>
      <c r="X1266" s="12">
        <v>0</v>
      </c>
      <c r="Y1266" s="12">
        <v>0</v>
      </c>
      <c r="Z1266" s="12">
        <v>0</v>
      </c>
      <c r="AA1266" s="12">
        <v>0</v>
      </c>
      <c r="AB1266" s="20">
        <v>0</v>
      </c>
      <c r="AC1266" s="351"/>
      <c r="AD1266" s="358"/>
    </row>
    <row r="1267" spans="1:30" ht="13.5" thickBot="1">
      <c r="A1267" s="350"/>
      <c r="B1267" s="348"/>
      <c r="C1267" s="352"/>
      <c r="D1267" s="135"/>
      <c r="E1267" s="75"/>
      <c r="F1267" s="21"/>
      <c r="G1267" s="75"/>
      <c r="H1267" s="21"/>
      <c r="I1267" s="75"/>
      <c r="J1267" s="21"/>
      <c r="K1267" s="75"/>
      <c r="L1267" s="21"/>
      <c r="M1267" s="75"/>
      <c r="N1267" s="21"/>
      <c r="O1267" s="75"/>
      <c r="P1267" s="114"/>
      <c r="Q1267" s="21"/>
      <c r="R1267" s="48" t="s">
        <v>218</v>
      </c>
      <c r="S1267" s="15">
        <f t="shared" si="270"/>
        <v>0</v>
      </c>
      <c r="T1267" s="15">
        <f t="shared" si="270"/>
        <v>0</v>
      </c>
      <c r="U1267" s="542">
        <v>0</v>
      </c>
      <c r="V1267" s="15">
        <v>0</v>
      </c>
      <c r="W1267" s="15">
        <v>0</v>
      </c>
      <c r="X1267" s="15">
        <v>0</v>
      </c>
      <c r="Y1267" s="15">
        <v>0</v>
      </c>
      <c r="Z1267" s="15">
        <v>0</v>
      </c>
      <c r="AA1267" s="15">
        <v>0</v>
      </c>
      <c r="AB1267" s="22">
        <v>0</v>
      </c>
      <c r="AC1267" s="352"/>
      <c r="AD1267" s="359"/>
    </row>
    <row r="1268" spans="1:30" ht="12.75" customHeight="1">
      <c r="A1268" s="349" t="s">
        <v>446</v>
      </c>
      <c r="B1268" s="347" t="s">
        <v>76</v>
      </c>
      <c r="C1268" s="351" t="s">
        <v>305</v>
      </c>
      <c r="D1268" s="133"/>
      <c r="E1268" s="123"/>
      <c r="F1268" s="79"/>
      <c r="G1268" s="123"/>
      <c r="H1268" s="79"/>
      <c r="I1268" s="123"/>
      <c r="J1268" s="79"/>
      <c r="K1268" s="123"/>
      <c r="L1268" s="79"/>
      <c r="M1268" s="123"/>
      <c r="N1268" s="79"/>
      <c r="O1268" s="123"/>
      <c r="P1268" s="332">
        <v>834001414</v>
      </c>
      <c r="Q1268" s="72"/>
      <c r="R1268" s="19" t="s">
        <v>27</v>
      </c>
      <c r="S1268" s="8">
        <f>SUM(S1269:S1281)</f>
        <v>4017.2999999999997</v>
      </c>
      <c r="T1268" s="8">
        <f aca="true" t="shared" si="271" ref="T1268:AB1268">SUM(T1269:T1281)</f>
        <v>4017.2999999999997</v>
      </c>
      <c r="U1268" s="534">
        <f t="shared" si="271"/>
        <v>4017.2999999999997</v>
      </c>
      <c r="V1268" s="8">
        <f t="shared" si="271"/>
        <v>4017.2999999999997</v>
      </c>
      <c r="W1268" s="8">
        <f t="shared" si="271"/>
        <v>0</v>
      </c>
      <c r="X1268" s="8">
        <f t="shared" si="271"/>
        <v>0</v>
      </c>
      <c r="Y1268" s="8">
        <f t="shared" si="271"/>
        <v>0</v>
      </c>
      <c r="Z1268" s="8">
        <f t="shared" si="271"/>
        <v>0</v>
      </c>
      <c r="AA1268" s="8">
        <f t="shared" si="271"/>
        <v>0</v>
      </c>
      <c r="AB1268" s="8">
        <f t="shared" si="271"/>
        <v>0</v>
      </c>
      <c r="AC1268" s="356" t="s">
        <v>28</v>
      </c>
      <c r="AD1268" s="357"/>
    </row>
    <row r="1269" spans="1:30" ht="12.75">
      <c r="A1269" s="349"/>
      <c r="B1269" s="347"/>
      <c r="C1269" s="351"/>
      <c r="D1269" s="107"/>
      <c r="E1269" s="74"/>
      <c r="F1269" s="10"/>
      <c r="G1269" s="74"/>
      <c r="H1269" s="10"/>
      <c r="I1269" s="74"/>
      <c r="J1269" s="10"/>
      <c r="K1269" s="74"/>
      <c r="L1269" s="10"/>
      <c r="M1269" s="74"/>
      <c r="N1269" s="10"/>
      <c r="O1269" s="74"/>
      <c r="P1269" s="333"/>
      <c r="Q1269" s="47" t="s">
        <v>75</v>
      </c>
      <c r="R1269" s="47" t="s">
        <v>30</v>
      </c>
      <c r="S1269" s="12">
        <f aca="true" t="shared" si="272" ref="S1269:T1275">U1269+W1269+Y1269+AA1269</f>
        <v>567.5</v>
      </c>
      <c r="T1269" s="12">
        <f>V1269+X1269+Z1269+AB1269</f>
        <v>567.5</v>
      </c>
      <c r="U1269" s="538">
        <v>567.5</v>
      </c>
      <c r="V1269" s="12">
        <v>567.5</v>
      </c>
      <c r="W1269" s="12">
        <v>0</v>
      </c>
      <c r="X1269" s="12">
        <v>0</v>
      </c>
      <c r="Y1269" s="12">
        <v>0</v>
      </c>
      <c r="Z1269" s="12">
        <v>0</v>
      </c>
      <c r="AA1269" s="12">
        <v>0</v>
      </c>
      <c r="AB1269" s="20">
        <v>0</v>
      </c>
      <c r="AC1269" s="351"/>
      <c r="AD1269" s="358"/>
    </row>
    <row r="1270" spans="1:30" ht="12.75">
      <c r="A1270" s="349"/>
      <c r="B1270" s="347"/>
      <c r="C1270" s="351"/>
      <c r="D1270" s="107"/>
      <c r="E1270" s="74"/>
      <c r="F1270" s="10"/>
      <c r="G1270" s="74"/>
      <c r="H1270" s="10"/>
      <c r="I1270" s="74"/>
      <c r="J1270" s="10"/>
      <c r="K1270" s="74"/>
      <c r="L1270" s="10"/>
      <c r="M1270" s="74"/>
      <c r="N1270" s="10"/>
      <c r="O1270" s="74"/>
      <c r="P1270" s="333"/>
      <c r="Q1270" s="47" t="s">
        <v>31</v>
      </c>
      <c r="R1270" s="47" t="s">
        <v>30</v>
      </c>
      <c r="S1270" s="12">
        <f t="shared" si="272"/>
        <v>3186.2</v>
      </c>
      <c r="T1270" s="12">
        <f>V1270+X1270+Z1270+AB1270</f>
        <v>3186.2</v>
      </c>
      <c r="U1270" s="538">
        <v>3186.2</v>
      </c>
      <c r="V1270" s="12">
        <v>3186.2</v>
      </c>
      <c r="W1270" s="12">
        <v>0</v>
      </c>
      <c r="X1270" s="12">
        <v>0</v>
      </c>
      <c r="Y1270" s="12">
        <v>0</v>
      </c>
      <c r="Z1270" s="12">
        <v>0</v>
      </c>
      <c r="AA1270" s="12">
        <v>0</v>
      </c>
      <c r="AB1270" s="12">
        <v>0</v>
      </c>
      <c r="AC1270" s="351"/>
      <c r="AD1270" s="358"/>
    </row>
    <row r="1271" spans="1:30" ht="76.5">
      <c r="A1271" s="349"/>
      <c r="B1271" s="347"/>
      <c r="C1271" s="351"/>
      <c r="D1271" s="107"/>
      <c r="E1271" s="74"/>
      <c r="F1271" s="10"/>
      <c r="G1271" s="74"/>
      <c r="H1271" s="10"/>
      <c r="I1271" s="74"/>
      <c r="J1271" s="10"/>
      <c r="K1271" s="74"/>
      <c r="L1271" s="10"/>
      <c r="M1271" s="74"/>
      <c r="N1271" s="10"/>
      <c r="O1271" s="74"/>
      <c r="P1271" s="333"/>
      <c r="Q1271" s="47" t="s">
        <v>77</v>
      </c>
      <c r="R1271" s="47" t="s">
        <v>30</v>
      </c>
      <c r="S1271" s="12">
        <f>U1271+W1271+Y1271+AA1271</f>
        <v>263.6</v>
      </c>
      <c r="T1271" s="12">
        <f>V1271+X1271+Z1271+AB1271</f>
        <v>263.6</v>
      </c>
      <c r="U1271" s="538">
        <v>263.6</v>
      </c>
      <c r="V1271" s="12">
        <v>263.6</v>
      </c>
      <c r="W1271" s="12">
        <v>0</v>
      </c>
      <c r="X1271" s="12">
        <v>0</v>
      </c>
      <c r="Y1271" s="12">
        <v>0</v>
      </c>
      <c r="Z1271" s="12">
        <v>0</v>
      </c>
      <c r="AA1271" s="12">
        <v>0</v>
      </c>
      <c r="AB1271" s="12">
        <v>0</v>
      </c>
      <c r="AC1271" s="351"/>
      <c r="AD1271" s="358"/>
    </row>
    <row r="1272" spans="1:30" ht="12.75">
      <c r="A1272" s="349"/>
      <c r="B1272" s="347"/>
      <c r="C1272" s="351"/>
      <c r="D1272" s="107"/>
      <c r="E1272" s="74"/>
      <c r="F1272" s="10"/>
      <c r="G1272" s="74"/>
      <c r="H1272" s="10"/>
      <c r="I1272" s="74"/>
      <c r="J1272" s="10"/>
      <c r="K1272" s="74"/>
      <c r="L1272" s="10"/>
      <c r="M1272" s="74"/>
      <c r="N1272" s="10"/>
      <c r="O1272" s="74"/>
      <c r="P1272" s="333"/>
      <c r="Q1272" s="47"/>
      <c r="R1272" s="10" t="s">
        <v>33</v>
      </c>
      <c r="S1272" s="12">
        <f t="shared" si="272"/>
        <v>0</v>
      </c>
      <c r="T1272" s="12">
        <f t="shared" si="272"/>
        <v>0</v>
      </c>
      <c r="U1272" s="538">
        <v>0</v>
      </c>
      <c r="V1272" s="12">
        <v>0</v>
      </c>
      <c r="W1272" s="12">
        <v>0</v>
      </c>
      <c r="X1272" s="12">
        <v>0</v>
      </c>
      <c r="Y1272" s="12">
        <v>0</v>
      </c>
      <c r="Z1272" s="12">
        <v>0</v>
      </c>
      <c r="AA1272" s="12">
        <v>0</v>
      </c>
      <c r="AB1272" s="20">
        <v>0</v>
      </c>
      <c r="AC1272" s="351"/>
      <c r="AD1272" s="358"/>
    </row>
    <row r="1273" spans="1:30" ht="12.75">
      <c r="A1273" s="349"/>
      <c r="B1273" s="347"/>
      <c r="C1273" s="351"/>
      <c r="D1273" s="107"/>
      <c r="E1273" s="74"/>
      <c r="F1273" s="10"/>
      <c r="G1273" s="74"/>
      <c r="H1273" s="10"/>
      <c r="I1273" s="74"/>
      <c r="J1273" s="10"/>
      <c r="K1273" s="74"/>
      <c r="L1273" s="10"/>
      <c r="M1273" s="74"/>
      <c r="N1273" s="10"/>
      <c r="O1273" s="74"/>
      <c r="P1273" s="333"/>
      <c r="Q1273" s="47"/>
      <c r="R1273" s="10" t="s">
        <v>34</v>
      </c>
      <c r="S1273" s="12">
        <f t="shared" si="272"/>
        <v>0</v>
      </c>
      <c r="T1273" s="12">
        <f t="shared" si="272"/>
        <v>0</v>
      </c>
      <c r="U1273" s="538">
        <v>0</v>
      </c>
      <c r="V1273" s="12">
        <v>0</v>
      </c>
      <c r="W1273" s="12">
        <v>0</v>
      </c>
      <c r="X1273" s="12">
        <v>0</v>
      </c>
      <c r="Y1273" s="12">
        <v>0</v>
      </c>
      <c r="Z1273" s="12">
        <v>0</v>
      </c>
      <c r="AA1273" s="12">
        <v>0</v>
      </c>
      <c r="AB1273" s="20">
        <v>0</v>
      </c>
      <c r="AC1273" s="351"/>
      <c r="AD1273" s="358"/>
    </row>
    <row r="1274" spans="1:30" ht="12.75">
      <c r="A1274" s="349"/>
      <c r="B1274" s="347"/>
      <c r="C1274" s="351"/>
      <c r="D1274" s="107"/>
      <c r="E1274" s="74"/>
      <c r="F1274" s="10"/>
      <c r="G1274" s="74"/>
      <c r="H1274" s="10"/>
      <c r="I1274" s="74"/>
      <c r="J1274" s="10"/>
      <c r="K1274" s="74"/>
      <c r="L1274" s="10"/>
      <c r="M1274" s="74"/>
      <c r="N1274" s="10"/>
      <c r="O1274" s="74"/>
      <c r="P1274" s="333"/>
      <c r="Q1274" s="47"/>
      <c r="R1274" s="10" t="s">
        <v>35</v>
      </c>
      <c r="S1274" s="12">
        <f t="shared" si="272"/>
        <v>0</v>
      </c>
      <c r="T1274" s="12">
        <f t="shared" si="272"/>
        <v>0</v>
      </c>
      <c r="U1274" s="538">
        <v>0</v>
      </c>
      <c r="V1274" s="12">
        <v>0</v>
      </c>
      <c r="W1274" s="12">
        <v>0</v>
      </c>
      <c r="X1274" s="12">
        <v>0</v>
      </c>
      <c r="Y1274" s="12">
        <v>0</v>
      </c>
      <c r="Z1274" s="12">
        <v>0</v>
      </c>
      <c r="AA1274" s="12">
        <v>0</v>
      </c>
      <c r="AB1274" s="20">
        <v>0</v>
      </c>
      <c r="AC1274" s="351"/>
      <c r="AD1274" s="358"/>
    </row>
    <row r="1275" spans="1:30" ht="12.75">
      <c r="A1275" s="349"/>
      <c r="B1275" s="347"/>
      <c r="C1275" s="351"/>
      <c r="D1275" s="107"/>
      <c r="E1275" s="74"/>
      <c r="F1275" s="10"/>
      <c r="G1275" s="74"/>
      <c r="H1275" s="10"/>
      <c r="I1275" s="74"/>
      <c r="J1275" s="10"/>
      <c r="K1275" s="74"/>
      <c r="L1275" s="10"/>
      <c r="M1275" s="74"/>
      <c r="N1275" s="10"/>
      <c r="O1275" s="74"/>
      <c r="P1275" s="333"/>
      <c r="Q1275" s="47"/>
      <c r="R1275" s="10" t="s">
        <v>36</v>
      </c>
      <c r="S1275" s="12">
        <f t="shared" si="272"/>
        <v>0</v>
      </c>
      <c r="T1275" s="12">
        <f t="shared" si="272"/>
        <v>0</v>
      </c>
      <c r="U1275" s="538">
        <v>0</v>
      </c>
      <c r="V1275" s="12">
        <v>0</v>
      </c>
      <c r="W1275" s="12">
        <v>0</v>
      </c>
      <c r="X1275" s="12">
        <v>0</v>
      </c>
      <c r="Y1275" s="12">
        <v>0</v>
      </c>
      <c r="Z1275" s="12">
        <v>0</v>
      </c>
      <c r="AA1275" s="12">
        <v>0</v>
      </c>
      <c r="AB1275" s="20">
        <v>0</v>
      </c>
      <c r="AC1275" s="351"/>
      <c r="AD1275" s="358"/>
    </row>
    <row r="1276" spans="1:30" ht="12.75">
      <c r="A1276" s="349"/>
      <c r="B1276" s="347"/>
      <c r="C1276" s="351"/>
      <c r="D1276" s="107"/>
      <c r="E1276" s="74"/>
      <c r="F1276" s="10"/>
      <c r="G1276" s="74"/>
      <c r="H1276" s="10"/>
      <c r="I1276" s="74"/>
      <c r="J1276" s="10"/>
      <c r="K1276" s="74"/>
      <c r="L1276" s="10"/>
      <c r="M1276" s="74"/>
      <c r="N1276" s="10"/>
      <c r="O1276" s="74"/>
      <c r="P1276" s="333"/>
      <c r="Q1276" s="47"/>
      <c r="R1276" s="10" t="s">
        <v>207</v>
      </c>
      <c r="S1276" s="12">
        <v>0</v>
      </c>
      <c r="T1276" s="12">
        <v>0</v>
      </c>
      <c r="U1276" s="538">
        <v>0</v>
      </c>
      <c r="V1276" s="12">
        <v>0</v>
      </c>
      <c r="W1276" s="12">
        <v>0</v>
      </c>
      <c r="X1276" s="12">
        <v>0</v>
      </c>
      <c r="Y1276" s="12">
        <v>0</v>
      </c>
      <c r="Z1276" s="12">
        <v>0</v>
      </c>
      <c r="AA1276" s="12">
        <v>0</v>
      </c>
      <c r="AB1276" s="20">
        <v>0</v>
      </c>
      <c r="AC1276" s="351"/>
      <c r="AD1276" s="358"/>
    </row>
    <row r="1277" spans="1:30" ht="12.75">
      <c r="A1277" s="349"/>
      <c r="B1277" s="347"/>
      <c r="C1277" s="351"/>
      <c r="D1277" s="107"/>
      <c r="E1277" s="74"/>
      <c r="F1277" s="10"/>
      <c r="G1277" s="74"/>
      <c r="H1277" s="10"/>
      <c r="I1277" s="74"/>
      <c r="J1277" s="10"/>
      <c r="K1277" s="74"/>
      <c r="L1277" s="10"/>
      <c r="M1277" s="74"/>
      <c r="N1277" s="10"/>
      <c r="O1277" s="74"/>
      <c r="P1277" s="333"/>
      <c r="Q1277" s="10"/>
      <c r="R1277" s="47" t="s">
        <v>214</v>
      </c>
      <c r="S1277" s="12">
        <f aca="true" t="shared" si="273" ref="S1277:T1281">U1277+W1277+Y1277+AA1277</f>
        <v>0</v>
      </c>
      <c r="T1277" s="12">
        <f t="shared" si="273"/>
        <v>0</v>
      </c>
      <c r="U1277" s="538">
        <v>0</v>
      </c>
      <c r="V1277" s="12">
        <v>0</v>
      </c>
      <c r="W1277" s="12">
        <v>0</v>
      </c>
      <c r="X1277" s="12">
        <v>0</v>
      </c>
      <c r="Y1277" s="12">
        <v>0</v>
      </c>
      <c r="Z1277" s="12">
        <v>0</v>
      </c>
      <c r="AA1277" s="12">
        <v>0</v>
      </c>
      <c r="AB1277" s="20">
        <v>0</v>
      </c>
      <c r="AC1277" s="351"/>
      <c r="AD1277" s="358"/>
    </row>
    <row r="1278" spans="1:30" ht="12.75">
      <c r="A1278" s="349"/>
      <c r="B1278" s="347"/>
      <c r="C1278" s="351"/>
      <c r="D1278" s="107"/>
      <c r="E1278" s="74"/>
      <c r="F1278" s="10"/>
      <c r="G1278" s="74"/>
      <c r="H1278" s="10"/>
      <c r="I1278" s="74"/>
      <c r="J1278" s="10"/>
      <c r="K1278" s="74"/>
      <c r="L1278" s="10"/>
      <c r="M1278" s="74"/>
      <c r="N1278" s="10"/>
      <c r="O1278" s="74"/>
      <c r="P1278" s="333"/>
      <c r="Q1278" s="10"/>
      <c r="R1278" s="47" t="s">
        <v>215</v>
      </c>
      <c r="S1278" s="12">
        <f t="shared" si="273"/>
        <v>0</v>
      </c>
      <c r="T1278" s="12">
        <f t="shared" si="273"/>
        <v>0</v>
      </c>
      <c r="U1278" s="538">
        <v>0</v>
      </c>
      <c r="V1278" s="12">
        <v>0</v>
      </c>
      <c r="W1278" s="12">
        <v>0</v>
      </c>
      <c r="X1278" s="12">
        <v>0</v>
      </c>
      <c r="Y1278" s="12">
        <v>0</v>
      </c>
      <c r="Z1278" s="12">
        <v>0</v>
      </c>
      <c r="AA1278" s="12">
        <v>0</v>
      </c>
      <c r="AB1278" s="20">
        <v>0</v>
      </c>
      <c r="AC1278" s="351"/>
      <c r="AD1278" s="358"/>
    </row>
    <row r="1279" spans="1:30" ht="12.75">
      <c r="A1279" s="349"/>
      <c r="B1279" s="347"/>
      <c r="C1279" s="351"/>
      <c r="D1279" s="107"/>
      <c r="E1279" s="74"/>
      <c r="F1279" s="10"/>
      <c r="G1279" s="74"/>
      <c r="H1279" s="10"/>
      <c r="I1279" s="74"/>
      <c r="J1279" s="10"/>
      <c r="K1279" s="74"/>
      <c r="L1279" s="10"/>
      <c r="M1279" s="74"/>
      <c r="N1279" s="10"/>
      <c r="O1279" s="74"/>
      <c r="P1279" s="333"/>
      <c r="Q1279" s="10"/>
      <c r="R1279" s="47" t="s">
        <v>216</v>
      </c>
      <c r="S1279" s="12">
        <f t="shared" si="273"/>
        <v>0</v>
      </c>
      <c r="T1279" s="12">
        <f t="shared" si="273"/>
        <v>0</v>
      </c>
      <c r="U1279" s="538">
        <v>0</v>
      </c>
      <c r="V1279" s="12">
        <v>0</v>
      </c>
      <c r="W1279" s="12">
        <v>0</v>
      </c>
      <c r="X1279" s="12">
        <v>0</v>
      </c>
      <c r="Y1279" s="12">
        <v>0</v>
      </c>
      <c r="Z1279" s="12">
        <v>0</v>
      </c>
      <c r="AA1279" s="12">
        <v>0</v>
      </c>
      <c r="AB1279" s="20">
        <v>0</v>
      </c>
      <c r="AC1279" s="351"/>
      <c r="AD1279" s="358"/>
    </row>
    <row r="1280" spans="1:30" ht="12.75">
      <c r="A1280" s="349"/>
      <c r="B1280" s="347"/>
      <c r="C1280" s="351"/>
      <c r="D1280" s="107"/>
      <c r="E1280" s="74"/>
      <c r="F1280" s="10"/>
      <c r="G1280" s="74"/>
      <c r="H1280" s="10"/>
      <c r="I1280" s="74"/>
      <c r="J1280" s="10"/>
      <c r="K1280" s="74"/>
      <c r="L1280" s="10"/>
      <c r="M1280" s="74"/>
      <c r="N1280" s="10"/>
      <c r="O1280" s="74"/>
      <c r="P1280" s="333"/>
      <c r="Q1280" s="10"/>
      <c r="R1280" s="47" t="s">
        <v>217</v>
      </c>
      <c r="S1280" s="12">
        <f t="shared" si="273"/>
        <v>0</v>
      </c>
      <c r="T1280" s="12">
        <f t="shared" si="273"/>
        <v>0</v>
      </c>
      <c r="U1280" s="538">
        <v>0</v>
      </c>
      <c r="V1280" s="12">
        <v>0</v>
      </c>
      <c r="W1280" s="12">
        <v>0</v>
      </c>
      <c r="X1280" s="12">
        <v>0</v>
      </c>
      <c r="Y1280" s="12">
        <v>0</v>
      </c>
      <c r="Z1280" s="12">
        <v>0</v>
      </c>
      <c r="AA1280" s="12">
        <v>0</v>
      </c>
      <c r="AB1280" s="20">
        <v>0</v>
      </c>
      <c r="AC1280" s="351"/>
      <c r="AD1280" s="358"/>
    </row>
    <row r="1281" spans="1:30" ht="13.5" thickBot="1">
      <c r="A1281" s="350"/>
      <c r="B1281" s="348"/>
      <c r="C1281" s="352"/>
      <c r="D1281" s="135"/>
      <c r="E1281" s="75"/>
      <c r="F1281" s="21"/>
      <c r="G1281" s="75"/>
      <c r="H1281" s="21"/>
      <c r="I1281" s="75"/>
      <c r="J1281" s="21"/>
      <c r="K1281" s="75"/>
      <c r="L1281" s="21"/>
      <c r="M1281" s="75"/>
      <c r="N1281" s="21"/>
      <c r="O1281" s="75"/>
      <c r="P1281" s="334"/>
      <c r="Q1281" s="21"/>
      <c r="R1281" s="48" t="s">
        <v>218</v>
      </c>
      <c r="S1281" s="15">
        <f t="shared" si="273"/>
        <v>0</v>
      </c>
      <c r="T1281" s="15">
        <f t="shared" si="273"/>
        <v>0</v>
      </c>
      <c r="U1281" s="542">
        <v>0</v>
      </c>
      <c r="V1281" s="15">
        <v>0</v>
      </c>
      <c r="W1281" s="15">
        <v>0</v>
      </c>
      <c r="X1281" s="15">
        <v>0</v>
      </c>
      <c r="Y1281" s="15">
        <v>0</v>
      </c>
      <c r="Z1281" s="15">
        <v>0</v>
      </c>
      <c r="AA1281" s="15">
        <v>0</v>
      </c>
      <c r="AB1281" s="22">
        <v>0</v>
      </c>
      <c r="AC1281" s="352"/>
      <c r="AD1281" s="359"/>
    </row>
    <row r="1282" spans="1:30" ht="12.75" customHeight="1">
      <c r="A1282" s="349" t="s">
        <v>447</v>
      </c>
      <c r="B1282" s="347" t="s">
        <v>78</v>
      </c>
      <c r="C1282" s="351">
        <v>252</v>
      </c>
      <c r="D1282" s="133"/>
      <c r="E1282" s="123"/>
      <c r="F1282" s="79"/>
      <c r="G1282" s="123"/>
      <c r="H1282" s="79"/>
      <c r="I1282" s="123"/>
      <c r="J1282" s="79"/>
      <c r="K1282" s="123"/>
      <c r="L1282" s="79"/>
      <c r="M1282" s="123"/>
      <c r="N1282" s="79"/>
      <c r="O1282" s="123"/>
      <c r="P1282" s="113"/>
      <c r="Q1282" s="72"/>
      <c r="R1282" s="19" t="s">
        <v>27</v>
      </c>
      <c r="S1282" s="8">
        <f>SUM(S1283:S1293)</f>
        <v>337.4</v>
      </c>
      <c r="T1282" s="8">
        <f aca="true" t="shared" si="274" ref="T1282:AB1282">SUM(T1283:T1293)</f>
        <v>337.40000000000003</v>
      </c>
      <c r="U1282" s="534">
        <f t="shared" si="274"/>
        <v>337.4</v>
      </c>
      <c r="V1282" s="8">
        <f t="shared" si="274"/>
        <v>337.40000000000003</v>
      </c>
      <c r="W1282" s="8">
        <f t="shared" si="274"/>
        <v>0</v>
      </c>
      <c r="X1282" s="8">
        <f t="shared" si="274"/>
        <v>0</v>
      </c>
      <c r="Y1282" s="8">
        <f t="shared" si="274"/>
        <v>0</v>
      </c>
      <c r="Z1282" s="8">
        <f t="shared" si="274"/>
        <v>0</v>
      </c>
      <c r="AA1282" s="8">
        <f t="shared" si="274"/>
        <v>0</v>
      </c>
      <c r="AB1282" s="8">
        <f t="shared" si="274"/>
        <v>0</v>
      </c>
      <c r="AC1282" s="356" t="s">
        <v>28</v>
      </c>
      <c r="AD1282" s="357"/>
    </row>
    <row r="1283" spans="1:30" ht="76.5">
      <c r="A1283" s="349"/>
      <c r="B1283" s="347"/>
      <c r="C1283" s="351"/>
      <c r="D1283" s="107"/>
      <c r="E1283" s="74"/>
      <c r="F1283" s="10"/>
      <c r="G1283" s="74"/>
      <c r="H1283" s="10"/>
      <c r="I1283" s="74"/>
      <c r="J1283" s="10"/>
      <c r="K1283" s="74"/>
      <c r="L1283" s="10"/>
      <c r="M1283" s="74"/>
      <c r="N1283" s="10"/>
      <c r="O1283" s="74"/>
      <c r="P1283" s="95">
        <v>834001414</v>
      </c>
      <c r="Q1283" s="47" t="s">
        <v>70</v>
      </c>
      <c r="R1283" s="10" t="s">
        <v>30</v>
      </c>
      <c r="S1283" s="12">
        <f aca="true" t="shared" si="275" ref="S1283:T1287">U1283+W1283+Y1283+AA1283</f>
        <v>337.4</v>
      </c>
      <c r="T1283" s="12">
        <f t="shared" si="275"/>
        <v>337.40000000000003</v>
      </c>
      <c r="U1283" s="538">
        <v>337.4</v>
      </c>
      <c r="V1283" s="12">
        <f>342.1-4.7</f>
        <v>337.40000000000003</v>
      </c>
      <c r="W1283" s="12">
        <v>0</v>
      </c>
      <c r="X1283" s="12">
        <v>0</v>
      </c>
      <c r="Y1283" s="12">
        <v>0</v>
      </c>
      <c r="Z1283" s="12">
        <v>0</v>
      </c>
      <c r="AA1283" s="12">
        <v>0</v>
      </c>
      <c r="AB1283" s="20">
        <v>0</v>
      </c>
      <c r="AC1283" s="351"/>
      <c r="AD1283" s="358"/>
    </row>
    <row r="1284" spans="1:30" ht="12.75">
      <c r="A1284" s="349"/>
      <c r="B1284" s="347"/>
      <c r="C1284" s="351"/>
      <c r="D1284" s="107"/>
      <c r="E1284" s="74"/>
      <c r="F1284" s="10"/>
      <c r="G1284" s="74"/>
      <c r="H1284" s="10"/>
      <c r="I1284" s="74"/>
      <c r="J1284" s="10"/>
      <c r="K1284" s="74"/>
      <c r="L1284" s="10"/>
      <c r="M1284" s="74"/>
      <c r="N1284" s="10"/>
      <c r="O1284" s="74"/>
      <c r="P1284" s="95"/>
      <c r="Q1284" s="47"/>
      <c r="R1284" s="10" t="s">
        <v>33</v>
      </c>
      <c r="S1284" s="12">
        <f t="shared" si="275"/>
        <v>0</v>
      </c>
      <c r="T1284" s="12">
        <f t="shared" si="275"/>
        <v>0</v>
      </c>
      <c r="U1284" s="538">
        <v>0</v>
      </c>
      <c r="V1284" s="12">
        <v>0</v>
      </c>
      <c r="W1284" s="12">
        <v>0</v>
      </c>
      <c r="X1284" s="12">
        <v>0</v>
      </c>
      <c r="Y1284" s="12">
        <v>0</v>
      </c>
      <c r="Z1284" s="12">
        <v>0</v>
      </c>
      <c r="AA1284" s="12">
        <v>0</v>
      </c>
      <c r="AB1284" s="20">
        <v>0</v>
      </c>
      <c r="AC1284" s="351"/>
      <c r="AD1284" s="358"/>
    </row>
    <row r="1285" spans="1:30" ht="12.75">
      <c r="A1285" s="349"/>
      <c r="B1285" s="347"/>
      <c r="C1285" s="351"/>
      <c r="D1285" s="107"/>
      <c r="E1285" s="74"/>
      <c r="F1285" s="10"/>
      <c r="G1285" s="74"/>
      <c r="H1285" s="10"/>
      <c r="I1285" s="74"/>
      <c r="J1285" s="10"/>
      <c r="K1285" s="74"/>
      <c r="L1285" s="10"/>
      <c r="M1285" s="74"/>
      <c r="N1285" s="10"/>
      <c r="O1285" s="74"/>
      <c r="P1285" s="95"/>
      <c r="Q1285" s="47"/>
      <c r="R1285" s="10" t="s">
        <v>34</v>
      </c>
      <c r="S1285" s="12">
        <f t="shared" si="275"/>
        <v>0</v>
      </c>
      <c r="T1285" s="12">
        <f t="shared" si="275"/>
        <v>0</v>
      </c>
      <c r="U1285" s="538">
        <v>0</v>
      </c>
      <c r="V1285" s="12">
        <v>0</v>
      </c>
      <c r="W1285" s="12">
        <v>0</v>
      </c>
      <c r="X1285" s="12">
        <v>0</v>
      </c>
      <c r="Y1285" s="12">
        <v>0</v>
      </c>
      <c r="Z1285" s="12">
        <v>0</v>
      </c>
      <c r="AA1285" s="12">
        <v>0</v>
      </c>
      <c r="AB1285" s="20">
        <v>0</v>
      </c>
      <c r="AC1285" s="351"/>
      <c r="AD1285" s="358"/>
    </row>
    <row r="1286" spans="1:30" ht="12.75">
      <c r="A1286" s="349"/>
      <c r="B1286" s="347"/>
      <c r="C1286" s="351"/>
      <c r="D1286" s="107"/>
      <c r="E1286" s="74"/>
      <c r="F1286" s="10"/>
      <c r="G1286" s="74"/>
      <c r="H1286" s="10"/>
      <c r="I1286" s="74"/>
      <c r="J1286" s="10"/>
      <c r="K1286" s="74"/>
      <c r="L1286" s="10"/>
      <c r="M1286" s="74"/>
      <c r="N1286" s="10"/>
      <c r="O1286" s="74"/>
      <c r="P1286" s="95"/>
      <c r="Q1286" s="47"/>
      <c r="R1286" s="10" t="s">
        <v>35</v>
      </c>
      <c r="S1286" s="12">
        <f t="shared" si="275"/>
        <v>0</v>
      </c>
      <c r="T1286" s="12">
        <f t="shared" si="275"/>
        <v>0</v>
      </c>
      <c r="U1286" s="538">
        <v>0</v>
      </c>
      <c r="V1286" s="12">
        <v>0</v>
      </c>
      <c r="W1286" s="12">
        <v>0</v>
      </c>
      <c r="X1286" s="12">
        <v>0</v>
      </c>
      <c r="Y1286" s="12">
        <v>0</v>
      </c>
      <c r="Z1286" s="12">
        <v>0</v>
      </c>
      <c r="AA1286" s="12">
        <v>0</v>
      </c>
      <c r="AB1286" s="20">
        <v>0</v>
      </c>
      <c r="AC1286" s="351"/>
      <c r="AD1286" s="358"/>
    </row>
    <row r="1287" spans="1:30" ht="12.75">
      <c r="A1287" s="349"/>
      <c r="B1287" s="347"/>
      <c r="C1287" s="351"/>
      <c r="D1287" s="107"/>
      <c r="E1287" s="74"/>
      <c r="F1287" s="10"/>
      <c r="G1287" s="74"/>
      <c r="H1287" s="10"/>
      <c r="I1287" s="74"/>
      <c r="J1287" s="10"/>
      <c r="K1287" s="74"/>
      <c r="L1287" s="10"/>
      <c r="M1287" s="74"/>
      <c r="N1287" s="10"/>
      <c r="O1287" s="74"/>
      <c r="P1287" s="95"/>
      <c r="Q1287" s="47"/>
      <c r="R1287" s="10" t="s">
        <v>36</v>
      </c>
      <c r="S1287" s="12">
        <f t="shared" si="275"/>
        <v>0</v>
      </c>
      <c r="T1287" s="12">
        <f t="shared" si="275"/>
        <v>0</v>
      </c>
      <c r="U1287" s="538">
        <v>0</v>
      </c>
      <c r="V1287" s="12">
        <v>0</v>
      </c>
      <c r="W1287" s="12">
        <v>0</v>
      </c>
      <c r="X1287" s="12">
        <v>0</v>
      </c>
      <c r="Y1287" s="12">
        <v>0</v>
      </c>
      <c r="Z1287" s="12">
        <v>0</v>
      </c>
      <c r="AA1287" s="12">
        <v>0</v>
      </c>
      <c r="AB1287" s="20">
        <v>0</v>
      </c>
      <c r="AC1287" s="351"/>
      <c r="AD1287" s="358"/>
    </row>
    <row r="1288" spans="1:30" ht="12.75">
      <c r="A1288" s="349"/>
      <c r="B1288" s="347"/>
      <c r="C1288" s="351"/>
      <c r="D1288" s="107"/>
      <c r="E1288" s="74"/>
      <c r="F1288" s="10"/>
      <c r="G1288" s="74"/>
      <c r="H1288" s="10"/>
      <c r="I1288" s="74"/>
      <c r="J1288" s="10"/>
      <c r="K1288" s="74"/>
      <c r="L1288" s="10"/>
      <c r="M1288" s="74"/>
      <c r="N1288" s="10"/>
      <c r="O1288" s="74"/>
      <c r="P1288" s="95"/>
      <c r="Q1288" s="47"/>
      <c r="R1288" s="10" t="s">
        <v>207</v>
      </c>
      <c r="S1288" s="12">
        <v>0</v>
      </c>
      <c r="T1288" s="12">
        <v>0</v>
      </c>
      <c r="U1288" s="538">
        <v>0</v>
      </c>
      <c r="V1288" s="12">
        <v>0</v>
      </c>
      <c r="W1288" s="12">
        <v>0</v>
      </c>
      <c r="X1288" s="12">
        <v>0</v>
      </c>
      <c r="Y1288" s="12">
        <v>0</v>
      </c>
      <c r="Z1288" s="12">
        <v>0</v>
      </c>
      <c r="AA1288" s="12">
        <v>0</v>
      </c>
      <c r="AB1288" s="20">
        <v>0</v>
      </c>
      <c r="AC1288" s="351"/>
      <c r="AD1288" s="358"/>
    </row>
    <row r="1289" spans="1:30" ht="12.75">
      <c r="A1289" s="349"/>
      <c r="B1289" s="347"/>
      <c r="C1289" s="351"/>
      <c r="D1289" s="107"/>
      <c r="E1289" s="74"/>
      <c r="F1289" s="10"/>
      <c r="G1289" s="74"/>
      <c r="H1289" s="10"/>
      <c r="I1289" s="74"/>
      <c r="J1289" s="10"/>
      <c r="K1289" s="74"/>
      <c r="L1289" s="10"/>
      <c r="M1289" s="74"/>
      <c r="N1289" s="10"/>
      <c r="O1289" s="74"/>
      <c r="P1289" s="95"/>
      <c r="Q1289" s="10"/>
      <c r="R1289" s="47" t="s">
        <v>214</v>
      </c>
      <c r="S1289" s="12">
        <f aca="true" t="shared" si="276" ref="S1289:T1293">U1289+W1289+Y1289+AA1289</f>
        <v>0</v>
      </c>
      <c r="T1289" s="12">
        <f t="shared" si="276"/>
        <v>0</v>
      </c>
      <c r="U1289" s="538">
        <v>0</v>
      </c>
      <c r="V1289" s="12">
        <v>0</v>
      </c>
      <c r="W1289" s="12">
        <v>0</v>
      </c>
      <c r="X1289" s="12">
        <v>0</v>
      </c>
      <c r="Y1289" s="12">
        <v>0</v>
      </c>
      <c r="Z1289" s="12">
        <v>0</v>
      </c>
      <c r="AA1289" s="12">
        <v>0</v>
      </c>
      <c r="AB1289" s="20">
        <v>0</v>
      </c>
      <c r="AC1289" s="351"/>
      <c r="AD1289" s="358"/>
    </row>
    <row r="1290" spans="1:30" ht="12.75">
      <c r="A1290" s="349"/>
      <c r="B1290" s="347"/>
      <c r="C1290" s="351"/>
      <c r="D1290" s="107"/>
      <c r="E1290" s="74"/>
      <c r="F1290" s="10"/>
      <c r="G1290" s="74"/>
      <c r="H1290" s="10"/>
      <c r="I1290" s="74"/>
      <c r="J1290" s="10"/>
      <c r="K1290" s="74"/>
      <c r="L1290" s="10"/>
      <c r="M1290" s="74"/>
      <c r="N1290" s="10"/>
      <c r="O1290" s="74"/>
      <c r="P1290" s="95"/>
      <c r="Q1290" s="10"/>
      <c r="R1290" s="47" t="s">
        <v>215</v>
      </c>
      <c r="S1290" s="12">
        <f t="shared" si="276"/>
        <v>0</v>
      </c>
      <c r="T1290" s="12">
        <f t="shared" si="276"/>
        <v>0</v>
      </c>
      <c r="U1290" s="538">
        <v>0</v>
      </c>
      <c r="V1290" s="12">
        <v>0</v>
      </c>
      <c r="W1290" s="12">
        <v>0</v>
      </c>
      <c r="X1290" s="12">
        <v>0</v>
      </c>
      <c r="Y1290" s="12">
        <v>0</v>
      </c>
      <c r="Z1290" s="12">
        <v>0</v>
      </c>
      <c r="AA1290" s="12">
        <v>0</v>
      </c>
      <c r="AB1290" s="20">
        <v>0</v>
      </c>
      <c r="AC1290" s="351"/>
      <c r="AD1290" s="358"/>
    </row>
    <row r="1291" spans="1:30" ht="12.75">
      <c r="A1291" s="349"/>
      <c r="B1291" s="347"/>
      <c r="C1291" s="351"/>
      <c r="D1291" s="107"/>
      <c r="E1291" s="74"/>
      <c r="F1291" s="10"/>
      <c r="G1291" s="74"/>
      <c r="H1291" s="10"/>
      <c r="I1291" s="74"/>
      <c r="J1291" s="10"/>
      <c r="K1291" s="74"/>
      <c r="L1291" s="10"/>
      <c r="M1291" s="74"/>
      <c r="N1291" s="10"/>
      <c r="O1291" s="74"/>
      <c r="P1291" s="95"/>
      <c r="Q1291" s="10"/>
      <c r="R1291" s="47" t="s">
        <v>216</v>
      </c>
      <c r="S1291" s="12">
        <f t="shared" si="276"/>
        <v>0</v>
      </c>
      <c r="T1291" s="12">
        <f t="shared" si="276"/>
        <v>0</v>
      </c>
      <c r="U1291" s="538">
        <v>0</v>
      </c>
      <c r="V1291" s="12">
        <v>0</v>
      </c>
      <c r="W1291" s="12">
        <v>0</v>
      </c>
      <c r="X1291" s="12">
        <v>0</v>
      </c>
      <c r="Y1291" s="12">
        <v>0</v>
      </c>
      <c r="Z1291" s="12">
        <v>0</v>
      </c>
      <c r="AA1291" s="12">
        <v>0</v>
      </c>
      <c r="AB1291" s="20">
        <v>0</v>
      </c>
      <c r="AC1291" s="351"/>
      <c r="AD1291" s="358"/>
    </row>
    <row r="1292" spans="1:30" ht="12.75">
      <c r="A1292" s="349"/>
      <c r="B1292" s="347"/>
      <c r="C1292" s="351"/>
      <c r="D1292" s="107"/>
      <c r="E1292" s="74"/>
      <c r="F1292" s="10"/>
      <c r="G1292" s="74"/>
      <c r="H1292" s="10"/>
      <c r="I1292" s="74"/>
      <c r="J1292" s="10"/>
      <c r="K1292" s="74"/>
      <c r="L1292" s="10"/>
      <c r="M1292" s="74"/>
      <c r="N1292" s="10"/>
      <c r="O1292" s="74"/>
      <c r="P1292" s="95"/>
      <c r="Q1292" s="10"/>
      <c r="R1292" s="47" t="s">
        <v>217</v>
      </c>
      <c r="S1292" s="12">
        <f t="shared" si="276"/>
        <v>0</v>
      </c>
      <c r="T1292" s="12">
        <f t="shared" si="276"/>
        <v>0</v>
      </c>
      <c r="U1292" s="538">
        <v>0</v>
      </c>
      <c r="V1292" s="12">
        <v>0</v>
      </c>
      <c r="W1292" s="12">
        <v>0</v>
      </c>
      <c r="X1292" s="12">
        <v>0</v>
      </c>
      <c r="Y1292" s="12">
        <v>0</v>
      </c>
      <c r="Z1292" s="12">
        <v>0</v>
      </c>
      <c r="AA1292" s="12">
        <v>0</v>
      </c>
      <c r="AB1292" s="20">
        <v>0</v>
      </c>
      <c r="AC1292" s="351"/>
      <c r="AD1292" s="358"/>
    </row>
    <row r="1293" spans="1:30" ht="13.5" thickBot="1">
      <c r="A1293" s="350"/>
      <c r="B1293" s="348"/>
      <c r="C1293" s="352"/>
      <c r="D1293" s="135"/>
      <c r="E1293" s="75"/>
      <c r="F1293" s="21"/>
      <c r="G1293" s="75"/>
      <c r="H1293" s="21"/>
      <c r="I1293" s="75"/>
      <c r="J1293" s="21"/>
      <c r="K1293" s="75"/>
      <c r="L1293" s="21"/>
      <c r="M1293" s="75"/>
      <c r="N1293" s="21"/>
      <c r="O1293" s="75"/>
      <c r="P1293" s="114"/>
      <c r="Q1293" s="21"/>
      <c r="R1293" s="48" t="s">
        <v>218</v>
      </c>
      <c r="S1293" s="15">
        <f t="shared" si="276"/>
        <v>0</v>
      </c>
      <c r="T1293" s="15">
        <f t="shared" si="276"/>
        <v>0</v>
      </c>
      <c r="U1293" s="542">
        <v>0</v>
      </c>
      <c r="V1293" s="15">
        <v>0</v>
      </c>
      <c r="W1293" s="15">
        <v>0</v>
      </c>
      <c r="X1293" s="15">
        <v>0</v>
      </c>
      <c r="Y1293" s="15">
        <v>0</v>
      </c>
      <c r="Z1293" s="15">
        <v>0</v>
      </c>
      <c r="AA1293" s="15">
        <v>0</v>
      </c>
      <c r="AB1293" s="22">
        <v>0</v>
      </c>
      <c r="AC1293" s="352"/>
      <c r="AD1293" s="359"/>
    </row>
    <row r="1294" spans="1:30" ht="12.75" customHeight="1">
      <c r="A1294" s="349" t="s">
        <v>448</v>
      </c>
      <c r="B1294" s="347" t="s">
        <v>79</v>
      </c>
      <c r="C1294" s="415">
        <v>1483</v>
      </c>
      <c r="D1294" s="228"/>
      <c r="E1294" s="229"/>
      <c r="F1294" s="230"/>
      <c r="G1294" s="229"/>
      <c r="H1294" s="230"/>
      <c r="I1294" s="229"/>
      <c r="J1294" s="230"/>
      <c r="K1294" s="229"/>
      <c r="L1294" s="230"/>
      <c r="M1294" s="229"/>
      <c r="N1294" s="230"/>
      <c r="O1294" s="229"/>
      <c r="P1294" s="7"/>
      <c r="Q1294" s="72"/>
      <c r="R1294" s="19" t="s">
        <v>27</v>
      </c>
      <c r="S1294" s="8">
        <f>SUM(S1295:S1305)</f>
        <v>17514.7</v>
      </c>
      <c r="T1294" s="8">
        <f aca="true" t="shared" si="277" ref="T1294:AB1294">SUM(T1295:T1305)</f>
        <v>17514.7</v>
      </c>
      <c r="U1294" s="534">
        <f t="shared" si="277"/>
        <v>17514.7</v>
      </c>
      <c r="V1294" s="8">
        <f t="shared" si="277"/>
        <v>17514.7</v>
      </c>
      <c r="W1294" s="8">
        <f t="shared" si="277"/>
        <v>0</v>
      </c>
      <c r="X1294" s="8">
        <f t="shared" si="277"/>
        <v>0</v>
      </c>
      <c r="Y1294" s="8">
        <f t="shared" si="277"/>
        <v>0</v>
      </c>
      <c r="Z1294" s="8">
        <f t="shared" si="277"/>
        <v>0</v>
      </c>
      <c r="AA1294" s="8">
        <f t="shared" si="277"/>
        <v>0</v>
      </c>
      <c r="AB1294" s="8">
        <f t="shared" si="277"/>
        <v>0</v>
      </c>
      <c r="AC1294" s="356" t="s">
        <v>28</v>
      </c>
      <c r="AD1294" s="357"/>
    </row>
    <row r="1295" spans="1:30" ht="12.75">
      <c r="A1295" s="349"/>
      <c r="B1295" s="347"/>
      <c r="C1295" s="415"/>
      <c r="D1295" s="222"/>
      <c r="E1295" s="223"/>
      <c r="F1295" s="224"/>
      <c r="G1295" s="223"/>
      <c r="H1295" s="224"/>
      <c r="I1295" s="223"/>
      <c r="J1295" s="224"/>
      <c r="K1295" s="223"/>
      <c r="L1295" s="224"/>
      <c r="M1295" s="223"/>
      <c r="N1295" s="224"/>
      <c r="O1295" s="223"/>
      <c r="P1295" s="10">
        <v>834001414</v>
      </c>
      <c r="Q1295" s="47" t="s">
        <v>31</v>
      </c>
      <c r="R1295" s="10" t="s">
        <v>30</v>
      </c>
      <c r="S1295" s="12">
        <f aca="true" t="shared" si="278" ref="S1295:T1299">U1295+W1295+Y1295+AA1295</f>
        <v>16754.4</v>
      </c>
      <c r="T1295" s="12">
        <f t="shared" si="278"/>
        <v>16754.4</v>
      </c>
      <c r="U1295" s="538">
        <v>16754.4</v>
      </c>
      <c r="V1295" s="12">
        <v>16754.4</v>
      </c>
      <c r="W1295" s="12">
        <v>0</v>
      </c>
      <c r="X1295" s="12">
        <v>0</v>
      </c>
      <c r="Y1295" s="12">
        <v>0</v>
      </c>
      <c r="Z1295" s="12">
        <v>0</v>
      </c>
      <c r="AA1295" s="12">
        <v>0</v>
      </c>
      <c r="AB1295" s="20">
        <v>0</v>
      </c>
      <c r="AC1295" s="351"/>
      <c r="AD1295" s="358"/>
    </row>
    <row r="1296" spans="1:30" ht="12.75">
      <c r="A1296" s="349"/>
      <c r="B1296" s="347"/>
      <c r="C1296" s="415"/>
      <c r="D1296" s="222"/>
      <c r="E1296" s="223"/>
      <c r="F1296" s="224"/>
      <c r="G1296" s="223"/>
      <c r="H1296" s="224"/>
      <c r="I1296" s="223"/>
      <c r="J1296" s="224"/>
      <c r="K1296" s="223"/>
      <c r="L1296" s="224"/>
      <c r="M1296" s="223"/>
      <c r="N1296" s="224"/>
      <c r="O1296" s="223"/>
      <c r="P1296" s="10" t="s">
        <v>194</v>
      </c>
      <c r="Q1296" s="47" t="s">
        <v>31</v>
      </c>
      <c r="R1296" s="10" t="s">
        <v>33</v>
      </c>
      <c r="S1296" s="12">
        <f t="shared" si="278"/>
        <v>760.3</v>
      </c>
      <c r="T1296" s="12">
        <f t="shared" si="278"/>
        <v>760.3</v>
      </c>
      <c r="U1296" s="538">
        <v>760.3</v>
      </c>
      <c r="V1296" s="12">
        <v>760.3</v>
      </c>
      <c r="W1296" s="12">
        <v>0</v>
      </c>
      <c r="X1296" s="12">
        <v>0</v>
      </c>
      <c r="Y1296" s="12">
        <v>0</v>
      </c>
      <c r="Z1296" s="12">
        <v>0</v>
      </c>
      <c r="AA1296" s="12">
        <v>0</v>
      </c>
      <c r="AB1296" s="20">
        <v>0</v>
      </c>
      <c r="AC1296" s="351"/>
      <c r="AD1296" s="358"/>
    </row>
    <row r="1297" spans="1:30" ht="12.75">
      <c r="A1297" s="349"/>
      <c r="B1297" s="347"/>
      <c r="C1297" s="415"/>
      <c r="D1297" s="222"/>
      <c r="E1297" s="223"/>
      <c r="F1297" s="224"/>
      <c r="G1297" s="223"/>
      <c r="H1297" s="224"/>
      <c r="I1297" s="223"/>
      <c r="J1297" s="224"/>
      <c r="K1297" s="223"/>
      <c r="L1297" s="224"/>
      <c r="M1297" s="223"/>
      <c r="N1297" s="224"/>
      <c r="O1297" s="223"/>
      <c r="P1297" s="10"/>
      <c r="Q1297" s="47"/>
      <c r="R1297" s="10" t="s">
        <v>34</v>
      </c>
      <c r="S1297" s="12">
        <f t="shared" si="278"/>
        <v>0</v>
      </c>
      <c r="T1297" s="12">
        <f t="shared" si="278"/>
        <v>0</v>
      </c>
      <c r="U1297" s="538">
        <v>0</v>
      </c>
      <c r="V1297" s="12">
        <v>0</v>
      </c>
      <c r="W1297" s="12">
        <v>0</v>
      </c>
      <c r="X1297" s="12">
        <v>0</v>
      </c>
      <c r="Y1297" s="12">
        <v>0</v>
      </c>
      <c r="Z1297" s="12">
        <v>0</v>
      </c>
      <c r="AA1297" s="12">
        <v>0</v>
      </c>
      <c r="AB1297" s="20">
        <v>0</v>
      </c>
      <c r="AC1297" s="351"/>
      <c r="AD1297" s="358"/>
    </row>
    <row r="1298" spans="1:30" ht="12.75">
      <c r="A1298" s="349"/>
      <c r="B1298" s="347"/>
      <c r="C1298" s="415"/>
      <c r="D1298" s="222"/>
      <c r="E1298" s="223"/>
      <c r="F1298" s="224"/>
      <c r="G1298" s="223"/>
      <c r="H1298" s="224"/>
      <c r="I1298" s="223"/>
      <c r="J1298" s="224"/>
      <c r="K1298" s="223"/>
      <c r="L1298" s="224"/>
      <c r="M1298" s="223"/>
      <c r="N1298" s="224"/>
      <c r="O1298" s="223"/>
      <c r="P1298" s="10"/>
      <c r="Q1298" s="47"/>
      <c r="R1298" s="10" t="s">
        <v>35</v>
      </c>
      <c r="S1298" s="12">
        <f t="shared" si="278"/>
        <v>0</v>
      </c>
      <c r="T1298" s="12">
        <f t="shared" si="278"/>
        <v>0</v>
      </c>
      <c r="U1298" s="538">
        <v>0</v>
      </c>
      <c r="V1298" s="12">
        <v>0</v>
      </c>
      <c r="W1298" s="12">
        <v>0</v>
      </c>
      <c r="X1298" s="12">
        <v>0</v>
      </c>
      <c r="Y1298" s="12">
        <v>0</v>
      </c>
      <c r="Z1298" s="12">
        <v>0</v>
      </c>
      <c r="AA1298" s="12">
        <v>0</v>
      </c>
      <c r="AB1298" s="20">
        <v>0</v>
      </c>
      <c r="AC1298" s="351"/>
      <c r="AD1298" s="358"/>
    </row>
    <row r="1299" spans="1:30" ht="12.75">
      <c r="A1299" s="349"/>
      <c r="B1299" s="347"/>
      <c r="C1299" s="415"/>
      <c r="D1299" s="222"/>
      <c r="E1299" s="223"/>
      <c r="F1299" s="224"/>
      <c r="G1299" s="223"/>
      <c r="H1299" s="224"/>
      <c r="I1299" s="223"/>
      <c r="J1299" s="224"/>
      <c r="K1299" s="223"/>
      <c r="L1299" s="224"/>
      <c r="M1299" s="223"/>
      <c r="N1299" s="224"/>
      <c r="O1299" s="223"/>
      <c r="P1299" s="10"/>
      <c r="Q1299" s="10"/>
      <c r="R1299" s="10" t="s">
        <v>36</v>
      </c>
      <c r="S1299" s="12">
        <f t="shared" si="278"/>
        <v>0</v>
      </c>
      <c r="T1299" s="12">
        <f t="shared" si="278"/>
        <v>0</v>
      </c>
      <c r="U1299" s="538">
        <v>0</v>
      </c>
      <c r="V1299" s="12">
        <v>0</v>
      </c>
      <c r="W1299" s="12">
        <v>0</v>
      </c>
      <c r="X1299" s="12">
        <v>0</v>
      </c>
      <c r="Y1299" s="12">
        <v>0</v>
      </c>
      <c r="Z1299" s="12">
        <v>0</v>
      </c>
      <c r="AA1299" s="12">
        <v>0</v>
      </c>
      <c r="AB1299" s="20">
        <v>0</v>
      </c>
      <c r="AC1299" s="351"/>
      <c r="AD1299" s="358"/>
    </row>
    <row r="1300" spans="1:30" ht="12.75">
      <c r="A1300" s="349"/>
      <c r="B1300" s="347"/>
      <c r="C1300" s="415"/>
      <c r="D1300" s="222"/>
      <c r="E1300" s="223"/>
      <c r="F1300" s="224"/>
      <c r="G1300" s="223"/>
      <c r="H1300" s="224"/>
      <c r="I1300" s="223"/>
      <c r="J1300" s="224"/>
      <c r="K1300" s="223"/>
      <c r="L1300" s="224"/>
      <c r="M1300" s="223"/>
      <c r="N1300" s="224"/>
      <c r="O1300" s="223"/>
      <c r="P1300" s="10"/>
      <c r="Q1300" s="47"/>
      <c r="R1300" s="10" t="s">
        <v>207</v>
      </c>
      <c r="S1300" s="12">
        <v>0</v>
      </c>
      <c r="T1300" s="12">
        <v>0</v>
      </c>
      <c r="U1300" s="538">
        <v>0</v>
      </c>
      <c r="V1300" s="12">
        <v>0</v>
      </c>
      <c r="W1300" s="12">
        <v>0</v>
      </c>
      <c r="X1300" s="12">
        <v>0</v>
      </c>
      <c r="Y1300" s="12">
        <v>0</v>
      </c>
      <c r="Z1300" s="12">
        <v>0</v>
      </c>
      <c r="AA1300" s="12">
        <v>0</v>
      </c>
      <c r="AB1300" s="20">
        <v>0</v>
      </c>
      <c r="AC1300" s="351"/>
      <c r="AD1300" s="358"/>
    </row>
    <row r="1301" spans="1:30" ht="12.75">
      <c r="A1301" s="349"/>
      <c r="B1301" s="347"/>
      <c r="C1301" s="415"/>
      <c r="D1301" s="222"/>
      <c r="E1301" s="223"/>
      <c r="F1301" s="224"/>
      <c r="G1301" s="223"/>
      <c r="H1301" s="224"/>
      <c r="I1301" s="223"/>
      <c r="J1301" s="224"/>
      <c r="K1301" s="223"/>
      <c r="L1301" s="224"/>
      <c r="M1301" s="223"/>
      <c r="N1301" s="224"/>
      <c r="O1301" s="223"/>
      <c r="P1301" s="10"/>
      <c r="Q1301" s="10"/>
      <c r="R1301" s="47" t="s">
        <v>214</v>
      </c>
      <c r="S1301" s="12">
        <f aca="true" t="shared" si="279" ref="S1301:T1305">U1301+W1301+Y1301+AA1301</f>
        <v>0</v>
      </c>
      <c r="T1301" s="12">
        <f t="shared" si="279"/>
        <v>0</v>
      </c>
      <c r="U1301" s="538">
        <v>0</v>
      </c>
      <c r="V1301" s="12">
        <v>0</v>
      </c>
      <c r="W1301" s="12">
        <v>0</v>
      </c>
      <c r="X1301" s="12">
        <v>0</v>
      </c>
      <c r="Y1301" s="12">
        <v>0</v>
      </c>
      <c r="Z1301" s="12">
        <v>0</v>
      </c>
      <c r="AA1301" s="12">
        <v>0</v>
      </c>
      <c r="AB1301" s="20">
        <v>0</v>
      </c>
      <c r="AC1301" s="351"/>
      <c r="AD1301" s="358"/>
    </row>
    <row r="1302" spans="1:30" ht="12.75">
      <c r="A1302" s="349"/>
      <c r="B1302" s="347"/>
      <c r="C1302" s="415"/>
      <c r="D1302" s="222"/>
      <c r="E1302" s="223"/>
      <c r="F1302" s="224"/>
      <c r="G1302" s="223"/>
      <c r="H1302" s="224"/>
      <c r="I1302" s="223"/>
      <c r="J1302" s="224"/>
      <c r="K1302" s="223"/>
      <c r="L1302" s="224"/>
      <c r="M1302" s="223"/>
      <c r="N1302" s="224"/>
      <c r="O1302" s="223"/>
      <c r="P1302" s="10"/>
      <c r="Q1302" s="10"/>
      <c r="R1302" s="47" t="s">
        <v>215</v>
      </c>
      <c r="S1302" s="12">
        <f t="shared" si="279"/>
        <v>0</v>
      </c>
      <c r="T1302" s="12">
        <f t="shared" si="279"/>
        <v>0</v>
      </c>
      <c r="U1302" s="538">
        <v>0</v>
      </c>
      <c r="V1302" s="12">
        <v>0</v>
      </c>
      <c r="W1302" s="12">
        <v>0</v>
      </c>
      <c r="X1302" s="12">
        <v>0</v>
      </c>
      <c r="Y1302" s="12">
        <v>0</v>
      </c>
      <c r="Z1302" s="12">
        <v>0</v>
      </c>
      <c r="AA1302" s="12">
        <v>0</v>
      </c>
      <c r="AB1302" s="20">
        <v>0</v>
      </c>
      <c r="AC1302" s="351"/>
      <c r="AD1302" s="358"/>
    </row>
    <row r="1303" spans="1:30" ht="12.75">
      <c r="A1303" s="349"/>
      <c r="B1303" s="347"/>
      <c r="C1303" s="415"/>
      <c r="D1303" s="222"/>
      <c r="E1303" s="223"/>
      <c r="F1303" s="224"/>
      <c r="G1303" s="223"/>
      <c r="H1303" s="224"/>
      <c r="I1303" s="223"/>
      <c r="J1303" s="224"/>
      <c r="K1303" s="223"/>
      <c r="L1303" s="224"/>
      <c r="M1303" s="223"/>
      <c r="N1303" s="224"/>
      <c r="O1303" s="223"/>
      <c r="P1303" s="10"/>
      <c r="Q1303" s="10"/>
      <c r="R1303" s="47" t="s">
        <v>216</v>
      </c>
      <c r="S1303" s="12">
        <f t="shared" si="279"/>
        <v>0</v>
      </c>
      <c r="T1303" s="12">
        <f t="shared" si="279"/>
        <v>0</v>
      </c>
      <c r="U1303" s="538">
        <v>0</v>
      </c>
      <c r="V1303" s="12">
        <v>0</v>
      </c>
      <c r="W1303" s="12">
        <v>0</v>
      </c>
      <c r="X1303" s="12">
        <v>0</v>
      </c>
      <c r="Y1303" s="12">
        <v>0</v>
      </c>
      <c r="Z1303" s="12">
        <v>0</v>
      </c>
      <c r="AA1303" s="12">
        <v>0</v>
      </c>
      <c r="AB1303" s="20">
        <v>0</v>
      </c>
      <c r="AC1303" s="351"/>
      <c r="AD1303" s="358"/>
    </row>
    <row r="1304" spans="1:30" ht="12.75">
      <c r="A1304" s="349"/>
      <c r="B1304" s="347"/>
      <c r="C1304" s="415"/>
      <c r="D1304" s="222"/>
      <c r="E1304" s="223"/>
      <c r="F1304" s="224"/>
      <c r="G1304" s="223"/>
      <c r="H1304" s="224"/>
      <c r="I1304" s="223"/>
      <c r="J1304" s="224"/>
      <c r="K1304" s="223"/>
      <c r="L1304" s="224"/>
      <c r="M1304" s="223"/>
      <c r="N1304" s="224"/>
      <c r="O1304" s="223"/>
      <c r="P1304" s="10"/>
      <c r="Q1304" s="10"/>
      <c r="R1304" s="47" t="s">
        <v>217</v>
      </c>
      <c r="S1304" s="12">
        <f t="shared" si="279"/>
        <v>0</v>
      </c>
      <c r="T1304" s="12">
        <f t="shared" si="279"/>
        <v>0</v>
      </c>
      <c r="U1304" s="538">
        <v>0</v>
      </c>
      <c r="V1304" s="12">
        <v>0</v>
      </c>
      <c r="W1304" s="12">
        <v>0</v>
      </c>
      <c r="X1304" s="12">
        <v>0</v>
      </c>
      <c r="Y1304" s="12">
        <v>0</v>
      </c>
      <c r="Z1304" s="12">
        <v>0</v>
      </c>
      <c r="AA1304" s="12">
        <v>0</v>
      </c>
      <c r="AB1304" s="20">
        <v>0</v>
      </c>
      <c r="AC1304" s="351"/>
      <c r="AD1304" s="358"/>
    </row>
    <row r="1305" spans="1:30" ht="13.5" thickBot="1">
      <c r="A1305" s="350"/>
      <c r="B1305" s="348"/>
      <c r="C1305" s="416"/>
      <c r="D1305" s="231"/>
      <c r="E1305" s="232"/>
      <c r="F1305" s="233"/>
      <c r="G1305" s="232"/>
      <c r="H1305" s="233"/>
      <c r="I1305" s="232"/>
      <c r="J1305" s="233"/>
      <c r="K1305" s="232"/>
      <c r="L1305" s="233"/>
      <c r="M1305" s="232"/>
      <c r="N1305" s="233"/>
      <c r="O1305" s="232"/>
      <c r="P1305" s="21"/>
      <c r="Q1305" s="21"/>
      <c r="R1305" s="48" t="s">
        <v>218</v>
      </c>
      <c r="S1305" s="15">
        <f t="shared" si="279"/>
        <v>0</v>
      </c>
      <c r="T1305" s="15">
        <f t="shared" si="279"/>
        <v>0</v>
      </c>
      <c r="U1305" s="542">
        <v>0</v>
      </c>
      <c r="V1305" s="15">
        <v>0</v>
      </c>
      <c r="W1305" s="15">
        <v>0</v>
      </c>
      <c r="X1305" s="15">
        <v>0</v>
      </c>
      <c r="Y1305" s="15">
        <v>0</v>
      </c>
      <c r="Z1305" s="15">
        <v>0</v>
      </c>
      <c r="AA1305" s="15">
        <v>0</v>
      </c>
      <c r="AB1305" s="22">
        <v>0</v>
      </c>
      <c r="AC1305" s="352"/>
      <c r="AD1305" s="359"/>
    </row>
    <row r="1306" spans="1:30" ht="12.75" customHeight="1">
      <c r="A1306" s="349" t="s">
        <v>449</v>
      </c>
      <c r="B1306" s="347" t="s">
        <v>401</v>
      </c>
      <c r="C1306" s="415">
        <v>248</v>
      </c>
      <c r="D1306" s="228"/>
      <c r="E1306" s="229"/>
      <c r="F1306" s="230"/>
      <c r="G1306" s="229"/>
      <c r="H1306" s="230"/>
      <c r="I1306" s="229"/>
      <c r="J1306" s="230"/>
      <c r="K1306" s="229"/>
      <c r="L1306" s="230"/>
      <c r="M1306" s="229"/>
      <c r="N1306" s="230"/>
      <c r="O1306" s="229"/>
      <c r="P1306" s="113"/>
      <c r="Q1306" s="72"/>
      <c r="R1306" s="19" t="s">
        <v>27</v>
      </c>
      <c r="S1306" s="8">
        <f>SUM(S1307:S1317)</f>
        <v>12512.3</v>
      </c>
      <c r="T1306" s="8">
        <f aca="true" t="shared" si="280" ref="T1306:AB1306">SUM(T1307:T1317)</f>
        <v>12512.3</v>
      </c>
      <c r="U1306" s="534">
        <f t="shared" si="280"/>
        <v>12512.3</v>
      </c>
      <c r="V1306" s="8">
        <f t="shared" si="280"/>
        <v>12512.3</v>
      </c>
      <c r="W1306" s="8">
        <f t="shared" si="280"/>
        <v>0</v>
      </c>
      <c r="X1306" s="8">
        <f t="shared" si="280"/>
        <v>0</v>
      </c>
      <c r="Y1306" s="8">
        <f t="shared" si="280"/>
        <v>0</v>
      </c>
      <c r="Z1306" s="8">
        <f t="shared" si="280"/>
        <v>0</v>
      </c>
      <c r="AA1306" s="8">
        <f t="shared" si="280"/>
        <v>0</v>
      </c>
      <c r="AB1306" s="8">
        <f t="shared" si="280"/>
        <v>0</v>
      </c>
      <c r="AC1306" s="356" t="s">
        <v>28</v>
      </c>
      <c r="AD1306" s="357"/>
    </row>
    <row r="1307" spans="1:30" ht="12.75">
      <c r="A1307" s="349"/>
      <c r="B1307" s="347"/>
      <c r="C1307" s="415"/>
      <c r="D1307" s="222"/>
      <c r="E1307" s="223"/>
      <c r="F1307" s="224"/>
      <c r="G1307" s="223"/>
      <c r="H1307" s="224"/>
      <c r="I1307" s="223"/>
      <c r="J1307" s="224"/>
      <c r="K1307" s="223"/>
      <c r="L1307" s="224"/>
      <c r="M1307" s="223"/>
      <c r="N1307" s="224"/>
      <c r="O1307" s="223"/>
      <c r="P1307" s="95">
        <v>834001414</v>
      </c>
      <c r="Q1307" s="47" t="s">
        <v>31</v>
      </c>
      <c r="R1307" s="10" t="s">
        <v>30</v>
      </c>
      <c r="S1307" s="12">
        <f aca="true" t="shared" si="281" ref="S1307:T1316">U1307+W1307+Y1307+AA1307</f>
        <v>3064.6</v>
      </c>
      <c r="T1307" s="12">
        <f t="shared" si="281"/>
        <v>3064.6</v>
      </c>
      <c r="U1307" s="538">
        <v>3064.6</v>
      </c>
      <c r="V1307" s="12">
        <v>3064.6</v>
      </c>
      <c r="W1307" s="12">
        <v>0</v>
      </c>
      <c r="X1307" s="12">
        <v>0</v>
      </c>
      <c r="Y1307" s="12">
        <v>0</v>
      </c>
      <c r="Z1307" s="12">
        <v>0</v>
      </c>
      <c r="AA1307" s="12">
        <v>0</v>
      </c>
      <c r="AB1307" s="20">
        <v>0</v>
      </c>
      <c r="AC1307" s="351"/>
      <c r="AD1307" s="358"/>
    </row>
    <row r="1308" spans="1:30" ht="12.75">
      <c r="A1308" s="349"/>
      <c r="B1308" s="347"/>
      <c r="C1308" s="415"/>
      <c r="D1308" s="222"/>
      <c r="E1308" s="223"/>
      <c r="F1308" s="224"/>
      <c r="G1308" s="223"/>
      <c r="H1308" s="224"/>
      <c r="I1308" s="223"/>
      <c r="J1308" s="224"/>
      <c r="K1308" s="223"/>
      <c r="L1308" s="224"/>
      <c r="M1308" s="223"/>
      <c r="N1308" s="224"/>
      <c r="O1308" s="223"/>
      <c r="P1308" s="117"/>
      <c r="Q1308" s="47"/>
      <c r="R1308" s="10" t="s">
        <v>33</v>
      </c>
      <c r="S1308" s="12">
        <f t="shared" si="281"/>
        <v>0</v>
      </c>
      <c r="T1308" s="12">
        <f t="shared" si="281"/>
        <v>0</v>
      </c>
      <c r="U1308" s="538">
        <v>0</v>
      </c>
      <c r="V1308" s="12">
        <v>0</v>
      </c>
      <c r="W1308" s="12">
        <v>0</v>
      </c>
      <c r="X1308" s="12">
        <v>0</v>
      </c>
      <c r="Y1308" s="12">
        <v>0</v>
      </c>
      <c r="Z1308" s="12">
        <v>0</v>
      </c>
      <c r="AA1308" s="12">
        <v>0</v>
      </c>
      <c r="AB1308" s="20">
        <v>0</v>
      </c>
      <c r="AC1308" s="351"/>
      <c r="AD1308" s="358"/>
    </row>
    <row r="1309" spans="1:30" ht="12.75">
      <c r="A1309" s="349"/>
      <c r="B1309" s="347"/>
      <c r="C1309" s="415"/>
      <c r="D1309" s="222"/>
      <c r="E1309" s="223"/>
      <c r="F1309" s="224"/>
      <c r="G1309" s="223"/>
      <c r="H1309" s="224"/>
      <c r="I1309" s="223"/>
      <c r="J1309" s="224"/>
      <c r="K1309" s="223"/>
      <c r="L1309" s="224"/>
      <c r="M1309" s="223"/>
      <c r="N1309" s="224"/>
      <c r="O1309" s="223"/>
      <c r="P1309" s="10" t="s">
        <v>194</v>
      </c>
      <c r="Q1309" s="47" t="s">
        <v>31</v>
      </c>
      <c r="R1309" s="10" t="s">
        <v>34</v>
      </c>
      <c r="S1309" s="12">
        <f t="shared" si="281"/>
        <v>9177.4</v>
      </c>
      <c r="T1309" s="12">
        <f t="shared" si="281"/>
        <v>9177.4</v>
      </c>
      <c r="U1309" s="538">
        <v>9177.4</v>
      </c>
      <c r="V1309" s="12">
        <v>9177.4</v>
      </c>
      <c r="W1309" s="12">
        <v>0</v>
      </c>
      <c r="X1309" s="12">
        <v>0</v>
      </c>
      <c r="Y1309" s="12">
        <v>0</v>
      </c>
      <c r="Z1309" s="12">
        <v>0</v>
      </c>
      <c r="AA1309" s="12">
        <v>0</v>
      </c>
      <c r="AB1309" s="20">
        <v>0</v>
      </c>
      <c r="AC1309" s="351"/>
      <c r="AD1309" s="358"/>
    </row>
    <row r="1310" spans="1:30" ht="98.25" customHeight="1">
      <c r="A1310" s="349"/>
      <c r="B1310" s="347"/>
      <c r="C1310" s="415"/>
      <c r="D1310" s="222"/>
      <c r="E1310" s="223"/>
      <c r="F1310" s="224"/>
      <c r="G1310" s="223"/>
      <c r="H1310" s="224"/>
      <c r="I1310" s="223"/>
      <c r="J1310" s="224"/>
      <c r="K1310" s="223"/>
      <c r="L1310" s="224"/>
      <c r="M1310" s="223"/>
      <c r="N1310" s="224"/>
      <c r="O1310" s="223"/>
      <c r="P1310" s="10" t="s">
        <v>194</v>
      </c>
      <c r="Q1310" s="47" t="s">
        <v>81</v>
      </c>
      <c r="R1310" s="10" t="s">
        <v>35</v>
      </c>
      <c r="S1310" s="12">
        <f t="shared" si="281"/>
        <v>199.8</v>
      </c>
      <c r="T1310" s="12">
        <f t="shared" si="281"/>
        <v>199.8</v>
      </c>
      <c r="U1310" s="538">
        <v>199.8</v>
      </c>
      <c r="V1310" s="12">
        <v>199.8</v>
      </c>
      <c r="W1310" s="12">
        <v>0</v>
      </c>
      <c r="X1310" s="12">
        <v>0</v>
      </c>
      <c r="Y1310" s="12">
        <v>0</v>
      </c>
      <c r="Z1310" s="12">
        <v>0</v>
      </c>
      <c r="AA1310" s="12">
        <v>0</v>
      </c>
      <c r="AB1310" s="20">
        <v>0</v>
      </c>
      <c r="AC1310" s="351"/>
      <c r="AD1310" s="358"/>
    </row>
    <row r="1311" spans="1:30" ht="99" customHeight="1">
      <c r="A1311" s="349"/>
      <c r="B1311" s="347"/>
      <c r="C1311" s="415"/>
      <c r="D1311" s="222"/>
      <c r="E1311" s="223"/>
      <c r="F1311" s="224"/>
      <c r="G1311" s="223"/>
      <c r="H1311" s="224"/>
      <c r="I1311" s="223"/>
      <c r="J1311" s="224"/>
      <c r="K1311" s="223"/>
      <c r="L1311" s="224"/>
      <c r="M1311" s="223"/>
      <c r="N1311" s="224"/>
      <c r="O1311" s="223"/>
      <c r="P1311" s="10" t="s">
        <v>194</v>
      </c>
      <c r="Q1311" s="10" t="s">
        <v>81</v>
      </c>
      <c r="R1311" s="10" t="s">
        <v>36</v>
      </c>
      <c r="S1311" s="12">
        <f t="shared" si="281"/>
        <v>35.2</v>
      </c>
      <c r="T1311" s="12">
        <f t="shared" si="281"/>
        <v>35.2</v>
      </c>
      <c r="U1311" s="538">
        <v>35.2</v>
      </c>
      <c r="V1311" s="12">
        <v>35.2</v>
      </c>
      <c r="W1311" s="12">
        <v>0</v>
      </c>
      <c r="X1311" s="12">
        <v>0</v>
      </c>
      <c r="Y1311" s="12">
        <v>0</v>
      </c>
      <c r="Z1311" s="12">
        <v>0</v>
      </c>
      <c r="AA1311" s="12">
        <v>0</v>
      </c>
      <c r="AB1311" s="20">
        <v>0</v>
      </c>
      <c r="AC1311" s="351"/>
      <c r="AD1311" s="358"/>
    </row>
    <row r="1312" spans="1:30" ht="76.5">
      <c r="A1312" s="349"/>
      <c r="B1312" s="347"/>
      <c r="C1312" s="415"/>
      <c r="D1312" s="222"/>
      <c r="E1312" s="223"/>
      <c r="F1312" s="224"/>
      <c r="G1312" s="223"/>
      <c r="H1312" s="224"/>
      <c r="I1312" s="223"/>
      <c r="J1312" s="224">
        <v>1</v>
      </c>
      <c r="K1312" s="223">
        <v>1</v>
      </c>
      <c r="L1312" s="224">
        <v>1</v>
      </c>
      <c r="M1312" s="223">
        <v>1</v>
      </c>
      <c r="N1312" s="224">
        <v>1</v>
      </c>
      <c r="O1312" s="223">
        <v>1</v>
      </c>
      <c r="P1312" s="10" t="s">
        <v>194</v>
      </c>
      <c r="Q1312" s="10" t="s">
        <v>81</v>
      </c>
      <c r="R1312" s="10" t="s">
        <v>207</v>
      </c>
      <c r="S1312" s="12">
        <f t="shared" si="281"/>
        <v>35.3</v>
      </c>
      <c r="T1312" s="12">
        <f t="shared" si="281"/>
        <v>35.3</v>
      </c>
      <c r="U1312" s="538">
        <v>35.3</v>
      </c>
      <c r="V1312" s="12">
        <v>35.3</v>
      </c>
      <c r="W1312" s="12">
        <v>0</v>
      </c>
      <c r="X1312" s="12">
        <v>0</v>
      </c>
      <c r="Y1312" s="12">
        <v>0</v>
      </c>
      <c r="Z1312" s="12">
        <v>0</v>
      </c>
      <c r="AA1312" s="12">
        <v>0</v>
      </c>
      <c r="AB1312" s="20">
        <v>0</v>
      </c>
      <c r="AC1312" s="351"/>
      <c r="AD1312" s="358"/>
    </row>
    <row r="1313" spans="1:30" ht="12.75">
      <c r="A1313" s="349"/>
      <c r="B1313" s="347"/>
      <c r="C1313" s="415"/>
      <c r="D1313" s="222"/>
      <c r="E1313" s="223"/>
      <c r="F1313" s="224"/>
      <c r="G1313" s="223"/>
      <c r="H1313" s="224"/>
      <c r="I1313" s="223"/>
      <c r="J1313" s="224"/>
      <c r="K1313" s="223"/>
      <c r="L1313" s="224"/>
      <c r="M1313" s="223"/>
      <c r="N1313" s="224"/>
      <c r="O1313" s="223"/>
      <c r="P1313" s="10"/>
      <c r="Q1313" s="10"/>
      <c r="R1313" s="47" t="s">
        <v>214</v>
      </c>
      <c r="S1313" s="12">
        <f t="shared" si="281"/>
        <v>0</v>
      </c>
      <c r="T1313" s="12">
        <f t="shared" si="281"/>
        <v>0</v>
      </c>
      <c r="U1313" s="538">
        <v>0</v>
      </c>
      <c r="V1313" s="12">
        <v>0</v>
      </c>
      <c r="W1313" s="12">
        <v>0</v>
      </c>
      <c r="X1313" s="12">
        <v>0</v>
      </c>
      <c r="Y1313" s="12">
        <v>0</v>
      </c>
      <c r="Z1313" s="12">
        <v>0</v>
      </c>
      <c r="AA1313" s="12">
        <v>0</v>
      </c>
      <c r="AB1313" s="20">
        <v>0</v>
      </c>
      <c r="AC1313" s="351"/>
      <c r="AD1313" s="358"/>
    </row>
    <row r="1314" spans="1:30" ht="12.75">
      <c r="A1314" s="349"/>
      <c r="B1314" s="347"/>
      <c r="C1314" s="415"/>
      <c r="D1314" s="222"/>
      <c r="E1314" s="223"/>
      <c r="F1314" s="224"/>
      <c r="G1314" s="223"/>
      <c r="H1314" s="224"/>
      <c r="I1314" s="223"/>
      <c r="J1314" s="224"/>
      <c r="K1314" s="223"/>
      <c r="L1314" s="224"/>
      <c r="M1314" s="223"/>
      <c r="N1314" s="224"/>
      <c r="O1314" s="223"/>
      <c r="P1314" s="10"/>
      <c r="Q1314" s="10"/>
      <c r="R1314" s="47" t="s">
        <v>215</v>
      </c>
      <c r="S1314" s="12">
        <f t="shared" si="281"/>
        <v>0</v>
      </c>
      <c r="T1314" s="12">
        <f t="shared" si="281"/>
        <v>0</v>
      </c>
      <c r="U1314" s="538">
        <v>0</v>
      </c>
      <c r="V1314" s="12">
        <v>0</v>
      </c>
      <c r="W1314" s="12">
        <v>0</v>
      </c>
      <c r="X1314" s="12">
        <v>0</v>
      </c>
      <c r="Y1314" s="12">
        <v>0</v>
      </c>
      <c r="Z1314" s="12">
        <v>0</v>
      </c>
      <c r="AA1314" s="12">
        <v>0</v>
      </c>
      <c r="AB1314" s="20">
        <v>0</v>
      </c>
      <c r="AC1314" s="351"/>
      <c r="AD1314" s="358"/>
    </row>
    <row r="1315" spans="1:30" ht="12.75">
      <c r="A1315" s="349"/>
      <c r="B1315" s="347"/>
      <c r="C1315" s="415"/>
      <c r="D1315" s="222"/>
      <c r="E1315" s="223"/>
      <c r="F1315" s="224"/>
      <c r="G1315" s="223"/>
      <c r="H1315" s="224"/>
      <c r="I1315" s="223"/>
      <c r="J1315" s="224"/>
      <c r="K1315" s="223"/>
      <c r="L1315" s="224"/>
      <c r="M1315" s="223"/>
      <c r="N1315" s="224"/>
      <c r="O1315" s="223"/>
      <c r="P1315" s="10"/>
      <c r="Q1315" s="10"/>
      <c r="R1315" s="47" t="s">
        <v>216</v>
      </c>
      <c r="S1315" s="12">
        <f t="shared" si="281"/>
        <v>0</v>
      </c>
      <c r="T1315" s="12">
        <f t="shared" si="281"/>
        <v>0</v>
      </c>
      <c r="U1315" s="538">
        <v>0</v>
      </c>
      <c r="V1315" s="12">
        <v>0</v>
      </c>
      <c r="W1315" s="12">
        <v>0</v>
      </c>
      <c r="X1315" s="12">
        <v>0</v>
      </c>
      <c r="Y1315" s="12">
        <v>0</v>
      </c>
      <c r="Z1315" s="12">
        <v>0</v>
      </c>
      <c r="AA1315" s="12">
        <v>0</v>
      </c>
      <c r="AB1315" s="20">
        <v>0</v>
      </c>
      <c r="AC1315" s="351"/>
      <c r="AD1315" s="358"/>
    </row>
    <row r="1316" spans="1:30" ht="12.75">
      <c r="A1316" s="349"/>
      <c r="B1316" s="347"/>
      <c r="C1316" s="415"/>
      <c r="D1316" s="222"/>
      <c r="E1316" s="223"/>
      <c r="F1316" s="224"/>
      <c r="G1316" s="223"/>
      <c r="H1316" s="224"/>
      <c r="I1316" s="223"/>
      <c r="J1316" s="224"/>
      <c r="K1316" s="223"/>
      <c r="L1316" s="224"/>
      <c r="M1316" s="223"/>
      <c r="N1316" s="224"/>
      <c r="O1316" s="223"/>
      <c r="P1316" s="10"/>
      <c r="Q1316" s="10"/>
      <c r="R1316" s="47" t="s">
        <v>217</v>
      </c>
      <c r="S1316" s="12">
        <f t="shared" si="281"/>
        <v>0</v>
      </c>
      <c r="T1316" s="12">
        <f t="shared" si="281"/>
        <v>0</v>
      </c>
      <c r="U1316" s="538">
        <v>0</v>
      </c>
      <c r="V1316" s="12">
        <v>0</v>
      </c>
      <c r="W1316" s="12">
        <v>0</v>
      </c>
      <c r="X1316" s="12">
        <v>0</v>
      </c>
      <c r="Y1316" s="12">
        <v>0</v>
      </c>
      <c r="Z1316" s="12">
        <v>0</v>
      </c>
      <c r="AA1316" s="12">
        <v>0</v>
      </c>
      <c r="AB1316" s="20">
        <v>0</v>
      </c>
      <c r="AC1316" s="351"/>
      <c r="AD1316" s="358"/>
    </row>
    <row r="1317" spans="1:30" ht="13.5" thickBot="1">
      <c r="A1317" s="350"/>
      <c r="B1317" s="348"/>
      <c r="C1317" s="416"/>
      <c r="D1317" s="231"/>
      <c r="E1317" s="232"/>
      <c r="F1317" s="233"/>
      <c r="G1317" s="232"/>
      <c r="H1317" s="233"/>
      <c r="I1317" s="232"/>
      <c r="J1317" s="233"/>
      <c r="K1317" s="232"/>
      <c r="L1317" s="233"/>
      <c r="M1317" s="232"/>
      <c r="N1317" s="233"/>
      <c r="O1317" s="232"/>
      <c r="P1317" s="21"/>
      <c r="Q1317" s="21"/>
      <c r="R1317" s="48" t="s">
        <v>218</v>
      </c>
      <c r="S1317" s="15">
        <f>U1317+W1317+Y1317+AA1317</f>
        <v>0</v>
      </c>
      <c r="T1317" s="15">
        <f>V1317+X1317+Z1317+AB1317</f>
        <v>0</v>
      </c>
      <c r="U1317" s="542">
        <v>0</v>
      </c>
      <c r="V1317" s="15">
        <v>0</v>
      </c>
      <c r="W1317" s="15">
        <v>0</v>
      </c>
      <c r="X1317" s="15">
        <v>0</v>
      </c>
      <c r="Y1317" s="15">
        <v>0</v>
      </c>
      <c r="Z1317" s="15">
        <v>0</v>
      </c>
      <c r="AA1317" s="15">
        <v>0</v>
      </c>
      <c r="AB1317" s="22">
        <v>0</v>
      </c>
      <c r="AC1317" s="352"/>
      <c r="AD1317" s="359"/>
    </row>
    <row r="1318" spans="1:30" ht="12.75" customHeight="1">
      <c r="A1318" s="349" t="s">
        <v>450</v>
      </c>
      <c r="B1318" s="347" t="s">
        <v>80</v>
      </c>
      <c r="C1318" s="351"/>
      <c r="D1318" s="133"/>
      <c r="E1318" s="123"/>
      <c r="F1318" s="79"/>
      <c r="G1318" s="123"/>
      <c r="H1318" s="79"/>
      <c r="I1318" s="123"/>
      <c r="J1318" s="79"/>
      <c r="K1318" s="123"/>
      <c r="L1318" s="79"/>
      <c r="M1318" s="123"/>
      <c r="N1318" s="79"/>
      <c r="O1318" s="123"/>
      <c r="P1318" s="113"/>
      <c r="Q1318" s="72"/>
      <c r="R1318" s="19" t="s">
        <v>27</v>
      </c>
      <c r="S1318" s="8">
        <f>SUM(S1319:S1329)</f>
        <v>1628</v>
      </c>
      <c r="T1318" s="8">
        <f aca="true" t="shared" si="282" ref="T1318:AB1318">SUM(T1319:T1329)</f>
        <v>1628</v>
      </c>
      <c r="U1318" s="534">
        <f t="shared" si="282"/>
        <v>1628</v>
      </c>
      <c r="V1318" s="8">
        <f t="shared" si="282"/>
        <v>1628</v>
      </c>
      <c r="W1318" s="8">
        <f t="shared" si="282"/>
        <v>0</v>
      </c>
      <c r="X1318" s="8">
        <f t="shared" si="282"/>
        <v>0</v>
      </c>
      <c r="Y1318" s="8">
        <f t="shared" si="282"/>
        <v>0</v>
      </c>
      <c r="Z1318" s="8">
        <f t="shared" si="282"/>
        <v>0</v>
      </c>
      <c r="AA1318" s="8">
        <f t="shared" si="282"/>
        <v>0</v>
      </c>
      <c r="AB1318" s="8">
        <f t="shared" si="282"/>
        <v>0</v>
      </c>
      <c r="AC1318" s="356" t="s">
        <v>28</v>
      </c>
      <c r="AD1318" s="357"/>
    </row>
    <row r="1319" spans="1:30" ht="12.75">
      <c r="A1319" s="349"/>
      <c r="B1319" s="347"/>
      <c r="C1319" s="351"/>
      <c r="D1319" s="107"/>
      <c r="E1319" s="74"/>
      <c r="F1319" s="10"/>
      <c r="G1319" s="74"/>
      <c r="H1319" s="10"/>
      <c r="I1319" s="74"/>
      <c r="J1319" s="10"/>
      <c r="K1319" s="74"/>
      <c r="L1319" s="10"/>
      <c r="M1319" s="74"/>
      <c r="N1319" s="10"/>
      <c r="O1319" s="74"/>
      <c r="P1319" s="95"/>
      <c r="Q1319" s="47"/>
      <c r="R1319" s="10" t="s">
        <v>30</v>
      </c>
      <c r="S1319" s="12">
        <f aca="true" t="shared" si="283" ref="S1319:T1323">U1319+W1319+Y1319+AA1319</f>
        <v>0</v>
      </c>
      <c r="T1319" s="12">
        <f t="shared" si="283"/>
        <v>0</v>
      </c>
      <c r="U1319" s="538">
        <v>0</v>
      </c>
      <c r="V1319" s="12">
        <v>0</v>
      </c>
      <c r="W1319" s="12">
        <v>0</v>
      </c>
      <c r="X1319" s="12">
        <v>0</v>
      </c>
      <c r="Y1319" s="12">
        <v>0</v>
      </c>
      <c r="Z1319" s="12">
        <v>0</v>
      </c>
      <c r="AA1319" s="12">
        <v>0</v>
      </c>
      <c r="AB1319" s="20">
        <v>0</v>
      </c>
      <c r="AC1319" s="351"/>
      <c r="AD1319" s="358"/>
    </row>
    <row r="1320" spans="1:30" ht="12.75">
      <c r="A1320" s="349"/>
      <c r="B1320" s="347"/>
      <c r="C1320" s="351"/>
      <c r="D1320" s="107"/>
      <c r="E1320" s="74"/>
      <c r="F1320" s="10"/>
      <c r="G1320" s="74"/>
      <c r="H1320" s="10"/>
      <c r="I1320" s="74"/>
      <c r="J1320" s="10"/>
      <c r="K1320" s="74"/>
      <c r="L1320" s="10"/>
      <c r="M1320" s="74"/>
      <c r="N1320" s="10"/>
      <c r="O1320" s="74"/>
      <c r="P1320" s="10"/>
      <c r="Q1320" s="47"/>
      <c r="R1320" s="10" t="s">
        <v>33</v>
      </c>
      <c r="S1320" s="12">
        <f>U1320+W1320+Y1320+AA1320</f>
        <v>0</v>
      </c>
      <c r="T1320" s="12">
        <f>V1320+X1320+Z1320+AB1320</f>
        <v>0</v>
      </c>
      <c r="U1320" s="538">
        <v>0</v>
      </c>
      <c r="V1320" s="12">
        <v>0</v>
      </c>
      <c r="W1320" s="12">
        <v>0</v>
      </c>
      <c r="X1320" s="12">
        <v>0</v>
      </c>
      <c r="Y1320" s="12">
        <v>0</v>
      </c>
      <c r="Z1320" s="12">
        <v>0</v>
      </c>
      <c r="AA1320" s="12">
        <v>0</v>
      </c>
      <c r="AB1320" s="20">
        <v>0</v>
      </c>
      <c r="AC1320" s="351"/>
      <c r="AD1320" s="358"/>
    </row>
    <row r="1321" spans="1:30" ht="18.75" customHeight="1">
      <c r="A1321" s="349"/>
      <c r="B1321" s="347"/>
      <c r="C1321" s="351"/>
      <c r="D1321" s="107"/>
      <c r="E1321" s="74"/>
      <c r="F1321" s="10"/>
      <c r="G1321" s="74"/>
      <c r="H1321" s="10"/>
      <c r="I1321" s="74"/>
      <c r="J1321" s="10"/>
      <c r="K1321" s="74"/>
      <c r="L1321" s="10"/>
      <c r="M1321" s="74"/>
      <c r="N1321" s="10"/>
      <c r="O1321" s="74"/>
      <c r="P1321" s="10" t="s">
        <v>196</v>
      </c>
      <c r="Q1321" s="47" t="s">
        <v>81</v>
      </c>
      <c r="R1321" s="10" t="s">
        <v>34</v>
      </c>
      <c r="S1321" s="12">
        <f t="shared" si="283"/>
        <v>1628</v>
      </c>
      <c r="T1321" s="12">
        <f t="shared" si="283"/>
        <v>1628</v>
      </c>
      <c r="U1321" s="538">
        <f>2750-1122</f>
        <v>1628</v>
      </c>
      <c r="V1321" s="12">
        <f>2750-1122</f>
        <v>1628</v>
      </c>
      <c r="W1321" s="12">
        <v>0</v>
      </c>
      <c r="X1321" s="12">
        <v>0</v>
      </c>
      <c r="Y1321" s="12">
        <v>0</v>
      </c>
      <c r="Z1321" s="12">
        <v>0</v>
      </c>
      <c r="AA1321" s="12">
        <v>0</v>
      </c>
      <c r="AB1321" s="20">
        <v>0</v>
      </c>
      <c r="AC1321" s="351"/>
      <c r="AD1321" s="358"/>
    </row>
    <row r="1322" spans="1:30" ht="12.75">
      <c r="A1322" s="349"/>
      <c r="B1322" s="347"/>
      <c r="C1322" s="351"/>
      <c r="D1322" s="107"/>
      <c r="E1322" s="74"/>
      <c r="F1322" s="10"/>
      <c r="G1322" s="74"/>
      <c r="H1322" s="10"/>
      <c r="I1322" s="74"/>
      <c r="J1322" s="10"/>
      <c r="K1322" s="74"/>
      <c r="L1322" s="10"/>
      <c r="M1322" s="74"/>
      <c r="N1322" s="10"/>
      <c r="O1322" s="74"/>
      <c r="P1322" s="10" t="s">
        <v>194</v>
      </c>
      <c r="Q1322" s="47" t="s">
        <v>183</v>
      </c>
      <c r="R1322" s="10" t="s">
        <v>35</v>
      </c>
      <c r="S1322" s="12">
        <f t="shared" si="283"/>
        <v>0</v>
      </c>
      <c r="T1322" s="12">
        <f t="shared" si="283"/>
        <v>0</v>
      </c>
      <c r="U1322" s="538">
        <f>2750-1348.1-430.7-971.2</f>
        <v>0</v>
      </c>
      <c r="V1322" s="12">
        <f>2750-1348.1-430.7-971.2</f>
        <v>0</v>
      </c>
      <c r="W1322" s="12">
        <v>0</v>
      </c>
      <c r="X1322" s="12">
        <v>0</v>
      </c>
      <c r="Y1322" s="12">
        <v>0</v>
      </c>
      <c r="Z1322" s="12">
        <v>0</v>
      </c>
      <c r="AA1322" s="12">
        <v>0</v>
      </c>
      <c r="AB1322" s="20">
        <v>0</v>
      </c>
      <c r="AC1322" s="351"/>
      <c r="AD1322" s="358"/>
    </row>
    <row r="1323" spans="1:30" ht="12.75">
      <c r="A1323" s="349"/>
      <c r="B1323" s="347"/>
      <c r="C1323" s="351"/>
      <c r="D1323" s="107"/>
      <c r="E1323" s="74"/>
      <c r="F1323" s="10"/>
      <c r="G1323" s="74"/>
      <c r="H1323" s="10"/>
      <c r="I1323" s="74"/>
      <c r="J1323" s="10"/>
      <c r="K1323" s="74"/>
      <c r="L1323" s="10"/>
      <c r="M1323" s="74"/>
      <c r="N1323" s="10"/>
      <c r="O1323" s="74"/>
      <c r="P1323" s="95"/>
      <c r="Q1323" s="10"/>
      <c r="R1323" s="10" t="s">
        <v>36</v>
      </c>
      <c r="S1323" s="12">
        <f t="shared" si="283"/>
        <v>0</v>
      </c>
      <c r="T1323" s="12">
        <f t="shared" si="283"/>
        <v>0</v>
      </c>
      <c r="U1323" s="538">
        <v>0</v>
      </c>
      <c r="V1323" s="12">
        <v>0</v>
      </c>
      <c r="W1323" s="12">
        <v>0</v>
      </c>
      <c r="X1323" s="12">
        <v>0</v>
      </c>
      <c r="Y1323" s="12">
        <v>0</v>
      </c>
      <c r="Z1323" s="12">
        <v>0</v>
      </c>
      <c r="AA1323" s="12">
        <v>0</v>
      </c>
      <c r="AB1323" s="20">
        <v>0</v>
      </c>
      <c r="AC1323" s="351"/>
      <c r="AD1323" s="358"/>
    </row>
    <row r="1324" spans="1:30" ht="12.75">
      <c r="A1324" s="349"/>
      <c r="B1324" s="347"/>
      <c r="C1324" s="351"/>
      <c r="D1324" s="107"/>
      <c r="E1324" s="74"/>
      <c r="F1324" s="10"/>
      <c r="G1324" s="74"/>
      <c r="H1324" s="10"/>
      <c r="I1324" s="74"/>
      <c r="J1324" s="10"/>
      <c r="K1324" s="74"/>
      <c r="L1324" s="10"/>
      <c r="M1324" s="74"/>
      <c r="N1324" s="10"/>
      <c r="O1324" s="74"/>
      <c r="P1324" s="95"/>
      <c r="Q1324" s="47"/>
      <c r="R1324" s="10" t="s">
        <v>207</v>
      </c>
      <c r="S1324" s="12">
        <v>0</v>
      </c>
      <c r="T1324" s="12">
        <v>0</v>
      </c>
      <c r="U1324" s="538">
        <v>0</v>
      </c>
      <c r="V1324" s="12">
        <v>0</v>
      </c>
      <c r="W1324" s="12">
        <v>0</v>
      </c>
      <c r="X1324" s="12">
        <v>0</v>
      </c>
      <c r="Y1324" s="12">
        <v>0</v>
      </c>
      <c r="Z1324" s="12">
        <v>0</v>
      </c>
      <c r="AA1324" s="12">
        <v>0</v>
      </c>
      <c r="AB1324" s="20">
        <v>0</v>
      </c>
      <c r="AC1324" s="351"/>
      <c r="AD1324" s="358"/>
    </row>
    <row r="1325" spans="1:30" ht="12.75">
      <c r="A1325" s="349"/>
      <c r="B1325" s="347"/>
      <c r="C1325" s="351"/>
      <c r="D1325" s="107"/>
      <c r="E1325" s="74"/>
      <c r="F1325" s="10"/>
      <c r="G1325" s="74"/>
      <c r="H1325" s="10"/>
      <c r="I1325" s="74"/>
      <c r="J1325" s="10"/>
      <c r="K1325" s="74"/>
      <c r="L1325" s="10"/>
      <c r="M1325" s="74"/>
      <c r="N1325" s="10"/>
      <c r="O1325" s="74"/>
      <c r="P1325" s="10"/>
      <c r="Q1325" s="10"/>
      <c r="R1325" s="47" t="s">
        <v>214</v>
      </c>
      <c r="S1325" s="12">
        <f aca="true" t="shared" si="284" ref="S1325:T1329">U1325+W1325+Y1325+AA1325</f>
        <v>0</v>
      </c>
      <c r="T1325" s="12">
        <f t="shared" si="284"/>
        <v>0</v>
      </c>
      <c r="U1325" s="538">
        <v>0</v>
      </c>
      <c r="V1325" s="12">
        <v>0</v>
      </c>
      <c r="W1325" s="12">
        <v>0</v>
      </c>
      <c r="X1325" s="12">
        <v>0</v>
      </c>
      <c r="Y1325" s="12">
        <v>0</v>
      </c>
      <c r="Z1325" s="12">
        <v>0</v>
      </c>
      <c r="AA1325" s="12">
        <v>0</v>
      </c>
      <c r="AB1325" s="20">
        <v>0</v>
      </c>
      <c r="AC1325" s="351"/>
      <c r="AD1325" s="358"/>
    </row>
    <row r="1326" spans="1:30" ht="12.75">
      <c r="A1326" s="349"/>
      <c r="B1326" s="347"/>
      <c r="C1326" s="351"/>
      <c r="D1326" s="107"/>
      <c r="E1326" s="74"/>
      <c r="F1326" s="10"/>
      <c r="G1326" s="74"/>
      <c r="H1326" s="10"/>
      <c r="I1326" s="74"/>
      <c r="J1326" s="10"/>
      <c r="K1326" s="74"/>
      <c r="L1326" s="10"/>
      <c r="M1326" s="74"/>
      <c r="N1326" s="10"/>
      <c r="O1326" s="74"/>
      <c r="P1326" s="10"/>
      <c r="Q1326" s="10"/>
      <c r="R1326" s="47" t="s">
        <v>215</v>
      </c>
      <c r="S1326" s="12">
        <f t="shared" si="284"/>
        <v>0</v>
      </c>
      <c r="T1326" s="12">
        <f t="shared" si="284"/>
        <v>0</v>
      </c>
      <c r="U1326" s="538">
        <v>0</v>
      </c>
      <c r="V1326" s="12">
        <v>0</v>
      </c>
      <c r="W1326" s="12">
        <v>0</v>
      </c>
      <c r="X1326" s="12">
        <v>0</v>
      </c>
      <c r="Y1326" s="12">
        <v>0</v>
      </c>
      <c r="Z1326" s="12">
        <v>0</v>
      </c>
      <c r="AA1326" s="12">
        <v>0</v>
      </c>
      <c r="AB1326" s="20">
        <v>0</v>
      </c>
      <c r="AC1326" s="351"/>
      <c r="AD1326" s="358"/>
    </row>
    <row r="1327" spans="1:30" ht="12.75">
      <c r="A1327" s="349"/>
      <c r="B1327" s="347"/>
      <c r="C1327" s="351"/>
      <c r="D1327" s="107"/>
      <c r="E1327" s="74"/>
      <c r="F1327" s="10"/>
      <c r="G1327" s="74"/>
      <c r="H1327" s="10"/>
      <c r="I1327" s="74"/>
      <c r="J1327" s="10"/>
      <c r="K1327" s="74"/>
      <c r="L1327" s="10"/>
      <c r="M1327" s="74"/>
      <c r="N1327" s="10"/>
      <c r="O1327" s="74"/>
      <c r="P1327" s="10"/>
      <c r="Q1327" s="10"/>
      <c r="R1327" s="47" t="s">
        <v>216</v>
      </c>
      <c r="S1327" s="12">
        <f t="shared" si="284"/>
        <v>0</v>
      </c>
      <c r="T1327" s="12">
        <f t="shared" si="284"/>
        <v>0</v>
      </c>
      <c r="U1327" s="538">
        <v>0</v>
      </c>
      <c r="V1327" s="12">
        <v>0</v>
      </c>
      <c r="W1327" s="12">
        <v>0</v>
      </c>
      <c r="X1327" s="12">
        <v>0</v>
      </c>
      <c r="Y1327" s="12">
        <v>0</v>
      </c>
      <c r="Z1327" s="12">
        <v>0</v>
      </c>
      <c r="AA1327" s="12">
        <v>0</v>
      </c>
      <c r="AB1327" s="20">
        <v>0</v>
      </c>
      <c r="AC1327" s="351"/>
      <c r="AD1327" s="358"/>
    </row>
    <row r="1328" spans="1:30" ht="12.75">
      <c r="A1328" s="349"/>
      <c r="B1328" s="347"/>
      <c r="C1328" s="351"/>
      <c r="D1328" s="107"/>
      <c r="E1328" s="74"/>
      <c r="F1328" s="10"/>
      <c r="G1328" s="74"/>
      <c r="H1328" s="10"/>
      <c r="I1328" s="74"/>
      <c r="J1328" s="10"/>
      <c r="K1328" s="74"/>
      <c r="L1328" s="10"/>
      <c r="M1328" s="74"/>
      <c r="N1328" s="10"/>
      <c r="O1328" s="74"/>
      <c r="P1328" s="10"/>
      <c r="Q1328" s="10"/>
      <c r="R1328" s="47" t="s">
        <v>217</v>
      </c>
      <c r="S1328" s="12">
        <f t="shared" si="284"/>
        <v>0</v>
      </c>
      <c r="T1328" s="12">
        <f t="shared" si="284"/>
        <v>0</v>
      </c>
      <c r="U1328" s="538">
        <v>0</v>
      </c>
      <c r="V1328" s="12">
        <v>0</v>
      </c>
      <c r="W1328" s="12">
        <v>0</v>
      </c>
      <c r="X1328" s="12">
        <v>0</v>
      </c>
      <c r="Y1328" s="12">
        <v>0</v>
      </c>
      <c r="Z1328" s="12">
        <v>0</v>
      </c>
      <c r="AA1328" s="12">
        <v>0</v>
      </c>
      <c r="AB1328" s="20">
        <v>0</v>
      </c>
      <c r="AC1328" s="351"/>
      <c r="AD1328" s="358"/>
    </row>
    <row r="1329" spans="1:30" ht="13.5" thickBot="1">
      <c r="A1329" s="350"/>
      <c r="B1329" s="348"/>
      <c r="C1329" s="352"/>
      <c r="D1329" s="135"/>
      <c r="E1329" s="75"/>
      <c r="F1329" s="21"/>
      <c r="G1329" s="75"/>
      <c r="H1329" s="21"/>
      <c r="I1329" s="75"/>
      <c r="J1329" s="21"/>
      <c r="K1329" s="75"/>
      <c r="L1329" s="21"/>
      <c r="M1329" s="75"/>
      <c r="N1329" s="21"/>
      <c r="O1329" s="75"/>
      <c r="P1329" s="21"/>
      <c r="Q1329" s="21"/>
      <c r="R1329" s="48" t="s">
        <v>218</v>
      </c>
      <c r="S1329" s="15">
        <f t="shared" si="284"/>
        <v>0</v>
      </c>
      <c r="T1329" s="15">
        <f t="shared" si="284"/>
        <v>0</v>
      </c>
      <c r="U1329" s="542">
        <v>0</v>
      </c>
      <c r="V1329" s="15">
        <v>0</v>
      </c>
      <c r="W1329" s="15">
        <v>0</v>
      </c>
      <c r="X1329" s="15">
        <v>0</v>
      </c>
      <c r="Y1329" s="15">
        <v>0</v>
      </c>
      <c r="Z1329" s="15">
        <v>0</v>
      </c>
      <c r="AA1329" s="15">
        <v>0</v>
      </c>
      <c r="AB1329" s="22">
        <v>0</v>
      </c>
      <c r="AC1329" s="352"/>
      <c r="AD1329" s="359"/>
    </row>
    <row r="1330" spans="1:30" ht="12.75" customHeight="1">
      <c r="A1330" s="413" t="s">
        <v>451</v>
      </c>
      <c r="B1330" s="347" t="s">
        <v>82</v>
      </c>
      <c r="C1330" s="351">
        <v>196</v>
      </c>
      <c r="D1330" s="133"/>
      <c r="E1330" s="123"/>
      <c r="F1330" s="79"/>
      <c r="G1330" s="123"/>
      <c r="H1330" s="79"/>
      <c r="I1330" s="123"/>
      <c r="J1330" s="79"/>
      <c r="K1330" s="123"/>
      <c r="L1330" s="79"/>
      <c r="M1330" s="123"/>
      <c r="N1330" s="79"/>
      <c r="O1330" s="123"/>
      <c r="P1330" s="7"/>
      <c r="Q1330" s="72"/>
      <c r="R1330" s="19" t="s">
        <v>27</v>
      </c>
      <c r="S1330" s="8">
        <f>SUM(S1331:S1343)</f>
        <v>6062.799999999999</v>
      </c>
      <c r="T1330" s="8">
        <f aca="true" t="shared" si="285" ref="T1330:AB1330">SUM(T1331:T1343)</f>
        <v>6062.799999999999</v>
      </c>
      <c r="U1330" s="534">
        <f t="shared" si="285"/>
        <v>6062.799999999999</v>
      </c>
      <c r="V1330" s="8">
        <f t="shared" si="285"/>
        <v>6062.799999999999</v>
      </c>
      <c r="W1330" s="8">
        <f t="shared" si="285"/>
        <v>0</v>
      </c>
      <c r="X1330" s="8">
        <f t="shared" si="285"/>
        <v>0</v>
      </c>
      <c r="Y1330" s="8">
        <f t="shared" si="285"/>
        <v>0</v>
      </c>
      <c r="Z1330" s="8">
        <f t="shared" si="285"/>
        <v>0</v>
      </c>
      <c r="AA1330" s="8">
        <f t="shared" si="285"/>
        <v>0</v>
      </c>
      <c r="AB1330" s="8">
        <f t="shared" si="285"/>
        <v>0</v>
      </c>
      <c r="AC1330" s="356" t="s">
        <v>28</v>
      </c>
      <c r="AD1330" s="357"/>
    </row>
    <row r="1331" spans="1:30" ht="12.75">
      <c r="A1331" s="413"/>
      <c r="B1331" s="347"/>
      <c r="C1331" s="351"/>
      <c r="D1331" s="107"/>
      <c r="E1331" s="74"/>
      <c r="F1331" s="10"/>
      <c r="G1331" s="74"/>
      <c r="H1331" s="10"/>
      <c r="I1331" s="74"/>
      <c r="J1331" s="10"/>
      <c r="K1331" s="74"/>
      <c r="L1331" s="10"/>
      <c r="M1331" s="74"/>
      <c r="N1331" s="10"/>
      <c r="O1331" s="74"/>
      <c r="P1331" s="10"/>
      <c r="Q1331" s="47"/>
      <c r="R1331" s="10" t="s">
        <v>30</v>
      </c>
      <c r="S1331" s="12">
        <f aca="true" t="shared" si="286" ref="S1331:T1337">U1331+W1331+Y1331+AA1331</f>
        <v>0</v>
      </c>
      <c r="T1331" s="12">
        <f t="shared" si="286"/>
        <v>0</v>
      </c>
      <c r="U1331" s="538">
        <v>0</v>
      </c>
      <c r="V1331" s="12">
        <v>0</v>
      </c>
      <c r="W1331" s="12">
        <v>0</v>
      </c>
      <c r="X1331" s="12">
        <v>0</v>
      </c>
      <c r="Y1331" s="12">
        <v>0</v>
      </c>
      <c r="Z1331" s="12">
        <v>0</v>
      </c>
      <c r="AA1331" s="12">
        <v>0</v>
      </c>
      <c r="AB1331" s="12">
        <v>0</v>
      </c>
      <c r="AC1331" s="351"/>
      <c r="AD1331" s="358"/>
    </row>
    <row r="1332" spans="1:30" ht="12.75">
      <c r="A1332" s="413"/>
      <c r="B1332" s="347"/>
      <c r="C1332" s="351"/>
      <c r="D1332" s="107"/>
      <c r="E1332" s="74"/>
      <c r="F1332" s="10"/>
      <c r="G1332" s="74"/>
      <c r="H1332" s="10"/>
      <c r="I1332" s="74"/>
      <c r="J1332" s="10"/>
      <c r="K1332" s="74"/>
      <c r="L1332" s="10"/>
      <c r="M1332" s="74"/>
      <c r="N1332" s="10"/>
      <c r="O1332" s="74"/>
      <c r="P1332" s="10" t="s">
        <v>194</v>
      </c>
      <c r="Q1332" s="47" t="s">
        <v>31</v>
      </c>
      <c r="R1332" s="10" t="s">
        <v>33</v>
      </c>
      <c r="S1332" s="12">
        <f t="shared" si="286"/>
        <v>2450.5</v>
      </c>
      <c r="T1332" s="12">
        <f t="shared" si="286"/>
        <v>2450.5</v>
      </c>
      <c r="U1332" s="538">
        <v>2450.5</v>
      </c>
      <c r="V1332" s="12">
        <v>2450.5</v>
      </c>
      <c r="W1332" s="12">
        <v>0</v>
      </c>
      <c r="X1332" s="12">
        <v>0</v>
      </c>
      <c r="Y1332" s="12">
        <v>0</v>
      </c>
      <c r="Z1332" s="12">
        <v>0</v>
      </c>
      <c r="AA1332" s="12">
        <v>0</v>
      </c>
      <c r="AB1332" s="12">
        <v>0</v>
      </c>
      <c r="AC1332" s="351"/>
      <c r="AD1332" s="358"/>
    </row>
    <row r="1333" spans="1:30" ht="45.75" customHeight="1">
      <c r="A1333" s="413"/>
      <c r="B1333" s="347"/>
      <c r="C1333" s="351"/>
      <c r="D1333" s="107"/>
      <c r="E1333" s="74"/>
      <c r="F1333" s="10"/>
      <c r="G1333" s="74"/>
      <c r="H1333" s="10"/>
      <c r="I1333" s="74"/>
      <c r="J1333" s="10"/>
      <c r="K1333" s="74"/>
      <c r="L1333" s="10"/>
      <c r="M1333" s="74"/>
      <c r="N1333" s="10"/>
      <c r="O1333" s="74"/>
      <c r="P1333" s="10" t="s">
        <v>194</v>
      </c>
      <c r="Q1333" s="47" t="s">
        <v>185</v>
      </c>
      <c r="R1333" s="10" t="s">
        <v>33</v>
      </c>
      <c r="S1333" s="12">
        <f>U1333+W1333+Y1333+AA1333</f>
        <v>55</v>
      </c>
      <c r="T1333" s="12">
        <f>V1333+X1333+Z1333+AB1333</f>
        <v>55</v>
      </c>
      <c r="U1333" s="538">
        <v>55</v>
      </c>
      <c r="V1333" s="12">
        <v>55</v>
      </c>
      <c r="W1333" s="12">
        <v>0</v>
      </c>
      <c r="X1333" s="12">
        <v>0</v>
      </c>
      <c r="Y1333" s="12">
        <v>0</v>
      </c>
      <c r="Z1333" s="12">
        <v>0</v>
      </c>
      <c r="AA1333" s="12">
        <v>0</v>
      </c>
      <c r="AB1333" s="12">
        <v>0</v>
      </c>
      <c r="AC1333" s="351"/>
      <c r="AD1333" s="358"/>
    </row>
    <row r="1334" spans="1:30" ht="93" customHeight="1">
      <c r="A1334" s="413"/>
      <c r="B1334" s="345"/>
      <c r="C1334" s="351"/>
      <c r="D1334" s="107"/>
      <c r="E1334" s="74"/>
      <c r="F1334" s="10"/>
      <c r="G1334" s="74"/>
      <c r="H1334" s="10"/>
      <c r="I1334" s="74"/>
      <c r="J1334" s="10"/>
      <c r="K1334" s="74"/>
      <c r="L1334" s="10"/>
      <c r="M1334" s="74"/>
      <c r="N1334" s="10"/>
      <c r="O1334" s="74"/>
      <c r="P1334" s="10" t="s">
        <v>194</v>
      </c>
      <c r="Q1334" s="47" t="s">
        <v>81</v>
      </c>
      <c r="R1334" s="10" t="s">
        <v>33</v>
      </c>
      <c r="S1334" s="12">
        <f t="shared" si="286"/>
        <v>930.7</v>
      </c>
      <c r="T1334" s="12">
        <f t="shared" si="286"/>
        <v>930.7</v>
      </c>
      <c r="U1334" s="538">
        <v>930.7</v>
      </c>
      <c r="V1334" s="12">
        <v>930.7</v>
      </c>
      <c r="W1334" s="12">
        <v>0</v>
      </c>
      <c r="X1334" s="12">
        <v>0</v>
      </c>
      <c r="Y1334" s="12">
        <v>0</v>
      </c>
      <c r="Z1334" s="12">
        <v>0</v>
      </c>
      <c r="AA1334" s="12">
        <v>0</v>
      </c>
      <c r="AB1334" s="12">
        <v>0</v>
      </c>
      <c r="AC1334" s="351"/>
      <c r="AD1334" s="358"/>
    </row>
    <row r="1335" spans="1:30" ht="43.5" customHeight="1">
      <c r="A1335" s="413"/>
      <c r="B1335" s="69" t="s">
        <v>210</v>
      </c>
      <c r="C1335" s="351">
        <v>228</v>
      </c>
      <c r="D1335" s="107"/>
      <c r="E1335" s="74"/>
      <c r="F1335" s="10"/>
      <c r="G1335" s="74"/>
      <c r="H1335" s="10"/>
      <c r="I1335" s="74"/>
      <c r="J1335" s="10"/>
      <c r="K1335" s="74"/>
      <c r="L1335" s="10"/>
      <c r="M1335" s="74"/>
      <c r="N1335" s="10"/>
      <c r="O1335" s="74"/>
      <c r="P1335" s="10" t="s">
        <v>194</v>
      </c>
      <c r="Q1335" s="47" t="s">
        <v>206</v>
      </c>
      <c r="R1335" s="10" t="s">
        <v>34</v>
      </c>
      <c r="S1335" s="12">
        <f t="shared" si="286"/>
        <v>2626.6</v>
      </c>
      <c r="T1335" s="12">
        <f t="shared" si="286"/>
        <v>2626.6</v>
      </c>
      <c r="U1335" s="538">
        <v>2626.6</v>
      </c>
      <c r="V1335" s="12">
        <v>2626.6</v>
      </c>
      <c r="W1335" s="12">
        <v>0</v>
      </c>
      <c r="X1335" s="12">
        <v>0</v>
      </c>
      <c r="Y1335" s="12">
        <v>0</v>
      </c>
      <c r="Z1335" s="12">
        <v>0</v>
      </c>
      <c r="AA1335" s="12">
        <v>0</v>
      </c>
      <c r="AB1335" s="12">
        <v>0</v>
      </c>
      <c r="AC1335" s="351"/>
      <c r="AD1335" s="358"/>
    </row>
    <row r="1336" spans="1:30" ht="12.75">
      <c r="A1336" s="413"/>
      <c r="B1336" s="69"/>
      <c r="C1336" s="351"/>
      <c r="D1336" s="107"/>
      <c r="E1336" s="74"/>
      <c r="F1336" s="10"/>
      <c r="G1336" s="74"/>
      <c r="H1336" s="10"/>
      <c r="I1336" s="74"/>
      <c r="J1336" s="10"/>
      <c r="K1336" s="74"/>
      <c r="L1336" s="10"/>
      <c r="M1336" s="74"/>
      <c r="N1336" s="10"/>
      <c r="O1336" s="74"/>
      <c r="P1336" s="10"/>
      <c r="Q1336" s="47"/>
      <c r="R1336" s="10" t="s">
        <v>35</v>
      </c>
      <c r="S1336" s="12">
        <f t="shared" si="286"/>
        <v>0</v>
      </c>
      <c r="T1336" s="12">
        <f t="shared" si="286"/>
        <v>0</v>
      </c>
      <c r="U1336" s="538">
        <v>0</v>
      </c>
      <c r="V1336" s="12">
        <v>0</v>
      </c>
      <c r="W1336" s="12">
        <v>0</v>
      </c>
      <c r="X1336" s="12">
        <v>0</v>
      </c>
      <c r="Y1336" s="12">
        <v>0</v>
      </c>
      <c r="Z1336" s="12">
        <v>0</v>
      </c>
      <c r="AA1336" s="12">
        <v>0</v>
      </c>
      <c r="AB1336" s="12">
        <v>0</v>
      </c>
      <c r="AC1336" s="351"/>
      <c r="AD1336" s="358"/>
    </row>
    <row r="1337" spans="1:30" ht="12.75">
      <c r="A1337" s="413"/>
      <c r="B1337" s="69"/>
      <c r="C1337" s="351"/>
      <c r="D1337" s="107"/>
      <c r="E1337" s="74"/>
      <c r="F1337" s="10"/>
      <c r="G1337" s="74"/>
      <c r="H1337" s="10"/>
      <c r="I1337" s="74"/>
      <c r="J1337" s="10"/>
      <c r="K1337" s="74"/>
      <c r="L1337" s="10"/>
      <c r="M1337" s="74"/>
      <c r="N1337" s="10"/>
      <c r="O1337" s="74"/>
      <c r="P1337" s="10"/>
      <c r="Q1337" s="10"/>
      <c r="R1337" s="10" t="s">
        <v>36</v>
      </c>
      <c r="S1337" s="12">
        <f t="shared" si="286"/>
        <v>0</v>
      </c>
      <c r="T1337" s="12">
        <f t="shared" si="286"/>
        <v>0</v>
      </c>
      <c r="U1337" s="538">
        <v>0</v>
      </c>
      <c r="V1337" s="12">
        <v>0</v>
      </c>
      <c r="W1337" s="12">
        <v>0</v>
      </c>
      <c r="X1337" s="12">
        <v>0</v>
      </c>
      <c r="Y1337" s="12">
        <v>0</v>
      </c>
      <c r="Z1337" s="12">
        <v>0</v>
      </c>
      <c r="AA1337" s="12">
        <v>0</v>
      </c>
      <c r="AB1337" s="12">
        <v>0</v>
      </c>
      <c r="AC1337" s="351"/>
      <c r="AD1337" s="358"/>
    </row>
    <row r="1338" spans="1:30" ht="12.75">
      <c r="A1338" s="413"/>
      <c r="B1338" s="69"/>
      <c r="C1338" s="351"/>
      <c r="D1338" s="107"/>
      <c r="E1338" s="74"/>
      <c r="F1338" s="10"/>
      <c r="G1338" s="74"/>
      <c r="H1338" s="10"/>
      <c r="I1338" s="74"/>
      <c r="J1338" s="10"/>
      <c r="K1338" s="74"/>
      <c r="L1338" s="10"/>
      <c r="M1338" s="74"/>
      <c r="N1338" s="10"/>
      <c r="O1338" s="74"/>
      <c r="P1338" s="10"/>
      <c r="Q1338" s="47"/>
      <c r="R1338" s="10" t="s">
        <v>207</v>
      </c>
      <c r="S1338" s="12">
        <v>0</v>
      </c>
      <c r="T1338" s="12">
        <v>0</v>
      </c>
      <c r="U1338" s="538">
        <v>0</v>
      </c>
      <c r="V1338" s="12">
        <v>0</v>
      </c>
      <c r="W1338" s="12">
        <v>0</v>
      </c>
      <c r="X1338" s="12">
        <v>0</v>
      </c>
      <c r="Y1338" s="12">
        <v>0</v>
      </c>
      <c r="Z1338" s="12">
        <v>0</v>
      </c>
      <c r="AA1338" s="12">
        <v>0</v>
      </c>
      <c r="AB1338" s="20">
        <v>0</v>
      </c>
      <c r="AC1338" s="351"/>
      <c r="AD1338" s="358"/>
    </row>
    <row r="1339" spans="1:30" ht="12.75">
      <c r="A1339" s="413"/>
      <c r="B1339" s="69"/>
      <c r="C1339" s="351"/>
      <c r="D1339" s="107"/>
      <c r="E1339" s="74"/>
      <c r="F1339" s="10"/>
      <c r="G1339" s="74"/>
      <c r="H1339" s="10"/>
      <c r="I1339" s="74"/>
      <c r="J1339" s="10"/>
      <c r="K1339" s="74"/>
      <c r="L1339" s="10"/>
      <c r="M1339" s="74"/>
      <c r="N1339" s="10"/>
      <c r="O1339" s="74"/>
      <c r="P1339" s="10"/>
      <c r="Q1339" s="10"/>
      <c r="R1339" s="47" t="s">
        <v>214</v>
      </c>
      <c r="S1339" s="12">
        <f aca="true" t="shared" si="287" ref="S1339:T1343">U1339+W1339+Y1339+AA1339</f>
        <v>0</v>
      </c>
      <c r="T1339" s="12">
        <f t="shared" si="287"/>
        <v>0</v>
      </c>
      <c r="U1339" s="538">
        <v>0</v>
      </c>
      <c r="V1339" s="12">
        <v>0</v>
      </c>
      <c r="W1339" s="12">
        <v>0</v>
      </c>
      <c r="X1339" s="12">
        <v>0</v>
      </c>
      <c r="Y1339" s="12">
        <v>0</v>
      </c>
      <c r="Z1339" s="12">
        <v>0</v>
      </c>
      <c r="AA1339" s="12">
        <v>0</v>
      </c>
      <c r="AB1339" s="20">
        <v>0</v>
      </c>
      <c r="AC1339" s="351"/>
      <c r="AD1339" s="358"/>
    </row>
    <row r="1340" spans="1:30" ht="12.75">
      <c r="A1340" s="413"/>
      <c r="B1340" s="69"/>
      <c r="C1340" s="351"/>
      <c r="D1340" s="107"/>
      <c r="E1340" s="74"/>
      <c r="F1340" s="10"/>
      <c r="G1340" s="74"/>
      <c r="H1340" s="10"/>
      <c r="I1340" s="74"/>
      <c r="J1340" s="10"/>
      <c r="K1340" s="74"/>
      <c r="L1340" s="10"/>
      <c r="M1340" s="74"/>
      <c r="N1340" s="10"/>
      <c r="O1340" s="74"/>
      <c r="P1340" s="10"/>
      <c r="Q1340" s="10"/>
      <c r="R1340" s="47" t="s">
        <v>215</v>
      </c>
      <c r="S1340" s="12">
        <f t="shared" si="287"/>
        <v>0</v>
      </c>
      <c r="T1340" s="12">
        <f t="shared" si="287"/>
        <v>0</v>
      </c>
      <c r="U1340" s="538">
        <v>0</v>
      </c>
      <c r="V1340" s="12">
        <v>0</v>
      </c>
      <c r="W1340" s="12">
        <v>0</v>
      </c>
      <c r="X1340" s="12">
        <v>0</v>
      </c>
      <c r="Y1340" s="12">
        <v>0</v>
      </c>
      <c r="Z1340" s="12">
        <v>0</v>
      </c>
      <c r="AA1340" s="12">
        <v>0</v>
      </c>
      <c r="AB1340" s="20">
        <v>0</v>
      </c>
      <c r="AC1340" s="351"/>
      <c r="AD1340" s="358"/>
    </row>
    <row r="1341" spans="1:30" ht="12.75">
      <c r="A1341" s="413"/>
      <c r="B1341" s="69"/>
      <c r="C1341" s="351"/>
      <c r="D1341" s="107"/>
      <c r="E1341" s="74"/>
      <c r="F1341" s="10"/>
      <c r="G1341" s="74"/>
      <c r="H1341" s="10"/>
      <c r="I1341" s="74"/>
      <c r="J1341" s="10"/>
      <c r="K1341" s="74"/>
      <c r="L1341" s="10"/>
      <c r="M1341" s="74"/>
      <c r="N1341" s="10"/>
      <c r="O1341" s="74"/>
      <c r="P1341" s="10"/>
      <c r="Q1341" s="10"/>
      <c r="R1341" s="47" t="s">
        <v>216</v>
      </c>
      <c r="S1341" s="12">
        <f t="shared" si="287"/>
        <v>0</v>
      </c>
      <c r="T1341" s="12">
        <f t="shared" si="287"/>
        <v>0</v>
      </c>
      <c r="U1341" s="538">
        <v>0</v>
      </c>
      <c r="V1341" s="12">
        <v>0</v>
      </c>
      <c r="W1341" s="12">
        <v>0</v>
      </c>
      <c r="X1341" s="12">
        <v>0</v>
      </c>
      <c r="Y1341" s="12">
        <v>0</v>
      </c>
      <c r="Z1341" s="12">
        <v>0</v>
      </c>
      <c r="AA1341" s="12">
        <v>0</v>
      </c>
      <c r="AB1341" s="20">
        <v>0</v>
      </c>
      <c r="AC1341" s="351"/>
      <c r="AD1341" s="358"/>
    </row>
    <row r="1342" spans="1:30" ht="12.75">
      <c r="A1342" s="413"/>
      <c r="B1342" s="69"/>
      <c r="C1342" s="351"/>
      <c r="D1342" s="107"/>
      <c r="E1342" s="74"/>
      <c r="F1342" s="10"/>
      <c r="G1342" s="74"/>
      <c r="H1342" s="10"/>
      <c r="I1342" s="74"/>
      <c r="J1342" s="10"/>
      <c r="K1342" s="74"/>
      <c r="L1342" s="10"/>
      <c r="M1342" s="74"/>
      <c r="N1342" s="10"/>
      <c r="O1342" s="74"/>
      <c r="P1342" s="10"/>
      <c r="Q1342" s="10"/>
      <c r="R1342" s="47" t="s">
        <v>217</v>
      </c>
      <c r="S1342" s="12">
        <f t="shared" si="287"/>
        <v>0</v>
      </c>
      <c r="T1342" s="12">
        <f t="shared" si="287"/>
        <v>0</v>
      </c>
      <c r="U1342" s="538">
        <v>0</v>
      </c>
      <c r="V1342" s="12">
        <v>0</v>
      </c>
      <c r="W1342" s="12">
        <v>0</v>
      </c>
      <c r="X1342" s="12">
        <v>0</v>
      </c>
      <c r="Y1342" s="12">
        <v>0</v>
      </c>
      <c r="Z1342" s="12">
        <v>0</v>
      </c>
      <c r="AA1342" s="12">
        <v>0</v>
      </c>
      <c r="AB1342" s="20">
        <v>0</v>
      </c>
      <c r="AC1342" s="351"/>
      <c r="AD1342" s="358"/>
    </row>
    <row r="1343" spans="1:30" ht="13.5" thickBot="1">
      <c r="A1343" s="414"/>
      <c r="B1343" s="70"/>
      <c r="C1343" s="352"/>
      <c r="D1343" s="135"/>
      <c r="E1343" s="75"/>
      <c r="F1343" s="21"/>
      <c r="G1343" s="75"/>
      <c r="H1343" s="21"/>
      <c r="I1343" s="75"/>
      <c r="J1343" s="21"/>
      <c r="K1343" s="75"/>
      <c r="L1343" s="21"/>
      <c r="M1343" s="75"/>
      <c r="N1343" s="21"/>
      <c r="O1343" s="75"/>
      <c r="P1343" s="21"/>
      <c r="Q1343" s="21"/>
      <c r="R1343" s="48" t="s">
        <v>218</v>
      </c>
      <c r="S1343" s="15">
        <f t="shared" si="287"/>
        <v>0</v>
      </c>
      <c r="T1343" s="15">
        <f t="shared" si="287"/>
        <v>0</v>
      </c>
      <c r="U1343" s="542">
        <v>0</v>
      </c>
      <c r="V1343" s="15">
        <v>0</v>
      </c>
      <c r="W1343" s="15">
        <v>0</v>
      </c>
      <c r="X1343" s="15">
        <v>0</v>
      </c>
      <c r="Y1343" s="15">
        <v>0</v>
      </c>
      <c r="Z1343" s="15">
        <v>0</v>
      </c>
      <c r="AA1343" s="15">
        <v>0</v>
      </c>
      <c r="AB1343" s="22">
        <v>0</v>
      </c>
      <c r="AC1343" s="352"/>
      <c r="AD1343" s="359"/>
    </row>
    <row r="1344" spans="1:30" ht="12.75" customHeight="1">
      <c r="A1344" s="411" t="s">
        <v>65</v>
      </c>
      <c r="B1344" s="549" t="s">
        <v>398</v>
      </c>
      <c r="C1344" s="351" t="s">
        <v>300</v>
      </c>
      <c r="D1344" s="133"/>
      <c r="E1344" s="123"/>
      <c r="F1344" s="79"/>
      <c r="G1344" s="123"/>
      <c r="H1344" s="79"/>
      <c r="I1344" s="123"/>
      <c r="J1344" s="79"/>
      <c r="K1344" s="123"/>
      <c r="L1344" s="79"/>
      <c r="M1344" s="123"/>
      <c r="N1344" s="79"/>
      <c r="O1344" s="123"/>
      <c r="P1344" s="7"/>
      <c r="Q1344" s="72"/>
      <c r="R1344" s="19" t="s">
        <v>27</v>
      </c>
      <c r="S1344" s="8">
        <f>SUM(S1345:S1356)</f>
        <v>181044.00000000003</v>
      </c>
      <c r="T1344" s="8">
        <f aca="true" t="shared" si="288" ref="T1344:AB1344">SUM(T1345:T1356)</f>
        <v>181044.00000000003</v>
      </c>
      <c r="U1344" s="534">
        <f t="shared" si="288"/>
        <v>181044.00000000003</v>
      </c>
      <c r="V1344" s="8">
        <f t="shared" si="288"/>
        <v>181044.00000000003</v>
      </c>
      <c r="W1344" s="8">
        <f t="shared" si="288"/>
        <v>0</v>
      </c>
      <c r="X1344" s="8">
        <f t="shared" si="288"/>
        <v>0</v>
      </c>
      <c r="Y1344" s="8">
        <f t="shared" si="288"/>
        <v>0</v>
      </c>
      <c r="Z1344" s="8">
        <f t="shared" si="288"/>
        <v>0</v>
      </c>
      <c r="AA1344" s="8">
        <f t="shared" si="288"/>
        <v>0</v>
      </c>
      <c r="AB1344" s="8">
        <f t="shared" si="288"/>
        <v>0</v>
      </c>
      <c r="AC1344" s="356" t="s">
        <v>28</v>
      </c>
      <c r="AD1344" s="357"/>
    </row>
    <row r="1345" spans="1:30" ht="12.75">
      <c r="A1345" s="411"/>
      <c r="B1345" s="549"/>
      <c r="C1345" s="351"/>
      <c r="D1345" s="107"/>
      <c r="E1345" s="74"/>
      <c r="F1345" s="10"/>
      <c r="G1345" s="74"/>
      <c r="H1345" s="10"/>
      <c r="I1345" s="74"/>
      <c r="J1345" s="10"/>
      <c r="K1345" s="74"/>
      <c r="L1345" s="10"/>
      <c r="M1345" s="74"/>
      <c r="N1345" s="10"/>
      <c r="O1345" s="74"/>
      <c r="P1345" s="10"/>
      <c r="Q1345" s="47"/>
      <c r="R1345" s="10" t="s">
        <v>30</v>
      </c>
      <c r="S1345" s="12">
        <f aca="true" t="shared" si="289" ref="S1345:T1350">U1345+W1345+Y1345+AA1345</f>
        <v>0</v>
      </c>
      <c r="T1345" s="12">
        <f t="shared" si="289"/>
        <v>0</v>
      </c>
      <c r="U1345" s="538">
        <v>0</v>
      </c>
      <c r="V1345" s="12">
        <v>0</v>
      </c>
      <c r="W1345" s="12">
        <v>0</v>
      </c>
      <c r="X1345" s="12">
        <v>0</v>
      </c>
      <c r="Y1345" s="12">
        <v>0</v>
      </c>
      <c r="Z1345" s="12">
        <v>0</v>
      </c>
      <c r="AA1345" s="12">
        <v>0</v>
      </c>
      <c r="AB1345" s="20">
        <v>0</v>
      </c>
      <c r="AC1345" s="351"/>
      <c r="AD1345" s="358"/>
    </row>
    <row r="1346" spans="1:30" ht="12.75">
      <c r="A1346" s="411"/>
      <c r="B1346" s="549"/>
      <c r="C1346" s="351"/>
      <c r="D1346" s="107"/>
      <c r="E1346" s="74"/>
      <c r="F1346" s="10"/>
      <c r="G1346" s="74"/>
      <c r="H1346" s="10"/>
      <c r="I1346" s="74"/>
      <c r="J1346" s="10"/>
      <c r="K1346" s="74"/>
      <c r="L1346" s="10"/>
      <c r="M1346" s="74"/>
      <c r="N1346" s="10"/>
      <c r="O1346" s="74"/>
      <c r="P1346" s="10" t="s">
        <v>194</v>
      </c>
      <c r="Q1346" s="47" t="s">
        <v>75</v>
      </c>
      <c r="R1346" s="47" t="s">
        <v>33</v>
      </c>
      <c r="S1346" s="12">
        <f t="shared" si="289"/>
        <v>243.5</v>
      </c>
      <c r="T1346" s="12">
        <f>V1346+X1346+Z1346+AB1346</f>
        <v>243.5</v>
      </c>
      <c r="U1346" s="538">
        <v>243.5</v>
      </c>
      <c r="V1346" s="12">
        <v>243.5</v>
      </c>
      <c r="W1346" s="12">
        <v>0</v>
      </c>
      <c r="X1346" s="12">
        <v>0</v>
      </c>
      <c r="Y1346" s="12">
        <v>0</v>
      </c>
      <c r="Z1346" s="12">
        <v>0</v>
      </c>
      <c r="AA1346" s="12">
        <v>0</v>
      </c>
      <c r="AB1346" s="20">
        <v>0</v>
      </c>
      <c r="AC1346" s="351"/>
      <c r="AD1346" s="358"/>
    </row>
    <row r="1347" spans="1:30" ht="12.75">
      <c r="A1347" s="411"/>
      <c r="B1347" s="549"/>
      <c r="C1347" s="351"/>
      <c r="D1347" s="107"/>
      <c r="E1347" s="74"/>
      <c r="F1347" s="10"/>
      <c r="G1347" s="74"/>
      <c r="H1347" s="10"/>
      <c r="I1347" s="74"/>
      <c r="J1347" s="10"/>
      <c r="K1347" s="74"/>
      <c r="L1347" s="10"/>
      <c r="M1347" s="74"/>
      <c r="N1347" s="10"/>
      <c r="O1347" s="74"/>
      <c r="P1347" s="10" t="s">
        <v>194</v>
      </c>
      <c r="Q1347" s="47" t="s">
        <v>31</v>
      </c>
      <c r="R1347" s="10" t="s">
        <v>34</v>
      </c>
      <c r="S1347" s="12">
        <f t="shared" si="289"/>
        <v>74001.1</v>
      </c>
      <c r="T1347" s="12">
        <f t="shared" si="289"/>
        <v>74001.1</v>
      </c>
      <c r="U1347" s="538">
        <v>74001.1</v>
      </c>
      <c r="V1347" s="12">
        <v>74001.1</v>
      </c>
      <c r="W1347" s="12">
        <v>0</v>
      </c>
      <c r="X1347" s="12">
        <v>0</v>
      </c>
      <c r="Y1347" s="12">
        <v>0</v>
      </c>
      <c r="Z1347" s="12">
        <v>0</v>
      </c>
      <c r="AA1347" s="12">
        <v>0</v>
      </c>
      <c r="AB1347" s="20">
        <v>0</v>
      </c>
      <c r="AC1347" s="351"/>
      <c r="AD1347" s="358"/>
    </row>
    <row r="1348" spans="1:30" ht="49.5" customHeight="1">
      <c r="A1348" s="411"/>
      <c r="B1348" s="549"/>
      <c r="C1348" s="351"/>
      <c r="D1348" s="107"/>
      <c r="E1348" s="74"/>
      <c r="F1348" s="10"/>
      <c r="G1348" s="74"/>
      <c r="H1348" s="10"/>
      <c r="I1348" s="74"/>
      <c r="J1348" s="10"/>
      <c r="K1348" s="74"/>
      <c r="L1348" s="10"/>
      <c r="M1348" s="74"/>
      <c r="N1348" s="10"/>
      <c r="O1348" s="74"/>
      <c r="P1348" s="10" t="s">
        <v>194</v>
      </c>
      <c r="Q1348" s="47" t="s">
        <v>222</v>
      </c>
      <c r="R1348" s="10" t="s">
        <v>34</v>
      </c>
      <c r="S1348" s="12">
        <f>U1348+W1348+Y1348+AA1348</f>
        <v>5508.6</v>
      </c>
      <c r="T1348" s="12">
        <f>V1348+X1348+Z1348+AB1348</f>
        <v>5508.6</v>
      </c>
      <c r="U1348" s="538">
        <v>5508.6</v>
      </c>
      <c r="V1348" s="12">
        <v>5508.6</v>
      </c>
      <c r="W1348" s="12">
        <v>0</v>
      </c>
      <c r="X1348" s="12">
        <v>0</v>
      </c>
      <c r="Y1348" s="12">
        <v>0</v>
      </c>
      <c r="Z1348" s="12">
        <v>0</v>
      </c>
      <c r="AA1348" s="12">
        <v>0</v>
      </c>
      <c r="AB1348" s="20">
        <v>0</v>
      </c>
      <c r="AC1348" s="351"/>
      <c r="AD1348" s="358"/>
    </row>
    <row r="1349" spans="1:30" ht="76.5">
      <c r="A1349" s="411"/>
      <c r="B1349" s="549"/>
      <c r="C1349" s="351"/>
      <c r="D1349" s="107"/>
      <c r="E1349" s="74"/>
      <c r="F1349" s="10"/>
      <c r="G1349" s="74"/>
      <c r="H1349" s="10"/>
      <c r="I1349" s="74"/>
      <c r="J1349" s="10"/>
      <c r="K1349" s="74"/>
      <c r="L1349" s="10"/>
      <c r="M1349" s="74"/>
      <c r="N1349" s="10"/>
      <c r="O1349" s="74"/>
      <c r="P1349" s="10" t="s">
        <v>194</v>
      </c>
      <c r="Q1349" s="47" t="s">
        <v>223</v>
      </c>
      <c r="R1349" s="10" t="s">
        <v>35</v>
      </c>
      <c r="S1349" s="12">
        <f t="shared" si="289"/>
        <v>91280.90000000001</v>
      </c>
      <c r="T1349" s="12">
        <f t="shared" si="289"/>
        <v>91280.90000000001</v>
      </c>
      <c r="U1349" s="538">
        <f>101290.8-10009.9</f>
        <v>91280.90000000001</v>
      </c>
      <c r="V1349" s="12">
        <f>101290.8-10009.9</f>
        <v>91280.90000000001</v>
      </c>
      <c r="W1349" s="12">
        <v>0</v>
      </c>
      <c r="X1349" s="12">
        <v>0</v>
      </c>
      <c r="Y1349" s="12">
        <v>0</v>
      </c>
      <c r="Z1349" s="12">
        <v>0</v>
      </c>
      <c r="AA1349" s="12">
        <v>0</v>
      </c>
      <c r="AB1349" s="20">
        <v>0</v>
      </c>
      <c r="AC1349" s="351"/>
      <c r="AD1349" s="358"/>
    </row>
    <row r="1350" spans="1:30" ht="25.5">
      <c r="A1350" s="411"/>
      <c r="B1350" s="549"/>
      <c r="C1350" s="351"/>
      <c r="D1350" s="107"/>
      <c r="E1350" s="74"/>
      <c r="F1350" s="10"/>
      <c r="G1350" s="74"/>
      <c r="H1350" s="10"/>
      <c r="I1350" s="74"/>
      <c r="J1350" s="10"/>
      <c r="K1350" s="74"/>
      <c r="L1350" s="10"/>
      <c r="M1350" s="74"/>
      <c r="N1350" s="10"/>
      <c r="O1350" s="74"/>
      <c r="P1350" s="10" t="s">
        <v>194</v>
      </c>
      <c r="Q1350" s="47" t="s">
        <v>301</v>
      </c>
      <c r="R1350" s="10" t="s">
        <v>36</v>
      </c>
      <c r="S1350" s="12">
        <f t="shared" si="289"/>
        <v>10009.9</v>
      </c>
      <c r="T1350" s="12">
        <f t="shared" si="289"/>
        <v>10009.9</v>
      </c>
      <c r="U1350" s="538">
        <f>10009.9+3993.1-3993.1</f>
        <v>10009.9</v>
      </c>
      <c r="V1350" s="12">
        <f>10009.9+3993.1-3993.1</f>
        <v>10009.9</v>
      </c>
      <c r="W1350" s="12">
        <v>0</v>
      </c>
      <c r="X1350" s="12">
        <v>0</v>
      </c>
      <c r="Y1350" s="12">
        <v>0</v>
      </c>
      <c r="Z1350" s="12">
        <v>0</v>
      </c>
      <c r="AA1350" s="12">
        <v>0</v>
      </c>
      <c r="AB1350" s="20">
        <v>0</v>
      </c>
      <c r="AC1350" s="351"/>
      <c r="AD1350" s="358"/>
    </row>
    <row r="1351" spans="1:30" ht="25.5">
      <c r="A1351" s="411"/>
      <c r="B1351" s="549"/>
      <c r="C1351" s="351"/>
      <c r="D1351" s="107"/>
      <c r="E1351" s="74"/>
      <c r="F1351" s="10"/>
      <c r="G1351" s="74"/>
      <c r="H1351" s="10"/>
      <c r="I1351" s="74"/>
      <c r="J1351" s="10"/>
      <c r="K1351" s="74"/>
      <c r="L1351" s="10"/>
      <c r="M1351" s="74"/>
      <c r="N1351" s="10"/>
      <c r="O1351" s="74"/>
      <c r="P1351" s="10" t="s">
        <v>194</v>
      </c>
      <c r="Q1351" s="47" t="s">
        <v>301</v>
      </c>
      <c r="R1351" s="10" t="s">
        <v>207</v>
      </c>
      <c r="S1351" s="12">
        <v>0</v>
      </c>
      <c r="T1351" s="12">
        <v>0</v>
      </c>
      <c r="U1351" s="538">
        <f>3993.1-3993.1</f>
        <v>0</v>
      </c>
      <c r="V1351" s="12">
        <f>3993.1-3993.1</f>
        <v>0</v>
      </c>
      <c r="W1351" s="12">
        <v>0</v>
      </c>
      <c r="X1351" s="12">
        <v>0</v>
      </c>
      <c r="Y1351" s="12">
        <v>0</v>
      </c>
      <c r="Z1351" s="12">
        <v>0</v>
      </c>
      <c r="AA1351" s="12">
        <v>0</v>
      </c>
      <c r="AB1351" s="20">
        <v>0</v>
      </c>
      <c r="AC1351" s="351"/>
      <c r="AD1351" s="358"/>
    </row>
    <row r="1352" spans="1:30" ht="12.75">
      <c r="A1352" s="411"/>
      <c r="B1352" s="549"/>
      <c r="C1352" s="351"/>
      <c r="D1352" s="107"/>
      <c r="E1352" s="74"/>
      <c r="F1352" s="10"/>
      <c r="G1352" s="74"/>
      <c r="H1352" s="10"/>
      <c r="I1352" s="74"/>
      <c r="J1352" s="10"/>
      <c r="K1352" s="74"/>
      <c r="L1352" s="10"/>
      <c r="M1352" s="74"/>
      <c r="N1352" s="10"/>
      <c r="O1352" s="74"/>
      <c r="P1352" s="10"/>
      <c r="Q1352" s="10"/>
      <c r="R1352" s="47" t="s">
        <v>214</v>
      </c>
      <c r="S1352" s="12">
        <f aca="true" t="shared" si="290" ref="S1352:T1356">U1352+W1352+Y1352+AA1352</f>
        <v>0</v>
      </c>
      <c r="T1352" s="12">
        <f t="shared" si="290"/>
        <v>0</v>
      </c>
      <c r="U1352" s="538">
        <v>0</v>
      </c>
      <c r="V1352" s="12">
        <v>0</v>
      </c>
      <c r="W1352" s="12">
        <v>0</v>
      </c>
      <c r="X1352" s="12">
        <v>0</v>
      </c>
      <c r="Y1352" s="12">
        <v>0</v>
      </c>
      <c r="Z1352" s="12">
        <v>0</v>
      </c>
      <c r="AA1352" s="12">
        <v>0</v>
      </c>
      <c r="AB1352" s="20">
        <v>0</v>
      </c>
      <c r="AC1352" s="351"/>
      <c r="AD1352" s="358"/>
    </row>
    <row r="1353" spans="1:30" ht="12.75">
      <c r="A1353" s="411"/>
      <c r="B1353" s="549"/>
      <c r="C1353" s="351"/>
      <c r="D1353" s="107"/>
      <c r="E1353" s="74"/>
      <c r="F1353" s="10"/>
      <c r="G1353" s="74"/>
      <c r="H1353" s="10"/>
      <c r="I1353" s="74"/>
      <c r="J1353" s="10"/>
      <c r="K1353" s="74"/>
      <c r="L1353" s="10"/>
      <c r="M1353" s="74"/>
      <c r="N1353" s="10"/>
      <c r="O1353" s="74"/>
      <c r="P1353" s="10"/>
      <c r="Q1353" s="10"/>
      <c r="R1353" s="47" t="s">
        <v>215</v>
      </c>
      <c r="S1353" s="12">
        <f t="shared" si="290"/>
        <v>0</v>
      </c>
      <c r="T1353" s="12">
        <f t="shared" si="290"/>
        <v>0</v>
      </c>
      <c r="U1353" s="538">
        <v>0</v>
      </c>
      <c r="V1353" s="12">
        <v>0</v>
      </c>
      <c r="W1353" s="12">
        <v>0</v>
      </c>
      <c r="X1353" s="12">
        <v>0</v>
      </c>
      <c r="Y1353" s="12">
        <v>0</v>
      </c>
      <c r="Z1353" s="12">
        <v>0</v>
      </c>
      <c r="AA1353" s="12">
        <v>0</v>
      </c>
      <c r="AB1353" s="20">
        <v>0</v>
      </c>
      <c r="AC1353" s="351"/>
      <c r="AD1353" s="358"/>
    </row>
    <row r="1354" spans="1:30" ht="12.75">
      <c r="A1354" s="411"/>
      <c r="B1354" s="549"/>
      <c r="C1354" s="351"/>
      <c r="D1354" s="107"/>
      <c r="E1354" s="74"/>
      <c r="F1354" s="10"/>
      <c r="G1354" s="74"/>
      <c r="H1354" s="10"/>
      <c r="I1354" s="74"/>
      <c r="J1354" s="10"/>
      <c r="K1354" s="74"/>
      <c r="L1354" s="10"/>
      <c r="M1354" s="74"/>
      <c r="N1354" s="10"/>
      <c r="O1354" s="74"/>
      <c r="P1354" s="10"/>
      <c r="Q1354" s="10"/>
      <c r="R1354" s="47" t="s">
        <v>216</v>
      </c>
      <c r="S1354" s="12">
        <f t="shared" si="290"/>
        <v>0</v>
      </c>
      <c r="T1354" s="12">
        <f t="shared" si="290"/>
        <v>0</v>
      </c>
      <c r="U1354" s="538">
        <v>0</v>
      </c>
      <c r="V1354" s="12">
        <v>0</v>
      </c>
      <c r="W1354" s="12">
        <v>0</v>
      </c>
      <c r="X1354" s="12">
        <v>0</v>
      </c>
      <c r="Y1354" s="12">
        <v>0</v>
      </c>
      <c r="Z1354" s="12">
        <v>0</v>
      </c>
      <c r="AA1354" s="12">
        <v>0</v>
      </c>
      <c r="AB1354" s="20">
        <v>0</v>
      </c>
      <c r="AC1354" s="351"/>
      <c r="AD1354" s="358"/>
    </row>
    <row r="1355" spans="1:30" ht="12.75">
      <c r="A1355" s="411"/>
      <c r="B1355" s="549"/>
      <c r="C1355" s="351"/>
      <c r="D1355" s="107"/>
      <c r="E1355" s="74"/>
      <c r="F1355" s="10"/>
      <c r="G1355" s="74"/>
      <c r="H1355" s="10"/>
      <c r="I1355" s="74"/>
      <c r="J1355" s="10"/>
      <c r="K1355" s="74"/>
      <c r="L1355" s="10"/>
      <c r="M1355" s="74"/>
      <c r="N1355" s="10"/>
      <c r="O1355" s="74"/>
      <c r="P1355" s="10"/>
      <c r="Q1355" s="10"/>
      <c r="R1355" s="47" t="s">
        <v>217</v>
      </c>
      <c r="S1355" s="12">
        <f t="shared" si="290"/>
        <v>0</v>
      </c>
      <c r="T1355" s="12">
        <f t="shared" si="290"/>
        <v>0</v>
      </c>
      <c r="U1355" s="538">
        <v>0</v>
      </c>
      <c r="V1355" s="12">
        <v>0</v>
      </c>
      <c r="W1355" s="12">
        <v>0</v>
      </c>
      <c r="X1355" s="12">
        <v>0</v>
      </c>
      <c r="Y1355" s="12">
        <v>0</v>
      </c>
      <c r="Z1355" s="12">
        <v>0</v>
      </c>
      <c r="AA1355" s="12">
        <v>0</v>
      </c>
      <c r="AB1355" s="20">
        <v>0</v>
      </c>
      <c r="AC1355" s="351"/>
      <c r="AD1355" s="358"/>
    </row>
    <row r="1356" spans="1:30" ht="13.5" thickBot="1">
      <c r="A1356" s="412"/>
      <c r="B1356" s="550"/>
      <c r="C1356" s="352"/>
      <c r="D1356" s="135"/>
      <c r="E1356" s="75"/>
      <c r="F1356" s="21"/>
      <c r="G1356" s="75"/>
      <c r="H1356" s="21"/>
      <c r="I1356" s="75"/>
      <c r="J1356" s="21"/>
      <c r="K1356" s="75"/>
      <c r="L1356" s="21"/>
      <c r="M1356" s="75"/>
      <c r="N1356" s="21"/>
      <c r="O1356" s="75"/>
      <c r="P1356" s="21"/>
      <c r="Q1356" s="21"/>
      <c r="R1356" s="48" t="s">
        <v>218</v>
      </c>
      <c r="S1356" s="15">
        <f t="shared" si="290"/>
        <v>0</v>
      </c>
      <c r="T1356" s="15">
        <f t="shared" si="290"/>
        <v>0</v>
      </c>
      <c r="U1356" s="542">
        <v>0</v>
      </c>
      <c r="V1356" s="15">
        <v>0</v>
      </c>
      <c r="W1356" s="15">
        <v>0</v>
      </c>
      <c r="X1356" s="15">
        <v>0</v>
      </c>
      <c r="Y1356" s="15">
        <v>0</v>
      </c>
      <c r="Z1356" s="15">
        <v>0</v>
      </c>
      <c r="AA1356" s="15">
        <v>0</v>
      </c>
      <c r="AB1356" s="22">
        <v>0</v>
      </c>
      <c r="AC1356" s="352"/>
      <c r="AD1356" s="359"/>
    </row>
    <row r="1357" spans="1:30" ht="12.75" customHeight="1">
      <c r="A1357" s="411" t="s">
        <v>67</v>
      </c>
      <c r="B1357" s="549" t="s">
        <v>402</v>
      </c>
      <c r="C1357" s="351"/>
      <c r="D1357" s="133"/>
      <c r="E1357" s="123"/>
      <c r="F1357" s="79"/>
      <c r="G1357" s="123"/>
      <c r="H1357" s="79"/>
      <c r="I1357" s="123"/>
      <c r="J1357" s="79"/>
      <c r="K1357" s="123"/>
      <c r="L1357" s="79"/>
      <c r="M1357" s="123"/>
      <c r="N1357" s="79"/>
      <c r="O1357" s="123"/>
      <c r="P1357" s="7"/>
      <c r="Q1357" s="72"/>
      <c r="R1357" s="19" t="s">
        <v>27</v>
      </c>
      <c r="S1357" s="8">
        <f>SUM(S1358:S1369)</f>
        <v>4778</v>
      </c>
      <c r="T1357" s="8">
        <f aca="true" t="shared" si="291" ref="T1357:AB1357">SUM(T1358:T1369)</f>
        <v>4778</v>
      </c>
      <c r="U1357" s="534">
        <f t="shared" si="291"/>
        <v>4778</v>
      </c>
      <c r="V1357" s="8">
        <f t="shared" si="291"/>
        <v>4778</v>
      </c>
      <c r="W1357" s="8">
        <f t="shared" si="291"/>
        <v>0</v>
      </c>
      <c r="X1357" s="8">
        <f t="shared" si="291"/>
        <v>0</v>
      </c>
      <c r="Y1357" s="8">
        <f t="shared" si="291"/>
        <v>0</v>
      </c>
      <c r="Z1357" s="8">
        <f t="shared" si="291"/>
        <v>0</v>
      </c>
      <c r="AA1357" s="8">
        <f t="shared" si="291"/>
        <v>0</v>
      </c>
      <c r="AB1357" s="8">
        <f t="shared" si="291"/>
        <v>0</v>
      </c>
      <c r="AC1357" s="356" t="s">
        <v>28</v>
      </c>
      <c r="AD1357" s="357"/>
    </row>
    <row r="1358" spans="1:30" ht="12.75">
      <c r="A1358" s="411"/>
      <c r="B1358" s="549"/>
      <c r="C1358" s="351"/>
      <c r="D1358" s="107"/>
      <c r="E1358" s="74"/>
      <c r="F1358" s="10"/>
      <c r="G1358" s="74"/>
      <c r="H1358" s="10"/>
      <c r="I1358" s="74"/>
      <c r="J1358" s="10"/>
      <c r="K1358" s="74"/>
      <c r="L1358" s="10"/>
      <c r="M1358" s="74"/>
      <c r="N1358" s="10"/>
      <c r="O1358" s="74"/>
      <c r="P1358" s="10"/>
      <c r="Q1358" s="47"/>
      <c r="R1358" s="10" t="s">
        <v>30</v>
      </c>
      <c r="S1358" s="12">
        <f aca="true" t="shared" si="292" ref="S1358:S1363">U1358+W1358+Y1358+AA1358</f>
        <v>0</v>
      </c>
      <c r="T1358" s="12">
        <f aca="true" t="shared" si="293" ref="T1358:T1363">V1358+X1358+Z1358+AB1358</f>
        <v>0</v>
      </c>
      <c r="U1358" s="538">
        <v>0</v>
      </c>
      <c r="V1358" s="12">
        <v>0</v>
      </c>
      <c r="W1358" s="12">
        <v>0</v>
      </c>
      <c r="X1358" s="12">
        <v>0</v>
      </c>
      <c r="Y1358" s="12">
        <v>0</v>
      </c>
      <c r="Z1358" s="12">
        <v>0</v>
      </c>
      <c r="AA1358" s="12">
        <v>0</v>
      </c>
      <c r="AB1358" s="20">
        <v>0</v>
      </c>
      <c r="AC1358" s="351"/>
      <c r="AD1358" s="358"/>
    </row>
    <row r="1359" spans="1:30" ht="12.75">
      <c r="A1359" s="411"/>
      <c r="B1359" s="549"/>
      <c r="C1359" s="351"/>
      <c r="D1359" s="107"/>
      <c r="E1359" s="74"/>
      <c r="F1359" s="10"/>
      <c r="G1359" s="74"/>
      <c r="H1359" s="10"/>
      <c r="I1359" s="74"/>
      <c r="J1359" s="10"/>
      <c r="K1359" s="74"/>
      <c r="L1359" s="10"/>
      <c r="M1359" s="74"/>
      <c r="N1359" s="10"/>
      <c r="O1359" s="74"/>
      <c r="P1359" s="10"/>
      <c r="Q1359" s="47"/>
      <c r="R1359" s="47" t="s">
        <v>33</v>
      </c>
      <c r="S1359" s="12">
        <f t="shared" si="292"/>
        <v>0</v>
      </c>
      <c r="T1359" s="12">
        <f t="shared" si="293"/>
        <v>0</v>
      </c>
      <c r="U1359" s="538">
        <v>0</v>
      </c>
      <c r="V1359" s="12">
        <v>0</v>
      </c>
      <c r="W1359" s="12">
        <v>0</v>
      </c>
      <c r="X1359" s="12">
        <v>0</v>
      </c>
      <c r="Y1359" s="12">
        <v>0</v>
      </c>
      <c r="Z1359" s="12">
        <v>0</v>
      </c>
      <c r="AA1359" s="12">
        <v>0</v>
      </c>
      <c r="AB1359" s="20">
        <v>0</v>
      </c>
      <c r="AC1359" s="351"/>
      <c r="AD1359" s="358"/>
    </row>
    <row r="1360" spans="1:30" ht="12.75">
      <c r="A1360" s="411"/>
      <c r="B1360" s="549"/>
      <c r="C1360" s="351"/>
      <c r="D1360" s="107"/>
      <c r="E1360" s="74"/>
      <c r="F1360" s="10"/>
      <c r="G1360" s="74"/>
      <c r="H1360" s="10"/>
      <c r="I1360" s="74"/>
      <c r="J1360" s="10"/>
      <c r="K1360" s="74"/>
      <c r="L1360" s="10"/>
      <c r="M1360" s="74"/>
      <c r="N1360" s="10"/>
      <c r="O1360" s="74"/>
      <c r="P1360" s="10"/>
      <c r="Q1360" s="47"/>
      <c r="R1360" s="10" t="s">
        <v>34</v>
      </c>
      <c r="S1360" s="12">
        <f t="shared" si="292"/>
        <v>0</v>
      </c>
      <c r="T1360" s="12">
        <f t="shared" si="293"/>
        <v>0</v>
      </c>
      <c r="U1360" s="538">
        <v>0</v>
      </c>
      <c r="V1360" s="12">
        <v>0</v>
      </c>
      <c r="W1360" s="12">
        <v>0</v>
      </c>
      <c r="X1360" s="12">
        <v>0</v>
      </c>
      <c r="Y1360" s="12">
        <v>0</v>
      </c>
      <c r="Z1360" s="12">
        <v>0</v>
      </c>
      <c r="AA1360" s="12">
        <v>0</v>
      </c>
      <c r="AB1360" s="20">
        <v>0</v>
      </c>
      <c r="AC1360" s="351"/>
      <c r="AD1360" s="358"/>
    </row>
    <row r="1361" spans="1:30" ht="15" customHeight="1">
      <c r="A1361" s="411"/>
      <c r="B1361" s="549"/>
      <c r="C1361" s="351"/>
      <c r="D1361" s="107"/>
      <c r="E1361" s="74"/>
      <c r="F1361" s="10"/>
      <c r="G1361" s="74"/>
      <c r="H1361" s="10"/>
      <c r="I1361" s="74"/>
      <c r="J1361" s="10"/>
      <c r="K1361" s="74"/>
      <c r="L1361" s="10"/>
      <c r="M1361" s="74"/>
      <c r="N1361" s="10"/>
      <c r="O1361" s="74"/>
      <c r="P1361" s="10"/>
      <c r="Q1361" s="47"/>
      <c r="R1361" s="10" t="s">
        <v>34</v>
      </c>
      <c r="S1361" s="12">
        <f t="shared" si="292"/>
        <v>0</v>
      </c>
      <c r="T1361" s="12">
        <f t="shared" si="293"/>
        <v>0</v>
      </c>
      <c r="U1361" s="538">
        <v>0</v>
      </c>
      <c r="V1361" s="12">
        <v>0</v>
      </c>
      <c r="W1361" s="12">
        <v>0</v>
      </c>
      <c r="X1361" s="12">
        <v>0</v>
      </c>
      <c r="Y1361" s="12">
        <v>0</v>
      </c>
      <c r="Z1361" s="12">
        <v>0</v>
      </c>
      <c r="AA1361" s="12">
        <v>0</v>
      </c>
      <c r="AB1361" s="20">
        <v>0</v>
      </c>
      <c r="AC1361" s="351"/>
      <c r="AD1361" s="358"/>
    </row>
    <row r="1362" spans="1:30" ht="12.75">
      <c r="A1362" s="411"/>
      <c r="B1362" s="549"/>
      <c r="C1362" s="351"/>
      <c r="D1362" s="107"/>
      <c r="E1362" s="74"/>
      <c r="F1362" s="10"/>
      <c r="G1362" s="74"/>
      <c r="H1362" s="10"/>
      <c r="I1362" s="74"/>
      <c r="J1362" s="10"/>
      <c r="K1362" s="74"/>
      <c r="L1362" s="10"/>
      <c r="M1362" s="74"/>
      <c r="N1362" s="10"/>
      <c r="O1362" s="74"/>
      <c r="P1362" s="10"/>
      <c r="Q1362" s="47"/>
      <c r="R1362" s="10" t="s">
        <v>35</v>
      </c>
      <c r="S1362" s="12">
        <f t="shared" si="292"/>
        <v>0</v>
      </c>
      <c r="T1362" s="12">
        <f t="shared" si="293"/>
        <v>0</v>
      </c>
      <c r="U1362" s="538">
        <v>0</v>
      </c>
      <c r="V1362" s="12">
        <v>0</v>
      </c>
      <c r="W1362" s="12">
        <v>0</v>
      </c>
      <c r="X1362" s="12">
        <v>0</v>
      </c>
      <c r="Y1362" s="12">
        <v>0</v>
      </c>
      <c r="Z1362" s="12">
        <v>0</v>
      </c>
      <c r="AA1362" s="12">
        <v>0</v>
      </c>
      <c r="AB1362" s="20">
        <v>0</v>
      </c>
      <c r="AC1362" s="351"/>
      <c r="AD1362" s="358"/>
    </row>
    <row r="1363" spans="1:30" ht="12.75">
      <c r="A1363" s="411"/>
      <c r="B1363" s="549"/>
      <c r="C1363" s="351"/>
      <c r="D1363" s="107"/>
      <c r="E1363" s="74"/>
      <c r="F1363" s="10"/>
      <c r="G1363" s="74"/>
      <c r="H1363" s="10"/>
      <c r="I1363" s="74"/>
      <c r="J1363" s="10"/>
      <c r="K1363" s="74"/>
      <c r="L1363" s="10"/>
      <c r="M1363" s="74"/>
      <c r="N1363" s="10"/>
      <c r="O1363" s="74"/>
      <c r="P1363" s="10"/>
      <c r="Q1363" s="47"/>
      <c r="R1363" s="10" t="s">
        <v>36</v>
      </c>
      <c r="S1363" s="12">
        <f t="shared" si="292"/>
        <v>0</v>
      </c>
      <c r="T1363" s="12">
        <f t="shared" si="293"/>
        <v>0</v>
      </c>
      <c r="U1363" s="538">
        <v>0</v>
      </c>
      <c r="V1363" s="12">
        <v>0</v>
      </c>
      <c r="W1363" s="12">
        <v>0</v>
      </c>
      <c r="X1363" s="12">
        <v>0</v>
      </c>
      <c r="Y1363" s="12">
        <v>0</v>
      </c>
      <c r="Z1363" s="12">
        <v>0</v>
      </c>
      <c r="AA1363" s="12">
        <v>0</v>
      </c>
      <c r="AB1363" s="20">
        <v>0</v>
      </c>
      <c r="AC1363" s="351"/>
      <c r="AD1363" s="358"/>
    </row>
    <row r="1364" spans="1:30" ht="12.75">
      <c r="A1364" s="411"/>
      <c r="B1364" s="549"/>
      <c r="C1364" s="351"/>
      <c r="D1364" s="107"/>
      <c r="E1364" s="74"/>
      <c r="F1364" s="10"/>
      <c r="G1364" s="74"/>
      <c r="H1364" s="10"/>
      <c r="I1364" s="74"/>
      <c r="J1364" s="10"/>
      <c r="K1364" s="74"/>
      <c r="L1364" s="10"/>
      <c r="M1364" s="74"/>
      <c r="N1364" s="10"/>
      <c r="O1364" s="74"/>
      <c r="P1364" s="10"/>
      <c r="Q1364" s="47"/>
      <c r="R1364" s="10" t="s">
        <v>207</v>
      </c>
      <c r="S1364" s="12">
        <v>0</v>
      </c>
      <c r="T1364" s="12">
        <v>0</v>
      </c>
      <c r="U1364" s="538">
        <f>3993.1-3993.1</f>
        <v>0</v>
      </c>
      <c r="V1364" s="12">
        <f>3993.1-3993.1</f>
        <v>0</v>
      </c>
      <c r="W1364" s="12">
        <v>0</v>
      </c>
      <c r="X1364" s="12">
        <v>0</v>
      </c>
      <c r="Y1364" s="12">
        <v>0</v>
      </c>
      <c r="Z1364" s="12">
        <v>0</v>
      </c>
      <c r="AA1364" s="12">
        <v>0</v>
      </c>
      <c r="AB1364" s="20">
        <v>0</v>
      </c>
      <c r="AC1364" s="351"/>
      <c r="AD1364" s="358"/>
    </row>
    <row r="1365" spans="1:30" ht="12.75">
      <c r="A1365" s="411"/>
      <c r="B1365" s="549"/>
      <c r="C1365" s="351"/>
      <c r="D1365" s="107"/>
      <c r="E1365" s="74"/>
      <c r="F1365" s="10">
        <v>1</v>
      </c>
      <c r="G1365" s="74">
        <v>1</v>
      </c>
      <c r="H1365" s="10"/>
      <c r="I1365" s="74"/>
      <c r="J1365" s="10"/>
      <c r="K1365" s="74"/>
      <c r="L1365" s="10"/>
      <c r="M1365" s="74"/>
      <c r="N1365" s="10"/>
      <c r="O1365" s="74"/>
      <c r="P1365" s="10" t="s">
        <v>194</v>
      </c>
      <c r="Q1365" s="10" t="s">
        <v>183</v>
      </c>
      <c r="R1365" s="47" t="s">
        <v>214</v>
      </c>
      <c r="S1365" s="12">
        <f aca="true" t="shared" si="294" ref="S1365:T1369">U1365+W1365+Y1365+AA1365</f>
        <v>4778</v>
      </c>
      <c r="T1365" s="12">
        <f t="shared" si="294"/>
        <v>4778</v>
      </c>
      <c r="U1365" s="538">
        <v>4778</v>
      </c>
      <c r="V1365" s="12">
        <v>4778</v>
      </c>
      <c r="W1365" s="12">
        <v>0</v>
      </c>
      <c r="X1365" s="12">
        <v>0</v>
      </c>
      <c r="Y1365" s="12">
        <v>0</v>
      </c>
      <c r="Z1365" s="12">
        <v>0</v>
      </c>
      <c r="AA1365" s="12">
        <v>0</v>
      </c>
      <c r="AB1365" s="20">
        <v>0</v>
      </c>
      <c r="AC1365" s="351"/>
      <c r="AD1365" s="358"/>
    </row>
    <row r="1366" spans="1:30" ht="12.75">
      <c r="A1366" s="411"/>
      <c r="B1366" s="549"/>
      <c r="C1366" s="351"/>
      <c r="D1366" s="107"/>
      <c r="E1366" s="74"/>
      <c r="F1366" s="10"/>
      <c r="G1366" s="74"/>
      <c r="H1366" s="10"/>
      <c r="I1366" s="74"/>
      <c r="J1366" s="10"/>
      <c r="K1366" s="74"/>
      <c r="L1366" s="10"/>
      <c r="M1366" s="74"/>
      <c r="N1366" s="10"/>
      <c r="O1366" s="74"/>
      <c r="P1366" s="10"/>
      <c r="Q1366" s="10"/>
      <c r="R1366" s="47" t="s">
        <v>215</v>
      </c>
      <c r="S1366" s="12">
        <f t="shared" si="294"/>
        <v>0</v>
      </c>
      <c r="T1366" s="12">
        <f t="shared" si="294"/>
        <v>0</v>
      </c>
      <c r="U1366" s="538">
        <v>0</v>
      </c>
      <c r="V1366" s="12">
        <v>0</v>
      </c>
      <c r="W1366" s="12">
        <v>0</v>
      </c>
      <c r="X1366" s="12">
        <v>0</v>
      </c>
      <c r="Y1366" s="12">
        <v>0</v>
      </c>
      <c r="Z1366" s="12">
        <v>0</v>
      </c>
      <c r="AA1366" s="12">
        <v>0</v>
      </c>
      <c r="AB1366" s="20">
        <v>0</v>
      </c>
      <c r="AC1366" s="351"/>
      <c r="AD1366" s="358"/>
    </row>
    <row r="1367" spans="1:30" ht="12.75">
      <c r="A1367" s="411"/>
      <c r="B1367" s="549"/>
      <c r="C1367" s="351"/>
      <c r="D1367" s="107"/>
      <c r="E1367" s="74"/>
      <c r="F1367" s="10"/>
      <c r="G1367" s="74"/>
      <c r="H1367" s="10"/>
      <c r="I1367" s="74"/>
      <c r="J1367" s="10"/>
      <c r="K1367" s="74"/>
      <c r="L1367" s="10"/>
      <c r="M1367" s="74"/>
      <c r="N1367" s="10"/>
      <c r="O1367" s="74"/>
      <c r="P1367" s="10"/>
      <c r="Q1367" s="10"/>
      <c r="R1367" s="47" t="s">
        <v>216</v>
      </c>
      <c r="S1367" s="12">
        <f t="shared" si="294"/>
        <v>0</v>
      </c>
      <c r="T1367" s="12">
        <f t="shared" si="294"/>
        <v>0</v>
      </c>
      <c r="U1367" s="538">
        <v>0</v>
      </c>
      <c r="V1367" s="12">
        <v>0</v>
      </c>
      <c r="W1367" s="12">
        <v>0</v>
      </c>
      <c r="X1367" s="12">
        <v>0</v>
      </c>
      <c r="Y1367" s="12">
        <v>0</v>
      </c>
      <c r="Z1367" s="12">
        <v>0</v>
      </c>
      <c r="AA1367" s="12">
        <v>0</v>
      </c>
      <c r="AB1367" s="20">
        <v>0</v>
      </c>
      <c r="AC1367" s="351"/>
      <c r="AD1367" s="358"/>
    </row>
    <row r="1368" spans="1:30" ht="12.75">
      <c r="A1368" s="411"/>
      <c r="B1368" s="549"/>
      <c r="C1368" s="351"/>
      <c r="D1368" s="107"/>
      <c r="E1368" s="74"/>
      <c r="F1368" s="10"/>
      <c r="G1368" s="74"/>
      <c r="H1368" s="10"/>
      <c r="I1368" s="74"/>
      <c r="J1368" s="10"/>
      <c r="K1368" s="74"/>
      <c r="L1368" s="10"/>
      <c r="M1368" s="74"/>
      <c r="N1368" s="10"/>
      <c r="O1368" s="74"/>
      <c r="P1368" s="10"/>
      <c r="Q1368" s="10"/>
      <c r="R1368" s="47" t="s">
        <v>217</v>
      </c>
      <c r="S1368" s="12">
        <f t="shared" si="294"/>
        <v>0</v>
      </c>
      <c r="T1368" s="12">
        <f t="shared" si="294"/>
        <v>0</v>
      </c>
      <c r="U1368" s="538">
        <v>0</v>
      </c>
      <c r="V1368" s="12">
        <v>0</v>
      </c>
      <c r="W1368" s="12">
        <v>0</v>
      </c>
      <c r="X1368" s="12">
        <v>0</v>
      </c>
      <c r="Y1368" s="12">
        <v>0</v>
      </c>
      <c r="Z1368" s="12">
        <v>0</v>
      </c>
      <c r="AA1368" s="12">
        <v>0</v>
      </c>
      <c r="AB1368" s="20">
        <v>0</v>
      </c>
      <c r="AC1368" s="351"/>
      <c r="AD1368" s="358"/>
    </row>
    <row r="1369" spans="1:30" ht="13.5" thickBot="1">
      <c r="A1369" s="412"/>
      <c r="B1369" s="550"/>
      <c r="C1369" s="352"/>
      <c r="D1369" s="135"/>
      <c r="E1369" s="75"/>
      <c r="F1369" s="21"/>
      <c r="G1369" s="75"/>
      <c r="H1369" s="21"/>
      <c r="I1369" s="75"/>
      <c r="J1369" s="21"/>
      <c r="K1369" s="75"/>
      <c r="L1369" s="21"/>
      <c r="M1369" s="75"/>
      <c r="N1369" s="21"/>
      <c r="O1369" s="75"/>
      <c r="P1369" s="21"/>
      <c r="Q1369" s="21"/>
      <c r="R1369" s="48" t="s">
        <v>218</v>
      </c>
      <c r="S1369" s="15">
        <f t="shared" si="294"/>
        <v>0</v>
      </c>
      <c r="T1369" s="15">
        <f t="shared" si="294"/>
        <v>0</v>
      </c>
      <c r="U1369" s="542">
        <v>0</v>
      </c>
      <c r="V1369" s="15">
        <v>0</v>
      </c>
      <c r="W1369" s="15">
        <v>0</v>
      </c>
      <c r="X1369" s="15">
        <v>0</v>
      </c>
      <c r="Y1369" s="15">
        <v>0</v>
      </c>
      <c r="Z1369" s="15">
        <v>0</v>
      </c>
      <c r="AA1369" s="15">
        <v>0</v>
      </c>
      <c r="AB1369" s="22">
        <v>0</v>
      </c>
      <c r="AC1369" s="352"/>
      <c r="AD1369" s="359"/>
    </row>
    <row r="1370" spans="1:31" ht="12.75" customHeight="1">
      <c r="A1370" s="349" t="s">
        <v>547</v>
      </c>
      <c r="B1370" s="549" t="s">
        <v>209</v>
      </c>
      <c r="C1370" s="625">
        <v>849</v>
      </c>
      <c r="D1370" s="711"/>
      <c r="E1370" s="712"/>
      <c r="F1370" s="713"/>
      <c r="G1370" s="712"/>
      <c r="H1370" s="713"/>
      <c r="I1370" s="712"/>
      <c r="J1370" s="713"/>
      <c r="K1370" s="712"/>
      <c r="L1370" s="713"/>
      <c r="M1370" s="712"/>
      <c r="N1370" s="713"/>
      <c r="O1370" s="712"/>
      <c r="P1370" s="619"/>
      <c r="Q1370" s="621"/>
      <c r="R1370" s="714" t="s">
        <v>27</v>
      </c>
      <c r="S1370" s="534">
        <f>SUM(S1371:S1381)</f>
        <v>954.5999999999999</v>
      </c>
      <c r="T1370" s="534">
        <f aca="true" t="shared" si="295" ref="T1370:AB1370">SUM(T1371:T1381)</f>
        <v>954.5999999999999</v>
      </c>
      <c r="U1370" s="534">
        <f t="shared" si="295"/>
        <v>954.5999999999999</v>
      </c>
      <c r="V1370" s="534">
        <f t="shared" si="295"/>
        <v>954.5999999999999</v>
      </c>
      <c r="W1370" s="534">
        <f t="shared" si="295"/>
        <v>0</v>
      </c>
      <c r="X1370" s="534">
        <f t="shared" si="295"/>
        <v>0</v>
      </c>
      <c r="Y1370" s="534">
        <f t="shared" si="295"/>
        <v>0</v>
      </c>
      <c r="Z1370" s="534">
        <f t="shared" si="295"/>
        <v>0</v>
      </c>
      <c r="AA1370" s="534">
        <f t="shared" si="295"/>
        <v>0</v>
      </c>
      <c r="AB1370" s="534">
        <f t="shared" si="295"/>
        <v>0</v>
      </c>
      <c r="AC1370" s="616" t="s">
        <v>28</v>
      </c>
      <c r="AD1370" s="622"/>
      <c r="AE1370" s="551"/>
    </row>
    <row r="1371" spans="1:31" ht="95.25" customHeight="1">
      <c r="A1371" s="349"/>
      <c r="B1371" s="549"/>
      <c r="C1371" s="625"/>
      <c r="D1371" s="626"/>
      <c r="E1371" s="627"/>
      <c r="F1371" s="628"/>
      <c r="G1371" s="627"/>
      <c r="H1371" s="628"/>
      <c r="I1371" s="627"/>
      <c r="J1371" s="628"/>
      <c r="K1371" s="627"/>
      <c r="L1371" s="628"/>
      <c r="M1371" s="627"/>
      <c r="N1371" s="628"/>
      <c r="O1371" s="627"/>
      <c r="P1371" s="628">
        <v>834001414</v>
      </c>
      <c r="Q1371" s="552" t="s">
        <v>70</v>
      </c>
      <c r="R1371" s="628" t="s">
        <v>30</v>
      </c>
      <c r="S1371" s="538">
        <f aca="true" t="shared" si="296" ref="S1371:T1375">U1371+W1371+Y1371+AA1371</f>
        <v>800.3</v>
      </c>
      <c r="T1371" s="538">
        <f t="shared" si="296"/>
        <v>800.3</v>
      </c>
      <c r="U1371" s="538">
        <v>800.3</v>
      </c>
      <c r="V1371" s="538">
        <v>800.3</v>
      </c>
      <c r="W1371" s="538">
        <v>0</v>
      </c>
      <c r="X1371" s="538">
        <v>0</v>
      </c>
      <c r="Y1371" s="538">
        <v>0</v>
      </c>
      <c r="Z1371" s="538">
        <v>0</v>
      </c>
      <c r="AA1371" s="538">
        <v>0</v>
      </c>
      <c r="AB1371" s="538">
        <v>0</v>
      </c>
      <c r="AC1371" s="625"/>
      <c r="AD1371" s="630"/>
      <c r="AE1371" s="551"/>
    </row>
    <row r="1372" spans="1:31" ht="87.75" customHeight="1">
      <c r="A1372" s="349"/>
      <c r="B1372" s="549"/>
      <c r="C1372" s="625"/>
      <c r="D1372" s="626"/>
      <c r="E1372" s="627"/>
      <c r="F1372" s="628"/>
      <c r="G1372" s="627"/>
      <c r="H1372" s="628"/>
      <c r="I1372" s="627"/>
      <c r="J1372" s="628"/>
      <c r="K1372" s="627"/>
      <c r="L1372" s="628"/>
      <c r="M1372" s="627"/>
      <c r="N1372" s="628"/>
      <c r="O1372" s="627"/>
      <c r="P1372" s="628" t="s">
        <v>194</v>
      </c>
      <c r="Q1372" s="552" t="s">
        <v>186</v>
      </c>
      <c r="R1372" s="628" t="s">
        <v>33</v>
      </c>
      <c r="S1372" s="538">
        <f t="shared" si="296"/>
        <v>80</v>
      </c>
      <c r="T1372" s="538">
        <f t="shared" si="296"/>
        <v>80</v>
      </c>
      <c r="U1372" s="538">
        <v>80</v>
      </c>
      <c r="V1372" s="538">
        <v>80</v>
      </c>
      <c r="W1372" s="538">
        <v>0</v>
      </c>
      <c r="X1372" s="538">
        <v>0</v>
      </c>
      <c r="Y1372" s="538">
        <v>0</v>
      </c>
      <c r="Z1372" s="538">
        <v>0</v>
      </c>
      <c r="AA1372" s="538">
        <v>0</v>
      </c>
      <c r="AB1372" s="538">
        <v>0</v>
      </c>
      <c r="AC1372" s="625"/>
      <c r="AD1372" s="630"/>
      <c r="AE1372" s="551"/>
    </row>
    <row r="1373" spans="1:31" ht="91.5" customHeight="1">
      <c r="A1373" s="349"/>
      <c r="B1373" s="549"/>
      <c r="C1373" s="625"/>
      <c r="D1373" s="626"/>
      <c r="E1373" s="627"/>
      <c r="F1373" s="628"/>
      <c r="G1373" s="627"/>
      <c r="H1373" s="628"/>
      <c r="I1373" s="627"/>
      <c r="J1373" s="628"/>
      <c r="K1373" s="627"/>
      <c r="L1373" s="628"/>
      <c r="M1373" s="627"/>
      <c r="N1373" s="628"/>
      <c r="O1373" s="627"/>
      <c r="P1373" s="628" t="s">
        <v>194</v>
      </c>
      <c r="Q1373" s="552" t="s">
        <v>186</v>
      </c>
      <c r="R1373" s="628" t="s">
        <v>34</v>
      </c>
      <c r="S1373" s="538">
        <f t="shared" si="296"/>
        <v>74.3</v>
      </c>
      <c r="T1373" s="538">
        <f t="shared" si="296"/>
        <v>74.3</v>
      </c>
      <c r="U1373" s="538">
        <v>74.3</v>
      </c>
      <c r="V1373" s="538">
        <v>74.3</v>
      </c>
      <c r="W1373" s="538">
        <v>0</v>
      </c>
      <c r="X1373" s="538">
        <v>0</v>
      </c>
      <c r="Y1373" s="538">
        <v>0</v>
      </c>
      <c r="Z1373" s="538">
        <v>0</v>
      </c>
      <c r="AA1373" s="538">
        <v>0</v>
      </c>
      <c r="AB1373" s="538">
        <v>0</v>
      </c>
      <c r="AC1373" s="625"/>
      <c r="AD1373" s="630"/>
      <c r="AE1373" s="551"/>
    </row>
    <row r="1374" spans="1:31" ht="12.75">
      <c r="A1374" s="349"/>
      <c r="B1374" s="549"/>
      <c r="C1374" s="625"/>
      <c r="D1374" s="626"/>
      <c r="E1374" s="627"/>
      <c r="F1374" s="628"/>
      <c r="G1374" s="627"/>
      <c r="H1374" s="628"/>
      <c r="I1374" s="627"/>
      <c r="J1374" s="628"/>
      <c r="K1374" s="627"/>
      <c r="L1374" s="628"/>
      <c r="M1374" s="627"/>
      <c r="N1374" s="628"/>
      <c r="O1374" s="627"/>
      <c r="P1374" s="628"/>
      <c r="Q1374" s="552"/>
      <c r="R1374" s="628" t="s">
        <v>35</v>
      </c>
      <c r="S1374" s="538">
        <f t="shared" si="296"/>
        <v>0</v>
      </c>
      <c r="T1374" s="538">
        <f t="shared" si="296"/>
        <v>0</v>
      </c>
      <c r="U1374" s="538">
        <v>0</v>
      </c>
      <c r="V1374" s="538">
        <v>0</v>
      </c>
      <c r="W1374" s="538">
        <v>0</v>
      </c>
      <c r="X1374" s="538">
        <v>0</v>
      </c>
      <c r="Y1374" s="538">
        <v>0</v>
      </c>
      <c r="Z1374" s="538">
        <v>0</v>
      </c>
      <c r="AA1374" s="538">
        <v>0</v>
      </c>
      <c r="AB1374" s="538">
        <v>0</v>
      </c>
      <c r="AC1374" s="625"/>
      <c r="AD1374" s="630"/>
      <c r="AE1374" s="551"/>
    </row>
    <row r="1375" spans="1:31" ht="12.75">
      <c r="A1375" s="349"/>
      <c r="B1375" s="549"/>
      <c r="C1375" s="625"/>
      <c r="D1375" s="626"/>
      <c r="E1375" s="627"/>
      <c r="F1375" s="628"/>
      <c r="G1375" s="627"/>
      <c r="H1375" s="628"/>
      <c r="I1375" s="627"/>
      <c r="J1375" s="628"/>
      <c r="K1375" s="627"/>
      <c r="L1375" s="628"/>
      <c r="M1375" s="627"/>
      <c r="N1375" s="628"/>
      <c r="O1375" s="627"/>
      <c r="P1375" s="628"/>
      <c r="Q1375" s="628"/>
      <c r="R1375" s="628" t="s">
        <v>36</v>
      </c>
      <c r="S1375" s="538">
        <f t="shared" si="296"/>
        <v>0</v>
      </c>
      <c r="T1375" s="538">
        <f t="shared" si="296"/>
        <v>0</v>
      </c>
      <c r="U1375" s="538">
        <v>0</v>
      </c>
      <c r="V1375" s="538">
        <v>0</v>
      </c>
      <c r="W1375" s="538">
        <v>0</v>
      </c>
      <c r="X1375" s="538">
        <v>0</v>
      </c>
      <c r="Y1375" s="538">
        <v>0</v>
      </c>
      <c r="Z1375" s="538">
        <v>0</v>
      </c>
      <c r="AA1375" s="538">
        <v>0</v>
      </c>
      <c r="AB1375" s="538">
        <v>0</v>
      </c>
      <c r="AC1375" s="625"/>
      <c r="AD1375" s="630"/>
      <c r="AE1375" s="551"/>
    </row>
    <row r="1376" spans="1:31" ht="12.75">
      <c r="A1376" s="349"/>
      <c r="B1376" s="549"/>
      <c r="C1376" s="625"/>
      <c r="D1376" s="626"/>
      <c r="E1376" s="627"/>
      <c r="F1376" s="628"/>
      <c r="G1376" s="627"/>
      <c r="H1376" s="628"/>
      <c r="I1376" s="627"/>
      <c r="J1376" s="628"/>
      <c r="K1376" s="627"/>
      <c r="L1376" s="628"/>
      <c r="M1376" s="627"/>
      <c r="N1376" s="628"/>
      <c r="O1376" s="627"/>
      <c r="P1376" s="628"/>
      <c r="Q1376" s="552"/>
      <c r="R1376" s="628" t="s">
        <v>207</v>
      </c>
      <c r="S1376" s="538">
        <v>0</v>
      </c>
      <c r="T1376" s="538">
        <v>0</v>
      </c>
      <c r="U1376" s="538">
        <v>0</v>
      </c>
      <c r="V1376" s="538">
        <v>0</v>
      </c>
      <c r="W1376" s="538">
        <v>0</v>
      </c>
      <c r="X1376" s="538">
        <v>0</v>
      </c>
      <c r="Y1376" s="538">
        <v>0</v>
      </c>
      <c r="Z1376" s="538">
        <v>0</v>
      </c>
      <c r="AA1376" s="538">
        <v>0</v>
      </c>
      <c r="AB1376" s="667">
        <v>0</v>
      </c>
      <c r="AC1376" s="625"/>
      <c r="AD1376" s="630"/>
      <c r="AE1376" s="551"/>
    </row>
    <row r="1377" spans="1:31" ht="12.75">
      <c r="A1377" s="349"/>
      <c r="B1377" s="549"/>
      <c r="C1377" s="625"/>
      <c r="D1377" s="626"/>
      <c r="E1377" s="627"/>
      <c r="F1377" s="628"/>
      <c r="G1377" s="627"/>
      <c r="H1377" s="628"/>
      <c r="I1377" s="627"/>
      <c r="J1377" s="628"/>
      <c r="K1377" s="627"/>
      <c r="L1377" s="628"/>
      <c r="M1377" s="627"/>
      <c r="N1377" s="628"/>
      <c r="O1377" s="627"/>
      <c r="P1377" s="628"/>
      <c r="Q1377" s="628"/>
      <c r="R1377" s="552" t="s">
        <v>214</v>
      </c>
      <c r="S1377" s="538">
        <f aca="true" t="shared" si="297" ref="S1377:T1381">U1377+W1377+Y1377+AA1377</f>
        <v>0</v>
      </c>
      <c r="T1377" s="538">
        <f t="shared" si="297"/>
        <v>0</v>
      </c>
      <c r="U1377" s="538">
        <v>0</v>
      </c>
      <c r="V1377" s="538">
        <v>0</v>
      </c>
      <c r="W1377" s="538">
        <v>0</v>
      </c>
      <c r="X1377" s="538">
        <v>0</v>
      </c>
      <c r="Y1377" s="538">
        <v>0</v>
      </c>
      <c r="Z1377" s="538">
        <v>0</v>
      </c>
      <c r="AA1377" s="538">
        <v>0</v>
      </c>
      <c r="AB1377" s="667">
        <v>0</v>
      </c>
      <c r="AC1377" s="625"/>
      <c r="AD1377" s="630"/>
      <c r="AE1377" s="551"/>
    </row>
    <row r="1378" spans="1:31" ht="12.75">
      <c r="A1378" s="349"/>
      <c r="B1378" s="549"/>
      <c r="C1378" s="625"/>
      <c r="D1378" s="626"/>
      <c r="E1378" s="627"/>
      <c r="F1378" s="628"/>
      <c r="G1378" s="627"/>
      <c r="H1378" s="628"/>
      <c r="I1378" s="627"/>
      <c r="J1378" s="628"/>
      <c r="K1378" s="627"/>
      <c r="L1378" s="628"/>
      <c r="M1378" s="627"/>
      <c r="N1378" s="628"/>
      <c r="O1378" s="627"/>
      <c r="P1378" s="628"/>
      <c r="Q1378" s="628"/>
      <c r="R1378" s="552" t="s">
        <v>215</v>
      </c>
      <c r="S1378" s="538">
        <f t="shared" si="297"/>
        <v>0</v>
      </c>
      <c r="T1378" s="538">
        <f t="shared" si="297"/>
        <v>0</v>
      </c>
      <c r="U1378" s="538">
        <v>0</v>
      </c>
      <c r="V1378" s="538">
        <v>0</v>
      </c>
      <c r="W1378" s="538">
        <v>0</v>
      </c>
      <c r="X1378" s="538">
        <v>0</v>
      </c>
      <c r="Y1378" s="538">
        <v>0</v>
      </c>
      <c r="Z1378" s="538">
        <v>0</v>
      </c>
      <c r="AA1378" s="538">
        <v>0</v>
      </c>
      <c r="AB1378" s="667">
        <v>0</v>
      </c>
      <c r="AC1378" s="625"/>
      <c r="AD1378" s="630"/>
      <c r="AE1378" s="551"/>
    </row>
    <row r="1379" spans="1:31" ht="12.75">
      <c r="A1379" s="349"/>
      <c r="B1379" s="549"/>
      <c r="C1379" s="625"/>
      <c r="D1379" s="626"/>
      <c r="E1379" s="627"/>
      <c r="F1379" s="628"/>
      <c r="G1379" s="627"/>
      <c r="H1379" s="628"/>
      <c r="I1379" s="627"/>
      <c r="J1379" s="628"/>
      <c r="K1379" s="627"/>
      <c r="L1379" s="628"/>
      <c r="M1379" s="627"/>
      <c r="N1379" s="628"/>
      <c r="O1379" s="627"/>
      <c r="P1379" s="628"/>
      <c r="Q1379" s="628"/>
      <c r="R1379" s="552" t="s">
        <v>216</v>
      </c>
      <c r="S1379" s="538">
        <f t="shared" si="297"/>
        <v>0</v>
      </c>
      <c r="T1379" s="538">
        <f t="shared" si="297"/>
        <v>0</v>
      </c>
      <c r="U1379" s="538">
        <v>0</v>
      </c>
      <c r="V1379" s="538">
        <v>0</v>
      </c>
      <c r="W1379" s="538">
        <v>0</v>
      </c>
      <c r="X1379" s="538">
        <v>0</v>
      </c>
      <c r="Y1379" s="538">
        <v>0</v>
      </c>
      <c r="Z1379" s="538">
        <v>0</v>
      </c>
      <c r="AA1379" s="538">
        <v>0</v>
      </c>
      <c r="AB1379" s="667">
        <v>0</v>
      </c>
      <c r="AC1379" s="625"/>
      <c r="AD1379" s="630"/>
      <c r="AE1379" s="551"/>
    </row>
    <row r="1380" spans="1:31" ht="12.75">
      <c r="A1380" s="349"/>
      <c r="B1380" s="549"/>
      <c r="C1380" s="625"/>
      <c r="D1380" s="626"/>
      <c r="E1380" s="627"/>
      <c r="F1380" s="628"/>
      <c r="G1380" s="627"/>
      <c r="H1380" s="628"/>
      <c r="I1380" s="627"/>
      <c r="J1380" s="628"/>
      <c r="K1380" s="627"/>
      <c r="L1380" s="628"/>
      <c r="M1380" s="627"/>
      <c r="N1380" s="628"/>
      <c r="O1380" s="627"/>
      <c r="P1380" s="628"/>
      <c r="Q1380" s="628"/>
      <c r="R1380" s="552" t="s">
        <v>217</v>
      </c>
      <c r="S1380" s="538">
        <f t="shared" si="297"/>
        <v>0</v>
      </c>
      <c r="T1380" s="538">
        <f t="shared" si="297"/>
        <v>0</v>
      </c>
      <c r="U1380" s="538">
        <v>0</v>
      </c>
      <c r="V1380" s="538">
        <v>0</v>
      </c>
      <c r="W1380" s="538">
        <v>0</v>
      </c>
      <c r="X1380" s="538">
        <v>0</v>
      </c>
      <c r="Y1380" s="538">
        <v>0</v>
      </c>
      <c r="Z1380" s="538">
        <v>0</v>
      </c>
      <c r="AA1380" s="538">
        <v>0</v>
      </c>
      <c r="AB1380" s="667">
        <v>0</v>
      </c>
      <c r="AC1380" s="625"/>
      <c r="AD1380" s="630"/>
      <c r="AE1380" s="551"/>
    </row>
    <row r="1381" spans="1:31" ht="13.5" thickBot="1">
      <c r="A1381" s="350"/>
      <c r="B1381" s="550"/>
      <c r="C1381" s="633"/>
      <c r="D1381" s="634"/>
      <c r="E1381" s="635"/>
      <c r="F1381" s="636"/>
      <c r="G1381" s="635"/>
      <c r="H1381" s="636"/>
      <c r="I1381" s="635"/>
      <c r="J1381" s="636"/>
      <c r="K1381" s="635"/>
      <c r="L1381" s="636"/>
      <c r="M1381" s="635"/>
      <c r="N1381" s="636"/>
      <c r="O1381" s="635"/>
      <c r="P1381" s="715"/>
      <c r="Q1381" s="636"/>
      <c r="R1381" s="553" t="s">
        <v>218</v>
      </c>
      <c r="S1381" s="542">
        <f t="shared" si="297"/>
        <v>0</v>
      </c>
      <c r="T1381" s="542">
        <f t="shared" si="297"/>
        <v>0</v>
      </c>
      <c r="U1381" s="542">
        <v>0</v>
      </c>
      <c r="V1381" s="542">
        <v>0</v>
      </c>
      <c r="W1381" s="542">
        <v>0</v>
      </c>
      <c r="X1381" s="542">
        <v>0</v>
      </c>
      <c r="Y1381" s="542">
        <v>0</v>
      </c>
      <c r="Z1381" s="542">
        <v>0</v>
      </c>
      <c r="AA1381" s="542">
        <v>0</v>
      </c>
      <c r="AB1381" s="716">
        <v>0</v>
      </c>
      <c r="AC1381" s="633"/>
      <c r="AD1381" s="638"/>
      <c r="AE1381" s="551"/>
    </row>
    <row r="1382" spans="1:31" ht="12.75">
      <c r="A1382" s="349" t="s">
        <v>83</v>
      </c>
      <c r="B1382" s="549" t="s">
        <v>466</v>
      </c>
      <c r="C1382" s="625"/>
      <c r="D1382" s="711"/>
      <c r="E1382" s="712"/>
      <c r="F1382" s="713"/>
      <c r="G1382" s="712"/>
      <c r="H1382" s="713"/>
      <c r="I1382" s="712"/>
      <c r="J1382" s="713"/>
      <c r="K1382" s="712"/>
      <c r="L1382" s="713"/>
      <c r="M1382" s="712"/>
      <c r="N1382" s="713"/>
      <c r="O1382" s="712"/>
      <c r="P1382" s="619"/>
      <c r="Q1382" s="621"/>
      <c r="R1382" s="714" t="s">
        <v>27</v>
      </c>
      <c r="S1382" s="534">
        <f>SUM(S1383:S1393)</f>
        <v>39539.9</v>
      </c>
      <c r="T1382" s="534">
        <f aca="true" t="shared" si="298" ref="T1382:AB1382">SUM(T1383:T1393)</f>
        <v>0</v>
      </c>
      <c r="U1382" s="534">
        <f t="shared" si="298"/>
        <v>39539.9</v>
      </c>
      <c r="V1382" s="534">
        <f t="shared" si="298"/>
        <v>0</v>
      </c>
      <c r="W1382" s="534">
        <f t="shared" si="298"/>
        <v>0</v>
      </c>
      <c r="X1382" s="534">
        <f t="shared" si="298"/>
        <v>0</v>
      </c>
      <c r="Y1382" s="534">
        <f t="shared" si="298"/>
        <v>0</v>
      </c>
      <c r="Z1382" s="534">
        <f t="shared" si="298"/>
        <v>0</v>
      </c>
      <c r="AA1382" s="534">
        <f t="shared" si="298"/>
        <v>0</v>
      </c>
      <c r="AB1382" s="534">
        <f t="shared" si="298"/>
        <v>0</v>
      </c>
      <c r="AC1382" s="616" t="s">
        <v>138</v>
      </c>
      <c r="AD1382" s="622"/>
      <c r="AE1382" s="551"/>
    </row>
    <row r="1383" spans="1:31" ht="12.75">
      <c r="A1383" s="349"/>
      <c r="B1383" s="549"/>
      <c r="C1383" s="625"/>
      <c r="D1383" s="626"/>
      <c r="E1383" s="627"/>
      <c r="F1383" s="628"/>
      <c r="G1383" s="627"/>
      <c r="H1383" s="628"/>
      <c r="I1383" s="627"/>
      <c r="J1383" s="628"/>
      <c r="K1383" s="627"/>
      <c r="L1383" s="628"/>
      <c r="M1383" s="627"/>
      <c r="N1383" s="628"/>
      <c r="O1383" s="627"/>
      <c r="P1383" s="628"/>
      <c r="Q1383" s="552"/>
      <c r="R1383" s="628" t="s">
        <v>30</v>
      </c>
      <c r="S1383" s="538">
        <f aca="true" t="shared" si="299" ref="S1383:T1387">U1383+W1383+Y1383+AA1383</f>
        <v>0</v>
      </c>
      <c r="T1383" s="538">
        <f t="shared" si="299"/>
        <v>0</v>
      </c>
      <c r="U1383" s="538">
        <v>0</v>
      </c>
      <c r="V1383" s="538">
        <v>0</v>
      </c>
      <c r="W1383" s="538">
        <v>0</v>
      </c>
      <c r="X1383" s="538">
        <v>0</v>
      </c>
      <c r="Y1383" s="538">
        <v>0</v>
      </c>
      <c r="Z1383" s="538">
        <v>0</v>
      </c>
      <c r="AA1383" s="538">
        <v>0</v>
      </c>
      <c r="AB1383" s="538">
        <v>0</v>
      </c>
      <c r="AC1383" s="625"/>
      <c r="AD1383" s="630"/>
      <c r="AE1383" s="551"/>
    </row>
    <row r="1384" spans="1:31" ht="12.75">
      <c r="A1384" s="349"/>
      <c r="B1384" s="549"/>
      <c r="C1384" s="625"/>
      <c r="D1384" s="626"/>
      <c r="E1384" s="627"/>
      <c r="F1384" s="628"/>
      <c r="G1384" s="627"/>
      <c r="H1384" s="628"/>
      <c r="I1384" s="627"/>
      <c r="J1384" s="628"/>
      <c r="K1384" s="627"/>
      <c r="L1384" s="628"/>
      <c r="M1384" s="627"/>
      <c r="N1384" s="628"/>
      <c r="O1384" s="627"/>
      <c r="P1384" s="628"/>
      <c r="Q1384" s="552"/>
      <c r="R1384" s="628" t="s">
        <v>33</v>
      </c>
      <c r="S1384" s="538">
        <f t="shared" si="299"/>
        <v>0</v>
      </c>
      <c r="T1384" s="538">
        <f t="shared" si="299"/>
        <v>0</v>
      </c>
      <c r="U1384" s="538">
        <v>0</v>
      </c>
      <c r="V1384" s="538">
        <v>0</v>
      </c>
      <c r="W1384" s="538">
        <v>0</v>
      </c>
      <c r="X1384" s="538">
        <v>0</v>
      </c>
      <c r="Y1384" s="538">
        <v>0</v>
      </c>
      <c r="Z1384" s="538">
        <v>0</v>
      </c>
      <c r="AA1384" s="538">
        <v>0</v>
      </c>
      <c r="AB1384" s="538">
        <v>0</v>
      </c>
      <c r="AC1384" s="625"/>
      <c r="AD1384" s="630"/>
      <c r="AE1384" s="551"/>
    </row>
    <row r="1385" spans="1:31" ht="12.75">
      <c r="A1385" s="349"/>
      <c r="B1385" s="549"/>
      <c r="C1385" s="625"/>
      <c r="D1385" s="626"/>
      <c r="E1385" s="627"/>
      <c r="F1385" s="628"/>
      <c r="G1385" s="627"/>
      <c r="H1385" s="628"/>
      <c r="I1385" s="627"/>
      <c r="J1385" s="628"/>
      <c r="K1385" s="627"/>
      <c r="L1385" s="628"/>
      <c r="M1385" s="627"/>
      <c r="N1385" s="628"/>
      <c r="O1385" s="627"/>
      <c r="P1385" s="628"/>
      <c r="Q1385" s="552"/>
      <c r="R1385" s="628" t="s">
        <v>34</v>
      </c>
      <c r="S1385" s="538">
        <f t="shared" si="299"/>
        <v>0</v>
      </c>
      <c r="T1385" s="538">
        <f t="shared" si="299"/>
        <v>0</v>
      </c>
      <c r="U1385" s="538">
        <v>0</v>
      </c>
      <c r="V1385" s="538">
        <v>0</v>
      </c>
      <c r="W1385" s="538">
        <v>0</v>
      </c>
      <c r="X1385" s="538">
        <v>0</v>
      </c>
      <c r="Y1385" s="538">
        <v>0</v>
      </c>
      <c r="Z1385" s="538">
        <v>0</v>
      </c>
      <c r="AA1385" s="538">
        <v>0</v>
      </c>
      <c r="AB1385" s="538">
        <v>0</v>
      </c>
      <c r="AC1385" s="625"/>
      <c r="AD1385" s="630"/>
      <c r="AE1385" s="551"/>
    </row>
    <row r="1386" spans="1:31" ht="12.75">
      <c r="A1386" s="349"/>
      <c r="B1386" s="549"/>
      <c r="C1386" s="625"/>
      <c r="D1386" s="626"/>
      <c r="E1386" s="627"/>
      <c r="F1386" s="628"/>
      <c r="G1386" s="627"/>
      <c r="H1386" s="628"/>
      <c r="I1386" s="627"/>
      <c r="J1386" s="628"/>
      <c r="K1386" s="627"/>
      <c r="L1386" s="628"/>
      <c r="M1386" s="627"/>
      <c r="N1386" s="628"/>
      <c r="O1386" s="627"/>
      <c r="P1386" s="628"/>
      <c r="Q1386" s="552"/>
      <c r="R1386" s="628" t="s">
        <v>35</v>
      </c>
      <c r="S1386" s="538">
        <f t="shared" si="299"/>
        <v>0</v>
      </c>
      <c r="T1386" s="538">
        <f t="shared" si="299"/>
        <v>0</v>
      </c>
      <c r="U1386" s="538">
        <v>0</v>
      </c>
      <c r="V1386" s="538">
        <v>0</v>
      </c>
      <c r="W1386" s="538">
        <v>0</v>
      </c>
      <c r="X1386" s="538">
        <v>0</v>
      </c>
      <c r="Y1386" s="538">
        <v>0</v>
      </c>
      <c r="Z1386" s="538">
        <v>0</v>
      </c>
      <c r="AA1386" s="538">
        <v>0</v>
      </c>
      <c r="AB1386" s="538">
        <v>0</v>
      </c>
      <c r="AC1386" s="625"/>
      <c r="AD1386" s="630"/>
      <c r="AE1386" s="551"/>
    </row>
    <row r="1387" spans="1:31" ht="12.75">
      <c r="A1387" s="349"/>
      <c r="B1387" s="549"/>
      <c r="C1387" s="625"/>
      <c r="D1387" s="626"/>
      <c r="E1387" s="627"/>
      <c r="F1387" s="628"/>
      <c r="G1387" s="627"/>
      <c r="H1387" s="628"/>
      <c r="I1387" s="627"/>
      <c r="J1387" s="628"/>
      <c r="K1387" s="627"/>
      <c r="L1387" s="628"/>
      <c r="M1387" s="627"/>
      <c r="N1387" s="628"/>
      <c r="O1387" s="627"/>
      <c r="P1387" s="628"/>
      <c r="Q1387" s="628"/>
      <c r="R1387" s="628" t="s">
        <v>36</v>
      </c>
      <c r="S1387" s="538">
        <f t="shared" si="299"/>
        <v>0</v>
      </c>
      <c r="T1387" s="538">
        <f t="shared" si="299"/>
        <v>0</v>
      </c>
      <c r="U1387" s="538">
        <v>0</v>
      </c>
      <c r="V1387" s="538">
        <v>0</v>
      </c>
      <c r="W1387" s="538">
        <v>0</v>
      </c>
      <c r="X1387" s="538">
        <v>0</v>
      </c>
      <c r="Y1387" s="538">
        <v>0</v>
      </c>
      <c r="Z1387" s="538">
        <v>0</v>
      </c>
      <c r="AA1387" s="538">
        <v>0</v>
      </c>
      <c r="AB1387" s="538">
        <v>0</v>
      </c>
      <c r="AC1387" s="625"/>
      <c r="AD1387" s="630"/>
      <c r="AE1387" s="551"/>
    </row>
    <row r="1388" spans="1:31" ht="12.75">
      <c r="A1388" s="349"/>
      <c r="B1388" s="549"/>
      <c r="C1388" s="625"/>
      <c r="D1388" s="626"/>
      <c r="E1388" s="627"/>
      <c r="F1388" s="628"/>
      <c r="G1388" s="627"/>
      <c r="H1388" s="628"/>
      <c r="I1388" s="627"/>
      <c r="J1388" s="628"/>
      <c r="K1388" s="627"/>
      <c r="L1388" s="628"/>
      <c r="M1388" s="627"/>
      <c r="N1388" s="628"/>
      <c r="O1388" s="627"/>
      <c r="P1388" s="628"/>
      <c r="Q1388" s="552"/>
      <c r="R1388" s="628" t="s">
        <v>207</v>
      </c>
      <c r="S1388" s="538">
        <v>0</v>
      </c>
      <c r="T1388" s="538">
        <v>0</v>
      </c>
      <c r="U1388" s="538">
        <v>0</v>
      </c>
      <c r="V1388" s="538">
        <v>0</v>
      </c>
      <c r="W1388" s="538">
        <v>0</v>
      </c>
      <c r="X1388" s="538">
        <v>0</v>
      </c>
      <c r="Y1388" s="538">
        <v>0</v>
      </c>
      <c r="Z1388" s="538">
        <v>0</v>
      </c>
      <c r="AA1388" s="538">
        <v>0</v>
      </c>
      <c r="AB1388" s="667">
        <v>0</v>
      </c>
      <c r="AC1388" s="625"/>
      <c r="AD1388" s="630"/>
      <c r="AE1388" s="551"/>
    </row>
    <row r="1389" spans="1:31" ht="12.75">
      <c r="A1389" s="349"/>
      <c r="B1389" s="549"/>
      <c r="C1389" s="625"/>
      <c r="D1389" s="626"/>
      <c r="E1389" s="627"/>
      <c r="F1389" s="628">
        <v>1</v>
      </c>
      <c r="G1389" s="627"/>
      <c r="H1389" s="628"/>
      <c r="I1389" s="627"/>
      <c r="J1389" s="628"/>
      <c r="K1389" s="627"/>
      <c r="L1389" s="628"/>
      <c r="M1389" s="627"/>
      <c r="N1389" s="628"/>
      <c r="O1389" s="627"/>
      <c r="P1389" s="628"/>
      <c r="Q1389" s="628"/>
      <c r="R1389" s="552" t="s">
        <v>214</v>
      </c>
      <c r="S1389" s="538">
        <f aca="true" t="shared" si="300" ref="S1389:T1393">U1389+W1389+Y1389+AA1389</f>
        <v>39539.9</v>
      </c>
      <c r="T1389" s="538">
        <f t="shared" si="300"/>
        <v>0</v>
      </c>
      <c r="U1389" s="538">
        <v>39539.9</v>
      </c>
      <c r="V1389" s="538">
        <v>0</v>
      </c>
      <c r="W1389" s="538">
        <v>0</v>
      </c>
      <c r="X1389" s="538">
        <v>0</v>
      </c>
      <c r="Y1389" s="538">
        <v>0</v>
      </c>
      <c r="Z1389" s="538">
        <v>0</v>
      </c>
      <c r="AA1389" s="538">
        <v>0</v>
      </c>
      <c r="AB1389" s="667">
        <v>0</v>
      </c>
      <c r="AC1389" s="625"/>
      <c r="AD1389" s="630"/>
      <c r="AE1389" s="551"/>
    </row>
    <row r="1390" spans="1:31" ht="12.75">
      <c r="A1390" s="349"/>
      <c r="B1390" s="549"/>
      <c r="C1390" s="625"/>
      <c r="D1390" s="626"/>
      <c r="E1390" s="627"/>
      <c r="F1390" s="628"/>
      <c r="G1390" s="627"/>
      <c r="H1390" s="628"/>
      <c r="I1390" s="627"/>
      <c r="J1390" s="628"/>
      <c r="K1390" s="627"/>
      <c r="L1390" s="628"/>
      <c r="M1390" s="627"/>
      <c r="N1390" s="628"/>
      <c r="O1390" s="627"/>
      <c r="P1390" s="628"/>
      <c r="Q1390" s="628"/>
      <c r="R1390" s="552" t="s">
        <v>215</v>
      </c>
      <c r="S1390" s="538">
        <f t="shared" si="300"/>
        <v>0</v>
      </c>
      <c r="T1390" s="538">
        <f t="shared" si="300"/>
        <v>0</v>
      </c>
      <c r="U1390" s="538">
        <v>0</v>
      </c>
      <c r="V1390" s="538">
        <v>0</v>
      </c>
      <c r="W1390" s="538">
        <v>0</v>
      </c>
      <c r="X1390" s="538">
        <v>0</v>
      </c>
      <c r="Y1390" s="538">
        <v>0</v>
      </c>
      <c r="Z1390" s="538">
        <v>0</v>
      </c>
      <c r="AA1390" s="538">
        <v>0</v>
      </c>
      <c r="AB1390" s="667">
        <v>0</v>
      </c>
      <c r="AC1390" s="625"/>
      <c r="AD1390" s="630"/>
      <c r="AE1390" s="551"/>
    </row>
    <row r="1391" spans="1:31" ht="12.75">
      <c r="A1391" s="349"/>
      <c r="B1391" s="549"/>
      <c r="C1391" s="625"/>
      <c r="D1391" s="626"/>
      <c r="E1391" s="627"/>
      <c r="F1391" s="628"/>
      <c r="G1391" s="627"/>
      <c r="H1391" s="628"/>
      <c r="I1391" s="627"/>
      <c r="J1391" s="628"/>
      <c r="K1391" s="627"/>
      <c r="L1391" s="628"/>
      <c r="M1391" s="627"/>
      <c r="N1391" s="628"/>
      <c r="O1391" s="627"/>
      <c r="P1391" s="628"/>
      <c r="Q1391" s="628"/>
      <c r="R1391" s="552" t="s">
        <v>216</v>
      </c>
      <c r="S1391" s="538">
        <f t="shared" si="300"/>
        <v>0</v>
      </c>
      <c r="T1391" s="538">
        <f t="shared" si="300"/>
        <v>0</v>
      </c>
      <c r="U1391" s="538">
        <v>0</v>
      </c>
      <c r="V1391" s="538">
        <v>0</v>
      </c>
      <c r="W1391" s="538">
        <v>0</v>
      </c>
      <c r="X1391" s="538">
        <v>0</v>
      </c>
      <c r="Y1391" s="538">
        <v>0</v>
      </c>
      <c r="Z1391" s="538">
        <v>0</v>
      </c>
      <c r="AA1391" s="538">
        <v>0</v>
      </c>
      <c r="AB1391" s="667">
        <v>0</v>
      </c>
      <c r="AC1391" s="625"/>
      <c r="AD1391" s="630"/>
      <c r="AE1391" s="551"/>
    </row>
    <row r="1392" spans="1:31" ht="12.75">
      <c r="A1392" s="349"/>
      <c r="B1392" s="549"/>
      <c r="C1392" s="625"/>
      <c r="D1392" s="626"/>
      <c r="E1392" s="627"/>
      <c r="F1392" s="628"/>
      <c r="G1392" s="627"/>
      <c r="H1392" s="628"/>
      <c r="I1392" s="627"/>
      <c r="J1392" s="628"/>
      <c r="K1392" s="627"/>
      <c r="L1392" s="628"/>
      <c r="M1392" s="627"/>
      <c r="N1392" s="628"/>
      <c r="O1392" s="627"/>
      <c r="P1392" s="628"/>
      <c r="Q1392" s="628"/>
      <c r="R1392" s="552" t="s">
        <v>217</v>
      </c>
      <c r="S1392" s="538">
        <f t="shared" si="300"/>
        <v>0</v>
      </c>
      <c r="T1392" s="538">
        <f t="shared" si="300"/>
        <v>0</v>
      </c>
      <c r="U1392" s="538">
        <v>0</v>
      </c>
      <c r="V1392" s="538">
        <v>0</v>
      </c>
      <c r="W1392" s="538">
        <v>0</v>
      </c>
      <c r="X1392" s="538">
        <v>0</v>
      </c>
      <c r="Y1392" s="538">
        <v>0</v>
      </c>
      <c r="Z1392" s="538">
        <v>0</v>
      </c>
      <c r="AA1392" s="538">
        <v>0</v>
      </c>
      <c r="AB1392" s="667">
        <v>0</v>
      </c>
      <c r="AC1392" s="625"/>
      <c r="AD1392" s="630"/>
      <c r="AE1392" s="551"/>
    </row>
    <row r="1393" spans="1:31" ht="13.5" thickBot="1">
      <c r="A1393" s="350"/>
      <c r="B1393" s="550"/>
      <c r="C1393" s="633"/>
      <c r="D1393" s="634"/>
      <c r="E1393" s="635"/>
      <c r="F1393" s="636"/>
      <c r="G1393" s="635"/>
      <c r="H1393" s="636"/>
      <c r="I1393" s="635"/>
      <c r="J1393" s="636"/>
      <c r="K1393" s="635"/>
      <c r="L1393" s="636"/>
      <c r="M1393" s="635"/>
      <c r="N1393" s="636"/>
      <c r="O1393" s="635"/>
      <c r="P1393" s="715"/>
      <c r="Q1393" s="636"/>
      <c r="R1393" s="553" t="s">
        <v>218</v>
      </c>
      <c r="S1393" s="542">
        <f t="shared" si="300"/>
        <v>0</v>
      </c>
      <c r="T1393" s="542">
        <f t="shared" si="300"/>
        <v>0</v>
      </c>
      <c r="U1393" s="542">
        <v>0</v>
      </c>
      <c r="V1393" s="542">
        <v>0</v>
      </c>
      <c r="W1393" s="542">
        <v>0</v>
      </c>
      <c r="X1393" s="542">
        <v>0</v>
      </c>
      <c r="Y1393" s="542">
        <v>0</v>
      </c>
      <c r="Z1393" s="542">
        <v>0</v>
      </c>
      <c r="AA1393" s="542">
        <v>0</v>
      </c>
      <c r="AB1393" s="716">
        <v>0</v>
      </c>
      <c r="AC1393" s="633"/>
      <c r="AD1393" s="638"/>
      <c r="AE1393" s="551"/>
    </row>
    <row r="1394" spans="1:31" s="6" customFormat="1" ht="12.75">
      <c r="A1394" s="319"/>
      <c r="B1394" s="571" t="s">
        <v>539</v>
      </c>
      <c r="C1394" s="599">
        <v>2020</v>
      </c>
      <c r="D1394" s="717">
        <f>D1098+D1110+D1124+D1137+D1150+D1163+D1175+D1212+D1224+D1236+D1248+D1262+D1276+D1288+D1300+D1312+D1338+D1351+D1364+D1376+D1388</f>
        <v>0</v>
      </c>
      <c r="E1394" s="718">
        <f aca="true" t="shared" si="301" ref="E1394:K1394">E1098+E1110+E1124+E1137+E1150+E1163+E1175+E1212+E1224+E1236+E1248+E1262+E1276+E1288+E1300+E1312+E1338+E1351+E1364+E1376+E1388</f>
        <v>0</v>
      </c>
      <c r="F1394" s="719">
        <f t="shared" si="301"/>
        <v>0</v>
      </c>
      <c r="G1394" s="718">
        <f t="shared" si="301"/>
        <v>0</v>
      </c>
      <c r="H1394" s="719">
        <f t="shared" si="301"/>
        <v>0</v>
      </c>
      <c r="I1394" s="718">
        <f t="shared" si="301"/>
        <v>0</v>
      </c>
      <c r="J1394" s="719">
        <f t="shared" si="301"/>
        <v>1</v>
      </c>
      <c r="K1394" s="718">
        <f t="shared" si="301"/>
        <v>1</v>
      </c>
      <c r="L1394" s="719">
        <f aca="true" t="shared" si="302" ref="L1394:O1399">L1098+L1110+L1124+L1137+L1150+L1163+L1175+L1212+L1224+L1236+L1248+L1262+L1276+L1288+L1300+L1312+L1338+L1351+L1364+L1376+L1388</f>
        <v>1</v>
      </c>
      <c r="M1394" s="718">
        <f t="shared" si="302"/>
        <v>1</v>
      </c>
      <c r="N1394" s="719">
        <f t="shared" si="302"/>
        <v>1</v>
      </c>
      <c r="O1394" s="718">
        <f t="shared" si="302"/>
        <v>1</v>
      </c>
      <c r="P1394" s="575"/>
      <c r="Q1394" s="534"/>
      <c r="R1394" s="599">
        <v>2020</v>
      </c>
      <c r="S1394" s="560">
        <f>S1098+S1110+S1124+S1137+S1150+S1163+S1175+S1212+S1224+S1236+S1248+S1262+S1276+S1288+S1300+S1312+S1338+S1351+S1364+S1376+S1388</f>
        <v>35.3</v>
      </c>
      <c r="T1394" s="560">
        <f aca="true" t="shared" si="303" ref="T1394:AB1394">T1098+T1110+T1124+T1137+T1150+T1163+T1175+T1212+T1224+T1236+T1248+T1262+T1276+T1288+T1300+T1312+T1338+T1351+T1364+T1376+T1388</f>
        <v>35.3</v>
      </c>
      <c r="U1394" s="560">
        <f t="shared" si="303"/>
        <v>35.3</v>
      </c>
      <c r="V1394" s="560">
        <f t="shared" si="303"/>
        <v>35.3</v>
      </c>
      <c r="W1394" s="560">
        <f t="shared" si="303"/>
        <v>0</v>
      </c>
      <c r="X1394" s="560">
        <f t="shared" si="303"/>
        <v>0</v>
      </c>
      <c r="Y1394" s="560">
        <f t="shared" si="303"/>
        <v>0</v>
      </c>
      <c r="Z1394" s="560">
        <f t="shared" si="303"/>
        <v>0</v>
      </c>
      <c r="AA1394" s="560">
        <f t="shared" si="303"/>
        <v>0</v>
      </c>
      <c r="AB1394" s="560">
        <f t="shared" si="303"/>
        <v>0</v>
      </c>
      <c r="AC1394" s="571"/>
      <c r="AD1394" s="697"/>
      <c r="AE1394" s="580"/>
    </row>
    <row r="1395" spans="1:31" s="6" customFormat="1" ht="12.75">
      <c r="A1395" s="320"/>
      <c r="B1395" s="578"/>
      <c r="C1395" s="586">
        <v>2021</v>
      </c>
      <c r="D1395" s="640">
        <f aca="true" t="shared" si="304" ref="D1395:K1395">D1099+D1111+D1125+D1138+D1151+D1164+D1176+D1213+D1225+D1237+D1249+D1263+D1277+D1289+D1301+D1313+D1339+D1352+D1365+D1377+D1389</f>
        <v>0</v>
      </c>
      <c r="E1395" s="641">
        <f t="shared" si="304"/>
        <v>0</v>
      </c>
      <c r="F1395" s="585">
        <f t="shared" si="304"/>
        <v>2</v>
      </c>
      <c r="G1395" s="641">
        <f t="shared" si="304"/>
        <v>1</v>
      </c>
      <c r="H1395" s="585">
        <f t="shared" si="304"/>
        <v>0</v>
      </c>
      <c r="I1395" s="641">
        <f t="shared" si="304"/>
        <v>0</v>
      </c>
      <c r="J1395" s="585">
        <f t="shared" si="304"/>
        <v>0</v>
      </c>
      <c r="K1395" s="641">
        <f t="shared" si="304"/>
        <v>0</v>
      </c>
      <c r="L1395" s="585">
        <f t="shared" si="302"/>
        <v>0</v>
      </c>
      <c r="M1395" s="641">
        <f t="shared" si="302"/>
        <v>0</v>
      </c>
      <c r="N1395" s="585">
        <f t="shared" si="302"/>
        <v>0</v>
      </c>
      <c r="O1395" s="641">
        <f t="shared" si="302"/>
        <v>0</v>
      </c>
      <c r="P1395" s="585"/>
      <c r="Q1395" s="558"/>
      <c r="R1395" s="586">
        <v>2021</v>
      </c>
      <c r="S1395" s="558">
        <f aca="true" t="shared" si="305" ref="S1395:AB1399">S1099+S1111+S1125+S1138+S1151+S1164+S1176+S1213+S1225+S1237+S1249+S1263+S1277+S1289+S1301+S1313+S1339+S1352+S1365+S1377+S1389</f>
        <v>44317.9</v>
      </c>
      <c r="T1395" s="558">
        <f t="shared" si="305"/>
        <v>4778</v>
      </c>
      <c r="U1395" s="558">
        <f t="shared" si="305"/>
        <v>44317.9</v>
      </c>
      <c r="V1395" s="558">
        <f t="shared" si="305"/>
        <v>4778</v>
      </c>
      <c r="W1395" s="558">
        <f t="shared" si="305"/>
        <v>0</v>
      </c>
      <c r="X1395" s="558">
        <f t="shared" si="305"/>
        <v>0</v>
      </c>
      <c r="Y1395" s="558">
        <f t="shared" si="305"/>
        <v>0</v>
      </c>
      <c r="Z1395" s="558">
        <f t="shared" si="305"/>
        <v>0</v>
      </c>
      <c r="AA1395" s="558">
        <f t="shared" si="305"/>
        <v>0</v>
      </c>
      <c r="AB1395" s="558">
        <f t="shared" si="305"/>
        <v>0</v>
      </c>
      <c r="AC1395" s="578"/>
      <c r="AD1395" s="579"/>
      <c r="AE1395" s="580"/>
    </row>
    <row r="1396" spans="1:31" s="6" customFormat="1" ht="12.75">
      <c r="A1396" s="320"/>
      <c r="B1396" s="578"/>
      <c r="C1396" s="586">
        <v>2022</v>
      </c>
      <c r="D1396" s="640">
        <f aca="true" t="shared" si="306" ref="D1396:K1396">D1100+D1112+D1126+D1139+D1152+D1165+D1177+D1214+D1226+D1238+D1250+D1264+D1278+D1290+D1302+D1314+D1340+D1353+D1366+D1378+D1390</f>
        <v>0</v>
      </c>
      <c r="E1396" s="641">
        <f t="shared" si="306"/>
        <v>0</v>
      </c>
      <c r="F1396" s="585">
        <f t="shared" si="306"/>
        <v>0</v>
      </c>
      <c r="G1396" s="641">
        <f t="shared" si="306"/>
        <v>0</v>
      </c>
      <c r="H1396" s="585">
        <f t="shared" si="306"/>
        <v>0</v>
      </c>
      <c r="I1396" s="641">
        <f t="shared" si="306"/>
        <v>0</v>
      </c>
      <c r="J1396" s="585">
        <f t="shared" si="306"/>
        <v>0</v>
      </c>
      <c r="K1396" s="641">
        <f t="shared" si="306"/>
        <v>0</v>
      </c>
      <c r="L1396" s="585">
        <f t="shared" si="302"/>
        <v>0</v>
      </c>
      <c r="M1396" s="641">
        <f t="shared" si="302"/>
        <v>0</v>
      </c>
      <c r="N1396" s="585">
        <f t="shared" si="302"/>
        <v>0</v>
      </c>
      <c r="O1396" s="641">
        <f t="shared" si="302"/>
        <v>0</v>
      </c>
      <c r="P1396" s="585"/>
      <c r="Q1396" s="558"/>
      <c r="R1396" s="586">
        <v>2022</v>
      </c>
      <c r="S1396" s="558">
        <f>S1100+S1112+S1126+S1139+S1152+S1165+S1177+S1190+S1214+S1226+S1238+S1250+S1264+S1278+S1290+S1302+S1314+S1340+S1353+S1366+S1378+S1390</f>
        <v>3328.5</v>
      </c>
      <c r="T1396" s="558">
        <f t="shared" si="305"/>
        <v>0</v>
      </c>
      <c r="U1396" s="558">
        <f t="shared" si="305"/>
        <v>0</v>
      </c>
      <c r="V1396" s="558">
        <f t="shared" si="305"/>
        <v>0</v>
      </c>
      <c r="W1396" s="558">
        <f t="shared" si="305"/>
        <v>0</v>
      </c>
      <c r="X1396" s="558">
        <f t="shared" si="305"/>
        <v>0</v>
      </c>
      <c r="Y1396" s="558">
        <f t="shared" si="305"/>
        <v>0</v>
      </c>
      <c r="Z1396" s="558">
        <f t="shared" si="305"/>
        <v>0</v>
      </c>
      <c r="AA1396" s="558">
        <f t="shared" si="305"/>
        <v>0</v>
      </c>
      <c r="AB1396" s="558">
        <f t="shared" si="305"/>
        <v>0</v>
      </c>
      <c r="AC1396" s="578"/>
      <c r="AD1396" s="579"/>
      <c r="AE1396" s="580"/>
    </row>
    <row r="1397" spans="1:31" s="6" customFormat="1" ht="12.75">
      <c r="A1397" s="320"/>
      <c r="B1397" s="578"/>
      <c r="C1397" s="586">
        <v>2023</v>
      </c>
      <c r="D1397" s="640">
        <f aca="true" t="shared" si="307" ref="D1397:K1397">D1101+D1113+D1127+D1140+D1153+D1166+D1178+D1215+D1227+D1239+D1251+D1265+D1279+D1291+D1303+D1315+D1341+D1354+D1367+D1379+D1391</f>
        <v>0</v>
      </c>
      <c r="E1397" s="641">
        <f t="shared" si="307"/>
        <v>0</v>
      </c>
      <c r="F1397" s="585">
        <f t="shared" si="307"/>
        <v>0</v>
      </c>
      <c r="G1397" s="641">
        <f t="shared" si="307"/>
        <v>0</v>
      </c>
      <c r="H1397" s="585">
        <f t="shared" si="307"/>
        <v>0</v>
      </c>
      <c r="I1397" s="641">
        <f t="shared" si="307"/>
        <v>0</v>
      </c>
      <c r="J1397" s="585">
        <f t="shared" si="307"/>
        <v>0</v>
      </c>
      <c r="K1397" s="641">
        <f t="shared" si="307"/>
        <v>0</v>
      </c>
      <c r="L1397" s="585">
        <f t="shared" si="302"/>
        <v>0</v>
      </c>
      <c r="M1397" s="641">
        <f t="shared" si="302"/>
        <v>0</v>
      </c>
      <c r="N1397" s="585">
        <f t="shared" si="302"/>
        <v>0</v>
      </c>
      <c r="O1397" s="641">
        <f t="shared" si="302"/>
        <v>0</v>
      </c>
      <c r="P1397" s="585"/>
      <c r="Q1397" s="558"/>
      <c r="R1397" s="586">
        <v>2023</v>
      </c>
      <c r="S1397" s="558">
        <f t="shared" si="305"/>
        <v>0</v>
      </c>
      <c r="T1397" s="558">
        <f t="shared" si="305"/>
        <v>0</v>
      </c>
      <c r="U1397" s="558">
        <f t="shared" si="305"/>
        <v>0</v>
      </c>
      <c r="V1397" s="558">
        <f t="shared" si="305"/>
        <v>0</v>
      </c>
      <c r="W1397" s="558">
        <f t="shared" si="305"/>
        <v>0</v>
      </c>
      <c r="X1397" s="558">
        <f t="shared" si="305"/>
        <v>0</v>
      </c>
      <c r="Y1397" s="558">
        <f t="shared" si="305"/>
        <v>0</v>
      </c>
      <c r="Z1397" s="558">
        <f t="shared" si="305"/>
        <v>0</v>
      </c>
      <c r="AA1397" s="558">
        <f t="shared" si="305"/>
        <v>0</v>
      </c>
      <c r="AB1397" s="558">
        <f t="shared" si="305"/>
        <v>0</v>
      </c>
      <c r="AC1397" s="578"/>
      <c r="AD1397" s="579"/>
      <c r="AE1397" s="580"/>
    </row>
    <row r="1398" spans="1:31" s="6" customFormat="1" ht="12.75">
      <c r="A1398" s="320"/>
      <c r="B1398" s="578"/>
      <c r="C1398" s="586">
        <v>2024</v>
      </c>
      <c r="D1398" s="640">
        <f aca="true" t="shared" si="308" ref="D1398:K1398">D1102+D1114+D1128+D1141+D1154+D1167+D1179+D1216+D1228+D1240+D1252+D1266+D1280+D1292+D1304+D1316+D1342+D1355+D1368+D1380+D1392</f>
        <v>0</v>
      </c>
      <c r="E1398" s="641">
        <f t="shared" si="308"/>
        <v>0</v>
      </c>
      <c r="F1398" s="585">
        <f t="shared" si="308"/>
        <v>4</v>
      </c>
      <c r="G1398" s="641">
        <f t="shared" si="308"/>
        <v>0</v>
      </c>
      <c r="H1398" s="585">
        <f t="shared" si="308"/>
        <v>0</v>
      </c>
      <c r="I1398" s="641">
        <f t="shared" si="308"/>
        <v>0</v>
      </c>
      <c r="J1398" s="585">
        <f t="shared" si="308"/>
        <v>0</v>
      </c>
      <c r="K1398" s="641">
        <f t="shared" si="308"/>
        <v>0</v>
      </c>
      <c r="L1398" s="585">
        <f t="shared" si="302"/>
        <v>0</v>
      </c>
      <c r="M1398" s="641">
        <f t="shared" si="302"/>
        <v>0</v>
      </c>
      <c r="N1398" s="585">
        <f t="shared" si="302"/>
        <v>0</v>
      </c>
      <c r="O1398" s="641">
        <f t="shared" si="302"/>
        <v>0</v>
      </c>
      <c r="P1398" s="585"/>
      <c r="Q1398" s="558"/>
      <c r="R1398" s="586">
        <v>2024</v>
      </c>
      <c r="S1398" s="558">
        <f t="shared" si="305"/>
        <v>27648.7</v>
      </c>
      <c r="T1398" s="558">
        <f t="shared" si="305"/>
        <v>0</v>
      </c>
      <c r="U1398" s="558">
        <f t="shared" si="305"/>
        <v>27648.7</v>
      </c>
      <c r="V1398" s="558">
        <f t="shared" si="305"/>
        <v>0</v>
      </c>
      <c r="W1398" s="558">
        <f t="shared" si="305"/>
        <v>0</v>
      </c>
      <c r="X1398" s="558">
        <f t="shared" si="305"/>
        <v>0</v>
      </c>
      <c r="Y1398" s="558">
        <f t="shared" si="305"/>
        <v>0</v>
      </c>
      <c r="Z1398" s="558">
        <f t="shared" si="305"/>
        <v>0</v>
      </c>
      <c r="AA1398" s="558">
        <f t="shared" si="305"/>
        <v>0</v>
      </c>
      <c r="AB1398" s="558">
        <f t="shared" si="305"/>
        <v>0</v>
      </c>
      <c r="AC1398" s="578"/>
      <c r="AD1398" s="579"/>
      <c r="AE1398" s="580"/>
    </row>
    <row r="1399" spans="1:31" s="6" customFormat="1" ht="13.5" thickBot="1">
      <c r="A1399" s="321"/>
      <c r="B1399" s="588"/>
      <c r="C1399" s="594">
        <v>2025</v>
      </c>
      <c r="D1399" s="590">
        <f>(D1103+D1115+D1129+D1142+D1155+D1168+D1180+D1217+D1229+D1241+D1253+D1267+D1281+D1293+D1305+D1317+D1343+D1356+D1369+D1381+D1393)/1000</f>
        <v>1</v>
      </c>
      <c r="E1399" s="591">
        <f aca="true" t="shared" si="309" ref="E1399:K1399">E1103+E1115+E1129+E1142+E1155+E1168+E1180+E1217+E1229+E1241+E1253+E1267+E1281+E1293+E1305+E1317+E1343+E1356+E1369+E1381+E1393</f>
        <v>0</v>
      </c>
      <c r="F1399" s="592">
        <f t="shared" si="309"/>
        <v>0</v>
      </c>
      <c r="G1399" s="591">
        <f t="shared" si="309"/>
        <v>0</v>
      </c>
      <c r="H1399" s="592">
        <f t="shared" si="309"/>
        <v>2</v>
      </c>
      <c r="I1399" s="591">
        <f t="shared" si="309"/>
        <v>0</v>
      </c>
      <c r="J1399" s="592">
        <f t="shared" si="309"/>
        <v>0</v>
      </c>
      <c r="K1399" s="591">
        <f t="shared" si="309"/>
        <v>0</v>
      </c>
      <c r="L1399" s="592">
        <f t="shared" si="302"/>
        <v>0</v>
      </c>
      <c r="M1399" s="591">
        <f t="shared" si="302"/>
        <v>0</v>
      </c>
      <c r="N1399" s="592">
        <f t="shared" si="302"/>
        <v>0</v>
      </c>
      <c r="O1399" s="591">
        <f t="shared" si="302"/>
        <v>0</v>
      </c>
      <c r="P1399" s="593"/>
      <c r="Q1399" s="559"/>
      <c r="R1399" s="594">
        <v>2025</v>
      </c>
      <c r="S1399" s="545">
        <f t="shared" si="305"/>
        <v>19400</v>
      </c>
      <c r="T1399" s="545">
        <f t="shared" si="305"/>
        <v>0</v>
      </c>
      <c r="U1399" s="545">
        <f t="shared" si="305"/>
        <v>19400</v>
      </c>
      <c r="V1399" s="545">
        <f t="shared" si="305"/>
        <v>0</v>
      </c>
      <c r="W1399" s="545">
        <f t="shared" si="305"/>
        <v>0</v>
      </c>
      <c r="X1399" s="545">
        <f t="shared" si="305"/>
        <v>0</v>
      </c>
      <c r="Y1399" s="545">
        <f t="shared" si="305"/>
        <v>0</v>
      </c>
      <c r="Z1399" s="545">
        <f t="shared" si="305"/>
        <v>0</v>
      </c>
      <c r="AA1399" s="545">
        <f t="shared" si="305"/>
        <v>0</v>
      </c>
      <c r="AB1399" s="545">
        <f t="shared" si="305"/>
        <v>0</v>
      </c>
      <c r="AC1399" s="588"/>
      <c r="AD1399" s="595"/>
      <c r="AE1399" s="580"/>
    </row>
    <row r="1400" spans="1:30" s="18" customFormat="1" ht="30" customHeight="1" thickBot="1">
      <c r="A1400" s="419" t="s">
        <v>321</v>
      </c>
      <c r="B1400" s="420"/>
      <c r="C1400" s="420"/>
      <c r="D1400" s="420"/>
      <c r="E1400" s="420"/>
      <c r="F1400" s="420"/>
      <c r="G1400" s="420"/>
      <c r="H1400" s="420"/>
      <c r="I1400" s="420"/>
      <c r="J1400" s="420"/>
      <c r="K1400" s="420"/>
      <c r="L1400" s="420"/>
      <c r="M1400" s="420"/>
      <c r="N1400" s="420"/>
      <c r="O1400" s="420"/>
      <c r="P1400" s="420"/>
      <c r="Q1400" s="420"/>
      <c r="R1400" s="420"/>
      <c r="S1400" s="420"/>
      <c r="T1400" s="420"/>
      <c r="U1400" s="420"/>
      <c r="V1400" s="420"/>
      <c r="W1400" s="420"/>
      <c r="X1400" s="420"/>
      <c r="Y1400" s="420"/>
      <c r="Z1400" s="420"/>
      <c r="AA1400" s="420"/>
      <c r="AB1400" s="420"/>
      <c r="AC1400" s="420"/>
      <c r="AD1400" s="421"/>
    </row>
    <row r="1401" spans="1:30" ht="12.75" customHeight="1">
      <c r="A1401" s="100" t="s">
        <v>84</v>
      </c>
      <c r="B1401" s="346" t="s">
        <v>85</v>
      </c>
      <c r="C1401" s="356" t="s">
        <v>284</v>
      </c>
      <c r="D1401" s="134"/>
      <c r="E1401" s="73"/>
      <c r="F1401" s="7"/>
      <c r="G1401" s="73"/>
      <c r="H1401" s="7"/>
      <c r="I1401" s="73"/>
      <c r="J1401" s="7"/>
      <c r="K1401" s="73"/>
      <c r="L1401" s="7"/>
      <c r="M1401" s="73"/>
      <c r="N1401" s="7"/>
      <c r="O1401" s="73"/>
      <c r="P1401" s="113"/>
      <c r="Q1401" s="72"/>
      <c r="R1401" s="19" t="s">
        <v>27</v>
      </c>
      <c r="S1401" s="8">
        <f>SUM(S1402:S1412)</f>
        <v>4000</v>
      </c>
      <c r="T1401" s="8">
        <f aca="true" t="shared" si="310" ref="T1401:AB1401">SUM(T1402:T1412)</f>
        <v>0</v>
      </c>
      <c r="U1401" s="534">
        <f t="shared" si="310"/>
        <v>4000</v>
      </c>
      <c r="V1401" s="8">
        <f t="shared" si="310"/>
        <v>0</v>
      </c>
      <c r="W1401" s="8">
        <f t="shared" si="310"/>
        <v>0</v>
      </c>
      <c r="X1401" s="8">
        <f t="shared" si="310"/>
        <v>0</v>
      </c>
      <c r="Y1401" s="8">
        <f t="shared" si="310"/>
        <v>0</v>
      </c>
      <c r="Z1401" s="8">
        <f t="shared" si="310"/>
        <v>0</v>
      </c>
      <c r="AA1401" s="8">
        <f t="shared" si="310"/>
        <v>0</v>
      </c>
      <c r="AB1401" s="8">
        <f t="shared" si="310"/>
        <v>0</v>
      </c>
      <c r="AC1401" s="356" t="s">
        <v>28</v>
      </c>
      <c r="AD1401" s="357"/>
    </row>
    <row r="1402" spans="1:30" ht="12.75">
      <c r="A1402" s="325"/>
      <c r="B1402" s="347"/>
      <c r="C1402" s="351"/>
      <c r="D1402" s="107"/>
      <c r="E1402" s="74"/>
      <c r="F1402" s="10"/>
      <c r="G1402" s="74"/>
      <c r="H1402" s="10"/>
      <c r="I1402" s="74"/>
      <c r="J1402" s="10"/>
      <c r="K1402" s="74"/>
      <c r="L1402" s="10"/>
      <c r="M1402" s="74"/>
      <c r="N1402" s="10"/>
      <c r="O1402" s="74"/>
      <c r="P1402" s="95"/>
      <c r="Q1402" s="47"/>
      <c r="R1402" s="10" t="s">
        <v>30</v>
      </c>
      <c r="S1402" s="12">
        <f aca="true" t="shared" si="311" ref="S1402:T1406">U1402+W1402+Y1402+AA1402</f>
        <v>0</v>
      </c>
      <c r="T1402" s="12">
        <f t="shared" si="311"/>
        <v>0</v>
      </c>
      <c r="U1402" s="538">
        <v>0</v>
      </c>
      <c r="V1402" s="12">
        <v>0</v>
      </c>
      <c r="W1402" s="12">
        <v>0</v>
      </c>
      <c r="X1402" s="12">
        <v>0</v>
      </c>
      <c r="Y1402" s="12">
        <v>0</v>
      </c>
      <c r="Z1402" s="12">
        <v>0</v>
      </c>
      <c r="AA1402" s="12">
        <v>0</v>
      </c>
      <c r="AB1402" s="20">
        <v>0</v>
      </c>
      <c r="AC1402" s="351"/>
      <c r="AD1402" s="358"/>
    </row>
    <row r="1403" spans="1:30" ht="12.75">
      <c r="A1403" s="325"/>
      <c r="B1403" s="347"/>
      <c r="C1403" s="351"/>
      <c r="D1403" s="107"/>
      <c r="E1403" s="74"/>
      <c r="F1403" s="10"/>
      <c r="G1403" s="74"/>
      <c r="H1403" s="10"/>
      <c r="I1403" s="74"/>
      <c r="J1403" s="10"/>
      <c r="K1403" s="74"/>
      <c r="L1403" s="10"/>
      <c r="M1403" s="74"/>
      <c r="N1403" s="10"/>
      <c r="O1403" s="74"/>
      <c r="P1403" s="95"/>
      <c r="Q1403" s="47"/>
      <c r="R1403" s="10" t="s">
        <v>33</v>
      </c>
      <c r="S1403" s="12">
        <f t="shared" si="311"/>
        <v>0</v>
      </c>
      <c r="T1403" s="12">
        <f t="shared" si="311"/>
        <v>0</v>
      </c>
      <c r="U1403" s="538">
        <v>0</v>
      </c>
      <c r="V1403" s="12">
        <v>0</v>
      </c>
      <c r="W1403" s="12">
        <v>0</v>
      </c>
      <c r="X1403" s="12">
        <v>0</v>
      </c>
      <c r="Y1403" s="12">
        <v>0</v>
      </c>
      <c r="Z1403" s="12">
        <v>0</v>
      </c>
      <c r="AA1403" s="12">
        <v>0</v>
      </c>
      <c r="AB1403" s="20">
        <v>0</v>
      </c>
      <c r="AC1403" s="351"/>
      <c r="AD1403" s="358"/>
    </row>
    <row r="1404" spans="1:30" ht="12.75">
      <c r="A1404" s="325"/>
      <c r="B1404" s="347"/>
      <c r="C1404" s="351"/>
      <c r="D1404" s="107"/>
      <c r="E1404" s="74"/>
      <c r="F1404" s="10"/>
      <c r="G1404" s="74"/>
      <c r="H1404" s="10"/>
      <c r="I1404" s="74"/>
      <c r="J1404" s="10"/>
      <c r="K1404" s="74"/>
      <c r="L1404" s="10"/>
      <c r="M1404" s="74"/>
      <c r="N1404" s="10"/>
      <c r="O1404" s="74"/>
      <c r="P1404" s="95"/>
      <c r="Q1404" s="47"/>
      <c r="R1404" s="10" t="s">
        <v>34</v>
      </c>
      <c r="S1404" s="12">
        <f t="shared" si="311"/>
        <v>0</v>
      </c>
      <c r="T1404" s="12">
        <f t="shared" si="311"/>
        <v>0</v>
      </c>
      <c r="U1404" s="538">
        <v>0</v>
      </c>
      <c r="V1404" s="12">
        <v>0</v>
      </c>
      <c r="W1404" s="12">
        <v>0</v>
      </c>
      <c r="X1404" s="12">
        <v>0</v>
      </c>
      <c r="Y1404" s="12">
        <v>0</v>
      </c>
      <c r="Z1404" s="12">
        <v>0</v>
      </c>
      <c r="AA1404" s="12">
        <v>0</v>
      </c>
      <c r="AB1404" s="20">
        <v>0</v>
      </c>
      <c r="AC1404" s="351"/>
      <c r="AD1404" s="358"/>
    </row>
    <row r="1405" spans="1:30" ht="12.75">
      <c r="A1405" s="325"/>
      <c r="B1405" s="347"/>
      <c r="C1405" s="351"/>
      <c r="D1405" s="107"/>
      <c r="E1405" s="74"/>
      <c r="F1405" s="10"/>
      <c r="G1405" s="74"/>
      <c r="H1405" s="10"/>
      <c r="I1405" s="74"/>
      <c r="J1405" s="10"/>
      <c r="K1405" s="74"/>
      <c r="L1405" s="10"/>
      <c r="M1405" s="74"/>
      <c r="N1405" s="10"/>
      <c r="O1405" s="74"/>
      <c r="P1405" s="95"/>
      <c r="Q1405" s="47"/>
      <c r="R1405" s="10" t="s">
        <v>35</v>
      </c>
      <c r="S1405" s="12">
        <f t="shared" si="311"/>
        <v>0</v>
      </c>
      <c r="T1405" s="12">
        <f t="shared" si="311"/>
        <v>0</v>
      </c>
      <c r="U1405" s="538">
        <v>0</v>
      </c>
      <c r="V1405" s="12">
        <v>0</v>
      </c>
      <c r="W1405" s="12">
        <v>0</v>
      </c>
      <c r="X1405" s="12">
        <v>0</v>
      </c>
      <c r="Y1405" s="12">
        <v>0</v>
      </c>
      <c r="Z1405" s="12">
        <v>0</v>
      </c>
      <c r="AA1405" s="12">
        <v>0</v>
      </c>
      <c r="AB1405" s="20">
        <v>0</v>
      </c>
      <c r="AC1405" s="351"/>
      <c r="AD1405" s="358"/>
    </row>
    <row r="1406" spans="1:30" ht="12.75">
      <c r="A1406" s="325"/>
      <c r="B1406" s="347"/>
      <c r="C1406" s="351"/>
      <c r="D1406" s="107"/>
      <c r="E1406" s="74"/>
      <c r="F1406" s="10"/>
      <c r="G1406" s="74"/>
      <c r="H1406" s="10"/>
      <c r="I1406" s="74"/>
      <c r="J1406" s="10"/>
      <c r="K1406" s="74"/>
      <c r="L1406" s="10"/>
      <c r="M1406" s="74"/>
      <c r="N1406" s="10"/>
      <c r="O1406" s="74"/>
      <c r="P1406" s="95"/>
      <c r="Q1406" s="47"/>
      <c r="R1406" s="10" t="s">
        <v>36</v>
      </c>
      <c r="S1406" s="12">
        <f t="shared" si="311"/>
        <v>0</v>
      </c>
      <c r="T1406" s="12">
        <f t="shared" si="311"/>
        <v>0</v>
      </c>
      <c r="U1406" s="538">
        <v>0</v>
      </c>
      <c r="V1406" s="12">
        <v>0</v>
      </c>
      <c r="W1406" s="12">
        <v>0</v>
      </c>
      <c r="X1406" s="12">
        <v>0</v>
      </c>
      <c r="Y1406" s="12">
        <v>0</v>
      </c>
      <c r="Z1406" s="12">
        <v>0</v>
      </c>
      <c r="AA1406" s="12">
        <v>0</v>
      </c>
      <c r="AB1406" s="20">
        <v>0</v>
      </c>
      <c r="AC1406" s="351"/>
      <c r="AD1406" s="358"/>
    </row>
    <row r="1407" spans="1:30" ht="12.75">
      <c r="A1407" s="325"/>
      <c r="B1407" s="347"/>
      <c r="C1407" s="351"/>
      <c r="D1407" s="107"/>
      <c r="E1407" s="74"/>
      <c r="F1407" s="10"/>
      <c r="G1407" s="74"/>
      <c r="H1407" s="10"/>
      <c r="I1407" s="74"/>
      <c r="J1407" s="10"/>
      <c r="K1407" s="74"/>
      <c r="L1407" s="10"/>
      <c r="M1407" s="74"/>
      <c r="N1407" s="10"/>
      <c r="O1407" s="74"/>
      <c r="P1407" s="95"/>
      <c r="Q1407" s="47"/>
      <c r="R1407" s="10" t="s">
        <v>207</v>
      </c>
      <c r="S1407" s="12">
        <v>0</v>
      </c>
      <c r="T1407" s="12">
        <v>0</v>
      </c>
      <c r="U1407" s="538">
        <v>0</v>
      </c>
      <c r="V1407" s="12">
        <v>0</v>
      </c>
      <c r="W1407" s="12">
        <v>0</v>
      </c>
      <c r="X1407" s="12">
        <v>0</v>
      </c>
      <c r="Y1407" s="12">
        <v>0</v>
      </c>
      <c r="Z1407" s="12">
        <v>0</v>
      </c>
      <c r="AA1407" s="12">
        <v>0</v>
      </c>
      <c r="AB1407" s="20">
        <v>0</v>
      </c>
      <c r="AC1407" s="351"/>
      <c r="AD1407" s="358"/>
    </row>
    <row r="1408" spans="1:30" ht="12.75">
      <c r="A1408" s="325"/>
      <c r="B1408" s="347"/>
      <c r="C1408" s="351"/>
      <c r="D1408" s="107"/>
      <c r="E1408" s="74"/>
      <c r="F1408" s="10"/>
      <c r="G1408" s="74"/>
      <c r="H1408" s="10"/>
      <c r="I1408" s="74"/>
      <c r="J1408" s="10"/>
      <c r="K1408" s="74"/>
      <c r="L1408" s="10"/>
      <c r="M1408" s="74"/>
      <c r="N1408" s="10"/>
      <c r="O1408" s="74"/>
      <c r="P1408" s="10"/>
      <c r="Q1408" s="47"/>
      <c r="R1408" s="47" t="s">
        <v>214</v>
      </c>
      <c r="S1408" s="12">
        <f aca="true" t="shared" si="312" ref="S1408:T1412">U1408+W1408+Y1408+AA1408</f>
        <v>0</v>
      </c>
      <c r="T1408" s="12">
        <f t="shared" si="312"/>
        <v>0</v>
      </c>
      <c r="U1408" s="538">
        <v>0</v>
      </c>
      <c r="V1408" s="12">
        <v>0</v>
      </c>
      <c r="W1408" s="12">
        <v>0</v>
      </c>
      <c r="X1408" s="12">
        <v>0</v>
      </c>
      <c r="Y1408" s="12">
        <v>0</v>
      </c>
      <c r="Z1408" s="12">
        <v>0</v>
      </c>
      <c r="AA1408" s="12">
        <v>0</v>
      </c>
      <c r="AB1408" s="20">
        <v>0</v>
      </c>
      <c r="AC1408" s="351"/>
      <c r="AD1408" s="358"/>
    </row>
    <row r="1409" spans="1:30" ht="12.75">
      <c r="A1409" s="325"/>
      <c r="B1409" s="347"/>
      <c r="C1409" s="351"/>
      <c r="D1409" s="107"/>
      <c r="E1409" s="74"/>
      <c r="F1409" s="10"/>
      <c r="G1409" s="74"/>
      <c r="H1409" s="10"/>
      <c r="I1409" s="74"/>
      <c r="J1409" s="10"/>
      <c r="K1409" s="74"/>
      <c r="L1409" s="10"/>
      <c r="M1409" s="74"/>
      <c r="N1409" s="10"/>
      <c r="O1409" s="74"/>
      <c r="P1409" s="10"/>
      <c r="Q1409" s="47"/>
      <c r="R1409" s="47" t="s">
        <v>215</v>
      </c>
      <c r="S1409" s="12">
        <f t="shared" si="312"/>
        <v>0</v>
      </c>
      <c r="T1409" s="12">
        <f t="shared" si="312"/>
        <v>0</v>
      </c>
      <c r="U1409" s="538">
        <v>0</v>
      </c>
      <c r="V1409" s="12">
        <v>0</v>
      </c>
      <c r="W1409" s="12">
        <v>0</v>
      </c>
      <c r="X1409" s="12">
        <v>0</v>
      </c>
      <c r="Y1409" s="12">
        <v>0</v>
      </c>
      <c r="Z1409" s="12">
        <v>0</v>
      </c>
      <c r="AA1409" s="12">
        <v>0</v>
      </c>
      <c r="AB1409" s="20">
        <v>0</v>
      </c>
      <c r="AC1409" s="351"/>
      <c r="AD1409" s="358"/>
    </row>
    <row r="1410" spans="1:30" ht="12.75">
      <c r="A1410" s="325"/>
      <c r="B1410" s="347"/>
      <c r="C1410" s="351"/>
      <c r="D1410" s="107"/>
      <c r="E1410" s="74"/>
      <c r="F1410" s="10"/>
      <c r="G1410" s="74"/>
      <c r="H1410" s="10"/>
      <c r="I1410" s="74"/>
      <c r="J1410" s="10"/>
      <c r="K1410" s="74"/>
      <c r="L1410" s="10"/>
      <c r="M1410" s="74"/>
      <c r="N1410" s="10"/>
      <c r="O1410" s="74"/>
      <c r="P1410" s="10"/>
      <c r="Q1410" s="47"/>
      <c r="R1410" s="47" t="s">
        <v>216</v>
      </c>
      <c r="S1410" s="12">
        <f t="shared" si="312"/>
        <v>0</v>
      </c>
      <c r="T1410" s="12">
        <f t="shared" si="312"/>
        <v>0</v>
      </c>
      <c r="U1410" s="538">
        <v>0</v>
      </c>
      <c r="V1410" s="12">
        <v>0</v>
      </c>
      <c r="W1410" s="12">
        <v>0</v>
      </c>
      <c r="X1410" s="12">
        <v>0</v>
      </c>
      <c r="Y1410" s="12">
        <v>0</v>
      </c>
      <c r="Z1410" s="12">
        <v>0</v>
      </c>
      <c r="AA1410" s="12">
        <v>0</v>
      </c>
      <c r="AB1410" s="20">
        <v>0</v>
      </c>
      <c r="AC1410" s="351"/>
      <c r="AD1410" s="358"/>
    </row>
    <row r="1411" spans="1:30" ht="12.75">
      <c r="A1411" s="325"/>
      <c r="B1411" s="347"/>
      <c r="C1411" s="351"/>
      <c r="D1411" s="107"/>
      <c r="E1411" s="74"/>
      <c r="F1411" s="10">
        <v>1</v>
      </c>
      <c r="G1411" s="74"/>
      <c r="H1411" s="10"/>
      <c r="I1411" s="74"/>
      <c r="J1411" s="10"/>
      <c r="K1411" s="74"/>
      <c r="L1411" s="10"/>
      <c r="M1411" s="74"/>
      <c r="N1411" s="10"/>
      <c r="O1411" s="74"/>
      <c r="P1411" s="10"/>
      <c r="Q1411" s="47" t="s">
        <v>29</v>
      </c>
      <c r="R1411" s="47" t="s">
        <v>217</v>
      </c>
      <c r="S1411" s="12">
        <f t="shared" si="312"/>
        <v>400</v>
      </c>
      <c r="T1411" s="12">
        <f t="shared" si="312"/>
        <v>0</v>
      </c>
      <c r="U1411" s="538">
        <v>400</v>
      </c>
      <c r="V1411" s="12">
        <v>0</v>
      </c>
      <c r="W1411" s="12">
        <v>0</v>
      </c>
      <c r="X1411" s="12">
        <v>0</v>
      </c>
      <c r="Y1411" s="12">
        <v>0</v>
      </c>
      <c r="Z1411" s="12">
        <v>0</v>
      </c>
      <c r="AA1411" s="12">
        <v>0</v>
      </c>
      <c r="AB1411" s="20">
        <v>0</v>
      </c>
      <c r="AC1411" s="351"/>
      <c r="AD1411" s="358"/>
    </row>
    <row r="1412" spans="1:30" ht="13.5" thickBot="1">
      <c r="A1412" s="326"/>
      <c r="B1412" s="348"/>
      <c r="C1412" s="352"/>
      <c r="D1412" s="135">
        <v>1160</v>
      </c>
      <c r="E1412" s="75"/>
      <c r="F1412" s="21"/>
      <c r="G1412" s="75"/>
      <c r="H1412" s="21">
        <v>1</v>
      </c>
      <c r="I1412" s="75"/>
      <c r="J1412" s="21"/>
      <c r="K1412" s="75"/>
      <c r="L1412" s="21"/>
      <c r="M1412" s="75"/>
      <c r="N1412" s="21"/>
      <c r="O1412" s="75"/>
      <c r="P1412" s="21"/>
      <c r="Q1412" s="47" t="s">
        <v>31</v>
      </c>
      <c r="R1412" s="48" t="s">
        <v>218</v>
      </c>
      <c r="S1412" s="15">
        <f t="shared" si="312"/>
        <v>3600</v>
      </c>
      <c r="T1412" s="15">
        <f t="shared" si="312"/>
        <v>0</v>
      </c>
      <c r="U1412" s="538">
        <v>3600</v>
      </c>
      <c r="V1412" s="15">
        <v>0</v>
      </c>
      <c r="W1412" s="15">
        <v>0</v>
      </c>
      <c r="X1412" s="15">
        <v>0</v>
      </c>
      <c r="Y1412" s="15">
        <v>0</v>
      </c>
      <c r="Z1412" s="15">
        <v>0</v>
      </c>
      <c r="AA1412" s="15">
        <v>0</v>
      </c>
      <c r="AB1412" s="22">
        <v>0</v>
      </c>
      <c r="AC1412" s="352"/>
      <c r="AD1412" s="359"/>
    </row>
    <row r="1413" spans="1:30" ht="12.75" customHeight="1">
      <c r="A1413" s="406" t="s">
        <v>86</v>
      </c>
      <c r="B1413" s="409" t="s">
        <v>87</v>
      </c>
      <c r="C1413" s="351" t="s">
        <v>88</v>
      </c>
      <c r="D1413" s="133"/>
      <c r="E1413" s="123"/>
      <c r="F1413" s="79"/>
      <c r="G1413" s="123"/>
      <c r="H1413" s="79"/>
      <c r="I1413" s="123"/>
      <c r="J1413" s="79"/>
      <c r="K1413" s="123"/>
      <c r="L1413" s="79"/>
      <c r="M1413" s="123"/>
      <c r="N1413" s="79"/>
      <c r="O1413" s="123"/>
      <c r="P1413" s="113"/>
      <c r="Q1413" s="7"/>
      <c r="R1413" s="19" t="s">
        <v>27</v>
      </c>
      <c r="S1413" s="8">
        <f>SUM(S1414:S1424)</f>
        <v>60000</v>
      </c>
      <c r="T1413" s="8">
        <f aca="true" t="shared" si="313" ref="T1413:AB1413">SUM(T1414:T1424)</f>
        <v>0</v>
      </c>
      <c r="U1413" s="534">
        <f t="shared" si="313"/>
        <v>60000</v>
      </c>
      <c r="V1413" s="8">
        <f t="shared" si="313"/>
        <v>0</v>
      </c>
      <c r="W1413" s="8">
        <f t="shared" si="313"/>
        <v>0</v>
      </c>
      <c r="X1413" s="8">
        <f t="shared" si="313"/>
        <v>0</v>
      </c>
      <c r="Y1413" s="8">
        <f t="shared" si="313"/>
        <v>0</v>
      </c>
      <c r="Z1413" s="8">
        <f t="shared" si="313"/>
        <v>0</v>
      </c>
      <c r="AA1413" s="8">
        <f t="shared" si="313"/>
        <v>0</v>
      </c>
      <c r="AB1413" s="8">
        <f t="shared" si="313"/>
        <v>0</v>
      </c>
      <c r="AC1413" s="356" t="s">
        <v>28</v>
      </c>
      <c r="AD1413" s="357"/>
    </row>
    <row r="1414" spans="1:30" ht="12.75">
      <c r="A1414" s="407"/>
      <c r="B1414" s="409"/>
      <c r="C1414" s="351"/>
      <c r="D1414" s="107"/>
      <c r="E1414" s="74"/>
      <c r="F1414" s="10"/>
      <c r="G1414" s="74"/>
      <c r="H1414" s="10"/>
      <c r="I1414" s="74"/>
      <c r="J1414" s="10"/>
      <c r="K1414" s="74"/>
      <c r="L1414" s="10"/>
      <c r="M1414" s="74"/>
      <c r="N1414" s="10"/>
      <c r="O1414" s="74"/>
      <c r="P1414" s="95"/>
      <c r="Q1414" s="10"/>
      <c r="R1414" s="10" t="s">
        <v>30</v>
      </c>
      <c r="S1414" s="12">
        <f aca="true" t="shared" si="314" ref="S1414:T1418">U1414+W1414+Y1414+AA1414</f>
        <v>0</v>
      </c>
      <c r="T1414" s="12">
        <f t="shared" si="314"/>
        <v>0</v>
      </c>
      <c r="U1414" s="538">
        <v>0</v>
      </c>
      <c r="V1414" s="12">
        <v>0</v>
      </c>
      <c r="W1414" s="12">
        <v>0</v>
      </c>
      <c r="X1414" s="12">
        <v>0</v>
      </c>
      <c r="Y1414" s="12">
        <v>0</v>
      </c>
      <c r="Z1414" s="12">
        <v>0</v>
      </c>
      <c r="AA1414" s="12">
        <v>0</v>
      </c>
      <c r="AB1414" s="20">
        <v>0</v>
      </c>
      <c r="AC1414" s="351"/>
      <c r="AD1414" s="358"/>
    </row>
    <row r="1415" spans="1:30" ht="12.75">
      <c r="A1415" s="407"/>
      <c r="B1415" s="409"/>
      <c r="C1415" s="351"/>
      <c r="D1415" s="107"/>
      <c r="E1415" s="74"/>
      <c r="F1415" s="10"/>
      <c r="G1415" s="74"/>
      <c r="H1415" s="10"/>
      <c r="I1415" s="74"/>
      <c r="J1415" s="10"/>
      <c r="K1415" s="74"/>
      <c r="L1415" s="10"/>
      <c r="M1415" s="74"/>
      <c r="N1415" s="10"/>
      <c r="O1415" s="74"/>
      <c r="P1415" s="95"/>
      <c r="Q1415" s="10"/>
      <c r="R1415" s="10" t="s">
        <v>33</v>
      </c>
      <c r="S1415" s="12">
        <f t="shared" si="314"/>
        <v>0</v>
      </c>
      <c r="T1415" s="12">
        <f t="shared" si="314"/>
        <v>0</v>
      </c>
      <c r="U1415" s="538">
        <v>0</v>
      </c>
      <c r="V1415" s="12">
        <v>0</v>
      </c>
      <c r="W1415" s="12">
        <v>0</v>
      </c>
      <c r="X1415" s="12">
        <v>0</v>
      </c>
      <c r="Y1415" s="12">
        <v>0</v>
      </c>
      <c r="Z1415" s="12">
        <v>0</v>
      </c>
      <c r="AA1415" s="12">
        <v>0</v>
      </c>
      <c r="AB1415" s="20">
        <v>0</v>
      </c>
      <c r="AC1415" s="351"/>
      <c r="AD1415" s="358"/>
    </row>
    <row r="1416" spans="1:30" ht="12.75">
      <c r="A1416" s="407"/>
      <c r="B1416" s="409"/>
      <c r="C1416" s="351"/>
      <c r="D1416" s="107"/>
      <c r="E1416" s="74"/>
      <c r="F1416" s="10"/>
      <c r="G1416" s="74"/>
      <c r="H1416" s="10"/>
      <c r="I1416" s="74"/>
      <c r="J1416" s="10"/>
      <c r="K1416" s="74"/>
      <c r="L1416" s="10"/>
      <c r="M1416" s="74"/>
      <c r="N1416" s="10"/>
      <c r="O1416" s="74"/>
      <c r="P1416" s="95"/>
      <c r="Q1416" s="10"/>
      <c r="R1416" s="10" t="s">
        <v>34</v>
      </c>
      <c r="S1416" s="12">
        <f t="shared" si="314"/>
        <v>0</v>
      </c>
      <c r="T1416" s="12">
        <f t="shared" si="314"/>
        <v>0</v>
      </c>
      <c r="U1416" s="538">
        <v>0</v>
      </c>
      <c r="V1416" s="12">
        <v>0</v>
      </c>
      <c r="W1416" s="12">
        <v>0</v>
      </c>
      <c r="X1416" s="12">
        <v>0</v>
      </c>
      <c r="Y1416" s="12">
        <v>0</v>
      </c>
      <c r="Z1416" s="12">
        <v>0</v>
      </c>
      <c r="AA1416" s="12">
        <v>0</v>
      </c>
      <c r="AB1416" s="20">
        <v>0</v>
      </c>
      <c r="AC1416" s="351"/>
      <c r="AD1416" s="358"/>
    </row>
    <row r="1417" spans="1:30" ht="12.75">
      <c r="A1417" s="407"/>
      <c r="B1417" s="409"/>
      <c r="C1417" s="351"/>
      <c r="D1417" s="107"/>
      <c r="E1417" s="74"/>
      <c r="F1417" s="10"/>
      <c r="G1417" s="74"/>
      <c r="H1417" s="10"/>
      <c r="I1417" s="74"/>
      <c r="J1417" s="10"/>
      <c r="K1417" s="74"/>
      <c r="L1417" s="10"/>
      <c r="M1417" s="74"/>
      <c r="N1417" s="10"/>
      <c r="O1417" s="74"/>
      <c r="P1417" s="95"/>
      <c r="Q1417" s="10"/>
      <c r="R1417" s="10" t="s">
        <v>35</v>
      </c>
      <c r="S1417" s="12">
        <f t="shared" si="314"/>
        <v>0</v>
      </c>
      <c r="T1417" s="12">
        <f t="shared" si="314"/>
        <v>0</v>
      </c>
      <c r="U1417" s="538">
        <v>0</v>
      </c>
      <c r="V1417" s="12">
        <v>0</v>
      </c>
      <c r="W1417" s="12">
        <v>0</v>
      </c>
      <c r="X1417" s="12">
        <v>0</v>
      </c>
      <c r="Y1417" s="12">
        <v>0</v>
      </c>
      <c r="Z1417" s="12">
        <v>0</v>
      </c>
      <c r="AA1417" s="12">
        <v>0</v>
      </c>
      <c r="AB1417" s="20">
        <v>0</v>
      </c>
      <c r="AC1417" s="351"/>
      <c r="AD1417" s="358"/>
    </row>
    <row r="1418" spans="1:30" ht="12.75">
      <c r="A1418" s="407"/>
      <c r="B1418" s="409"/>
      <c r="C1418" s="351"/>
      <c r="D1418" s="107"/>
      <c r="E1418" s="74"/>
      <c r="F1418" s="10"/>
      <c r="G1418" s="74"/>
      <c r="H1418" s="10"/>
      <c r="I1418" s="74"/>
      <c r="J1418" s="10"/>
      <c r="K1418" s="74"/>
      <c r="L1418" s="10"/>
      <c r="M1418" s="74"/>
      <c r="N1418" s="10"/>
      <c r="O1418" s="74"/>
      <c r="P1418" s="95"/>
      <c r="Q1418" s="10"/>
      <c r="R1418" s="10" t="s">
        <v>36</v>
      </c>
      <c r="S1418" s="12">
        <f t="shared" si="314"/>
        <v>0</v>
      </c>
      <c r="T1418" s="12">
        <f t="shared" si="314"/>
        <v>0</v>
      </c>
      <c r="U1418" s="538">
        <v>0</v>
      </c>
      <c r="V1418" s="12">
        <v>0</v>
      </c>
      <c r="W1418" s="12">
        <v>0</v>
      </c>
      <c r="X1418" s="12">
        <v>0</v>
      </c>
      <c r="Y1418" s="12">
        <v>0</v>
      </c>
      <c r="Z1418" s="12">
        <v>0</v>
      </c>
      <c r="AA1418" s="12">
        <v>0</v>
      </c>
      <c r="AB1418" s="20">
        <v>0</v>
      </c>
      <c r="AC1418" s="351"/>
      <c r="AD1418" s="358"/>
    </row>
    <row r="1419" spans="1:30" ht="12.75">
      <c r="A1419" s="407"/>
      <c r="B1419" s="409"/>
      <c r="C1419" s="351"/>
      <c r="D1419" s="107"/>
      <c r="E1419" s="74"/>
      <c r="F1419" s="10"/>
      <c r="G1419" s="74"/>
      <c r="H1419" s="10"/>
      <c r="I1419" s="74"/>
      <c r="J1419" s="10"/>
      <c r="K1419" s="74"/>
      <c r="L1419" s="10"/>
      <c r="M1419" s="74"/>
      <c r="N1419" s="10"/>
      <c r="O1419" s="74"/>
      <c r="P1419" s="10"/>
      <c r="Q1419" s="47"/>
      <c r="R1419" s="10" t="s">
        <v>207</v>
      </c>
      <c r="S1419" s="12">
        <v>0</v>
      </c>
      <c r="T1419" s="12">
        <v>0</v>
      </c>
      <c r="U1419" s="538">
        <v>0</v>
      </c>
      <c r="V1419" s="12">
        <v>0</v>
      </c>
      <c r="W1419" s="12">
        <v>0</v>
      </c>
      <c r="X1419" s="12">
        <v>0</v>
      </c>
      <c r="Y1419" s="12">
        <v>0</v>
      </c>
      <c r="Z1419" s="12">
        <v>0</v>
      </c>
      <c r="AA1419" s="12">
        <v>0</v>
      </c>
      <c r="AB1419" s="20">
        <v>0</v>
      </c>
      <c r="AC1419" s="351"/>
      <c r="AD1419" s="358"/>
    </row>
    <row r="1420" spans="1:30" ht="12.75">
      <c r="A1420" s="407"/>
      <c r="B1420" s="409"/>
      <c r="C1420" s="351"/>
      <c r="D1420" s="107"/>
      <c r="E1420" s="74"/>
      <c r="F1420" s="10"/>
      <c r="G1420" s="74"/>
      <c r="H1420" s="10"/>
      <c r="I1420" s="74"/>
      <c r="J1420" s="10"/>
      <c r="K1420" s="74"/>
      <c r="L1420" s="10"/>
      <c r="M1420" s="74"/>
      <c r="N1420" s="10"/>
      <c r="O1420" s="74"/>
      <c r="P1420" s="10"/>
      <c r="Q1420" s="10"/>
      <c r="R1420" s="47" t="s">
        <v>214</v>
      </c>
      <c r="S1420" s="12">
        <f aca="true" t="shared" si="315" ref="S1420:T1424">U1420+W1420+Y1420+AA1420</f>
        <v>0</v>
      </c>
      <c r="T1420" s="12">
        <f t="shared" si="315"/>
        <v>0</v>
      </c>
      <c r="U1420" s="538">
        <v>0</v>
      </c>
      <c r="V1420" s="12">
        <v>0</v>
      </c>
      <c r="W1420" s="12">
        <v>0</v>
      </c>
      <c r="X1420" s="12">
        <v>0</v>
      </c>
      <c r="Y1420" s="12">
        <v>0</v>
      </c>
      <c r="Z1420" s="12">
        <v>0</v>
      </c>
      <c r="AA1420" s="12">
        <v>0</v>
      </c>
      <c r="AB1420" s="20">
        <v>0</v>
      </c>
      <c r="AC1420" s="351"/>
      <c r="AD1420" s="358"/>
    </row>
    <row r="1421" spans="1:30" ht="12.75">
      <c r="A1421" s="407"/>
      <c r="B1421" s="409"/>
      <c r="C1421" s="351"/>
      <c r="D1421" s="107"/>
      <c r="E1421" s="74"/>
      <c r="F1421" s="10"/>
      <c r="G1421" s="74"/>
      <c r="H1421" s="10"/>
      <c r="I1421" s="74"/>
      <c r="J1421" s="10"/>
      <c r="K1421" s="74"/>
      <c r="L1421" s="10"/>
      <c r="M1421" s="74"/>
      <c r="N1421" s="10"/>
      <c r="O1421" s="74"/>
      <c r="P1421" s="10"/>
      <c r="Q1421" s="10"/>
      <c r="R1421" s="47" t="s">
        <v>215</v>
      </c>
      <c r="S1421" s="12">
        <f t="shared" si="315"/>
        <v>0</v>
      </c>
      <c r="T1421" s="12">
        <f t="shared" si="315"/>
        <v>0</v>
      </c>
      <c r="U1421" s="538">
        <v>0</v>
      </c>
      <c r="V1421" s="12">
        <v>0</v>
      </c>
      <c r="W1421" s="12">
        <v>0</v>
      </c>
      <c r="X1421" s="12">
        <v>0</v>
      </c>
      <c r="Y1421" s="12">
        <v>0</v>
      </c>
      <c r="Z1421" s="12">
        <v>0</v>
      </c>
      <c r="AA1421" s="12">
        <v>0</v>
      </c>
      <c r="AB1421" s="20">
        <v>0</v>
      </c>
      <c r="AC1421" s="351"/>
      <c r="AD1421" s="358"/>
    </row>
    <row r="1422" spans="1:30" ht="12.75">
      <c r="A1422" s="407"/>
      <c r="B1422" s="409"/>
      <c r="C1422" s="351"/>
      <c r="D1422" s="107"/>
      <c r="E1422" s="74"/>
      <c r="F1422" s="10"/>
      <c r="G1422" s="74"/>
      <c r="H1422" s="10"/>
      <c r="I1422" s="74"/>
      <c r="J1422" s="10"/>
      <c r="K1422" s="74"/>
      <c r="L1422" s="10"/>
      <c r="M1422" s="74"/>
      <c r="N1422" s="10"/>
      <c r="O1422" s="74"/>
      <c r="P1422" s="10"/>
      <c r="Q1422" s="10"/>
      <c r="R1422" s="47" t="s">
        <v>216</v>
      </c>
      <c r="S1422" s="12">
        <f t="shared" si="315"/>
        <v>0</v>
      </c>
      <c r="T1422" s="12">
        <f t="shared" si="315"/>
        <v>0</v>
      </c>
      <c r="U1422" s="538">
        <v>0</v>
      </c>
      <c r="V1422" s="12">
        <v>0</v>
      </c>
      <c r="W1422" s="12">
        <v>0</v>
      </c>
      <c r="X1422" s="12">
        <v>0</v>
      </c>
      <c r="Y1422" s="12">
        <v>0</v>
      </c>
      <c r="Z1422" s="12">
        <v>0</v>
      </c>
      <c r="AA1422" s="12">
        <v>0</v>
      </c>
      <c r="AB1422" s="20">
        <v>0</v>
      </c>
      <c r="AC1422" s="351"/>
      <c r="AD1422" s="358"/>
    </row>
    <row r="1423" spans="1:30" ht="12.75">
      <c r="A1423" s="407"/>
      <c r="B1423" s="409"/>
      <c r="C1423" s="351"/>
      <c r="D1423" s="107"/>
      <c r="E1423" s="74"/>
      <c r="F1423" s="10">
        <v>1</v>
      </c>
      <c r="G1423" s="74"/>
      <c r="H1423" s="10"/>
      <c r="I1423" s="74"/>
      <c r="J1423" s="10"/>
      <c r="K1423" s="74"/>
      <c r="L1423" s="10"/>
      <c r="M1423" s="74"/>
      <c r="N1423" s="10"/>
      <c r="O1423" s="74"/>
      <c r="P1423" s="10"/>
      <c r="Q1423" s="10" t="s">
        <v>32</v>
      </c>
      <c r="R1423" s="47" t="s">
        <v>217</v>
      </c>
      <c r="S1423" s="12">
        <f t="shared" si="315"/>
        <v>6000</v>
      </c>
      <c r="T1423" s="12">
        <f t="shared" si="315"/>
        <v>0</v>
      </c>
      <c r="U1423" s="538">
        <v>6000</v>
      </c>
      <c r="V1423" s="12">
        <v>0</v>
      </c>
      <c r="W1423" s="12">
        <v>0</v>
      </c>
      <c r="X1423" s="12">
        <v>0</v>
      </c>
      <c r="Y1423" s="12">
        <v>0</v>
      </c>
      <c r="Z1423" s="12">
        <v>0</v>
      </c>
      <c r="AA1423" s="12">
        <v>0</v>
      </c>
      <c r="AB1423" s="20">
        <v>0</v>
      </c>
      <c r="AC1423" s="351"/>
      <c r="AD1423" s="358"/>
    </row>
    <row r="1424" spans="1:30" ht="13.5" thickBot="1">
      <c r="A1424" s="408"/>
      <c r="B1424" s="410"/>
      <c r="C1424" s="352"/>
      <c r="D1424" s="135">
        <v>1000</v>
      </c>
      <c r="E1424" s="75"/>
      <c r="F1424" s="21"/>
      <c r="G1424" s="75"/>
      <c r="H1424" s="21">
        <v>1</v>
      </c>
      <c r="I1424" s="75"/>
      <c r="J1424" s="21"/>
      <c r="K1424" s="75"/>
      <c r="L1424" s="21"/>
      <c r="M1424" s="75"/>
      <c r="N1424" s="21"/>
      <c r="O1424" s="75"/>
      <c r="P1424" s="21"/>
      <c r="Q1424" s="10" t="s">
        <v>31</v>
      </c>
      <c r="R1424" s="48" t="s">
        <v>218</v>
      </c>
      <c r="S1424" s="15">
        <f t="shared" si="315"/>
        <v>54000</v>
      </c>
      <c r="T1424" s="15">
        <f t="shared" si="315"/>
        <v>0</v>
      </c>
      <c r="U1424" s="538">
        <v>54000</v>
      </c>
      <c r="V1424" s="15">
        <v>0</v>
      </c>
      <c r="W1424" s="15">
        <v>0</v>
      </c>
      <c r="X1424" s="15">
        <v>0</v>
      </c>
      <c r="Y1424" s="15">
        <v>0</v>
      </c>
      <c r="Z1424" s="15">
        <v>0</v>
      </c>
      <c r="AA1424" s="15">
        <v>0</v>
      </c>
      <c r="AB1424" s="22">
        <v>0</v>
      </c>
      <c r="AC1424" s="352"/>
      <c r="AD1424" s="359"/>
    </row>
    <row r="1425" spans="1:30" ht="12.75" customHeight="1">
      <c r="A1425" s="325" t="s">
        <v>89</v>
      </c>
      <c r="B1425" s="347" t="s">
        <v>90</v>
      </c>
      <c r="C1425" s="351" t="s">
        <v>91</v>
      </c>
      <c r="D1425" s="133"/>
      <c r="E1425" s="123"/>
      <c r="F1425" s="79"/>
      <c r="G1425" s="123"/>
      <c r="H1425" s="79"/>
      <c r="I1425" s="123"/>
      <c r="J1425" s="79"/>
      <c r="K1425" s="123"/>
      <c r="L1425" s="79"/>
      <c r="M1425" s="123"/>
      <c r="N1425" s="79"/>
      <c r="O1425" s="123"/>
      <c r="P1425" s="113"/>
      <c r="Q1425" s="7"/>
      <c r="R1425" s="19" t="s">
        <v>27</v>
      </c>
      <c r="S1425" s="8">
        <f>SUM(S1426:S1436)</f>
        <v>55000</v>
      </c>
      <c r="T1425" s="8">
        <f aca="true" t="shared" si="316" ref="T1425:AB1425">SUM(T1426:T1436)</f>
        <v>0</v>
      </c>
      <c r="U1425" s="534">
        <f t="shared" si="316"/>
        <v>55000</v>
      </c>
      <c r="V1425" s="8">
        <f t="shared" si="316"/>
        <v>0</v>
      </c>
      <c r="W1425" s="8">
        <f t="shared" si="316"/>
        <v>0</v>
      </c>
      <c r="X1425" s="8">
        <f t="shared" si="316"/>
        <v>0</v>
      </c>
      <c r="Y1425" s="8">
        <f t="shared" si="316"/>
        <v>0</v>
      </c>
      <c r="Z1425" s="8">
        <f t="shared" si="316"/>
        <v>0</v>
      </c>
      <c r="AA1425" s="8">
        <f t="shared" si="316"/>
        <v>0</v>
      </c>
      <c r="AB1425" s="8">
        <f t="shared" si="316"/>
        <v>0</v>
      </c>
      <c r="AC1425" s="356" t="s">
        <v>28</v>
      </c>
      <c r="AD1425" s="357"/>
    </row>
    <row r="1426" spans="1:30" ht="12.75">
      <c r="A1426" s="325"/>
      <c r="B1426" s="347"/>
      <c r="C1426" s="351"/>
      <c r="D1426" s="107"/>
      <c r="E1426" s="74"/>
      <c r="F1426" s="10"/>
      <c r="G1426" s="74"/>
      <c r="H1426" s="10"/>
      <c r="I1426" s="74"/>
      <c r="J1426" s="10"/>
      <c r="K1426" s="74"/>
      <c r="L1426" s="10"/>
      <c r="M1426" s="74"/>
      <c r="N1426" s="10"/>
      <c r="O1426" s="74"/>
      <c r="P1426" s="95"/>
      <c r="Q1426" s="10"/>
      <c r="R1426" s="10" t="s">
        <v>30</v>
      </c>
      <c r="S1426" s="12">
        <f aca="true" t="shared" si="317" ref="S1426:T1430">U1426+W1426+Y1426+AA1426</f>
        <v>0</v>
      </c>
      <c r="T1426" s="12">
        <f t="shared" si="317"/>
        <v>0</v>
      </c>
      <c r="U1426" s="538">
        <v>0</v>
      </c>
      <c r="V1426" s="12">
        <v>0</v>
      </c>
      <c r="W1426" s="12">
        <v>0</v>
      </c>
      <c r="X1426" s="12">
        <v>0</v>
      </c>
      <c r="Y1426" s="12">
        <v>0</v>
      </c>
      <c r="Z1426" s="12">
        <v>0</v>
      </c>
      <c r="AA1426" s="12">
        <v>0</v>
      </c>
      <c r="AB1426" s="20">
        <v>0</v>
      </c>
      <c r="AC1426" s="351"/>
      <c r="AD1426" s="358"/>
    </row>
    <row r="1427" spans="1:30" ht="12.75">
      <c r="A1427" s="325"/>
      <c r="B1427" s="347"/>
      <c r="C1427" s="351"/>
      <c r="D1427" s="107"/>
      <c r="E1427" s="74"/>
      <c r="F1427" s="10"/>
      <c r="G1427" s="74"/>
      <c r="H1427" s="10"/>
      <c r="I1427" s="74"/>
      <c r="J1427" s="10"/>
      <c r="K1427" s="74"/>
      <c r="L1427" s="10"/>
      <c r="M1427" s="74"/>
      <c r="N1427" s="10"/>
      <c r="O1427" s="74"/>
      <c r="P1427" s="95"/>
      <c r="Q1427" s="10"/>
      <c r="R1427" s="10" t="s">
        <v>33</v>
      </c>
      <c r="S1427" s="12">
        <f t="shared" si="317"/>
        <v>0</v>
      </c>
      <c r="T1427" s="12">
        <f t="shared" si="317"/>
        <v>0</v>
      </c>
      <c r="U1427" s="538">
        <v>0</v>
      </c>
      <c r="V1427" s="12">
        <v>0</v>
      </c>
      <c r="W1427" s="12">
        <v>0</v>
      </c>
      <c r="X1427" s="12">
        <v>0</v>
      </c>
      <c r="Y1427" s="12">
        <v>0</v>
      </c>
      <c r="Z1427" s="12">
        <v>0</v>
      </c>
      <c r="AA1427" s="12">
        <v>0</v>
      </c>
      <c r="AB1427" s="20">
        <v>0</v>
      </c>
      <c r="AC1427" s="351"/>
      <c r="AD1427" s="358"/>
    </row>
    <row r="1428" spans="1:30" ht="12.75">
      <c r="A1428" s="325"/>
      <c r="B1428" s="347"/>
      <c r="C1428" s="351"/>
      <c r="D1428" s="107"/>
      <c r="E1428" s="74"/>
      <c r="F1428" s="10"/>
      <c r="G1428" s="74"/>
      <c r="H1428" s="10"/>
      <c r="I1428" s="74"/>
      <c r="J1428" s="10"/>
      <c r="K1428" s="74"/>
      <c r="L1428" s="10"/>
      <c r="M1428" s="74"/>
      <c r="N1428" s="10"/>
      <c r="O1428" s="74"/>
      <c r="P1428" s="95"/>
      <c r="Q1428" s="10"/>
      <c r="R1428" s="10" t="s">
        <v>34</v>
      </c>
      <c r="S1428" s="12">
        <f t="shared" si="317"/>
        <v>0</v>
      </c>
      <c r="T1428" s="12">
        <f t="shared" si="317"/>
        <v>0</v>
      </c>
      <c r="U1428" s="538">
        <v>0</v>
      </c>
      <c r="V1428" s="12">
        <v>0</v>
      </c>
      <c r="W1428" s="12">
        <v>0</v>
      </c>
      <c r="X1428" s="12">
        <v>0</v>
      </c>
      <c r="Y1428" s="12">
        <v>0</v>
      </c>
      <c r="Z1428" s="12">
        <v>0</v>
      </c>
      <c r="AA1428" s="12">
        <v>0</v>
      </c>
      <c r="AB1428" s="20">
        <v>0</v>
      </c>
      <c r="AC1428" s="351"/>
      <c r="AD1428" s="358"/>
    </row>
    <row r="1429" spans="1:30" ht="12.75">
      <c r="A1429" s="325"/>
      <c r="B1429" s="347"/>
      <c r="C1429" s="351"/>
      <c r="D1429" s="107"/>
      <c r="E1429" s="74"/>
      <c r="F1429" s="10"/>
      <c r="G1429" s="74"/>
      <c r="H1429" s="10"/>
      <c r="I1429" s="74"/>
      <c r="J1429" s="10"/>
      <c r="K1429" s="74"/>
      <c r="L1429" s="10"/>
      <c r="M1429" s="74"/>
      <c r="N1429" s="10"/>
      <c r="O1429" s="74"/>
      <c r="P1429" s="95"/>
      <c r="Q1429" s="10"/>
      <c r="R1429" s="10" t="s">
        <v>35</v>
      </c>
      <c r="S1429" s="12">
        <f t="shared" si="317"/>
        <v>0</v>
      </c>
      <c r="T1429" s="12">
        <f t="shared" si="317"/>
        <v>0</v>
      </c>
      <c r="U1429" s="538">
        <v>0</v>
      </c>
      <c r="V1429" s="12">
        <v>0</v>
      </c>
      <c r="W1429" s="12">
        <v>0</v>
      </c>
      <c r="X1429" s="12">
        <v>0</v>
      </c>
      <c r="Y1429" s="12">
        <v>0</v>
      </c>
      <c r="Z1429" s="12">
        <v>0</v>
      </c>
      <c r="AA1429" s="12">
        <v>0</v>
      </c>
      <c r="AB1429" s="20">
        <v>0</v>
      </c>
      <c r="AC1429" s="351"/>
      <c r="AD1429" s="358"/>
    </row>
    <row r="1430" spans="1:30" ht="12.75">
      <c r="A1430" s="325"/>
      <c r="B1430" s="347"/>
      <c r="C1430" s="351"/>
      <c r="D1430" s="107"/>
      <c r="E1430" s="74"/>
      <c r="F1430" s="10"/>
      <c r="G1430" s="74"/>
      <c r="H1430" s="10"/>
      <c r="I1430" s="74"/>
      <c r="J1430" s="10"/>
      <c r="K1430" s="74"/>
      <c r="L1430" s="10"/>
      <c r="M1430" s="74"/>
      <c r="N1430" s="10"/>
      <c r="O1430" s="74"/>
      <c r="P1430" s="95"/>
      <c r="Q1430" s="10"/>
      <c r="R1430" s="10" t="s">
        <v>36</v>
      </c>
      <c r="S1430" s="12">
        <f t="shared" si="317"/>
        <v>0</v>
      </c>
      <c r="T1430" s="12">
        <f t="shared" si="317"/>
        <v>0</v>
      </c>
      <c r="U1430" s="538">
        <v>0</v>
      </c>
      <c r="V1430" s="12">
        <v>0</v>
      </c>
      <c r="W1430" s="12">
        <v>0</v>
      </c>
      <c r="X1430" s="12">
        <v>0</v>
      </c>
      <c r="Y1430" s="12">
        <v>0</v>
      </c>
      <c r="Z1430" s="12">
        <v>0</v>
      </c>
      <c r="AA1430" s="12">
        <v>0</v>
      </c>
      <c r="AB1430" s="20">
        <v>0</v>
      </c>
      <c r="AC1430" s="351"/>
      <c r="AD1430" s="358"/>
    </row>
    <row r="1431" spans="1:30" ht="12.75">
      <c r="A1431" s="325"/>
      <c r="B1431" s="347"/>
      <c r="C1431" s="351"/>
      <c r="D1431" s="107"/>
      <c r="E1431" s="74"/>
      <c r="F1431" s="10"/>
      <c r="G1431" s="74"/>
      <c r="H1431" s="10"/>
      <c r="I1431" s="74"/>
      <c r="J1431" s="10"/>
      <c r="K1431" s="74"/>
      <c r="L1431" s="10"/>
      <c r="M1431" s="74"/>
      <c r="N1431" s="10"/>
      <c r="O1431" s="74"/>
      <c r="P1431" s="10"/>
      <c r="Q1431" s="47"/>
      <c r="R1431" s="10" t="s">
        <v>207</v>
      </c>
      <c r="S1431" s="12">
        <v>0</v>
      </c>
      <c r="T1431" s="12">
        <v>0</v>
      </c>
      <c r="U1431" s="538">
        <v>0</v>
      </c>
      <c r="V1431" s="12">
        <v>0</v>
      </c>
      <c r="W1431" s="12">
        <v>0</v>
      </c>
      <c r="X1431" s="12">
        <v>0</v>
      </c>
      <c r="Y1431" s="12">
        <v>0</v>
      </c>
      <c r="Z1431" s="12">
        <v>0</v>
      </c>
      <c r="AA1431" s="12">
        <v>0</v>
      </c>
      <c r="AB1431" s="20">
        <v>0</v>
      </c>
      <c r="AC1431" s="351"/>
      <c r="AD1431" s="358"/>
    </row>
    <row r="1432" spans="1:30" ht="12.75">
      <c r="A1432" s="325"/>
      <c r="B1432" s="347"/>
      <c r="C1432" s="351"/>
      <c r="D1432" s="107"/>
      <c r="E1432" s="74"/>
      <c r="F1432" s="10"/>
      <c r="G1432" s="74"/>
      <c r="H1432" s="10"/>
      <c r="I1432" s="74"/>
      <c r="J1432" s="10"/>
      <c r="K1432" s="74"/>
      <c r="L1432" s="10"/>
      <c r="M1432" s="74"/>
      <c r="N1432" s="10"/>
      <c r="O1432" s="74"/>
      <c r="P1432" s="10"/>
      <c r="Q1432" s="10"/>
      <c r="R1432" s="47" t="s">
        <v>214</v>
      </c>
      <c r="S1432" s="12">
        <f aca="true" t="shared" si="318" ref="S1432:T1436">U1432+W1432+Y1432+AA1432</f>
        <v>0</v>
      </c>
      <c r="T1432" s="12">
        <f t="shared" si="318"/>
        <v>0</v>
      </c>
      <c r="U1432" s="538">
        <v>0</v>
      </c>
      <c r="V1432" s="12">
        <v>0</v>
      </c>
      <c r="W1432" s="12">
        <v>0</v>
      </c>
      <c r="X1432" s="12">
        <v>0</v>
      </c>
      <c r="Y1432" s="12">
        <v>0</v>
      </c>
      <c r="Z1432" s="12">
        <v>0</v>
      </c>
      <c r="AA1432" s="12">
        <v>0</v>
      </c>
      <c r="AB1432" s="20">
        <v>0</v>
      </c>
      <c r="AC1432" s="351"/>
      <c r="AD1432" s="358"/>
    </row>
    <row r="1433" spans="1:30" ht="12.75">
      <c r="A1433" s="325"/>
      <c r="B1433" s="347"/>
      <c r="C1433" s="351"/>
      <c r="D1433" s="107"/>
      <c r="E1433" s="74"/>
      <c r="F1433" s="10"/>
      <c r="G1433" s="74"/>
      <c r="H1433" s="10"/>
      <c r="I1433" s="74"/>
      <c r="J1433" s="10"/>
      <c r="K1433" s="74"/>
      <c r="L1433" s="10"/>
      <c r="M1433" s="74"/>
      <c r="N1433" s="10"/>
      <c r="O1433" s="74"/>
      <c r="P1433" s="10"/>
      <c r="Q1433" s="10"/>
      <c r="R1433" s="47" t="s">
        <v>215</v>
      </c>
      <c r="S1433" s="12">
        <f t="shared" si="318"/>
        <v>0</v>
      </c>
      <c r="T1433" s="12">
        <f t="shared" si="318"/>
        <v>0</v>
      </c>
      <c r="U1433" s="538">
        <v>0</v>
      </c>
      <c r="V1433" s="12">
        <v>0</v>
      </c>
      <c r="W1433" s="12">
        <v>0</v>
      </c>
      <c r="X1433" s="12">
        <v>0</v>
      </c>
      <c r="Y1433" s="12">
        <v>0</v>
      </c>
      <c r="Z1433" s="12">
        <v>0</v>
      </c>
      <c r="AA1433" s="12">
        <v>0</v>
      </c>
      <c r="AB1433" s="20">
        <v>0</v>
      </c>
      <c r="AC1433" s="351"/>
      <c r="AD1433" s="358"/>
    </row>
    <row r="1434" spans="1:30" ht="12.75">
      <c r="A1434" s="325"/>
      <c r="B1434" s="347"/>
      <c r="C1434" s="351"/>
      <c r="D1434" s="107"/>
      <c r="E1434" s="74"/>
      <c r="F1434" s="10"/>
      <c r="G1434" s="74"/>
      <c r="H1434" s="10"/>
      <c r="I1434" s="74"/>
      <c r="J1434" s="10"/>
      <c r="K1434" s="74"/>
      <c r="L1434" s="10"/>
      <c r="M1434" s="74"/>
      <c r="N1434" s="10"/>
      <c r="O1434" s="74"/>
      <c r="P1434" s="10"/>
      <c r="Q1434" s="10"/>
      <c r="R1434" s="47" t="s">
        <v>216</v>
      </c>
      <c r="S1434" s="12">
        <f t="shared" si="318"/>
        <v>0</v>
      </c>
      <c r="T1434" s="12">
        <f t="shared" si="318"/>
        <v>0</v>
      </c>
      <c r="U1434" s="538">
        <v>0</v>
      </c>
      <c r="V1434" s="12">
        <v>0</v>
      </c>
      <c r="W1434" s="12">
        <v>0</v>
      </c>
      <c r="X1434" s="12">
        <v>0</v>
      </c>
      <c r="Y1434" s="12">
        <v>0</v>
      </c>
      <c r="Z1434" s="12">
        <v>0</v>
      </c>
      <c r="AA1434" s="12">
        <v>0</v>
      </c>
      <c r="AB1434" s="20">
        <v>0</v>
      </c>
      <c r="AC1434" s="351"/>
      <c r="AD1434" s="358"/>
    </row>
    <row r="1435" spans="1:30" ht="12.75">
      <c r="A1435" s="325"/>
      <c r="B1435" s="347"/>
      <c r="C1435" s="351"/>
      <c r="D1435" s="107"/>
      <c r="E1435" s="74"/>
      <c r="F1435" s="10">
        <v>1</v>
      </c>
      <c r="G1435" s="74"/>
      <c r="H1435" s="10"/>
      <c r="I1435" s="74"/>
      <c r="J1435" s="10"/>
      <c r="K1435" s="74"/>
      <c r="L1435" s="10"/>
      <c r="M1435" s="74"/>
      <c r="N1435" s="10"/>
      <c r="O1435" s="74"/>
      <c r="P1435" s="10"/>
      <c r="Q1435" s="10" t="s">
        <v>32</v>
      </c>
      <c r="R1435" s="47" t="s">
        <v>217</v>
      </c>
      <c r="S1435" s="12">
        <f t="shared" si="318"/>
        <v>6000</v>
      </c>
      <c r="T1435" s="12">
        <f t="shared" si="318"/>
        <v>0</v>
      </c>
      <c r="U1435" s="538">
        <v>6000</v>
      </c>
      <c r="V1435" s="12">
        <v>0</v>
      </c>
      <c r="W1435" s="12">
        <v>0</v>
      </c>
      <c r="X1435" s="12">
        <v>0</v>
      </c>
      <c r="Y1435" s="12">
        <v>0</v>
      </c>
      <c r="Z1435" s="12">
        <v>0</v>
      </c>
      <c r="AA1435" s="12">
        <v>0</v>
      </c>
      <c r="AB1435" s="20">
        <v>0</v>
      </c>
      <c r="AC1435" s="351"/>
      <c r="AD1435" s="358"/>
    </row>
    <row r="1436" spans="1:30" ht="13.5" thickBot="1">
      <c r="A1436" s="326"/>
      <c r="B1436" s="348"/>
      <c r="C1436" s="352"/>
      <c r="D1436" s="135">
        <v>4000</v>
      </c>
      <c r="E1436" s="75"/>
      <c r="F1436" s="21"/>
      <c r="G1436" s="75"/>
      <c r="H1436" s="21">
        <v>1</v>
      </c>
      <c r="I1436" s="75"/>
      <c r="J1436" s="21"/>
      <c r="K1436" s="75"/>
      <c r="L1436" s="21"/>
      <c r="M1436" s="75"/>
      <c r="N1436" s="21"/>
      <c r="O1436" s="75"/>
      <c r="P1436" s="21"/>
      <c r="Q1436" s="10" t="s">
        <v>31</v>
      </c>
      <c r="R1436" s="48" t="s">
        <v>218</v>
      </c>
      <c r="S1436" s="15">
        <f t="shared" si="318"/>
        <v>49000</v>
      </c>
      <c r="T1436" s="15">
        <f t="shared" si="318"/>
        <v>0</v>
      </c>
      <c r="U1436" s="538">
        <v>49000</v>
      </c>
      <c r="V1436" s="15">
        <v>0</v>
      </c>
      <c r="W1436" s="15">
        <v>0</v>
      </c>
      <c r="X1436" s="15">
        <v>0</v>
      </c>
      <c r="Y1436" s="15">
        <v>0</v>
      </c>
      <c r="Z1436" s="15">
        <v>0</v>
      </c>
      <c r="AA1436" s="15">
        <v>0</v>
      </c>
      <c r="AB1436" s="22">
        <v>0</v>
      </c>
      <c r="AC1436" s="352"/>
      <c r="AD1436" s="359"/>
    </row>
    <row r="1437" spans="1:30" ht="12.75" customHeight="1">
      <c r="A1437" s="325" t="s">
        <v>92</v>
      </c>
      <c r="B1437" s="347" t="s">
        <v>4</v>
      </c>
      <c r="C1437" s="351" t="s">
        <v>93</v>
      </c>
      <c r="D1437" s="133"/>
      <c r="E1437" s="123"/>
      <c r="F1437" s="79"/>
      <c r="G1437" s="123"/>
      <c r="H1437" s="79"/>
      <c r="I1437" s="123"/>
      <c r="J1437" s="79"/>
      <c r="K1437" s="123"/>
      <c r="L1437" s="79"/>
      <c r="M1437" s="123"/>
      <c r="N1437" s="79"/>
      <c r="O1437" s="123"/>
      <c r="P1437" s="113"/>
      <c r="Q1437" s="7"/>
      <c r="R1437" s="19" t="s">
        <v>27</v>
      </c>
      <c r="S1437" s="8">
        <f>SUM(S1438:S1448)</f>
        <v>87819.3</v>
      </c>
      <c r="T1437" s="8">
        <f aca="true" t="shared" si="319" ref="T1437:AB1437">SUM(T1438:T1448)</f>
        <v>0</v>
      </c>
      <c r="U1437" s="534">
        <f t="shared" si="319"/>
        <v>87819.3</v>
      </c>
      <c r="V1437" s="8">
        <f t="shared" si="319"/>
        <v>0</v>
      </c>
      <c r="W1437" s="8">
        <f t="shared" si="319"/>
        <v>0</v>
      </c>
      <c r="X1437" s="8">
        <f t="shared" si="319"/>
        <v>0</v>
      </c>
      <c r="Y1437" s="8">
        <f t="shared" si="319"/>
        <v>0</v>
      </c>
      <c r="Z1437" s="8">
        <f t="shared" si="319"/>
        <v>0</v>
      </c>
      <c r="AA1437" s="8">
        <f t="shared" si="319"/>
        <v>0</v>
      </c>
      <c r="AB1437" s="8">
        <f t="shared" si="319"/>
        <v>0</v>
      </c>
      <c r="AC1437" s="356" t="s">
        <v>28</v>
      </c>
      <c r="AD1437" s="357"/>
    </row>
    <row r="1438" spans="1:30" ht="12.75">
      <c r="A1438" s="325"/>
      <c r="B1438" s="347"/>
      <c r="C1438" s="351"/>
      <c r="D1438" s="107"/>
      <c r="E1438" s="74"/>
      <c r="F1438" s="10"/>
      <c r="G1438" s="74"/>
      <c r="H1438" s="10"/>
      <c r="I1438" s="74"/>
      <c r="J1438" s="10"/>
      <c r="K1438" s="74"/>
      <c r="L1438" s="10"/>
      <c r="M1438" s="74"/>
      <c r="N1438" s="10"/>
      <c r="O1438" s="74"/>
      <c r="P1438" s="95"/>
      <c r="Q1438" s="17"/>
      <c r="R1438" s="10" t="s">
        <v>30</v>
      </c>
      <c r="S1438" s="12">
        <f aca="true" t="shared" si="320" ref="S1438:T1442">U1438+W1438+Y1438+AA1438</f>
        <v>0</v>
      </c>
      <c r="T1438" s="12">
        <f t="shared" si="320"/>
        <v>0</v>
      </c>
      <c r="U1438" s="538">
        <v>0</v>
      </c>
      <c r="V1438" s="12">
        <v>0</v>
      </c>
      <c r="W1438" s="12">
        <v>0</v>
      </c>
      <c r="X1438" s="12">
        <v>0</v>
      </c>
      <c r="Y1438" s="12">
        <v>0</v>
      </c>
      <c r="Z1438" s="12">
        <v>0</v>
      </c>
      <c r="AA1438" s="12">
        <v>0</v>
      </c>
      <c r="AB1438" s="20">
        <v>0</v>
      </c>
      <c r="AC1438" s="351"/>
      <c r="AD1438" s="358"/>
    </row>
    <row r="1439" spans="1:30" ht="12.75">
      <c r="A1439" s="325"/>
      <c r="B1439" s="347"/>
      <c r="C1439" s="351"/>
      <c r="D1439" s="107"/>
      <c r="E1439" s="74"/>
      <c r="F1439" s="10"/>
      <c r="G1439" s="74"/>
      <c r="H1439" s="10"/>
      <c r="I1439" s="74"/>
      <c r="J1439" s="10"/>
      <c r="K1439" s="74"/>
      <c r="L1439" s="10"/>
      <c r="M1439" s="74"/>
      <c r="N1439" s="10"/>
      <c r="O1439" s="74"/>
      <c r="P1439" s="95"/>
      <c r="Q1439" s="10"/>
      <c r="R1439" s="10" t="s">
        <v>33</v>
      </c>
      <c r="S1439" s="12">
        <f t="shared" si="320"/>
        <v>0</v>
      </c>
      <c r="T1439" s="12">
        <f t="shared" si="320"/>
        <v>0</v>
      </c>
      <c r="U1439" s="538">
        <v>0</v>
      </c>
      <c r="V1439" s="12">
        <v>0</v>
      </c>
      <c r="W1439" s="12">
        <v>0</v>
      </c>
      <c r="X1439" s="12">
        <v>0</v>
      </c>
      <c r="Y1439" s="12">
        <v>0</v>
      </c>
      <c r="Z1439" s="12">
        <v>0</v>
      </c>
      <c r="AA1439" s="12">
        <v>0</v>
      </c>
      <c r="AB1439" s="20">
        <v>0</v>
      </c>
      <c r="AC1439" s="351"/>
      <c r="AD1439" s="358"/>
    </row>
    <row r="1440" spans="1:30" ht="12.75">
      <c r="A1440" s="325"/>
      <c r="B1440" s="347"/>
      <c r="C1440" s="351"/>
      <c r="D1440" s="107"/>
      <c r="E1440" s="74"/>
      <c r="F1440" s="10"/>
      <c r="G1440" s="74"/>
      <c r="H1440" s="10"/>
      <c r="I1440" s="74"/>
      <c r="J1440" s="10"/>
      <c r="K1440" s="74"/>
      <c r="L1440" s="10"/>
      <c r="M1440" s="74"/>
      <c r="N1440" s="10"/>
      <c r="O1440" s="74"/>
      <c r="P1440" s="95"/>
      <c r="Q1440" s="10"/>
      <c r="R1440" s="10" t="s">
        <v>34</v>
      </c>
      <c r="S1440" s="12">
        <f t="shared" si="320"/>
        <v>0</v>
      </c>
      <c r="T1440" s="12">
        <f t="shared" si="320"/>
        <v>0</v>
      </c>
      <c r="U1440" s="538">
        <v>0</v>
      </c>
      <c r="V1440" s="12">
        <v>0</v>
      </c>
      <c r="W1440" s="12">
        <v>0</v>
      </c>
      <c r="X1440" s="12">
        <v>0</v>
      </c>
      <c r="Y1440" s="12">
        <v>0</v>
      </c>
      <c r="Z1440" s="12">
        <v>0</v>
      </c>
      <c r="AA1440" s="12">
        <v>0</v>
      </c>
      <c r="AB1440" s="20">
        <v>0</v>
      </c>
      <c r="AC1440" s="351"/>
      <c r="AD1440" s="358"/>
    </row>
    <row r="1441" spans="1:30" ht="12.75">
      <c r="A1441" s="325"/>
      <c r="B1441" s="347"/>
      <c r="C1441" s="351"/>
      <c r="D1441" s="107"/>
      <c r="E1441" s="74"/>
      <c r="F1441" s="10"/>
      <c r="G1441" s="74"/>
      <c r="H1441" s="10"/>
      <c r="I1441" s="74"/>
      <c r="J1441" s="10"/>
      <c r="K1441" s="74"/>
      <c r="L1441" s="10"/>
      <c r="M1441" s="74"/>
      <c r="N1441" s="10"/>
      <c r="O1441" s="74"/>
      <c r="P1441" s="95"/>
      <c r="Q1441" s="10"/>
      <c r="R1441" s="10" t="s">
        <v>35</v>
      </c>
      <c r="S1441" s="12">
        <f t="shared" si="320"/>
        <v>0</v>
      </c>
      <c r="T1441" s="12">
        <f t="shared" si="320"/>
        <v>0</v>
      </c>
      <c r="U1441" s="538">
        <v>0</v>
      </c>
      <c r="V1441" s="12">
        <v>0</v>
      </c>
      <c r="W1441" s="12">
        <v>0</v>
      </c>
      <c r="X1441" s="12">
        <v>0</v>
      </c>
      <c r="Y1441" s="12">
        <v>0</v>
      </c>
      <c r="Z1441" s="12">
        <v>0</v>
      </c>
      <c r="AA1441" s="12">
        <v>0</v>
      </c>
      <c r="AB1441" s="20">
        <v>0</v>
      </c>
      <c r="AC1441" s="351"/>
      <c r="AD1441" s="358"/>
    </row>
    <row r="1442" spans="1:30" ht="12.75">
      <c r="A1442" s="325"/>
      <c r="B1442" s="347"/>
      <c r="C1442" s="351"/>
      <c r="D1442" s="107"/>
      <c r="E1442" s="74"/>
      <c r="F1442" s="10"/>
      <c r="G1442" s="74"/>
      <c r="H1442" s="10"/>
      <c r="I1442" s="74"/>
      <c r="J1442" s="10"/>
      <c r="K1442" s="74"/>
      <c r="L1442" s="10"/>
      <c r="M1442" s="74"/>
      <c r="N1442" s="10"/>
      <c r="O1442" s="74"/>
      <c r="P1442" s="95"/>
      <c r="Q1442" s="10"/>
      <c r="R1442" s="10" t="s">
        <v>36</v>
      </c>
      <c r="S1442" s="12">
        <f t="shared" si="320"/>
        <v>0</v>
      </c>
      <c r="T1442" s="12">
        <f t="shared" si="320"/>
        <v>0</v>
      </c>
      <c r="U1442" s="538">
        <v>0</v>
      </c>
      <c r="V1442" s="12">
        <v>0</v>
      </c>
      <c r="W1442" s="12">
        <v>0</v>
      </c>
      <c r="X1442" s="12">
        <v>0</v>
      </c>
      <c r="Y1442" s="12">
        <v>0</v>
      </c>
      <c r="Z1442" s="12">
        <v>0</v>
      </c>
      <c r="AA1442" s="12">
        <v>0</v>
      </c>
      <c r="AB1442" s="20">
        <v>0</v>
      </c>
      <c r="AC1442" s="351"/>
      <c r="AD1442" s="358"/>
    </row>
    <row r="1443" spans="1:30" ht="12.75">
      <c r="A1443" s="325"/>
      <c r="B1443" s="347"/>
      <c r="C1443" s="351"/>
      <c r="D1443" s="107"/>
      <c r="E1443" s="74"/>
      <c r="F1443" s="10"/>
      <c r="G1443" s="74"/>
      <c r="H1443" s="10"/>
      <c r="I1443" s="74"/>
      <c r="J1443" s="10"/>
      <c r="K1443" s="74"/>
      <c r="L1443" s="10"/>
      <c r="M1443" s="74"/>
      <c r="N1443" s="10"/>
      <c r="O1443" s="74"/>
      <c r="P1443" s="10"/>
      <c r="Q1443" s="47"/>
      <c r="R1443" s="10" t="s">
        <v>207</v>
      </c>
      <c r="S1443" s="12">
        <v>0</v>
      </c>
      <c r="T1443" s="12">
        <v>0</v>
      </c>
      <c r="U1443" s="538">
        <v>0</v>
      </c>
      <c r="V1443" s="12">
        <v>0</v>
      </c>
      <c r="W1443" s="12">
        <v>0</v>
      </c>
      <c r="X1443" s="12">
        <v>0</v>
      </c>
      <c r="Y1443" s="12">
        <v>0</v>
      </c>
      <c r="Z1443" s="12">
        <v>0</v>
      </c>
      <c r="AA1443" s="12">
        <v>0</v>
      </c>
      <c r="AB1443" s="20">
        <v>0</v>
      </c>
      <c r="AC1443" s="351"/>
      <c r="AD1443" s="358"/>
    </row>
    <row r="1444" spans="1:30" ht="12.75">
      <c r="A1444" s="325"/>
      <c r="B1444" s="347"/>
      <c r="C1444" s="351"/>
      <c r="D1444" s="107"/>
      <c r="E1444" s="74"/>
      <c r="F1444" s="10"/>
      <c r="G1444" s="74"/>
      <c r="H1444" s="10"/>
      <c r="I1444" s="74"/>
      <c r="J1444" s="10"/>
      <c r="K1444" s="74"/>
      <c r="L1444" s="10"/>
      <c r="M1444" s="74"/>
      <c r="N1444" s="10"/>
      <c r="O1444" s="74"/>
      <c r="P1444" s="10"/>
      <c r="Q1444" s="10"/>
      <c r="R1444" s="47" t="s">
        <v>214</v>
      </c>
      <c r="S1444" s="12">
        <f aca="true" t="shared" si="321" ref="S1444:T1448">U1444+W1444+Y1444+AA1444</f>
        <v>0</v>
      </c>
      <c r="T1444" s="12">
        <f t="shared" si="321"/>
        <v>0</v>
      </c>
      <c r="U1444" s="538">
        <v>0</v>
      </c>
      <c r="V1444" s="12">
        <v>0</v>
      </c>
      <c r="W1444" s="12">
        <v>0</v>
      </c>
      <c r="X1444" s="12">
        <v>0</v>
      </c>
      <c r="Y1444" s="12">
        <v>0</v>
      </c>
      <c r="Z1444" s="12">
        <v>0</v>
      </c>
      <c r="AA1444" s="12">
        <v>0</v>
      </c>
      <c r="AB1444" s="20">
        <v>0</v>
      </c>
      <c r="AC1444" s="351"/>
      <c r="AD1444" s="358"/>
    </row>
    <row r="1445" spans="1:30" ht="12.75">
      <c r="A1445" s="325"/>
      <c r="B1445" s="347"/>
      <c r="C1445" s="351"/>
      <c r="D1445" s="107"/>
      <c r="E1445" s="74"/>
      <c r="F1445" s="10"/>
      <c r="G1445" s="74"/>
      <c r="H1445" s="10"/>
      <c r="I1445" s="74"/>
      <c r="J1445" s="10"/>
      <c r="K1445" s="74"/>
      <c r="L1445" s="10"/>
      <c r="M1445" s="74"/>
      <c r="N1445" s="10"/>
      <c r="O1445" s="74"/>
      <c r="P1445" s="10"/>
      <c r="Q1445" s="10"/>
      <c r="R1445" s="47" t="s">
        <v>215</v>
      </c>
      <c r="S1445" s="12">
        <f t="shared" si="321"/>
        <v>0</v>
      </c>
      <c r="T1445" s="12">
        <f t="shared" si="321"/>
        <v>0</v>
      </c>
      <c r="U1445" s="538">
        <v>0</v>
      </c>
      <c r="V1445" s="12">
        <v>0</v>
      </c>
      <c r="W1445" s="12">
        <v>0</v>
      </c>
      <c r="X1445" s="12">
        <v>0</v>
      </c>
      <c r="Y1445" s="12">
        <v>0</v>
      </c>
      <c r="Z1445" s="12">
        <v>0</v>
      </c>
      <c r="AA1445" s="12">
        <v>0</v>
      </c>
      <c r="AB1445" s="20">
        <v>0</v>
      </c>
      <c r="AC1445" s="351"/>
      <c r="AD1445" s="358"/>
    </row>
    <row r="1446" spans="1:30" ht="12.75">
      <c r="A1446" s="325"/>
      <c r="B1446" s="347"/>
      <c r="C1446" s="351"/>
      <c r="D1446" s="107"/>
      <c r="E1446" s="74"/>
      <c r="F1446" s="10"/>
      <c r="G1446" s="74"/>
      <c r="H1446" s="10"/>
      <c r="I1446" s="74"/>
      <c r="J1446" s="10"/>
      <c r="K1446" s="74"/>
      <c r="L1446" s="10"/>
      <c r="M1446" s="74"/>
      <c r="N1446" s="10"/>
      <c r="O1446" s="74"/>
      <c r="P1446" s="10"/>
      <c r="Q1446" s="10"/>
      <c r="R1446" s="47" t="s">
        <v>216</v>
      </c>
      <c r="S1446" s="12">
        <f t="shared" si="321"/>
        <v>0</v>
      </c>
      <c r="T1446" s="12">
        <f t="shared" si="321"/>
        <v>0</v>
      </c>
      <c r="U1446" s="538">
        <v>0</v>
      </c>
      <c r="V1446" s="12">
        <v>0</v>
      </c>
      <c r="W1446" s="12">
        <v>0</v>
      </c>
      <c r="X1446" s="12">
        <v>0</v>
      </c>
      <c r="Y1446" s="12">
        <v>0</v>
      </c>
      <c r="Z1446" s="12">
        <v>0</v>
      </c>
      <c r="AA1446" s="12">
        <v>0</v>
      </c>
      <c r="AB1446" s="20">
        <v>0</v>
      </c>
      <c r="AC1446" s="351"/>
      <c r="AD1446" s="358"/>
    </row>
    <row r="1447" spans="1:30" ht="12.75">
      <c r="A1447" s="325"/>
      <c r="B1447" s="347"/>
      <c r="C1447" s="351"/>
      <c r="D1447" s="107"/>
      <c r="E1447" s="74"/>
      <c r="F1447" s="10">
        <v>1</v>
      </c>
      <c r="G1447" s="74"/>
      <c r="H1447" s="10"/>
      <c r="I1447" s="74"/>
      <c r="J1447" s="10"/>
      <c r="K1447" s="74"/>
      <c r="L1447" s="10"/>
      <c r="M1447" s="74"/>
      <c r="N1447" s="10"/>
      <c r="O1447" s="74"/>
      <c r="P1447" s="10"/>
      <c r="Q1447" s="10" t="s">
        <v>32</v>
      </c>
      <c r="R1447" s="47" t="s">
        <v>217</v>
      </c>
      <c r="S1447" s="12">
        <f t="shared" si="321"/>
        <v>7819.3</v>
      </c>
      <c r="T1447" s="12">
        <f t="shared" si="321"/>
        <v>0</v>
      </c>
      <c r="U1447" s="538">
        <v>7819.3</v>
      </c>
      <c r="V1447" s="12">
        <v>0</v>
      </c>
      <c r="W1447" s="12">
        <v>0</v>
      </c>
      <c r="X1447" s="12">
        <v>0</v>
      </c>
      <c r="Y1447" s="12">
        <v>0</v>
      </c>
      <c r="Z1447" s="12">
        <v>0</v>
      </c>
      <c r="AA1447" s="12">
        <v>0</v>
      </c>
      <c r="AB1447" s="20">
        <v>0</v>
      </c>
      <c r="AC1447" s="351"/>
      <c r="AD1447" s="358"/>
    </row>
    <row r="1448" spans="1:30" ht="13.5" thickBot="1">
      <c r="A1448" s="326"/>
      <c r="B1448" s="348"/>
      <c r="C1448" s="352"/>
      <c r="D1448" s="135">
        <v>3300</v>
      </c>
      <c r="E1448" s="75"/>
      <c r="F1448" s="21"/>
      <c r="G1448" s="75"/>
      <c r="H1448" s="21">
        <v>1</v>
      </c>
      <c r="I1448" s="75"/>
      <c r="J1448" s="21"/>
      <c r="K1448" s="75"/>
      <c r="L1448" s="21"/>
      <c r="M1448" s="75"/>
      <c r="N1448" s="21"/>
      <c r="O1448" s="75"/>
      <c r="P1448" s="21"/>
      <c r="Q1448" s="10" t="s">
        <v>31</v>
      </c>
      <c r="R1448" s="48" t="s">
        <v>218</v>
      </c>
      <c r="S1448" s="15">
        <f t="shared" si="321"/>
        <v>80000</v>
      </c>
      <c r="T1448" s="15">
        <f t="shared" si="321"/>
        <v>0</v>
      </c>
      <c r="U1448" s="538">
        <v>80000</v>
      </c>
      <c r="V1448" s="15">
        <v>0</v>
      </c>
      <c r="W1448" s="15">
        <v>0</v>
      </c>
      <c r="X1448" s="15">
        <v>0</v>
      </c>
      <c r="Y1448" s="15">
        <v>0</v>
      </c>
      <c r="Z1448" s="15">
        <v>0</v>
      </c>
      <c r="AA1448" s="15">
        <v>0</v>
      </c>
      <c r="AB1448" s="22">
        <v>0</v>
      </c>
      <c r="AC1448" s="352"/>
      <c r="AD1448" s="359"/>
    </row>
    <row r="1449" spans="1:30" ht="12.75" customHeight="1">
      <c r="A1449" s="325" t="s">
        <v>94</v>
      </c>
      <c r="B1449" s="347" t="s">
        <v>212</v>
      </c>
      <c r="C1449" s="351">
        <v>91</v>
      </c>
      <c r="D1449" s="133"/>
      <c r="E1449" s="123"/>
      <c r="F1449" s="79"/>
      <c r="G1449" s="123"/>
      <c r="H1449" s="79"/>
      <c r="I1449" s="123"/>
      <c r="J1449" s="79"/>
      <c r="K1449" s="123"/>
      <c r="L1449" s="79"/>
      <c r="M1449" s="123"/>
      <c r="N1449" s="79"/>
      <c r="O1449" s="123"/>
      <c r="P1449" s="113"/>
      <c r="Q1449" s="72"/>
      <c r="R1449" s="19" t="s">
        <v>27</v>
      </c>
      <c r="S1449" s="8">
        <f>SUM(S1450:S1460)</f>
        <v>11329.2</v>
      </c>
      <c r="T1449" s="8">
        <f aca="true" t="shared" si="322" ref="T1449:AB1449">SUM(T1450:T1460)</f>
        <v>11329.2</v>
      </c>
      <c r="U1449" s="534">
        <f t="shared" si="322"/>
        <v>11329.2</v>
      </c>
      <c r="V1449" s="8">
        <f t="shared" si="322"/>
        <v>11329.2</v>
      </c>
      <c r="W1449" s="8">
        <f t="shared" si="322"/>
        <v>0</v>
      </c>
      <c r="X1449" s="8">
        <f t="shared" si="322"/>
        <v>0</v>
      </c>
      <c r="Y1449" s="8">
        <f t="shared" si="322"/>
        <v>0</v>
      </c>
      <c r="Z1449" s="8">
        <f t="shared" si="322"/>
        <v>0</v>
      </c>
      <c r="AA1449" s="8">
        <f t="shared" si="322"/>
        <v>0</v>
      </c>
      <c r="AB1449" s="8">
        <f t="shared" si="322"/>
        <v>0</v>
      </c>
      <c r="AC1449" s="356" t="s">
        <v>28</v>
      </c>
      <c r="AD1449" s="357"/>
    </row>
    <row r="1450" spans="1:30" ht="12.75">
      <c r="A1450" s="325"/>
      <c r="B1450" s="347"/>
      <c r="C1450" s="351"/>
      <c r="D1450" s="107"/>
      <c r="E1450" s="74"/>
      <c r="F1450" s="10"/>
      <c r="G1450" s="74"/>
      <c r="H1450" s="10"/>
      <c r="I1450" s="74"/>
      <c r="J1450" s="10"/>
      <c r="K1450" s="74"/>
      <c r="L1450" s="10"/>
      <c r="M1450" s="74"/>
      <c r="N1450" s="10"/>
      <c r="O1450" s="74"/>
      <c r="P1450" s="95"/>
      <c r="Q1450" s="11"/>
      <c r="R1450" s="10" t="s">
        <v>30</v>
      </c>
      <c r="S1450" s="12">
        <f aca="true" t="shared" si="323" ref="S1450:T1454">U1450+W1450+Y1450+AA1450</f>
        <v>0</v>
      </c>
      <c r="T1450" s="12">
        <f t="shared" si="323"/>
        <v>0</v>
      </c>
      <c r="U1450" s="538">
        <v>0</v>
      </c>
      <c r="V1450" s="12">
        <v>0</v>
      </c>
      <c r="W1450" s="12">
        <v>0</v>
      </c>
      <c r="X1450" s="12">
        <v>0</v>
      </c>
      <c r="Y1450" s="12">
        <v>0</v>
      </c>
      <c r="Z1450" s="12">
        <v>0</v>
      </c>
      <c r="AA1450" s="12">
        <v>0</v>
      </c>
      <c r="AB1450" s="20">
        <v>0</v>
      </c>
      <c r="AC1450" s="351"/>
      <c r="AD1450" s="358"/>
    </row>
    <row r="1451" spans="1:30" ht="12.75">
      <c r="A1451" s="325"/>
      <c r="B1451" s="347"/>
      <c r="C1451" s="351"/>
      <c r="D1451" s="107"/>
      <c r="E1451" s="74"/>
      <c r="F1451" s="10"/>
      <c r="G1451" s="74"/>
      <c r="H1451" s="10"/>
      <c r="I1451" s="74"/>
      <c r="J1451" s="10"/>
      <c r="K1451" s="74"/>
      <c r="L1451" s="10"/>
      <c r="M1451" s="74"/>
      <c r="N1451" s="10"/>
      <c r="O1451" s="74"/>
      <c r="P1451" s="95"/>
      <c r="Q1451" s="47"/>
      <c r="R1451" s="10" t="s">
        <v>33</v>
      </c>
      <c r="S1451" s="12">
        <f t="shared" si="323"/>
        <v>0</v>
      </c>
      <c r="T1451" s="12">
        <f t="shared" si="323"/>
        <v>0</v>
      </c>
      <c r="U1451" s="538">
        <v>0</v>
      </c>
      <c r="V1451" s="12">
        <v>0</v>
      </c>
      <c r="W1451" s="12">
        <v>0</v>
      </c>
      <c r="X1451" s="12">
        <v>0</v>
      </c>
      <c r="Y1451" s="12">
        <v>0</v>
      </c>
      <c r="Z1451" s="12">
        <v>0</v>
      </c>
      <c r="AA1451" s="12">
        <v>0</v>
      </c>
      <c r="AB1451" s="20">
        <v>0</v>
      </c>
      <c r="AC1451" s="351"/>
      <c r="AD1451" s="358"/>
    </row>
    <row r="1452" spans="1:30" ht="12.75">
      <c r="A1452" s="325"/>
      <c r="B1452" s="347"/>
      <c r="C1452" s="351"/>
      <c r="D1452" s="107"/>
      <c r="E1452" s="74"/>
      <c r="F1452" s="10"/>
      <c r="G1452" s="74"/>
      <c r="H1452" s="10"/>
      <c r="I1452" s="74"/>
      <c r="J1452" s="10"/>
      <c r="K1452" s="74"/>
      <c r="L1452" s="10"/>
      <c r="M1452" s="74"/>
      <c r="N1452" s="10"/>
      <c r="O1452" s="74"/>
      <c r="P1452" s="10" t="s">
        <v>194</v>
      </c>
      <c r="Q1452" s="47" t="s">
        <v>32</v>
      </c>
      <c r="R1452" s="10" t="s">
        <v>34</v>
      </c>
      <c r="S1452" s="12">
        <f t="shared" si="323"/>
        <v>2000</v>
      </c>
      <c r="T1452" s="12">
        <f t="shared" si="323"/>
        <v>2000</v>
      </c>
      <c r="U1452" s="538">
        <v>2000</v>
      </c>
      <c r="V1452" s="12">
        <v>2000</v>
      </c>
      <c r="W1452" s="12">
        <v>0</v>
      </c>
      <c r="X1452" s="12">
        <v>0</v>
      </c>
      <c r="Y1452" s="12">
        <v>0</v>
      </c>
      <c r="Z1452" s="12">
        <v>0</v>
      </c>
      <c r="AA1452" s="12">
        <v>0</v>
      </c>
      <c r="AB1452" s="20">
        <v>0</v>
      </c>
      <c r="AC1452" s="351"/>
      <c r="AD1452" s="358"/>
    </row>
    <row r="1453" spans="1:30" ht="12.75">
      <c r="A1453" s="325"/>
      <c r="B1453" s="347"/>
      <c r="C1453" s="351"/>
      <c r="D1453" s="107"/>
      <c r="E1453" s="74"/>
      <c r="F1453" s="10"/>
      <c r="G1453" s="74"/>
      <c r="H1453" s="10"/>
      <c r="I1453" s="74"/>
      <c r="J1453" s="10"/>
      <c r="K1453" s="74"/>
      <c r="L1453" s="10"/>
      <c r="M1453" s="74"/>
      <c r="N1453" s="10"/>
      <c r="O1453" s="74"/>
      <c r="P1453" s="10" t="s">
        <v>194</v>
      </c>
      <c r="Q1453" s="47" t="s">
        <v>32</v>
      </c>
      <c r="R1453" s="10" t="s">
        <v>35</v>
      </c>
      <c r="S1453" s="12">
        <f t="shared" si="323"/>
        <v>1291.4</v>
      </c>
      <c r="T1453" s="12">
        <f t="shared" si="323"/>
        <v>1291.4</v>
      </c>
      <c r="U1453" s="538">
        <v>1291.4</v>
      </c>
      <c r="V1453" s="12">
        <v>1291.4</v>
      </c>
      <c r="W1453" s="12">
        <v>0</v>
      </c>
      <c r="X1453" s="12">
        <v>0</v>
      </c>
      <c r="Y1453" s="12">
        <v>0</v>
      </c>
      <c r="Z1453" s="12">
        <v>0</v>
      </c>
      <c r="AA1453" s="12">
        <v>0</v>
      </c>
      <c r="AB1453" s="20">
        <v>0</v>
      </c>
      <c r="AC1453" s="351"/>
      <c r="AD1453" s="358"/>
    </row>
    <row r="1454" spans="1:30" ht="12.75">
      <c r="A1454" s="325"/>
      <c r="B1454" s="347"/>
      <c r="C1454" s="351"/>
      <c r="D1454" s="107"/>
      <c r="E1454" s="74"/>
      <c r="F1454" s="10"/>
      <c r="G1454" s="74"/>
      <c r="H1454" s="10"/>
      <c r="I1454" s="74"/>
      <c r="J1454" s="10"/>
      <c r="K1454" s="74"/>
      <c r="L1454" s="10"/>
      <c r="M1454" s="74"/>
      <c r="N1454" s="10"/>
      <c r="O1454" s="74"/>
      <c r="P1454" s="10" t="s">
        <v>194</v>
      </c>
      <c r="Q1454" s="10" t="s">
        <v>31</v>
      </c>
      <c r="R1454" s="10" t="s">
        <v>36</v>
      </c>
      <c r="S1454" s="12">
        <f t="shared" si="323"/>
        <v>8037.8</v>
      </c>
      <c r="T1454" s="12">
        <f t="shared" si="323"/>
        <v>8037.8</v>
      </c>
      <c r="U1454" s="538">
        <f>222.4+10393.4-173.8-225.5-2178.7</f>
        <v>8037.8</v>
      </c>
      <c r="V1454" s="12">
        <f>222.4+10393.4-173.8-225.5-2178.7</f>
        <v>8037.8</v>
      </c>
      <c r="W1454" s="12">
        <v>0</v>
      </c>
      <c r="X1454" s="12">
        <v>0</v>
      </c>
      <c r="Y1454" s="12">
        <v>0</v>
      </c>
      <c r="Z1454" s="12">
        <v>0</v>
      </c>
      <c r="AA1454" s="12">
        <v>0</v>
      </c>
      <c r="AB1454" s="20">
        <v>0</v>
      </c>
      <c r="AC1454" s="351"/>
      <c r="AD1454" s="358"/>
    </row>
    <row r="1455" spans="1:30" ht="12.75">
      <c r="A1455" s="325"/>
      <c r="B1455" s="347"/>
      <c r="C1455" s="351"/>
      <c r="D1455" s="107"/>
      <c r="E1455" s="74"/>
      <c r="F1455" s="10"/>
      <c r="G1455" s="74"/>
      <c r="H1455" s="10"/>
      <c r="I1455" s="74"/>
      <c r="J1455" s="10"/>
      <c r="K1455" s="74"/>
      <c r="L1455" s="10"/>
      <c r="M1455" s="74"/>
      <c r="N1455" s="10"/>
      <c r="O1455" s="74"/>
      <c r="P1455" s="95"/>
      <c r="Q1455" s="47"/>
      <c r="R1455" s="10" t="s">
        <v>207</v>
      </c>
      <c r="S1455" s="12">
        <v>0</v>
      </c>
      <c r="T1455" s="12">
        <v>0</v>
      </c>
      <c r="U1455" s="538">
        <v>0</v>
      </c>
      <c r="V1455" s="12">
        <v>0</v>
      </c>
      <c r="W1455" s="12">
        <v>0</v>
      </c>
      <c r="X1455" s="12">
        <v>0</v>
      </c>
      <c r="Y1455" s="12">
        <v>0</v>
      </c>
      <c r="Z1455" s="12">
        <v>0</v>
      </c>
      <c r="AA1455" s="12">
        <v>0</v>
      </c>
      <c r="AB1455" s="20">
        <v>0</v>
      </c>
      <c r="AC1455" s="351"/>
      <c r="AD1455" s="358"/>
    </row>
    <row r="1456" spans="1:30" ht="12.75">
      <c r="A1456" s="325"/>
      <c r="B1456" s="347"/>
      <c r="C1456" s="351"/>
      <c r="D1456" s="107"/>
      <c r="E1456" s="74"/>
      <c r="F1456" s="10"/>
      <c r="G1456" s="74"/>
      <c r="H1456" s="10"/>
      <c r="I1456" s="74"/>
      <c r="J1456" s="10"/>
      <c r="K1456" s="74"/>
      <c r="L1456" s="10"/>
      <c r="M1456" s="74"/>
      <c r="N1456" s="10"/>
      <c r="O1456" s="74"/>
      <c r="P1456" s="10"/>
      <c r="Q1456" s="10"/>
      <c r="R1456" s="47" t="s">
        <v>214</v>
      </c>
      <c r="S1456" s="12">
        <f aca="true" t="shared" si="324" ref="S1456:T1460">U1456+W1456+Y1456+AA1456</f>
        <v>0</v>
      </c>
      <c r="T1456" s="12">
        <f t="shared" si="324"/>
        <v>0</v>
      </c>
      <c r="U1456" s="538">
        <v>0</v>
      </c>
      <c r="V1456" s="12">
        <v>0</v>
      </c>
      <c r="W1456" s="12">
        <v>0</v>
      </c>
      <c r="X1456" s="12">
        <v>0</v>
      </c>
      <c r="Y1456" s="12">
        <v>0</v>
      </c>
      <c r="Z1456" s="12">
        <v>0</v>
      </c>
      <c r="AA1456" s="12">
        <v>0</v>
      </c>
      <c r="AB1456" s="12">
        <v>0</v>
      </c>
      <c r="AC1456" s="351"/>
      <c r="AD1456" s="358"/>
    </row>
    <row r="1457" spans="1:30" ht="12.75">
      <c r="A1457" s="325"/>
      <c r="B1457" s="347"/>
      <c r="C1457" s="351"/>
      <c r="D1457" s="107"/>
      <c r="E1457" s="74"/>
      <c r="F1457" s="10"/>
      <c r="G1457" s="74"/>
      <c r="H1457" s="10"/>
      <c r="I1457" s="74"/>
      <c r="J1457" s="10"/>
      <c r="K1457" s="74"/>
      <c r="L1457" s="10"/>
      <c r="M1457" s="74"/>
      <c r="N1457" s="10"/>
      <c r="O1457" s="74"/>
      <c r="P1457" s="10"/>
      <c r="Q1457" s="10"/>
      <c r="R1457" s="47" t="s">
        <v>215</v>
      </c>
      <c r="S1457" s="12">
        <f t="shared" si="324"/>
        <v>0</v>
      </c>
      <c r="T1457" s="12">
        <f t="shared" si="324"/>
        <v>0</v>
      </c>
      <c r="U1457" s="538">
        <v>0</v>
      </c>
      <c r="V1457" s="12">
        <v>0</v>
      </c>
      <c r="W1457" s="12">
        <v>0</v>
      </c>
      <c r="X1457" s="12">
        <v>0</v>
      </c>
      <c r="Y1457" s="12">
        <v>0</v>
      </c>
      <c r="Z1457" s="12">
        <v>0</v>
      </c>
      <c r="AA1457" s="12">
        <v>0</v>
      </c>
      <c r="AB1457" s="12">
        <v>0</v>
      </c>
      <c r="AC1457" s="351"/>
      <c r="AD1457" s="358"/>
    </row>
    <row r="1458" spans="1:30" ht="12.75">
      <c r="A1458" s="325"/>
      <c r="B1458" s="347"/>
      <c r="C1458" s="351"/>
      <c r="D1458" s="107"/>
      <c r="E1458" s="74"/>
      <c r="F1458" s="10"/>
      <c r="G1458" s="74"/>
      <c r="H1458" s="10"/>
      <c r="I1458" s="74"/>
      <c r="J1458" s="10"/>
      <c r="K1458" s="74"/>
      <c r="L1458" s="10"/>
      <c r="M1458" s="74"/>
      <c r="N1458" s="10"/>
      <c r="O1458" s="74"/>
      <c r="P1458" s="10"/>
      <c r="Q1458" s="10"/>
      <c r="R1458" s="47" t="s">
        <v>216</v>
      </c>
      <c r="S1458" s="12">
        <f t="shared" si="324"/>
        <v>0</v>
      </c>
      <c r="T1458" s="12">
        <f t="shared" si="324"/>
        <v>0</v>
      </c>
      <c r="U1458" s="538">
        <v>0</v>
      </c>
      <c r="V1458" s="12">
        <v>0</v>
      </c>
      <c r="W1458" s="12">
        <v>0</v>
      </c>
      <c r="X1458" s="12">
        <v>0</v>
      </c>
      <c r="Y1458" s="12">
        <v>0</v>
      </c>
      <c r="Z1458" s="12">
        <v>0</v>
      </c>
      <c r="AA1458" s="12">
        <v>0</v>
      </c>
      <c r="AB1458" s="12">
        <v>0</v>
      </c>
      <c r="AC1458" s="351"/>
      <c r="AD1458" s="358"/>
    </row>
    <row r="1459" spans="1:30" ht="12.75">
      <c r="A1459" s="325"/>
      <c r="B1459" s="347"/>
      <c r="C1459" s="351"/>
      <c r="D1459" s="107"/>
      <c r="E1459" s="74"/>
      <c r="F1459" s="10"/>
      <c r="G1459" s="74"/>
      <c r="H1459" s="10"/>
      <c r="I1459" s="74"/>
      <c r="J1459" s="10"/>
      <c r="K1459" s="74"/>
      <c r="L1459" s="10"/>
      <c r="M1459" s="74"/>
      <c r="N1459" s="10"/>
      <c r="O1459" s="74"/>
      <c r="P1459" s="10"/>
      <c r="Q1459" s="10"/>
      <c r="R1459" s="47" t="s">
        <v>217</v>
      </c>
      <c r="S1459" s="12">
        <f t="shared" si="324"/>
        <v>0</v>
      </c>
      <c r="T1459" s="12">
        <f t="shared" si="324"/>
        <v>0</v>
      </c>
      <c r="U1459" s="538">
        <v>0</v>
      </c>
      <c r="V1459" s="12">
        <v>0</v>
      </c>
      <c r="W1459" s="12">
        <v>0</v>
      </c>
      <c r="X1459" s="12">
        <v>0</v>
      </c>
      <c r="Y1459" s="12">
        <v>0</v>
      </c>
      <c r="Z1459" s="12">
        <v>0</v>
      </c>
      <c r="AA1459" s="12">
        <v>0</v>
      </c>
      <c r="AB1459" s="12">
        <v>0</v>
      </c>
      <c r="AC1459" s="351"/>
      <c r="AD1459" s="358"/>
    </row>
    <row r="1460" spans="1:30" ht="13.5" thickBot="1">
      <c r="A1460" s="326"/>
      <c r="B1460" s="348"/>
      <c r="C1460" s="352"/>
      <c r="D1460" s="135"/>
      <c r="E1460" s="75"/>
      <c r="F1460" s="21"/>
      <c r="G1460" s="75"/>
      <c r="H1460" s="21"/>
      <c r="I1460" s="75"/>
      <c r="J1460" s="21"/>
      <c r="K1460" s="75"/>
      <c r="L1460" s="21"/>
      <c r="M1460" s="75"/>
      <c r="N1460" s="21"/>
      <c r="O1460" s="75"/>
      <c r="P1460" s="21"/>
      <c r="Q1460" s="21"/>
      <c r="R1460" s="48" t="s">
        <v>218</v>
      </c>
      <c r="S1460" s="15">
        <f t="shared" si="324"/>
        <v>0</v>
      </c>
      <c r="T1460" s="15">
        <f t="shared" si="324"/>
        <v>0</v>
      </c>
      <c r="U1460" s="542">
        <v>0</v>
      </c>
      <c r="V1460" s="15">
        <v>0</v>
      </c>
      <c r="W1460" s="15">
        <v>0</v>
      </c>
      <c r="X1460" s="15">
        <v>0</v>
      </c>
      <c r="Y1460" s="15">
        <v>0</v>
      </c>
      <c r="Z1460" s="15">
        <v>0</v>
      </c>
      <c r="AA1460" s="15">
        <v>0</v>
      </c>
      <c r="AB1460" s="15">
        <v>0</v>
      </c>
      <c r="AC1460" s="352"/>
      <c r="AD1460" s="359"/>
    </row>
    <row r="1461" spans="1:30" ht="12.75" customHeight="1">
      <c r="A1461" s="325" t="s">
        <v>95</v>
      </c>
      <c r="B1461" s="347" t="s">
        <v>96</v>
      </c>
      <c r="C1461" s="351" t="s">
        <v>97</v>
      </c>
      <c r="D1461" s="133"/>
      <c r="E1461" s="123"/>
      <c r="F1461" s="79"/>
      <c r="G1461" s="123"/>
      <c r="H1461" s="79"/>
      <c r="I1461" s="123"/>
      <c r="J1461" s="79"/>
      <c r="K1461" s="123"/>
      <c r="L1461" s="79"/>
      <c r="M1461" s="123"/>
      <c r="N1461" s="79"/>
      <c r="O1461" s="123"/>
      <c r="P1461" s="113"/>
      <c r="Q1461" s="7"/>
      <c r="R1461" s="19" t="s">
        <v>27</v>
      </c>
      <c r="S1461" s="8">
        <f>SUM(S1462:S1472)</f>
        <v>8500</v>
      </c>
      <c r="T1461" s="8">
        <f aca="true" t="shared" si="325" ref="T1461:AB1461">SUM(T1462:T1472)</f>
        <v>0</v>
      </c>
      <c r="U1461" s="534">
        <f t="shared" si="325"/>
        <v>8500</v>
      </c>
      <c r="V1461" s="8">
        <f t="shared" si="325"/>
        <v>0</v>
      </c>
      <c r="W1461" s="8">
        <f t="shared" si="325"/>
        <v>0</v>
      </c>
      <c r="X1461" s="8">
        <f t="shared" si="325"/>
        <v>0</v>
      </c>
      <c r="Y1461" s="8">
        <f t="shared" si="325"/>
        <v>0</v>
      </c>
      <c r="Z1461" s="8">
        <f t="shared" si="325"/>
        <v>0</v>
      </c>
      <c r="AA1461" s="8">
        <f t="shared" si="325"/>
        <v>0</v>
      </c>
      <c r="AB1461" s="8">
        <f t="shared" si="325"/>
        <v>0</v>
      </c>
      <c r="AC1461" s="356" t="s">
        <v>28</v>
      </c>
      <c r="AD1461" s="357"/>
    </row>
    <row r="1462" spans="1:30" ht="12.75">
      <c r="A1462" s="325"/>
      <c r="B1462" s="347"/>
      <c r="C1462" s="351"/>
      <c r="D1462" s="107"/>
      <c r="E1462" s="74"/>
      <c r="F1462" s="10"/>
      <c r="G1462" s="74"/>
      <c r="H1462" s="10"/>
      <c r="I1462" s="74"/>
      <c r="J1462" s="10"/>
      <c r="K1462" s="74"/>
      <c r="L1462" s="10"/>
      <c r="M1462" s="74"/>
      <c r="N1462" s="10"/>
      <c r="O1462" s="74"/>
      <c r="P1462" s="95"/>
      <c r="Q1462" s="10"/>
      <c r="R1462" s="10" t="s">
        <v>30</v>
      </c>
      <c r="S1462" s="12">
        <f aca="true" t="shared" si="326" ref="S1462:T1466">U1462+W1462+Y1462+AA1462</f>
        <v>0</v>
      </c>
      <c r="T1462" s="12">
        <f t="shared" si="326"/>
        <v>0</v>
      </c>
      <c r="U1462" s="538">
        <v>0</v>
      </c>
      <c r="V1462" s="12">
        <v>0</v>
      </c>
      <c r="W1462" s="12">
        <v>0</v>
      </c>
      <c r="X1462" s="12">
        <v>0</v>
      </c>
      <c r="Y1462" s="12">
        <v>0</v>
      </c>
      <c r="Z1462" s="12">
        <v>0</v>
      </c>
      <c r="AA1462" s="12">
        <v>0</v>
      </c>
      <c r="AB1462" s="20">
        <v>0</v>
      </c>
      <c r="AC1462" s="351"/>
      <c r="AD1462" s="358"/>
    </row>
    <row r="1463" spans="1:30" ht="12.75">
      <c r="A1463" s="325"/>
      <c r="B1463" s="347"/>
      <c r="C1463" s="351"/>
      <c r="D1463" s="107"/>
      <c r="E1463" s="74"/>
      <c r="F1463" s="10"/>
      <c r="G1463" s="74"/>
      <c r="H1463" s="10"/>
      <c r="I1463" s="74"/>
      <c r="J1463" s="10"/>
      <c r="K1463" s="74"/>
      <c r="L1463" s="10"/>
      <c r="M1463" s="74"/>
      <c r="N1463" s="10"/>
      <c r="O1463" s="74"/>
      <c r="P1463" s="95"/>
      <c r="Q1463" s="10"/>
      <c r="R1463" s="10" t="s">
        <v>33</v>
      </c>
      <c r="S1463" s="12">
        <f t="shared" si="326"/>
        <v>0</v>
      </c>
      <c r="T1463" s="12">
        <f t="shared" si="326"/>
        <v>0</v>
      </c>
      <c r="U1463" s="538">
        <v>0</v>
      </c>
      <c r="V1463" s="12">
        <v>0</v>
      </c>
      <c r="W1463" s="12">
        <v>0</v>
      </c>
      <c r="X1463" s="12">
        <v>0</v>
      </c>
      <c r="Y1463" s="12">
        <v>0</v>
      </c>
      <c r="Z1463" s="12">
        <v>0</v>
      </c>
      <c r="AA1463" s="12">
        <v>0</v>
      </c>
      <c r="AB1463" s="20">
        <v>0</v>
      </c>
      <c r="AC1463" s="351"/>
      <c r="AD1463" s="358"/>
    </row>
    <row r="1464" spans="1:30" ht="12.75">
      <c r="A1464" s="325"/>
      <c r="B1464" s="347"/>
      <c r="C1464" s="351"/>
      <c r="D1464" s="107"/>
      <c r="E1464" s="74"/>
      <c r="F1464" s="10"/>
      <c r="G1464" s="74"/>
      <c r="H1464" s="10"/>
      <c r="I1464" s="74"/>
      <c r="J1464" s="10"/>
      <c r="K1464" s="74"/>
      <c r="L1464" s="10"/>
      <c r="M1464" s="74"/>
      <c r="N1464" s="10"/>
      <c r="O1464" s="74"/>
      <c r="P1464" s="95"/>
      <c r="Q1464" s="10"/>
      <c r="R1464" s="10" t="s">
        <v>34</v>
      </c>
      <c r="S1464" s="12">
        <f t="shared" si="326"/>
        <v>0</v>
      </c>
      <c r="T1464" s="12">
        <f t="shared" si="326"/>
        <v>0</v>
      </c>
      <c r="U1464" s="538">
        <v>0</v>
      </c>
      <c r="V1464" s="12">
        <v>0</v>
      </c>
      <c r="W1464" s="12">
        <v>0</v>
      </c>
      <c r="X1464" s="12">
        <v>0</v>
      </c>
      <c r="Y1464" s="12">
        <v>0</v>
      </c>
      <c r="Z1464" s="12">
        <v>0</v>
      </c>
      <c r="AA1464" s="12">
        <v>0</v>
      </c>
      <c r="AB1464" s="20">
        <v>0</v>
      </c>
      <c r="AC1464" s="351"/>
      <c r="AD1464" s="358"/>
    </row>
    <row r="1465" spans="1:30" ht="12.75">
      <c r="A1465" s="325"/>
      <c r="B1465" s="347"/>
      <c r="C1465" s="351"/>
      <c r="D1465" s="107"/>
      <c r="E1465" s="74"/>
      <c r="F1465" s="10"/>
      <c r="G1465" s="74"/>
      <c r="H1465" s="10"/>
      <c r="I1465" s="74"/>
      <c r="J1465" s="10"/>
      <c r="K1465" s="74"/>
      <c r="L1465" s="10"/>
      <c r="M1465" s="74"/>
      <c r="N1465" s="10"/>
      <c r="O1465" s="74"/>
      <c r="P1465" s="95"/>
      <c r="Q1465" s="10"/>
      <c r="R1465" s="10" t="s">
        <v>35</v>
      </c>
      <c r="S1465" s="12">
        <f t="shared" si="326"/>
        <v>0</v>
      </c>
      <c r="T1465" s="12">
        <f t="shared" si="326"/>
        <v>0</v>
      </c>
      <c r="U1465" s="538">
        <v>0</v>
      </c>
      <c r="V1465" s="12">
        <v>0</v>
      </c>
      <c r="W1465" s="12">
        <v>0</v>
      </c>
      <c r="X1465" s="12">
        <v>0</v>
      </c>
      <c r="Y1465" s="12">
        <v>0</v>
      </c>
      <c r="Z1465" s="12">
        <v>0</v>
      </c>
      <c r="AA1465" s="12">
        <v>0</v>
      </c>
      <c r="AB1465" s="20">
        <v>0</v>
      </c>
      <c r="AC1465" s="351"/>
      <c r="AD1465" s="358"/>
    </row>
    <row r="1466" spans="1:30" ht="12.75">
      <c r="A1466" s="325"/>
      <c r="B1466" s="347"/>
      <c r="C1466" s="351"/>
      <c r="D1466" s="107"/>
      <c r="E1466" s="74"/>
      <c r="F1466" s="10"/>
      <c r="G1466" s="74"/>
      <c r="H1466" s="10"/>
      <c r="I1466" s="74"/>
      <c r="J1466" s="10"/>
      <c r="K1466" s="74"/>
      <c r="L1466" s="10"/>
      <c r="M1466" s="74"/>
      <c r="N1466" s="10"/>
      <c r="O1466" s="74"/>
      <c r="P1466" s="95"/>
      <c r="Q1466" s="10"/>
      <c r="R1466" s="10" t="s">
        <v>36</v>
      </c>
      <c r="S1466" s="12">
        <f t="shared" si="326"/>
        <v>0</v>
      </c>
      <c r="T1466" s="12">
        <f t="shared" si="326"/>
        <v>0</v>
      </c>
      <c r="U1466" s="538">
        <v>0</v>
      </c>
      <c r="V1466" s="12">
        <v>0</v>
      </c>
      <c r="W1466" s="12">
        <v>0</v>
      </c>
      <c r="X1466" s="12">
        <v>0</v>
      </c>
      <c r="Y1466" s="12">
        <v>0</v>
      </c>
      <c r="Z1466" s="12">
        <v>0</v>
      </c>
      <c r="AA1466" s="12">
        <v>0</v>
      </c>
      <c r="AB1466" s="20">
        <v>0</v>
      </c>
      <c r="AC1466" s="351"/>
      <c r="AD1466" s="358"/>
    </row>
    <row r="1467" spans="1:30" ht="12.75">
      <c r="A1467" s="325"/>
      <c r="B1467" s="347"/>
      <c r="C1467" s="351"/>
      <c r="D1467" s="107"/>
      <c r="E1467" s="74"/>
      <c r="F1467" s="10"/>
      <c r="G1467" s="74"/>
      <c r="H1467" s="10"/>
      <c r="I1467" s="74"/>
      <c r="J1467" s="10"/>
      <c r="K1467" s="74"/>
      <c r="L1467" s="10"/>
      <c r="M1467" s="74"/>
      <c r="N1467" s="10"/>
      <c r="O1467" s="74"/>
      <c r="P1467" s="10"/>
      <c r="Q1467" s="47"/>
      <c r="R1467" s="10" t="s">
        <v>207</v>
      </c>
      <c r="S1467" s="12">
        <v>0</v>
      </c>
      <c r="T1467" s="12">
        <v>0</v>
      </c>
      <c r="U1467" s="538">
        <v>0</v>
      </c>
      <c r="V1467" s="12">
        <v>0</v>
      </c>
      <c r="W1467" s="12">
        <v>0</v>
      </c>
      <c r="X1467" s="12">
        <v>0</v>
      </c>
      <c r="Y1467" s="12">
        <v>0</v>
      </c>
      <c r="Z1467" s="12">
        <v>0</v>
      </c>
      <c r="AA1467" s="12">
        <v>0</v>
      </c>
      <c r="AB1467" s="20">
        <v>0</v>
      </c>
      <c r="AC1467" s="351"/>
      <c r="AD1467" s="358"/>
    </row>
    <row r="1468" spans="1:30" ht="12.75">
      <c r="A1468" s="325"/>
      <c r="B1468" s="347"/>
      <c r="C1468" s="351"/>
      <c r="D1468" s="107"/>
      <c r="E1468" s="74"/>
      <c r="F1468" s="10"/>
      <c r="G1468" s="74"/>
      <c r="H1468" s="10"/>
      <c r="I1468" s="74"/>
      <c r="J1468" s="10"/>
      <c r="K1468" s="74"/>
      <c r="L1468" s="10"/>
      <c r="M1468" s="74"/>
      <c r="N1468" s="10"/>
      <c r="O1468" s="74"/>
      <c r="P1468" s="10"/>
      <c r="Q1468" s="10"/>
      <c r="R1468" s="47" t="s">
        <v>214</v>
      </c>
      <c r="S1468" s="12">
        <f aca="true" t="shared" si="327" ref="S1468:T1472">U1468+W1468+Y1468+AA1468</f>
        <v>0</v>
      </c>
      <c r="T1468" s="12">
        <f t="shared" si="327"/>
        <v>0</v>
      </c>
      <c r="U1468" s="538">
        <v>0</v>
      </c>
      <c r="V1468" s="12">
        <v>0</v>
      </c>
      <c r="W1468" s="12">
        <v>0</v>
      </c>
      <c r="X1468" s="12">
        <v>0</v>
      </c>
      <c r="Y1468" s="12">
        <v>0</v>
      </c>
      <c r="Z1468" s="12">
        <v>0</v>
      </c>
      <c r="AA1468" s="12">
        <v>0</v>
      </c>
      <c r="AB1468" s="12">
        <v>0</v>
      </c>
      <c r="AC1468" s="351"/>
      <c r="AD1468" s="358"/>
    </row>
    <row r="1469" spans="1:30" ht="12.75">
      <c r="A1469" s="325"/>
      <c r="B1469" s="347"/>
      <c r="C1469" s="351"/>
      <c r="D1469" s="107"/>
      <c r="E1469" s="74"/>
      <c r="F1469" s="10"/>
      <c r="G1469" s="74"/>
      <c r="H1469" s="10"/>
      <c r="I1469" s="74"/>
      <c r="J1469" s="10"/>
      <c r="K1469" s="74"/>
      <c r="L1469" s="10"/>
      <c r="M1469" s="74"/>
      <c r="N1469" s="10"/>
      <c r="O1469" s="74"/>
      <c r="P1469" s="10"/>
      <c r="Q1469" s="10"/>
      <c r="R1469" s="47" t="s">
        <v>215</v>
      </c>
      <c r="S1469" s="12">
        <f t="shared" si="327"/>
        <v>0</v>
      </c>
      <c r="T1469" s="12">
        <f t="shared" si="327"/>
        <v>0</v>
      </c>
      <c r="U1469" s="538">
        <v>0</v>
      </c>
      <c r="V1469" s="12">
        <v>0</v>
      </c>
      <c r="W1469" s="12">
        <v>0</v>
      </c>
      <c r="X1469" s="12">
        <v>0</v>
      </c>
      <c r="Y1469" s="12">
        <v>0</v>
      </c>
      <c r="Z1469" s="12">
        <v>0</v>
      </c>
      <c r="AA1469" s="12">
        <v>0</v>
      </c>
      <c r="AB1469" s="12">
        <v>0</v>
      </c>
      <c r="AC1469" s="351"/>
      <c r="AD1469" s="358"/>
    </row>
    <row r="1470" spans="1:30" ht="12.75">
      <c r="A1470" s="325"/>
      <c r="B1470" s="347"/>
      <c r="C1470" s="351"/>
      <c r="D1470" s="107"/>
      <c r="E1470" s="74"/>
      <c r="F1470" s="10"/>
      <c r="G1470" s="74"/>
      <c r="H1470" s="10"/>
      <c r="I1470" s="74"/>
      <c r="J1470" s="10"/>
      <c r="K1470" s="74"/>
      <c r="L1470" s="10"/>
      <c r="M1470" s="74"/>
      <c r="N1470" s="10"/>
      <c r="O1470" s="74"/>
      <c r="P1470" s="10"/>
      <c r="Q1470" s="10"/>
      <c r="R1470" s="47" t="s">
        <v>216</v>
      </c>
      <c r="S1470" s="12">
        <f t="shared" si="327"/>
        <v>0</v>
      </c>
      <c r="T1470" s="12">
        <f t="shared" si="327"/>
        <v>0</v>
      </c>
      <c r="U1470" s="538">
        <v>0</v>
      </c>
      <c r="V1470" s="12">
        <v>0</v>
      </c>
      <c r="W1470" s="12">
        <v>0</v>
      </c>
      <c r="X1470" s="12">
        <v>0</v>
      </c>
      <c r="Y1470" s="12">
        <v>0</v>
      </c>
      <c r="Z1470" s="12">
        <v>0</v>
      </c>
      <c r="AA1470" s="12">
        <v>0</v>
      </c>
      <c r="AB1470" s="12">
        <v>0</v>
      </c>
      <c r="AC1470" s="351"/>
      <c r="AD1470" s="358"/>
    </row>
    <row r="1471" spans="1:30" ht="12.75">
      <c r="A1471" s="325"/>
      <c r="B1471" s="347"/>
      <c r="C1471" s="351"/>
      <c r="D1471" s="107"/>
      <c r="E1471" s="74"/>
      <c r="F1471" s="10">
        <v>1</v>
      </c>
      <c r="G1471" s="74"/>
      <c r="H1471" s="10"/>
      <c r="I1471" s="74"/>
      <c r="J1471" s="10"/>
      <c r="K1471" s="74"/>
      <c r="L1471" s="10"/>
      <c r="M1471" s="74"/>
      <c r="N1471" s="10"/>
      <c r="O1471" s="74"/>
      <c r="P1471" s="10"/>
      <c r="Q1471" s="10" t="s">
        <v>29</v>
      </c>
      <c r="R1471" s="47" t="s">
        <v>217</v>
      </c>
      <c r="S1471" s="12">
        <f t="shared" si="327"/>
        <v>850</v>
      </c>
      <c r="T1471" s="12">
        <f t="shared" si="327"/>
        <v>0</v>
      </c>
      <c r="U1471" s="538">
        <v>850</v>
      </c>
      <c r="V1471" s="12">
        <v>0</v>
      </c>
      <c r="W1471" s="12">
        <v>0</v>
      </c>
      <c r="X1471" s="12">
        <v>0</v>
      </c>
      <c r="Y1471" s="12">
        <v>0</v>
      </c>
      <c r="Z1471" s="12">
        <v>0</v>
      </c>
      <c r="AA1471" s="12">
        <v>0</v>
      </c>
      <c r="AB1471" s="12">
        <v>0</v>
      </c>
      <c r="AC1471" s="351"/>
      <c r="AD1471" s="358"/>
    </row>
    <row r="1472" spans="1:30" ht="13.5" thickBot="1">
      <c r="A1472" s="326"/>
      <c r="B1472" s="348"/>
      <c r="C1472" s="352"/>
      <c r="D1472" s="135">
        <v>300</v>
      </c>
      <c r="E1472" s="75"/>
      <c r="F1472" s="21"/>
      <c r="G1472" s="75"/>
      <c r="H1472" s="21">
        <v>1</v>
      </c>
      <c r="I1472" s="75"/>
      <c r="J1472" s="21"/>
      <c r="K1472" s="75"/>
      <c r="L1472" s="21"/>
      <c r="M1472" s="75"/>
      <c r="N1472" s="21"/>
      <c r="O1472" s="75"/>
      <c r="P1472" s="21"/>
      <c r="Q1472" s="10" t="s">
        <v>31</v>
      </c>
      <c r="R1472" s="48" t="s">
        <v>218</v>
      </c>
      <c r="S1472" s="15">
        <f t="shared" si="327"/>
        <v>7650</v>
      </c>
      <c r="T1472" s="15">
        <f t="shared" si="327"/>
        <v>0</v>
      </c>
      <c r="U1472" s="538">
        <v>7650</v>
      </c>
      <c r="V1472" s="15">
        <v>0</v>
      </c>
      <c r="W1472" s="15">
        <v>0</v>
      </c>
      <c r="X1472" s="15">
        <v>0</v>
      </c>
      <c r="Y1472" s="15">
        <v>0</v>
      </c>
      <c r="Z1472" s="15">
        <v>0</v>
      </c>
      <c r="AA1472" s="15">
        <v>0</v>
      </c>
      <c r="AB1472" s="15">
        <v>0</v>
      </c>
      <c r="AC1472" s="352"/>
      <c r="AD1472" s="359"/>
    </row>
    <row r="1473" spans="1:30" ht="12.75" customHeight="1">
      <c r="A1473" s="325" t="s">
        <v>98</v>
      </c>
      <c r="B1473" s="347" t="s">
        <v>99</v>
      </c>
      <c r="C1473" s="351" t="s">
        <v>88</v>
      </c>
      <c r="D1473" s="133"/>
      <c r="E1473" s="123"/>
      <c r="F1473" s="79"/>
      <c r="G1473" s="123"/>
      <c r="H1473" s="79"/>
      <c r="I1473" s="123"/>
      <c r="J1473" s="79"/>
      <c r="K1473" s="123"/>
      <c r="L1473" s="79"/>
      <c r="M1473" s="123"/>
      <c r="N1473" s="79"/>
      <c r="O1473" s="123"/>
      <c r="P1473" s="113"/>
      <c r="Q1473" s="72"/>
      <c r="R1473" s="19" t="s">
        <v>27</v>
      </c>
      <c r="S1473" s="8">
        <f>SUM(S1474:S1484)</f>
        <v>60000</v>
      </c>
      <c r="T1473" s="8">
        <f aca="true" t="shared" si="328" ref="T1473:AB1473">SUM(T1474:T1484)</f>
        <v>0</v>
      </c>
      <c r="U1473" s="534">
        <f t="shared" si="328"/>
        <v>60000</v>
      </c>
      <c r="V1473" s="8">
        <f t="shared" si="328"/>
        <v>0</v>
      </c>
      <c r="W1473" s="8">
        <f t="shared" si="328"/>
        <v>0</v>
      </c>
      <c r="X1473" s="8">
        <f t="shared" si="328"/>
        <v>0</v>
      </c>
      <c r="Y1473" s="8">
        <f t="shared" si="328"/>
        <v>0</v>
      </c>
      <c r="Z1473" s="8">
        <f t="shared" si="328"/>
        <v>0</v>
      </c>
      <c r="AA1473" s="8">
        <f t="shared" si="328"/>
        <v>0</v>
      </c>
      <c r="AB1473" s="8">
        <f t="shared" si="328"/>
        <v>0</v>
      </c>
      <c r="AC1473" s="356" t="s">
        <v>28</v>
      </c>
      <c r="AD1473" s="357"/>
    </row>
    <row r="1474" spans="1:30" ht="12.75">
      <c r="A1474" s="325"/>
      <c r="B1474" s="347"/>
      <c r="C1474" s="351"/>
      <c r="D1474" s="107"/>
      <c r="E1474" s="74"/>
      <c r="F1474" s="10"/>
      <c r="G1474" s="74"/>
      <c r="H1474" s="10"/>
      <c r="I1474" s="74"/>
      <c r="J1474" s="10"/>
      <c r="K1474" s="74"/>
      <c r="L1474" s="10"/>
      <c r="M1474" s="74"/>
      <c r="N1474" s="10"/>
      <c r="O1474" s="74"/>
      <c r="P1474" s="95"/>
      <c r="Q1474" s="47"/>
      <c r="R1474" s="10" t="s">
        <v>30</v>
      </c>
      <c r="S1474" s="12">
        <f aca="true" t="shared" si="329" ref="S1474:T1478">U1474+W1474+Y1474+AA1474</f>
        <v>0</v>
      </c>
      <c r="T1474" s="12">
        <f t="shared" si="329"/>
        <v>0</v>
      </c>
      <c r="U1474" s="538">
        <v>0</v>
      </c>
      <c r="V1474" s="12">
        <v>0</v>
      </c>
      <c r="W1474" s="12">
        <v>0</v>
      </c>
      <c r="X1474" s="12">
        <v>0</v>
      </c>
      <c r="Y1474" s="12">
        <v>0</v>
      </c>
      <c r="Z1474" s="12">
        <v>0</v>
      </c>
      <c r="AA1474" s="12">
        <v>0</v>
      </c>
      <c r="AB1474" s="20">
        <v>0</v>
      </c>
      <c r="AC1474" s="351"/>
      <c r="AD1474" s="358"/>
    </row>
    <row r="1475" spans="1:30" ht="12.75">
      <c r="A1475" s="325"/>
      <c r="B1475" s="347"/>
      <c r="C1475" s="351"/>
      <c r="D1475" s="107"/>
      <c r="E1475" s="74"/>
      <c r="F1475" s="10"/>
      <c r="G1475" s="74"/>
      <c r="H1475" s="10"/>
      <c r="I1475" s="74"/>
      <c r="J1475" s="10"/>
      <c r="K1475" s="74"/>
      <c r="L1475" s="10"/>
      <c r="M1475" s="74"/>
      <c r="N1475" s="10"/>
      <c r="O1475" s="74"/>
      <c r="P1475" s="95"/>
      <c r="Q1475" s="47"/>
      <c r="R1475" s="10" t="s">
        <v>33</v>
      </c>
      <c r="S1475" s="12">
        <f t="shared" si="329"/>
        <v>0</v>
      </c>
      <c r="T1475" s="12">
        <f t="shared" si="329"/>
        <v>0</v>
      </c>
      <c r="U1475" s="538">
        <v>0</v>
      </c>
      <c r="V1475" s="12">
        <v>0</v>
      </c>
      <c r="W1475" s="12">
        <v>0</v>
      </c>
      <c r="X1475" s="12">
        <v>0</v>
      </c>
      <c r="Y1475" s="12">
        <v>0</v>
      </c>
      <c r="Z1475" s="12">
        <v>0</v>
      </c>
      <c r="AA1475" s="12">
        <v>0</v>
      </c>
      <c r="AB1475" s="20">
        <v>0</v>
      </c>
      <c r="AC1475" s="351"/>
      <c r="AD1475" s="358"/>
    </row>
    <row r="1476" spans="1:30" ht="12.75">
      <c r="A1476" s="325"/>
      <c r="B1476" s="347"/>
      <c r="C1476" s="351"/>
      <c r="D1476" s="107"/>
      <c r="E1476" s="74"/>
      <c r="F1476" s="10"/>
      <c r="G1476" s="74"/>
      <c r="H1476" s="10"/>
      <c r="I1476" s="74"/>
      <c r="J1476" s="10"/>
      <c r="K1476" s="74"/>
      <c r="L1476" s="10"/>
      <c r="M1476" s="74"/>
      <c r="N1476" s="10"/>
      <c r="O1476" s="74"/>
      <c r="P1476" s="95"/>
      <c r="Q1476" s="47"/>
      <c r="R1476" s="10" t="s">
        <v>34</v>
      </c>
      <c r="S1476" s="12">
        <f t="shared" si="329"/>
        <v>0</v>
      </c>
      <c r="T1476" s="12">
        <f t="shared" si="329"/>
        <v>0</v>
      </c>
      <c r="U1476" s="538">
        <v>0</v>
      </c>
      <c r="V1476" s="12">
        <v>0</v>
      </c>
      <c r="W1476" s="12">
        <v>0</v>
      </c>
      <c r="X1476" s="12">
        <v>0</v>
      </c>
      <c r="Y1476" s="12">
        <v>0</v>
      </c>
      <c r="Z1476" s="12">
        <v>0</v>
      </c>
      <c r="AA1476" s="12">
        <v>0</v>
      </c>
      <c r="AB1476" s="20">
        <v>0</v>
      </c>
      <c r="AC1476" s="351"/>
      <c r="AD1476" s="358"/>
    </row>
    <row r="1477" spans="1:30" ht="12.75">
      <c r="A1477" s="325"/>
      <c r="B1477" s="347"/>
      <c r="C1477" s="351"/>
      <c r="D1477" s="107"/>
      <c r="E1477" s="74"/>
      <c r="F1477" s="10"/>
      <c r="G1477" s="74"/>
      <c r="H1477" s="10"/>
      <c r="I1477" s="74"/>
      <c r="J1477" s="10"/>
      <c r="K1477" s="74"/>
      <c r="L1477" s="10"/>
      <c r="M1477" s="74"/>
      <c r="N1477" s="10"/>
      <c r="O1477" s="74"/>
      <c r="P1477" s="95"/>
      <c r="Q1477" s="47"/>
      <c r="R1477" s="10" t="s">
        <v>35</v>
      </c>
      <c r="S1477" s="12">
        <f t="shared" si="329"/>
        <v>0</v>
      </c>
      <c r="T1477" s="12">
        <f t="shared" si="329"/>
        <v>0</v>
      </c>
      <c r="U1477" s="538">
        <v>0</v>
      </c>
      <c r="V1477" s="12">
        <v>0</v>
      </c>
      <c r="W1477" s="12">
        <v>0</v>
      </c>
      <c r="X1477" s="12">
        <v>0</v>
      </c>
      <c r="Y1477" s="12">
        <v>0</v>
      </c>
      <c r="Z1477" s="12">
        <v>0</v>
      </c>
      <c r="AA1477" s="12">
        <v>0</v>
      </c>
      <c r="AB1477" s="20">
        <v>0</v>
      </c>
      <c r="AC1477" s="351"/>
      <c r="AD1477" s="358"/>
    </row>
    <row r="1478" spans="1:30" ht="12.75">
      <c r="A1478" s="325"/>
      <c r="B1478" s="347"/>
      <c r="C1478" s="351"/>
      <c r="D1478" s="107"/>
      <c r="E1478" s="74"/>
      <c r="F1478" s="10"/>
      <c r="G1478" s="74"/>
      <c r="H1478" s="10"/>
      <c r="I1478" s="74"/>
      <c r="J1478" s="10"/>
      <c r="K1478" s="74"/>
      <c r="L1478" s="10"/>
      <c r="M1478" s="74"/>
      <c r="N1478" s="10"/>
      <c r="O1478" s="74"/>
      <c r="P1478" s="95"/>
      <c r="Q1478" s="47"/>
      <c r="R1478" s="10" t="s">
        <v>36</v>
      </c>
      <c r="S1478" s="12">
        <f t="shared" si="329"/>
        <v>0</v>
      </c>
      <c r="T1478" s="12">
        <f t="shared" si="329"/>
        <v>0</v>
      </c>
      <c r="U1478" s="538">
        <v>0</v>
      </c>
      <c r="V1478" s="12">
        <v>0</v>
      </c>
      <c r="W1478" s="12">
        <v>0</v>
      </c>
      <c r="X1478" s="12">
        <v>0</v>
      </c>
      <c r="Y1478" s="12">
        <v>0</v>
      </c>
      <c r="Z1478" s="12">
        <v>0</v>
      </c>
      <c r="AA1478" s="12">
        <v>0</v>
      </c>
      <c r="AB1478" s="20">
        <v>0</v>
      </c>
      <c r="AC1478" s="351"/>
      <c r="AD1478" s="358"/>
    </row>
    <row r="1479" spans="1:30" ht="12.75">
      <c r="A1479" s="325"/>
      <c r="B1479" s="347"/>
      <c r="C1479" s="351"/>
      <c r="D1479" s="107"/>
      <c r="E1479" s="74"/>
      <c r="F1479" s="10"/>
      <c r="G1479" s="74"/>
      <c r="H1479" s="10"/>
      <c r="I1479" s="74"/>
      <c r="J1479" s="10"/>
      <c r="K1479" s="74"/>
      <c r="L1479" s="10"/>
      <c r="M1479" s="74"/>
      <c r="N1479" s="10"/>
      <c r="O1479" s="74"/>
      <c r="P1479" s="95"/>
      <c r="Q1479" s="47"/>
      <c r="R1479" s="10" t="s">
        <v>207</v>
      </c>
      <c r="S1479" s="12">
        <v>0</v>
      </c>
      <c r="T1479" s="12">
        <v>0</v>
      </c>
      <c r="U1479" s="538">
        <v>0</v>
      </c>
      <c r="V1479" s="12">
        <v>0</v>
      </c>
      <c r="W1479" s="12">
        <v>0</v>
      </c>
      <c r="X1479" s="12">
        <v>0</v>
      </c>
      <c r="Y1479" s="12">
        <v>0</v>
      </c>
      <c r="Z1479" s="12">
        <v>0</v>
      </c>
      <c r="AA1479" s="12">
        <v>0</v>
      </c>
      <c r="AB1479" s="20">
        <v>0</v>
      </c>
      <c r="AC1479" s="351"/>
      <c r="AD1479" s="358"/>
    </row>
    <row r="1480" spans="1:30" ht="12.75">
      <c r="A1480" s="325"/>
      <c r="B1480" s="347"/>
      <c r="C1480" s="351"/>
      <c r="D1480" s="107"/>
      <c r="E1480" s="74"/>
      <c r="F1480" s="10"/>
      <c r="G1480" s="74"/>
      <c r="H1480" s="10"/>
      <c r="I1480" s="74"/>
      <c r="J1480" s="10"/>
      <c r="K1480" s="74"/>
      <c r="L1480" s="10"/>
      <c r="M1480" s="74"/>
      <c r="N1480" s="10"/>
      <c r="O1480" s="74"/>
      <c r="P1480" s="95"/>
      <c r="Q1480" s="47"/>
      <c r="R1480" s="47" t="s">
        <v>214</v>
      </c>
      <c r="S1480" s="12">
        <f aca="true" t="shared" si="330" ref="S1480:T1484">U1480+W1480+Y1480+AA1480</f>
        <v>0</v>
      </c>
      <c r="T1480" s="12">
        <f t="shared" si="330"/>
        <v>0</v>
      </c>
      <c r="U1480" s="538">
        <v>0</v>
      </c>
      <c r="V1480" s="12">
        <v>0</v>
      </c>
      <c r="W1480" s="12">
        <v>0</v>
      </c>
      <c r="X1480" s="12">
        <v>0</v>
      </c>
      <c r="Y1480" s="12">
        <v>0</v>
      </c>
      <c r="Z1480" s="12">
        <v>0</v>
      </c>
      <c r="AA1480" s="12">
        <v>0</v>
      </c>
      <c r="AB1480" s="12">
        <v>0</v>
      </c>
      <c r="AC1480" s="351"/>
      <c r="AD1480" s="358"/>
    </row>
    <row r="1481" spans="1:30" ht="12.75">
      <c r="A1481" s="325"/>
      <c r="B1481" s="347"/>
      <c r="C1481" s="351"/>
      <c r="D1481" s="107"/>
      <c r="E1481" s="74"/>
      <c r="F1481" s="10"/>
      <c r="G1481" s="74"/>
      <c r="H1481" s="10"/>
      <c r="I1481" s="74"/>
      <c r="J1481" s="10"/>
      <c r="K1481" s="74"/>
      <c r="L1481" s="10"/>
      <c r="M1481" s="74"/>
      <c r="N1481" s="10"/>
      <c r="O1481" s="74"/>
      <c r="P1481" s="95"/>
      <c r="Q1481" s="47"/>
      <c r="R1481" s="47" t="s">
        <v>215</v>
      </c>
      <c r="S1481" s="12">
        <f t="shared" si="330"/>
        <v>0</v>
      </c>
      <c r="T1481" s="12">
        <f t="shared" si="330"/>
        <v>0</v>
      </c>
      <c r="U1481" s="538">
        <v>0</v>
      </c>
      <c r="V1481" s="12">
        <v>0</v>
      </c>
      <c r="W1481" s="12">
        <v>0</v>
      </c>
      <c r="X1481" s="12">
        <v>0</v>
      </c>
      <c r="Y1481" s="12">
        <v>0</v>
      </c>
      <c r="Z1481" s="12">
        <v>0</v>
      </c>
      <c r="AA1481" s="12">
        <v>0</v>
      </c>
      <c r="AB1481" s="12">
        <v>0</v>
      </c>
      <c r="AC1481" s="351"/>
      <c r="AD1481" s="358"/>
    </row>
    <row r="1482" spans="1:30" ht="12.75">
      <c r="A1482" s="325"/>
      <c r="B1482" s="347"/>
      <c r="C1482" s="351"/>
      <c r="D1482" s="107"/>
      <c r="E1482" s="74"/>
      <c r="F1482" s="10"/>
      <c r="G1482" s="74"/>
      <c r="H1482" s="10"/>
      <c r="I1482" s="74"/>
      <c r="J1482" s="10"/>
      <c r="K1482" s="74"/>
      <c r="L1482" s="10"/>
      <c r="M1482" s="74"/>
      <c r="N1482" s="10"/>
      <c r="O1482" s="74"/>
      <c r="P1482" s="95"/>
      <c r="Q1482" s="47"/>
      <c r="R1482" s="47" t="s">
        <v>216</v>
      </c>
      <c r="S1482" s="12">
        <f t="shared" si="330"/>
        <v>0</v>
      </c>
      <c r="T1482" s="12">
        <f t="shared" si="330"/>
        <v>0</v>
      </c>
      <c r="U1482" s="538">
        <v>0</v>
      </c>
      <c r="V1482" s="12">
        <v>0</v>
      </c>
      <c r="W1482" s="12">
        <v>0</v>
      </c>
      <c r="X1482" s="12">
        <v>0</v>
      </c>
      <c r="Y1482" s="12">
        <v>0</v>
      </c>
      <c r="Z1482" s="12">
        <v>0</v>
      </c>
      <c r="AA1482" s="12">
        <v>0</v>
      </c>
      <c r="AB1482" s="12">
        <v>0</v>
      </c>
      <c r="AC1482" s="351"/>
      <c r="AD1482" s="358"/>
    </row>
    <row r="1483" spans="1:30" ht="12.75">
      <c r="A1483" s="325"/>
      <c r="B1483" s="347"/>
      <c r="C1483" s="351"/>
      <c r="D1483" s="107"/>
      <c r="E1483" s="74"/>
      <c r="F1483" s="10">
        <v>1</v>
      </c>
      <c r="G1483" s="74"/>
      <c r="H1483" s="10"/>
      <c r="I1483" s="74"/>
      <c r="J1483" s="10"/>
      <c r="K1483" s="74"/>
      <c r="L1483" s="10"/>
      <c r="M1483" s="74"/>
      <c r="N1483" s="10"/>
      <c r="O1483" s="74"/>
      <c r="P1483" s="95"/>
      <c r="Q1483" s="47" t="s">
        <v>32</v>
      </c>
      <c r="R1483" s="47" t="s">
        <v>217</v>
      </c>
      <c r="S1483" s="12">
        <f t="shared" si="330"/>
        <v>6000</v>
      </c>
      <c r="T1483" s="12">
        <f t="shared" si="330"/>
        <v>0</v>
      </c>
      <c r="U1483" s="538">
        <v>6000</v>
      </c>
      <c r="V1483" s="12">
        <v>0</v>
      </c>
      <c r="W1483" s="12">
        <v>0</v>
      </c>
      <c r="X1483" s="12">
        <v>0</v>
      </c>
      <c r="Y1483" s="12">
        <v>0</v>
      </c>
      <c r="Z1483" s="12">
        <v>0</v>
      </c>
      <c r="AA1483" s="12">
        <v>0</v>
      </c>
      <c r="AB1483" s="12">
        <v>0</v>
      </c>
      <c r="AC1483" s="351"/>
      <c r="AD1483" s="358"/>
    </row>
    <row r="1484" spans="1:30" ht="13.5" thickBot="1">
      <c r="A1484" s="326"/>
      <c r="B1484" s="348"/>
      <c r="C1484" s="352"/>
      <c r="D1484" s="135">
        <v>1000</v>
      </c>
      <c r="E1484" s="75"/>
      <c r="F1484" s="21"/>
      <c r="G1484" s="75"/>
      <c r="H1484" s="21">
        <v>1</v>
      </c>
      <c r="I1484" s="75"/>
      <c r="J1484" s="21"/>
      <c r="K1484" s="75"/>
      <c r="L1484" s="21"/>
      <c r="M1484" s="75"/>
      <c r="N1484" s="21"/>
      <c r="O1484" s="75"/>
      <c r="P1484" s="114"/>
      <c r="Q1484" s="47" t="s">
        <v>31</v>
      </c>
      <c r="R1484" s="48" t="s">
        <v>218</v>
      </c>
      <c r="S1484" s="15">
        <f t="shared" si="330"/>
        <v>54000</v>
      </c>
      <c r="T1484" s="15">
        <f t="shared" si="330"/>
        <v>0</v>
      </c>
      <c r="U1484" s="538">
        <v>54000</v>
      </c>
      <c r="V1484" s="15">
        <v>0</v>
      </c>
      <c r="W1484" s="15">
        <v>0</v>
      </c>
      <c r="X1484" s="15">
        <v>0</v>
      </c>
      <c r="Y1484" s="15">
        <v>0</v>
      </c>
      <c r="Z1484" s="15">
        <v>0</v>
      </c>
      <c r="AA1484" s="15">
        <v>0</v>
      </c>
      <c r="AB1484" s="15">
        <v>0</v>
      </c>
      <c r="AC1484" s="352"/>
      <c r="AD1484" s="359"/>
    </row>
    <row r="1485" spans="1:30" ht="12.75" customHeight="1">
      <c r="A1485" s="325" t="s">
        <v>100</v>
      </c>
      <c r="B1485" s="347" t="s">
        <v>101</v>
      </c>
      <c r="C1485" s="351" t="s">
        <v>102</v>
      </c>
      <c r="D1485" s="133"/>
      <c r="E1485" s="123"/>
      <c r="F1485" s="79"/>
      <c r="G1485" s="123"/>
      <c r="H1485" s="79"/>
      <c r="I1485" s="123"/>
      <c r="J1485" s="79"/>
      <c r="K1485" s="123"/>
      <c r="L1485" s="79"/>
      <c r="M1485" s="123"/>
      <c r="N1485" s="79"/>
      <c r="O1485" s="123"/>
      <c r="P1485" s="113"/>
      <c r="Q1485" s="72"/>
      <c r="R1485" s="19" t="s">
        <v>27</v>
      </c>
      <c r="S1485" s="8">
        <f>SUM(S1486:S1496)</f>
        <v>52000</v>
      </c>
      <c r="T1485" s="8">
        <f aca="true" t="shared" si="331" ref="T1485:AB1485">SUM(T1486:T1496)</f>
        <v>0</v>
      </c>
      <c r="U1485" s="534">
        <f t="shared" si="331"/>
        <v>52000</v>
      </c>
      <c r="V1485" s="8">
        <f t="shared" si="331"/>
        <v>0</v>
      </c>
      <c r="W1485" s="8">
        <f t="shared" si="331"/>
        <v>0</v>
      </c>
      <c r="X1485" s="8">
        <f t="shared" si="331"/>
        <v>0</v>
      </c>
      <c r="Y1485" s="8">
        <f t="shared" si="331"/>
        <v>0</v>
      </c>
      <c r="Z1485" s="8">
        <f t="shared" si="331"/>
        <v>0</v>
      </c>
      <c r="AA1485" s="8">
        <f t="shared" si="331"/>
        <v>0</v>
      </c>
      <c r="AB1485" s="8">
        <f t="shared" si="331"/>
        <v>0</v>
      </c>
      <c r="AC1485" s="356" t="s">
        <v>28</v>
      </c>
      <c r="AD1485" s="357"/>
    </row>
    <row r="1486" spans="1:30" ht="12.75">
      <c r="A1486" s="325"/>
      <c r="B1486" s="347"/>
      <c r="C1486" s="351"/>
      <c r="D1486" s="107"/>
      <c r="E1486" s="74"/>
      <c r="F1486" s="10"/>
      <c r="G1486" s="74"/>
      <c r="H1486" s="10"/>
      <c r="I1486" s="74"/>
      <c r="J1486" s="10"/>
      <c r="K1486" s="74"/>
      <c r="L1486" s="10"/>
      <c r="M1486" s="74"/>
      <c r="N1486" s="10"/>
      <c r="O1486" s="74"/>
      <c r="P1486" s="95"/>
      <c r="Q1486" s="47"/>
      <c r="R1486" s="10" t="s">
        <v>30</v>
      </c>
      <c r="S1486" s="12">
        <f aca="true" t="shared" si="332" ref="S1486:T1490">U1486+W1486+Y1486+AA1486</f>
        <v>0</v>
      </c>
      <c r="T1486" s="12">
        <f t="shared" si="332"/>
        <v>0</v>
      </c>
      <c r="U1486" s="538">
        <v>0</v>
      </c>
      <c r="V1486" s="12">
        <v>0</v>
      </c>
      <c r="W1486" s="12">
        <v>0</v>
      </c>
      <c r="X1486" s="12">
        <v>0</v>
      </c>
      <c r="Y1486" s="12">
        <v>0</v>
      </c>
      <c r="Z1486" s="12">
        <v>0</v>
      </c>
      <c r="AA1486" s="12">
        <v>0</v>
      </c>
      <c r="AB1486" s="20">
        <v>0</v>
      </c>
      <c r="AC1486" s="351"/>
      <c r="AD1486" s="358"/>
    </row>
    <row r="1487" spans="1:30" ht="12.75">
      <c r="A1487" s="325"/>
      <c r="B1487" s="347"/>
      <c r="C1487" s="351"/>
      <c r="D1487" s="107"/>
      <c r="E1487" s="74"/>
      <c r="F1487" s="10"/>
      <c r="G1487" s="74"/>
      <c r="H1487" s="10"/>
      <c r="I1487" s="74"/>
      <c r="J1487" s="10"/>
      <c r="K1487" s="74"/>
      <c r="L1487" s="10"/>
      <c r="M1487" s="74"/>
      <c r="N1487" s="10"/>
      <c r="O1487" s="74"/>
      <c r="P1487" s="95"/>
      <c r="Q1487" s="47"/>
      <c r="R1487" s="10" t="s">
        <v>33</v>
      </c>
      <c r="S1487" s="12">
        <f t="shared" si="332"/>
        <v>0</v>
      </c>
      <c r="T1487" s="12">
        <f t="shared" si="332"/>
        <v>0</v>
      </c>
      <c r="U1487" s="538">
        <v>0</v>
      </c>
      <c r="V1487" s="12">
        <v>0</v>
      </c>
      <c r="W1487" s="12">
        <v>0</v>
      </c>
      <c r="X1487" s="12">
        <v>0</v>
      </c>
      <c r="Y1487" s="12">
        <v>0</v>
      </c>
      <c r="Z1487" s="12">
        <v>0</v>
      </c>
      <c r="AA1487" s="12">
        <v>0</v>
      </c>
      <c r="AB1487" s="20">
        <v>0</v>
      </c>
      <c r="AC1487" s="351"/>
      <c r="AD1487" s="358"/>
    </row>
    <row r="1488" spans="1:30" ht="12.75">
      <c r="A1488" s="325"/>
      <c r="B1488" s="347"/>
      <c r="C1488" s="351"/>
      <c r="D1488" s="107"/>
      <c r="E1488" s="74"/>
      <c r="F1488" s="10"/>
      <c r="G1488" s="74"/>
      <c r="H1488" s="10"/>
      <c r="I1488" s="74"/>
      <c r="J1488" s="10"/>
      <c r="K1488" s="74"/>
      <c r="L1488" s="10"/>
      <c r="M1488" s="74"/>
      <c r="N1488" s="10"/>
      <c r="O1488" s="74"/>
      <c r="P1488" s="95"/>
      <c r="Q1488" s="47"/>
      <c r="R1488" s="10" t="s">
        <v>34</v>
      </c>
      <c r="S1488" s="12">
        <f t="shared" si="332"/>
        <v>0</v>
      </c>
      <c r="T1488" s="12">
        <f t="shared" si="332"/>
        <v>0</v>
      </c>
      <c r="U1488" s="538">
        <v>0</v>
      </c>
      <c r="V1488" s="12">
        <v>0</v>
      </c>
      <c r="W1488" s="12">
        <v>0</v>
      </c>
      <c r="X1488" s="12">
        <v>0</v>
      </c>
      <c r="Y1488" s="12">
        <v>0</v>
      </c>
      <c r="Z1488" s="12">
        <v>0</v>
      </c>
      <c r="AA1488" s="12">
        <v>0</v>
      </c>
      <c r="AB1488" s="20">
        <v>0</v>
      </c>
      <c r="AC1488" s="351"/>
      <c r="AD1488" s="358"/>
    </row>
    <row r="1489" spans="1:30" ht="12.75">
      <c r="A1489" s="325"/>
      <c r="B1489" s="347"/>
      <c r="C1489" s="351"/>
      <c r="D1489" s="107"/>
      <c r="E1489" s="74"/>
      <c r="F1489" s="10"/>
      <c r="G1489" s="74"/>
      <c r="H1489" s="10"/>
      <c r="I1489" s="74"/>
      <c r="J1489" s="10"/>
      <c r="K1489" s="74"/>
      <c r="L1489" s="10"/>
      <c r="M1489" s="74"/>
      <c r="N1489" s="10"/>
      <c r="O1489" s="74"/>
      <c r="P1489" s="95"/>
      <c r="Q1489" s="47"/>
      <c r="R1489" s="10" t="s">
        <v>35</v>
      </c>
      <c r="S1489" s="12">
        <f t="shared" si="332"/>
        <v>0</v>
      </c>
      <c r="T1489" s="12">
        <f t="shared" si="332"/>
        <v>0</v>
      </c>
      <c r="U1489" s="538">
        <v>0</v>
      </c>
      <c r="V1489" s="12">
        <v>0</v>
      </c>
      <c r="W1489" s="12">
        <v>0</v>
      </c>
      <c r="X1489" s="12">
        <v>0</v>
      </c>
      <c r="Y1489" s="12">
        <v>0</v>
      </c>
      <c r="Z1489" s="12">
        <v>0</v>
      </c>
      <c r="AA1489" s="12">
        <v>0</v>
      </c>
      <c r="AB1489" s="20">
        <v>0</v>
      </c>
      <c r="AC1489" s="351"/>
      <c r="AD1489" s="358"/>
    </row>
    <row r="1490" spans="1:30" ht="12.75">
      <c r="A1490" s="325"/>
      <c r="B1490" s="347"/>
      <c r="C1490" s="351"/>
      <c r="D1490" s="107"/>
      <c r="E1490" s="74"/>
      <c r="F1490" s="10"/>
      <c r="G1490" s="74"/>
      <c r="H1490" s="10"/>
      <c r="I1490" s="74"/>
      <c r="J1490" s="10"/>
      <c r="K1490" s="74"/>
      <c r="L1490" s="10"/>
      <c r="M1490" s="74"/>
      <c r="N1490" s="10"/>
      <c r="O1490" s="74"/>
      <c r="P1490" s="95"/>
      <c r="Q1490" s="47"/>
      <c r="R1490" s="10" t="s">
        <v>36</v>
      </c>
      <c r="S1490" s="12">
        <f t="shared" si="332"/>
        <v>0</v>
      </c>
      <c r="T1490" s="12">
        <f t="shared" si="332"/>
        <v>0</v>
      </c>
      <c r="U1490" s="538">
        <v>0</v>
      </c>
      <c r="V1490" s="12">
        <v>0</v>
      </c>
      <c r="W1490" s="12">
        <v>0</v>
      </c>
      <c r="X1490" s="12">
        <v>0</v>
      </c>
      <c r="Y1490" s="12">
        <v>0</v>
      </c>
      <c r="Z1490" s="12">
        <v>0</v>
      </c>
      <c r="AA1490" s="12">
        <v>0</v>
      </c>
      <c r="AB1490" s="20">
        <v>0</v>
      </c>
      <c r="AC1490" s="351"/>
      <c r="AD1490" s="358"/>
    </row>
    <row r="1491" spans="1:30" ht="12.75">
      <c r="A1491" s="325"/>
      <c r="B1491" s="347"/>
      <c r="C1491" s="351"/>
      <c r="D1491" s="107"/>
      <c r="E1491" s="74"/>
      <c r="F1491" s="10"/>
      <c r="G1491" s="74"/>
      <c r="H1491" s="10"/>
      <c r="I1491" s="74"/>
      <c r="J1491" s="10"/>
      <c r="K1491" s="74"/>
      <c r="L1491" s="10"/>
      <c r="M1491" s="74"/>
      <c r="N1491" s="10"/>
      <c r="O1491" s="74"/>
      <c r="P1491" s="95"/>
      <c r="Q1491" s="47"/>
      <c r="R1491" s="10" t="s">
        <v>207</v>
      </c>
      <c r="S1491" s="12">
        <v>0</v>
      </c>
      <c r="T1491" s="12">
        <v>0</v>
      </c>
      <c r="U1491" s="538">
        <v>0</v>
      </c>
      <c r="V1491" s="12">
        <v>0</v>
      </c>
      <c r="W1491" s="12">
        <v>0</v>
      </c>
      <c r="X1491" s="12">
        <v>0</v>
      </c>
      <c r="Y1491" s="12">
        <v>0</v>
      </c>
      <c r="Z1491" s="12">
        <v>0</v>
      </c>
      <c r="AA1491" s="12">
        <v>0</v>
      </c>
      <c r="AB1491" s="20">
        <v>0</v>
      </c>
      <c r="AC1491" s="351"/>
      <c r="AD1491" s="358"/>
    </row>
    <row r="1492" spans="1:30" ht="12.75">
      <c r="A1492" s="325"/>
      <c r="B1492" s="347"/>
      <c r="C1492" s="351"/>
      <c r="D1492" s="107"/>
      <c r="E1492" s="74"/>
      <c r="F1492" s="10"/>
      <c r="G1492" s="74"/>
      <c r="H1492" s="10"/>
      <c r="I1492" s="74"/>
      <c r="J1492" s="10"/>
      <c r="K1492" s="74"/>
      <c r="L1492" s="10"/>
      <c r="M1492" s="74"/>
      <c r="N1492" s="10"/>
      <c r="O1492" s="74"/>
      <c r="P1492" s="95"/>
      <c r="Q1492" s="47"/>
      <c r="R1492" s="47" t="s">
        <v>214</v>
      </c>
      <c r="S1492" s="12">
        <f aca="true" t="shared" si="333" ref="S1492:T1496">U1492+W1492+Y1492+AA1492</f>
        <v>0</v>
      </c>
      <c r="T1492" s="12">
        <f t="shared" si="333"/>
        <v>0</v>
      </c>
      <c r="U1492" s="538">
        <v>0</v>
      </c>
      <c r="V1492" s="12">
        <v>0</v>
      </c>
      <c r="W1492" s="12">
        <v>0</v>
      </c>
      <c r="X1492" s="12">
        <v>0</v>
      </c>
      <c r="Y1492" s="12">
        <v>0</v>
      </c>
      <c r="Z1492" s="12">
        <v>0</v>
      </c>
      <c r="AA1492" s="12">
        <v>0</v>
      </c>
      <c r="AB1492" s="12">
        <v>0</v>
      </c>
      <c r="AC1492" s="351"/>
      <c r="AD1492" s="358"/>
    </row>
    <row r="1493" spans="1:30" ht="12.75">
      <c r="A1493" s="325"/>
      <c r="B1493" s="347"/>
      <c r="C1493" s="351"/>
      <c r="D1493" s="107"/>
      <c r="E1493" s="74"/>
      <c r="F1493" s="10"/>
      <c r="G1493" s="74"/>
      <c r="H1493" s="10"/>
      <c r="I1493" s="74"/>
      <c r="J1493" s="10"/>
      <c r="K1493" s="74"/>
      <c r="L1493" s="10"/>
      <c r="M1493" s="74"/>
      <c r="N1493" s="10"/>
      <c r="O1493" s="74"/>
      <c r="P1493" s="95"/>
      <c r="Q1493" s="47"/>
      <c r="R1493" s="47" t="s">
        <v>215</v>
      </c>
      <c r="S1493" s="12">
        <f t="shared" si="333"/>
        <v>0</v>
      </c>
      <c r="T1493" s="12">
        <f t="shared" si="333"/>
        <v>0</v>
      </c>
      <c r="U1493" s="538">
        <v>0</v>
      </c>
      <c r="V1493" s="12">
        <v>0</v>
      </c>
      <c r="W1493" s="12">
        <v>0</v>
      </c>
      <c r="X1493" s="12">
        <v>0</v>
      </c>
      <c r="Y1493" s="12">
        <v>0</v>
      </c>
      <c r="Z1493" s="12">
        <v>0</v>
      </c>
      <c r="AA1493" s="12">
        <v>0</v>
      </c>
      <c r="AB1493" s="12">
        <v>0</v>
      </c>
      <c r="AC1493" s="351"/>
      <c r="AD1493" s="358"/>
    </row>
    <row r="1494" spans="1:30" ht="12.75">
      <c r="A1494" s="325"/>
      <c r="B1494" s="347"/>
      <c r="C1494" s="351"/>
      <c r="D1494" s="107"/>
      <c r="E1494" s="74"/>
      <c r="F1494" s="10"/>
      <c r="G1494" s="74"/>
      <c r="H1494" s="10"/>
      <c r="I1494" s="74"/>
      <c r="J1494" s="10"/>
      <c r="K1494" s="74"/>
      <c r="L1494" s="10"/>
      <c r="M1494" s="74"/>
      <c r="N1494" s="10"/>
      <c r="O1494" s="74"/>
      <c r="P1494" s="95"/>
      <c r="Q1494" s="47"/>
      <c r="R1494" s="47" t="s">
        <v>216</v>
      </c>
      <c r="S1494" s="12">
        <f t="shared" si="333"/>
        <v>0</v>
      </c>
      <c r="T1494" s="12">
        <f t="shared" si="333"/>
        <v>0</v>
      </c>
      <c r="U1494" s="538">
        <v>0</v>
      </c>
      <c r="V1494" s="12">
        <v>0</v>
      </c>
      <c r="W1494" s="12">
        <v>0</v>
      </c>
      <c r="X1494" s="12">
        <v>0</v>
      </c>
      <c r="Y1494" s="12">
        <v>0</v>
      </c>
      <c r="Z1494" s="12">
        <v>0</v>
      </c>
      <c r="AA1494" s="12">
        <v>0</v>
      </c>
      <c r="AB1494" s="12">
        <v>0</v>
      </c>
      <c r="AC1494" s="351"/>
      <c r="AD1494" s="358"/>
    </row>
    <row r="1495" spans="1:30" ht="12.75">
      <c r="A1495" s="325"/>
      <c r="B1495" s="347"/>
      <c r="C1495" s="351"/>
      <c r="D1495" s="107"/>
      <c r="E1495" s="74"/>
      <c r="F1495" s="10">
        <v>1</v>
      </c>
      <c r="G1495" s="74"/>
      <c r="H1495" s="10"/>
      <c r="I1495" s="74"/>
      <c r="J1495" s="10"/>
      <c r="K1495" s="74"/>
      <c r="L1495" s="10"/>
      <c r="M1495" s="74"/>
      <c r="N1495" s="10"/>
      <c r="O1495" s="74"/>
      <c r="P1495" s="95"/>
      <c r="Q1495" s="47" t="s">
        <v>32</v>
      </c>
      <c r="R1495" s="47" t="s">
        <v>217</v>
      </c>
      <c r="S1495" s="12">
        <f t="shared" si="333"/>
        <v>5200</v>
      </c>
      <c r="T1495" s="12">
        <f t="shared" si="333"/>
        <v>0</v>
      </c>
      <c r="U1495" s="538">
        <v>5200</v>
      </c>
      <c r="V1495" s="12">
        <v>0</v>
      </c>
      <c r="W1495" s="12">
        <v>0</v>
      </c>
      <c r="X1495" s="12">
        <v>0</v>
      </c>
      <c r="Y1495" s="12">
        <v>0</v>
      </c>
      <c r="Z1495" s="12">
        <v>0</v>
      </c>
      <c r="AA1495" s="12">
        <v>0</v>
      </c>
      <c r="AB1495" s="12">
        <v>0</v>
      </c>
      <c r="AC1495" s="351"/>
      <c r="AD1495" s="358"/>
    </row>
    <row r="1496" spans="1:30" ht="13.5" thickBot="1">
      <c r="A1496" s="326"/>
      <c r="B1496" s="348"/>
      <c r="C1496" s="352"/>
      <c r="D1496" s="135">
        <v>2100</v>
      </c>
      <c r="E1496" s="75"/>
      <c r="F1496" s="21"/>
      <c r="G1496" s="75"/>
      <c r="H1496" s="21">
        <v>1</v>
      </c>
      <c r="I1496" s="75"/>
      <c r="J1496" s="21"/>
      <c r="K1496" s="75"/>
      <c r="L1496" s="21"/>
      <c r="M1496" s="75"/>
      <c r="N1496" s="21"/>
      <c r="O1496" s="75"/>
      <c r="P1496" s="114"/>
      <c r="Q1496" s="47" t="s">
        <v>31</v>
      </c>
      <c r="R1496" s="48" t="s">
        <v>218</v>
      </c>
      <c r="S1496" s="15">
        <f t="shared" si="333"/>
        <v>46800</v>
      </c>
      <c r="T1496" s="15">
        <f t="shared" si="333"/>
        <v>0</v>
      </c>
      <c r="U1496" s="538">
        <v>46800</v>
      </c>
      <c r="V1496" s="15">
        <v>0</v>
      </c>
      <c r="W1496" s="15">
        <v>0</v>
      </c>
      <c r="X1496" s="15">
        <v>0</v>
      </c>
      <c r="Y1496" s="15">
        <v>0</v>
      </c>
      <c r="Z1496" s="15">
        <v>0</v>
      </c>
      <c r="AA1496" s="15">
        <v>0</v>
      </c>
      <c r="AB1496" s="15">
        <v>0</v>
      </c>
      <c r="AC1496" s="352"/>
      <c r="AD1496" s="359"/>
    </row>
    <row r="1497" spans="1:30" ht="12.75" customHeight="1">
      <c r="A1497" s="325" t="s">
        <v>103</v>
      </c>
      <c r="B1497" s="347" t="s">
        <v>104</v>
      </c>
      <c r="C1497" s="351" t="s">
        <v>105</v>
      </c>
      <c r="D1497" s="133"/>
      <c r="E1497" s="123"/>
      <c r="F1497" s="79"/>
      <c r="G1497" s="123"/>
      <c r="H1497" s="79"/>
      <c r="I1497" s="123"/>
      <c r="J1497" s="79"/>
      <c r="K1497" s="123"/>
      <c r="L1497" s="79"/>
      <c r="M1497" s="123"/>
      <c r="N1497" s="79"/>
      <c r="O1497" s="123"/>
      <c r="P1497" s="113"/>
      <c r="Q1497" s="72"/>
      <c r="R1497" s="19" t="s">
        <v>27</v>
      </c>
      <c r="S1497" s="8">
        <f>SUM(S1498:S1508)</f>
        <v>209000</v>
      </c>
      <c r="T1497" s="8">
        <f aca="true" t="shared" si="334" ref="T1497:AB1497">SUM(T1498:T1508)</f>
        <v>9600</v>
      </c>
      <c r="U1497" s="534">
        <f t="shared" si="334"/>
        <v>209000</v>
      </c>
      <c r="V1497" s="8">
        <f t="shared" si="334"/>
        <v>9600</v>
      </c>
      <c r="W1497" s="8">
        <f t="shared" si="334"/>
        <v>0</v>
      </c>
      <c r="X1497" s="8">
        <f t="shared" si="334"/>
        <v>0</v>
      </c>
      <c r="Y1497" s="8">
        <f t="shared" si="334"/>
        <v>0</v>
      </c>
      <c r="Z1497" s="8">
        <f t="shared" si="334"/>
        <v>0</v>
      </c>
      <c r="AA1497" s="8">
        <f t="shared" si="334"/>
        <v>0</v>
      </c>
      <c r="AB1497" s="8">
        <f t="shared" si="334"/>
        <v>0</v>
      </c>
      <c r="AC1497" s="356" t="s">
        <v>28</v>
      </c>
      <c r="AD1497" s="357"/>
    </row>
    <row r="1498" spans="1:30" ht="12.75">
      <c r="A1498" s="325"/>
      <c r="B1498" s="347"/>
      <c r="C1498" s="351"/>
      <c r="D1498" s="107"/>
      <c r="E1498" s="74"/>
      <c r="F1498" s="10"/>
      <c r="G1498" s="74"/>
      <c r="H1498" s="10"/>
      <c r="I1498" s="74"/>
      <c r="J1498" s="10"/>
      <c r="K1498" s="74"/>
      <c r="L1498" s="10"/>
      <c r="M1498" s="74"/>
      <c r="N1498" s="10"/>
      <c r="O1498" s="74"/>
      <c r="P1498" s="95"/>
      <c r="Q1498" s="47"/>
      <c r="R1498" s="10" t="s">
        <v>30</v>
      </c>
      <c r="S1498" s="12">
        <f aca="true" t="shared" si="335" ref="S1498:T1502">U1498+W1498+Y1498+AA1498</f>
        <v>0</v>
      </c>
      <c r="T1498" s="12">
        <f t="shared" si="335"/>
        <v>0</v>
      </c>
      <c r="U1498" s="538">
        <v>0</v>
      </c>
      <c r="V1498" s="12">
        <v>0</v>
      </c>
      <c r="W1498" s="12">
        <v>0</v>
      </c>
      <c r="X1498" s="12">
        <v>0</v>
      </c>
      <c r="Y1498" s="12">
        <v>0</v>
      </c>
      <c r="Z1498" s="12">
        <v>0</v>
      </c>
      <c r="AA1498" s="12">
        <v>0</v>
      </c>
      <c r="AB1498" s="20">
        <v>0</v>
      </c>
      <c r="AC1498" s="351"/>
      <c r="AD1498" s="358"/>
    </row>
    <row r="1499" spans="1:30" ht="12.75">
      <c r="A1499" s="325"/>
      <c r="B1499" s="347"/>
      <c r="C1499" s="351"/>
      <c r="D1499" s="107"/>
      <c r="E1499" s="74"/>
      <c r="F1499" s="10"/>
      <c r="G1499" s="74"/>
      <c r="H1499" s="10"/>
      <c r="I1499" s="74"/>
      <c r="J1499" s="10"/>
      <c r="K1499" s="74"/>
      <c r="L1499" s="10"/>
      <c r="M1499" s="74"/>
      <c r="N1499" s="10"/>
      <c r="O1499" s="74"/>
      <c r="P1499" s="95"/>
      <c r="Q1499" s="47"/>
      <c r="R1499" s="10" t="s">
        <v>33</v>
      </c>
      <c r="S1499" s="12">
        <f t="shared" si="335"/>
        <v>0</v>
      </c>
      <c r="T1499" s="12">
        <f t="shared" si="335"/>
        <v>0</v>
      </c>
      <c r="U1499" s="538">
        <v>0</v>
      </c>
      <c r="V1499" s="12">
        <v>0</v>
      </c>
      <c r="W1499" s="12">
        <v>0</v>
      </c>
      <c r="X1499" s="12">
        <v>0</v>
      </c>
      <c r="Y1499" s="12">
        <v>0</v>
      </c>
      <c r="Z1499" s="12">
        <v>0</v>
      </c>
      <c r="AA1499" s="12">
        <v>0</v>
      </c>
      <c r="AB1499" s="20">
        <v>0</v>
      </c>
      <c r="AC1499" s="351"/>
      <c r="AD1499" s="358"/>
    </row>
    <row r="1500" spans="1:30" ht="12.75">
      <c r="A1500" s="325"/>
      <c r="B1500" s="347"/>
      <c r="C1500" s="351"/>
      <c r="D1500" s="107"/>
      <c r="E1500" s="74"/>
      <c r="F1500" s="10"/>
      <c r="G1500" s="74"/>
      <c r="H1500" s="10"/>
      <c r="I1500" s="74"/>
      <c r="J1500" s="10"/>
      <c r="K1500" s="74"/>
      <c r="L1500" s="10"/>
      <c r="M1500" s="74"/>
      <c r="N1500" s="10"/>
      <c r="O1500" s="74"/>
      <c r="P1500" s="95"/>
      <c r="Q1500" s="47"/>
      <c r="R1500" s="10" t="s">
        <v>34</v>
      </c>
      <c r="S1500" s="12">
        <f t="shared" si="335"/>
        <v>0</v>
      </c>
      <c r="T1500" s="12">
        <f t="shared" si="335"/>
        <v>0</v>
      </c>
      <c r="U1500" s="538">
        <v>0</v>
      </c>
      <c r="V1500" s="12">
        <v>0</v>
      </c>
      <c r="W1500" s="12">
        <v>0</v>
      </c>
      <c r="X1500" s="12">
        <v>0</v>
      </c>
      <c r="Y1500" s="12">
        <v>0</v>
      </c>
      <c r="Z1500" s="12">
        <v>0</v>
      </c>
      <c r="AA1500" s="12">
        <v>0</v>
      </c>
      <c r="AB1500" s="20">
        <v>0</v>
      </c>
      <c r="AC1500" s="351"/>
      <c r="AD1500" s="358"/>
    </row>
    <row r="1501" spans="1:30" ht="12.75">
      <c r="A1501" s="325"/>
      <c r="B1501" s="347"/>
      <c r="C1501" s="351"/>
      <c r="D1501" s="107"/>
      <c r="E1501" s="74"/>
      <c r="F1501" s="10"/>
      <c r="G1501" s="74"/>
      <c r="H1501" s="10"/>
      <c r="I1501" s="74"/>
      <c r="J1501" s="10"/>
      <c r="K1501" s="74"/>
      <c r="L1501" s="10"/>
      <c r="M1501" s="74"/>
      <c r="N1501" s="10"/>
      <c r="O1501" s="74"/>
      <c r="P1501" s="95"/>
      <c r="Q1501" s="47"/>
      <c r="R1501" s="10" t="s">
        <v>35</v>
      </c>
      <c r="S1501" s="12">
        <f t="shared" si="335"/>
        <v>0</v>
      </c>
      <c r="T1501" s="12">
        <f t="shared" si="335"/>
        <v>0</v>
      </c>
      <c r="U1501" s="538">
        <v>0</v>
      </c>
      <c r="V1501" s="12">
        <v>0</v>
      </c>
      <c r="W1501" s="12">
        <v>0</v>
      </c>
      <c r="X1501" s="12">
        <v>0</v>
      </c>
      <c r="Y1501" s="12">
        <v>0</v>
      </c>
      <c r="Z1501" s="12">
        <v>0</v>
      </c>
      <c r="AA1501" s="12">
        <v>0</v>
      </c>
      <c r="AB1501" s="20">
        <v>0</v>
      </c>
      <c r="AC1501" s="351"/>
      <c r="AD1501" s="358"/>
    </row>
    <row r="1502" spans="1:30" ht="12.75">
      <c r="A1502" s="325"/>
      <c r="B1502" s="347"/>
      <c r="C1502" s="351"/>
      <c r="D1502" s="107"/>
      <c r="E1502" s="74"/>
      <c r="F1502" s="10"/>
      <c r="G1502" s="74"/>
      <c r="H1502" s="10"/>
      <c r="I1502" s="74"/>
      <c r="J1502" s="10"/>
      <c r="K1502" s="74"/>
      <c r="L1502" s="10"/>
      <c r="M1502" s="74"/>
      <c r="N1502" s="10"/>
      <c r="O1502" s="74"/>
      <c r="P1502" s="95"/>
      <c r="Q1502" s="47"/>
      <c r="R1502" s="10" t="s">
        <v>36</v>
      </c>
      <c r="S1502" s="12">
        <f t="shared" si="335"/>
        <v>0</v>
      </c>
      <c r="T1502" s="12">
        <f t="shared" si="335"/>
        <v>0</v>
      </c>
      <c r="U1502" s="538">
        <v>0</v>
      </c>
      <c r="V1502" s="12">
        <v>0</v>
      </c>
      <c r="W1502" s="12">
        <v>0</v>
      </c>
      <c r="X1502" s="12">
        <v>0</v>
      </c>
      <c r="Y1502" s="12">
        <v>0</v>
      </c>
      <c r="Z1502" s="12">
        <v>0</v>
      </c>
      <c r="AA1502" s="12">
        <v>0</v>
      </c>
      <c r="AB1502" s="20">
        <v>0</v>
      </c>
      <c r="AC1502" s="351"/>
      <c r="AD1502" s="358"/>
    </row>
    <row r="1503" spans="1:30" ht="12.75">
      <c r="A1503" s="325"/>
      <c r="B1503" s="347"/>
      <c r="C1503" s="351"/>
      <c r="D1503" s="107"/>
      <c r="E1503" s="74"/>
      <c r="F1503" s="10"/>
      <c r="G1503" s="74"/>
      <c r="H1503" s="10"/>
      <c r="I1503" s="74"/>
      <c r="J1503" s="10"/>
      <c r="K1503" s="74"/>
      <c r="L1503" s="10"/>
      <c r="M1503" s="74"/>
      <c r="N1503" s="10"/>
      <c r="O1503" s="74"/>
      <c r="P1503" s="95"/>
      <c r="Q1503" s="47"/>
      <c r="R1503" s="10" t="s">
        <v>207</v>
      </c>
      <c r="S1503" s="12">
        <v>0</v>
      </c>
      <c r="T1503" s="12">
        <v>0</v>
      </c>
      <c r="U1503" s="538">
        <v>0</v>
      </c>
      <c r="V1503" s="12">
        <v>0</v>
      </c>
      <c r="W1503" s="12">
        <v>0</v>
      </c>
      <c r="X1503" s="12">
        <v>0</v>
      </c>
      <c r="Y1503" s="12">
        <v>0</v>
      </c>
      <c r="Z1503" s="12">
        <v>0</v>
      </c>
      <c r="AA1503" s="12">
        <v>0</v>
      </c>
      <c r="AB1503" s="20">
        <v>0</v>
      </c>
      <c r="AC1503" s="351"/>
      <c r="AD1503" s="358"/>
    </row>
    <row r="1504" spans="1:30" ht="12.75">
      <c r="A1504" s="325"/>
      <c r="B1504" s="347"/>
      <c r="C1504" s="351"/>
      <c r="D1504" s="107"/>
      <c r="E1504" s="74"/>
      <c r="F1504" s="10"/>
      <c r="G1504" s="74"/>
      <c r="H1504" s="10"/>
      <c r="I1504" s="74"/>
      <c r="J1504" s="10"/>
      <c r="K1504" s="74"/>
      <c r="L1504" s="10"/>
      <c r="M1504" s="74"/>
      <c r="N1504" s="10"/>
      <c r="O1504" s="74"/>
      <c r="P1504" s="95"/>
      <c r="Q1504" s="47"/>
      <c r="R1504" s="47" t="s">
        <v>214</v>
      </c>
      <c r="S1504" s="12">
        <f aca="true" t="shared" si="336" ref="S1504:T1508">U1504+W1504+Y1504+AA1504</f>
        <v>0</v>
      </c>
      <c r="T1504" s="12">
        <f t="shared" si="336"/>
        <v>0</v>
      </c>
      <c r="U1504" s="538">
        <v>0</v>
      </c>
      <c r="V1504" s="12">
        <v>0</v>
      </c>
      <c r="W1504" s="12">
        <v>0</v>
      </c>
      <c r="X1504" s="12">
        <v>0</v>
      </c>
      <c r="Y1504" s="12">
        <v>0</v>
      </c>
      <c r="Z1504" s="12">
        <v>0</v>
      </c>
      <c r="AA1504" s="12">
        <v>0</v>
      </c>
      <c r="AB1504" s="12">
        <v>0</v>
      </c>
      <c r="AC1504" s="351"/>
      <c r="AD1504" s="358"/>
    </row>
    <row r="1505" spans="1:30" ht="12.75">
      <c r="A1505" s="325"/>
      <c r="B1505" s="347"/>
      <c r="C1505" s="351"/>
      <c r="D1505" s="107"/>
      <c r="E1505" s="74"/>
      <c r="F1505" s="10"/>
      <c r="G1505" s="74"/>
      <c r="H1505" s="10"/>
      <c r="I1505" s="74"/>
      <c r="J1505" s="10"/>
      <c r="K1505" s="74"/>
      <c r="L1505" s="10"/>
      <c r="M1505" s="74"/>
      <c r="N1505" s="10"/>
      <c r="O1505" s="74"/>
      <c r="P1505" s="95"/>
      <c r="Q1505" s="47"/>
      <c r="R1505" s="47" t="s">
        <v>215</v>
      </c>
      <c r="S1505" s="12">
        <f t="shared" si="336"/>
        <v>0</v>
      </c>
      <c r="T1505" s="12">
        <f t="shared" si="336"/>
        <v>0</v>
      </c>
      <c r="U1505" s="538">
        <v>0</v>
      </c>
      <c r="V1505" s="12">
        <v>0</v>
      </c>
      <c r="W1505" s="12">
        <v>0</v>
      </c>
      <c r="X1505" s="12">
        <v>0</v>
      </c>
      <c r="Y1505" s="12">
        <v>0</v>
      </c>
      <c r="Z1505" s="12">
        <v>0</v>
      </c>
      <c r="AA1505" s="12">
        <v>0</v>
      </c>
      <c r="AB1505" s="12">
        <v>0</v>
      </c>
      <c r="AC1505" s="351"/>
      <c r="AD1505" s="358"/>
    </row>
    <row r="1506" spans="1:30" ht="12.75">
      <c r="A1506" s="325"/>
      <c r="B1506" s="347"/>
      <c r="C1506" s="351"/>
      <c r="D1506" s="107"/>
      <c r="E1506" s="74"/>
      <c r="F1506" s="10"/>
      <c r="G1506" s="74"/>
      <c r="H1506" s="10"/>
      <c r="I1506" s="74"/>
      <c r="J1506" s="10"/>
      <c r="K1506" s="74"/>
      <c r="L1506" s="10"/>
      <c r="M1506" s="74"/>
      <c r="N1506" s="10"/>
      <c r="O1506" s="74"/>
      <c r="P1506" s="95"/>
      <c r="Q1506" s="47"/>
      <c r="R1506" s="47" t="s">
        <v>216</v>
      </c>
      <c r="S1506" s="12">
        <f>U1506+W1507+Y1507+AA1507</f>
        <v>19000</v>
      </c>
      <c r="T1506" s="12">
        <v>9600</v>
      </c>
      <c r="U1506" s="538">
        <v>19000</v>
      </c>
      <c r="V1506" s="12">
        <v>9600</v>
      </c>
      <c r="W1506" s="12">
        <v>0</v>
      </c>
      <c r="X1506" s="12">
        <v>0</v>
      </c>
      <c r="Y1506" s="12">
        <v>0</v>
      </c>
      <c r="Z1506" s="12">
        <v>0</v>
      </c>
      <c r="AA1506" s="12">
        <v>0</v>
      </c>
      <c r="AB1506" s="12">
        <v>0</v>
      </c>
      <c r="AC1506" s="351"/>
      <c r="AD1506" s="358"/>
    </row>
    <row r="1507" spans="1:30" ht="12.75">
      <c r="A1507" s="325"/>
      <c r="B1507" s="347"/>
      <c r="C1507" s="351"/>
      <c r="D1507" s="107"/>
      <c r="E1507" s="74"/>
      <c r="F1507" s="10">
        <v>1</v>
      </c>
      <c r="G1507" s="74"/>
      <c r="H1507" s="10"/>
      <c r="I1507" s="74"/>
      <c r="J1507" s="10"/>
      <c r="K1507" s="74"/>
      <c r="L1507" s="10"/>
      <c r="M1507" s="74"/>
      <c r="N1507" s="10"/>
      <c r="O1507" s="74"/>
      <c r="P1507" s="95"/>
      <c r="Q1507" s="47" t="s">
        <v>32</v>
      </c>
      <c r="R1507" s="47" t="s">
        <v>217</v>
      </c>
      <c r="S1507" s="317">
        <v>0</v>
      </c>
      <c r="T1507" s="12">
        <f t="shared" si="336"/>
        <v>0</v>
      </c>
      <c r="U1507" s="561">
        <v>0</v>
      </c>
      <c r="V1507" s="12">
        <v>0</v>
      </c>
      <c r="W1507" s="12">
        <v>0</v>
      </c>
      <c r="X1507" s="12">
        <v>0</v>
      </c>
      <c r="Y1507" s="12">
        <v>0</v>
      </c>
      <c r="Z1507" s="12">
        <v>0</v>
      </c>
      <c r="AA1507" s="12">
        <v>0</v>
      </c>
      <c r="AB1507" s="12">
        <v>0</v>
      </c>
      <c r="AC1507" s="351"/>
      <c r="AD1507" s="358"/>
    </row>
    <row r="1508" spans="1:30" ht="13.5" thickBot="1">
      <c r="A1508" s="326"/>
      <c r="B1508" s="348"/>
      <c r="C1508" s="352"/>
      <c r="D1508" s="135">
        <v>12500</v>
      </c>
      <c r="E1508" s="75"/>
      <c r="F1508" s="21"/>
      <c r="G1508" s="75"/>
      <c r="H1508" s="21">
        <v>1</v>
      </c>
      <c r="I1508" s="75"/>
      <c r="J1508" s="21"/>
      <c r="K1508" s="75"/>
      <c r="L1508" s="21"/>
      <c r="M1508" s="75"/>
      <c r="N1508" s="21"/>
      <c r="O1508" s="75"/>
      <c r="P1508" s="114"/>
      <c r="Q1508" s="47" t="s">
        <v>31</v>
      </c>
      <c r="R1508" s="48" t="s">
        <v>218</v>
      </c>
      <c r="S1508" s="15">
        <f t="shared" si="336"/>
        <v>190000</v>
      </c>
      <c r="T1508" s="15">
        <f t="shared" si="336"/>
        <v>0</v>
      </c>
      <c r="U1508" s="538">
        <v>190000</v>
      </c>
      <c r="V1508" s="15">
        <v>0</v>
      </c>
      <c r="W1508" s="15">
        <v>0</v>
      </c>
      <c r="X1508" s="15">
        <v>0</v>
      </c>
      <c r="Y1508" s="15">
        <v>0</v>
      </c>
      <c r="Z1508" s="15">
        <v>0</v>
      </c>
      <c r="AA1508" s="15">
        <v>0</v>
      </c>
      <c r="AB1508" s="15">
        <v>0</v>
      </c>
      <c r="AC1508" s="352"/>
      <c r="AD1508" s="359"/>
    </row>
    <row r="1509" spans="1:30" ht="12.75" customHeight="1">
      <c r="A1509" s="100" t="s">
        <v>106</v>
      </c>
      <c r="B1509" s="548" t="s">
        <v>107</v>
      </c>
      <c r="C1509" s="356" t="s">
        <v>41</v>
      </c>
      <c r="D1509" s="134"/>
      <c r="E1509" s="73"/>
      <c r="F1509" s="7"/>
      <c r="G1509" s="73"/>
      <c r="H1509" s="7"/>
      <c r="I1509" s="73"/>
      <c r="J1509" s="7"/>
      <c r="K1509" s="73"/>
      <c r="L1509" s="7"/>
      <c r="M1509" s="73"/>
      <c r="N1509" s="7"/>
      <c r="O1509" s="73"/>
      <c r="P1509" s="7"/>
      <c r="Q1509" s="72"/>
      <c r="R1509" s="19" t="s">
        <v>27</v>
      </c>
      <c r="S1509" s="8">
        <f>SUM(S1510:S1521)</f>
        <v>32259.1</v>
      </c>
      <c r="T1509" s="8">
        <f aca="true" t="shared" si="337" ref="T1509:AB1509">SUM(T1510:T1521)</f>
        <v>32259.1</v>
      </c>
      <c r="U1509" s="534">
        <f t="shared" si="337"/>
        <v>32259.1</v>
      </c>
      <c r="V1509" s="8">
        <f t="shared" si="337"/>
        <v>32259.1</v>
      </c>
      <c r="W1509" s="8">
        <f t="shared" si="337"/>
        <v>0</v>
      </c>
      <c r="X1509" s="8">
        <f t="shared" si="337"/>
        <v>0</v>
      </c>
      <c r="Y1509" s="8">
        <f t="shared" si="337"/>
        <v>0</v>
      </c>
      <c r="Z1509" s="8">
        <f t="shared" si="337"/>
        <v>0</v>
      </c>
      <c r="AA1509" s="8">
        <f t="shared" si="337"/>
        <v>0</v>
      </c>
      <c r="AB1509" s="8">
        <f t="shared" si="337"/>
        <v>0</v>
      </c>
      <c r="AC1509" s="356" t="s">
        <v>28</v>
      </c>
      <c r="AD1509" s="357"/>
    </row>
    <row r="1510" spans="1:30" ht="12.75">
      <c r="A1510" s="325"/>
      <c r="B1510" s="549"/>
      <c r="C1510" s="351"/>
      <c r="D1510" s="107"/>
      <c r="E1510" s="74"/>
      <c r="F1510" s="10"/>
      <c r="G1510" s="74"/>
      <c r="H1510" s="10"/>
      <c r="I1510" s="74"/>
      <c r="J1510" s="10"/>
      <c r="K1510" s="74"/>
      <c r="L1510" s="10"/>
      <c r="M1510" s="74"/>
      <c r="N1510" s="10"/>
      <c r="O1510" s="74"/>
      <c r="P1510" s="10"/>
      <c r="Q1510" s="47"/>
      <c r="R1510" s="10" t="s">
        <v>30</v>
      </c>
      <c r="S1510" s="12">
        <f>U1510+W1510+Y1510+AA1510</f>
        <v>0</v>
      </c>
      <c r="T1510" s="12">
        <f>V1510+X1510+Z1510+AB1510</f>
        <v>0</v>
      </c>
      <c r="U1510" s="538">
        <v>0</v>
      </c>
      <c r="V1510" s="12">
        <v>0</v>
      </c>
      <c r="W1510" s="12">
        <v>0</v>
      </c>
      <c r="X1510" s="12">
        <v>0</v>
      </c>
      <c r="Y1510" s="12">
        <v>0</v>
      </c>
      <c r="Z1510" s="12">
        <v>0</v>
      </c>
      <c r="AA1510" s="12">
        <v>0</v>
      </c>
      <c r="AB1510" s="20">
        <v>0</v>
      </c>
      <c r="AC1510" s="351"/>
      <c r="AD1510" s="358"/>
    </row>
    <row r="1511" spans="1:30" ht="12.75">
      <c r="A1511" s="325"/>
      <c r="B1511" s="549"/>
      <c r="C1511" s="351"/>
      <c r="D1511" s="107"/>
      <c r="E1511" s="74"/>
      <c r="F1511" s="10"/>
      <c r="G1511" s="74"/>
      <c r="H1511" s="10"/>
      <c r="I1511" s="74"/>
      <c r="J1511" s="10"/>
      <c r="K1511" s="74"/>
      <c r="L1511" s="10"/>
      <c r="M1511" s="74"/>
      <c r="N1511" s="10"/>
      <c r="O1511" s="74"/>
      <c r="P1511" s="117"/>
      <c r="Q1511" s="23"/>
      <c r="R1511" s="10" t="s">
        <v>33</v>
      </c>
      <c r="S1511" s="12">
        <f aca="true" t="shared" si="338" ref="S1511:S1521">U1511+W1511+Y1511+AA1511</f>
        <v>0</v>
      </c>
      <c r="T1511" s="12">
        <f aca="true" t="shared" si="339" ref="T1511:T1521">V1511+X1511+Z1511+AB1511</f>
        <v>0</v>
      </c>
      <c r="U1511" s="538">
        <v>0</v>
      </c>
      <c r="V1511" s="12">
        <v>0</v>
      </c>
      <c r="W1511" s="12">
        <v>0</v>
      </c>
      <c r="X1511" s="12">
        <v>0</v>
      </c>
      <c r="Y1511" s="12">
        <v>0</v>
      </c>
      <c r="Z1511" s="12">
        <v>0</v>
      </c>
      <c r="AA1511" s="12">
        <v>0</v>
      </c>
      <c r="AB1511" s="20">
        <v>0</v>
      </c>
      <c r="AC1511" s="351"/>
      <c r="AD1511" s="358"/>
    </row>
    <row r="1512" spans="1:30" ht="12.75">
      <c r="A1512" s="325"/>
      <c r="B1512" s="549"/>
      <c r="C1512" s="351"/>
      <c r="D1512" s="107"/>
      <c r="E1512" s="74"/>
      <c r="F1512" s="10"/>
      <c r="G1512" s="74"/>
      <c r="H1512" s="10"/>
      <c r="I1512" s="74"/>
      <c r="J1512" s="10"/>
      <c r="K1512" s="74"/>
      <c r="L1512" s="10"/>
      <c r="M1512" s="74"/>
      <c r="N1512" s="10"/>
      <c r="O1512" s="74"/>
      <c r="P1512" s="10" t="s">
        <v>194</v>
      </c>
      <c r="Q1512" s="47"/>
      <c r="R1512" s="10" t="s">
        <v>33</v>
      </c>
      <c r="S1512" s="12">
        <f t="shared" si="338"/>
        <v>0</v>
      </c>
      <c r="T1512" s="12">
        <f t="shared" si="339"/>
        <v>0</v>
      </c>
      <c r="U1512" s="538">
        <v>0</v>
      </c>
      <c r="V1512" s="12">
        <v>0</v>
      </c>
      <c r="W1512" s="12">
        <v>0</v>
      </c>
      <c r="X1512" s="12">
        <v>0</v>
      </c>
      <c r="Y1512" s="12">
        <v>0</v>
      </c>
      <c r="Z1512" s="12">
        <v>0</v>
      </c>
      <c r="AA1512" s="12">
        <v>0</v>
      </c>
      <c r="AB1512" s="20">
        <v>0</v>
      </c>
      <c r="AC1512" s="351"/>
      <c r="AD1512" s="358"/>
    </row>
    <row r="1513" spans="1:30" ht="12.75">
      <c r="A1513" s="325"/>
      <c r="B1513" s="549"/>
      <c r="C1513" s="351"/>
      <c r="D1513" s="107"/>
      <c r="E1513" s="74"/>
      <c r="F1513" s="10"/>
      <c r="G1513" s="74"/>
      <c r="H1513" s="10"/>
      <c r="I1513" s="74"/>
      <c r="J1513" s="10"/>
      <c r="K1513" s="74"/>
      <c r="L1513" s="10"/>
      <c r="M1513" s="74"/>
      <c r="N1513" s="10"/>
      <c r="O1513" s="74"/>
      <c r="P1513" s="10" t="s">
        <v>194</v>
      </c>
      <c r="Q1513" s="47" t="s">
        <v>75</v>
      </c>
      <c r="R1513" s="10" t="s">
        <v>34</v>
      </c>
      <c r="S1513" s="12">
        <f t="shared" si="338"/>
        <v>1002.3</v>
      </c>
      <c r="T1513" s="12">
        <f t="shared" si="339"/>
        <v>1002.3</v>
      </c>
      <c r="U1513" s="538">
        <v>1002.3</v>
      </c>
      <c r="V1513" s="12">
        <v>1002.3</v>
      </c>
      <c r="W1513" s="12">
        <v>0</v>
      </c>
      <c r="X1513" s="12">
        <v>0</v>
      </c>
      <c r="Y1513" s="12">
        <v>0</v>
      </c>
      <c r="Z1513" s="12">
        <v>0</v>
      </c>
      <c r="AA1513" s="12">
        <v>0</v>
      </c>
      <c r="AB1513" s="20">
        <v>0</v>
      </c>
      <c r="AC1513" s="351"/>
      <c r="AD1513" s="358"/>
    </row>
    <row r="1514" spans="1:30" ht="12.75">
      <c r="A1514" s="325"/>
      <c r="B1514" s="549"/>
      <c r="C1514" s="351"/>
      <c r="D1514" s="107"/>
      <c r="E1514" s="74"/>
      <c r="F1514" s="10"/>
      <c r="G1514" s="74"/>
      <c r="H1514" s="10"/>
      <c r="I1514" s="74"/>
      <c r="J1514" s="10"/>
      <c r="K1514" s="74"/>
      <c r="L1514" s="10"/>
      <c r="M1514" s="74"/>
      <c r="N1514" s="10"/>
      <c r="O1514" s="74"/>
      <c r="P1514" s="10"/>
      <c r="Q1514" s="47"/>
      <c r="R1514" s="10" t="s">
        <v>35</v>
      </c>
      <c r="S1514" s="12">
        <f t="shared" si="338"/>
        <v>0</v>
      </c>
      <c r="T1514" s="12">
        <f t="shared" si="339"/>
        <v>0</v>
      </c>
      <c r="U1514" s="538">
        <v>0</v>
      </c>
      <c r="V1514" s="12">
        <v>0</v>
      </c>
      <c r="W1514" s="12">
        <v>0</v>
      </c>
      <c r="X1514" s="12">
        <v>0</v>
      </c>
      <c r="Y1514" s="12">
        <v>0</v>
      </c>
      <c r="Z1514" s="12">
        <v>0</v>
      </c>
      <c r="AA1514" s="12">
        <v>0</v>
      </c>
      <c r="AB1514" s="20">
        <v>0</v>
      </c>
      <c r="AC1514" s="351"/>
      <c r="AD1514" s="358"/>
    </row>
    <row r="1515" spans="1:30" ht="12.75">
      <c r="A1515" s="325"/>
      <c r="B1515" s="549"/>
      <c r="C1515" s="351"/>
      <c r="D1515" s="107"/>
      <c r="E1515" s="74"/>
      <c r="F1515" s="10"/>
      <c r="G1515" s="74"/>
      <c r="H1515" s="10"/>
      <c r="I1515" s="74"/>
      <c r="J1515" s="10"/>
      <c r="K1515" s="74"/>
      <c r="L1515" s="10"/>
      <c r="M1515" s="74"/>
      <c r="N1515" s="10"/>
      <c r="O1515" s="74"/>
      <c r="P1515" s="10"/>
      <c r="Q1515" s="10"/>
      <c r="R1515" s="10" t="s">
        <v>36</v>
      </c>
      <c r="S1515" s="12">
        <f t="shared" si="338"/>
        <v>0</v>
      </c>
      <c r="T1515" s="12">
        <f t="shared" si="339"/>
        <v>0</v>
      </c>
      <c r="U1515" s="538">
        <v>0</v>
      </c>
      <c r="V1515" s="12">
        <v>0</v>
      </c>
      <c r="W1515" s="12">
        <v>0</v>
      </c>
      <c r="X1515" s="12">
        <v>0</v>
      </c>
      <c r="Y1515" s="12">
        <v>0</v>
      </c>
      <c r="Z1515" s="12">
        <v>0</v>
      </c>
      <c r="AA1515" s="12">
        <v>0</v>
      </c>
      <c r="AB1515" s="20">
        <v>0</v>
      </c>
      <c r="AC1515" s="351"/>
      <c r="AD1515" s="358"/>
    </row>
    <row r="1516" spans="1:30" ht="12.75">
      <c r="A1516" s="325"/>
      <c r="B1516" s="549"/>
      <c r="C1516" s="351"/>
      <c r="D1516" s="107"/>
      <c r="E1516" s="74"/>
      <c r="F1516" s="10"/>
      <c r="G1516" s="74"/>
      <c r="H1516" s="10"/>
      <c r="I1516" s="74"/>
      <c r="J1516" s="10"/>
      <c r="K1516" s="74"/>
      <c r="L1516" s="10"/>
      <c r="M1516" s="74"/>
      <c r="N1516" s="10"/>
      <c r="O1516" s="74"/>
      <c r="P1516" s="10" t="s">
        <v>194</v>
      </c>
      <c r="Q1516" s="10"/>
      <c r="R1516" s="10" t="s">
        <v>207</v>
      </c>
      <c r="S1516" s="12">
        <f t="shared" si="338"/>
        <v>0</v>
      </c>
      <c r="T1516" s="12">
        <f t="shared" si="339"/>
        <v>0</v>
      </c>
      <c r="U1516" s="538">
        <v>0</v>
      </c>
      <c r="V1516" s="12">
        <v>0</v>
      </c>
      <c r="W1516" s="12">
        <v>0</v>
      </c>
      <c r="X1516" s="12">
        <v>0</v>
      </c>
      <c r="Y1516" s="12">
        <v>0</v>
      </c>
      <c r="Z1516" s="12">
        <v>0</v>
      </c>
      <c r="AA1516" s="12">
        <v>0</v>
      </c>
      <c r="AB1516" s="20">
        <v>0</v>
      </c>
      <c r="AC1516" s="351"/>
      <c r="AD1516" s="358"/>
    </row>
    <row r="1517" spans="1:30" ht="12.75">
      <c r="A1517" s="325"/>
      <c r="B1517" s="549"/>
      <c r="C1517" s="351"/>
      <c r="D1517" s="107"/>
      <c r="E1517" s="74"/>
      <c r="F1517" s="10"/>
      <c r="G1517" s="74"/>
      <c r="H1517" s="10">
        <v>1</v>
      </c>
      <c r="I1517" s="74">
        <v>1</v>
      </c>
      <c r="J1517" s="10"/>
      <c r="K1517" s="74"/>
      <c r="L1517" s="10"/>
      <c r="M1517" s="74"/>
      <c r="N1517" s="10"/>
      <c r="O1517" s="74"/>
      <c r="P1517" s="10" t="s">
        <v>194</v>
      </c>
      <c r="Q1517" s="10" t="s">
        <v>31</v>
      </c>
      <c r="R1517" s="47" t="s">
        <v>214</v>
      </c>
      <c r="S1517" s="12">
        <f t="shared" si="338"/>
        <v>31256.8</v>
      </c>
      <c r="T1517" s="12">
        <f t="shared" si="339"/>
        <v>31256.8</v>
      </c>
      <c r="U1517" s="538">
        <v>31256.8</v>
      </c>
      <c r="V1517" s="12">
        <v>31256.8</v>
      </c>
      <c r="W1517" s="12">
        <v>0</v>
      </c>
      <c r="X1517" s="12">
        <v>0</v>
      </c>
      <c r="Y1517" s="12">
        <v>0</v>
      </c>
      <c r="Z1517" s="12">
        <v>0</v>
      </c>
      <c r="AA1517" s="12">
        <v>0</v>
      </c>
      <c r="AB1517" s="12">
        <v>0</v>
      </c>
      <c r="AC1517" s="351"/>
      <c r="AD1517" s="358"/>
    </row>
    <row r="1518" spans="1:30" ht="12.75">
      <c r="A1518" s="325"/>
      <c r="B1518" s="549"/>
      <c r="C1518" s="351"/>
      <c r="D1518" s="107"/>
      <c r="E1518" s="74"/>
      <c r="F1518" s="10"/>
      <c r="G1518" s="74"/>
      <c r="H1518" s="10"/>
      <c r="I1518" s="74"/>
      <c r="J1518" s="10"/>
      <c r="K1518" s="74"/>
      <c r="L1518" s="10"/>
      <c r="M1518" s="74"/>
      <c r="N1518" s="10"/>
      <c r="O1518" s="74"/>
      <c r="P1518" s="10"/>
      <c r="Q1518" s="10"/>
      <c r="R1518" s="47" t="s">
        <v>215</v>
      </c>
      <c r="S1518" s="12">
        <f t="shared" si="338"/>
        <v>0</v>
      </c>
      <c r="T1518" s="12">
        <f t="shared" si="339"/>
        <v>0</v>
      </c>
      <c r="U1518" s="538">
        <v>0</v>
      </c>
      <c r="V1518" s="12">
        <v>0</v>
      </c>
      <c r="W1518" s="12">
        <v>0</v>
      </c>
      <c r="X1518" s="12">
        <v>0</v>
      </c>
      <c r="Y1518" s="12">
        <v>0</v>
      </c>
      <c r="Z1518" s="12">
        <v>0</v>
      </c>
      <c r="AA1518" s="12">
        <v>0</v>
      </c>
      <c r="AB1518" s="12">
        <v>0</v>
      </c>
      <c r="AC1518" s="351"/>
      <c r="AD1518" s="358"/>
    </row>
    <row r="1519" spans="1:30" ht="12.75">
      <c r="A1519" s="325"/>
      <c r="B1519" s="549"/>
      <c r="C1519" s="351"/>
      <c r="D1519" s="107"/>
      <c r="E1519" s="74"/>
      <c r="F1519" s="10"/>
      <c r="G1519" s="74"/>
      <c r="H1519" s="10"/>
      <c r="I1519" s="74"/>
      <c r="J1519" s="10"/>
      <c r="K1519" s="74"/>
      <c r="L1519" s="10"/>
      <c r="M1519" s="74"/>
      <c r="N1519" s="10"/>
      <c r="O1519" s="74"/>
      <c r="P1519" s="10"/>
      <c r="Q1519" s="10"/>
      <c r="R1519" s="47" t="s">
        <v>216</v>
      </c>
      <c r="S1519" s="12">
        <f t="shared" si="338"/>
        <v>0</v>
      </c>
      <c r="T1519" s="12">
        <f t="shared" si="339"/>
        <v>0</v>
      </c>
      <c r="U1519" s="538">
        <v>0</v>
      </c>
      <c r="V1519" s="12">
        <v>0</v>
      </c>
      <c r="W1519" s="12">
        <v>0</v>
      </c>
      <c r="X1519" s="12">
        <v>0</v>
      </c>
      <c r="Y1519" s="12">
        <v>0</v>
      </c>
      <c r="Z1519" s="12">
        <v>0</v>
      </c>
      <c r="AA1519" s="12">
        <v>0</v>
      </c>
      <c r="AB1519" s="12">
        <v>0</v>
      </c>
      <c r="AC1519" s="351"/>
      <c r="AD1519" s="358"/>
    </row>
    <row r="1520" spans="1:30" ht="12.75">
      <c r="A1520" s="325"/>
      <c r="B1520" s="549"/>
      <c r="C1520" s="351"/>
      <c r="D1520" s="107"/>
      <c r="E1520" s="74"/>
      <c r="F1520" s="10"/>
      <c r="G1520" s="74"/>
      <c r="H1520" s="10"/>
      <c r="I1520" s="74"/>
      <c r="J1520" s="10"/>
      <c r="K1520" s="74"/>
      <c r="L1520" s="10"/>
      <c r="M1520" s="74"/>
      <c r="N1520" s="10"/>
      <c r="O1520" s="74"/>
      <c r="P1520" s="10"/>
      <c r="Q1520" s="10"/>
      <c r="R1520" s="47" t="s">
        <v>217</v>
      </c>
      <c r="S1520" s="12">
        <f t="shared" si="338"/>
        <v>0</v>
      </c>
      <c r="T1520" s="12">
        <f t="shared" si="339"/>
        <v>0</v>
      </c>
      <c r="U1520" s="538">
        <v>0</v>
      </c>
      <c r="V1520" s="12">
        <v>0</v>
      </c>
      <c r="W1520" s="12">
        <v>0</v>
      </c>
      <c r="X1520" s="12">
        <v>0</v>
      </c>
      <c r="Y1520" s="12">
        <v>0</v>
      </c>
      <c r="Z1520" s="12">
        <v>0</v>
      </c>
      <c r="AA1520" s="12">
        <v>0</v>
      </c>
      <c r="AB1520" s="12">
        <v>0</v>
      </c>
      <c r="AC1520" s="351"/>
      <c r="AD1520" s="358"/>
    </row>
    <row r="1521" spans="1:30" ht="13.5" thickBot="1">
      <c r="A1521" s="326"/>
      <c r="B1521" s="550"/>
      <c r="C1521" s="352"/>
      <c r="D1521" s="135"/>
      <c r="E1521" s="75"/>
      <c r="F1521" s="21"/>
      <c r="G1521" s="75"/>
      <c r="H1521" s="21"/>
      <c r="I1521" s="75"/>
      <c r="J1521" s="21"/>
      <c r="K1521" s="75"/>
      <c r="L1521" s="21"/>
      <c r="M1521" s="75"/>
      <c r="N1521" s="21"/>
      <c r="O1521" s="75"/>
      <c r="P1521" s="21"/>
      <c r="Q1521" s="21"/>
      <c r="R1521" s="48" t="s">
        <v>218</v>
      </c>
      <c r="S1521" s="12">
        <f t="shared" si="338"/>
        <v>0</v>
      </c>
      <c r="T1521" s="12">
        <f t="shared" si="339"/>
        <v>0</v>
      </c>
      <c r="U1521" s="542">
        <v>0</v>
      </c>
      <c r="V1521" s="15">
        <v>0</v>
      </c>
      <c r="W1521" s="15">
        <v>0</v>
      </c>
      <c r="X1521" s="15">
        <v>0</v>
      </c>
      <c r="Y1521" s="15">
        <v>0</v>
      </c>
      <c r="Z1521" s="15">
        <v>0</v>
      </c>
      <c r="AA1521" s="15">
        <v>0</v>
      </c>
      <c r="AB1521" s="15">
        <v>0</v>
      </c>
      <c r="AC1521" s="352"/>
      <c r="AD1521" s="359"/>
    </row>
    <row r="1522" spans="1:30" ht="12.75" customHeight="1">
      <c r="A1522" s="325" t="s">
        <v>108</v>
      </c>
      <c r="B1522" s="347" t="s">
        <v>109</v>
      </c>
      <c r="C1522" s="351" t="s">
        <v>110</v>
      </c>
      <c r="D1522" s="133"/>
      <c r="E1522" s="123"/>
      <c r="F1522" s="79"/>
      <c r="G1522" s="123"/>
      <c r="H1522" s="79"/>
      <c r="I1522" s="123"/>
      <c r="J1522" s="79"/>
      <c r="K1522" s="123"/>
      <c r="L1522" s="79"/>
      <c r="M1522" s="123"/>
      <c r="N1522" s="79"/>
      <c r="O1522" s="123"/>
      <c r="P1522" s="113"/>
      <c r="Q1522" s="72"/>
      <c r="R1522" s="19" t="s">
        <v>27</v>
      </c>
      <c r="S1522" s="8">
        <f>SUM(S1523:S1533)</f>
        <v>69300</v>
      </c>
      <c r="T1522" s="8">
        <f aca="true" t="shared" si="340" ref="T1522:AB1522">SUM(T1523:T1533)</f>
        <v>0</v>
      </c>
      <c r="U1522" s="534">
        <f>SUM(U1523:U1533)</f>
        <v>69300</v>
      </c>
      <c r="V1522" s="8">
        <f t="shared" si="340"/>
        <v>0</v>
      </c>
      <c r="W1522" s="8">
        <f t="shared" si="340"/>
        <v>0</v>
      </c>
      <c r="X1522" s="8">
        <f t="shared" si="340"/>
        <v>0</v>
      </c>
      <c r="Y1522" s="8">
        <f t="shared" si="340"/>
        <v>0</v>
      </c>
      <c r="Z1522" s="8">
        <f t="shared" si="340"/>
        <v>0</v>
      </c>
      <c r="AA1522" s="8">
        <f t="shared" si="340"/>
        <v>0</v>
      </c>
      <c r="AB1522" s="8">
        <f t="shared" si="340"/>
        <v>0</v>
      </c>
      <c r="AC1522" s="356" t="s">
        <v>28</v>
      </c>
      <c r="AD1522" s="357"/>
    </row>
    <row r="1523" spans="1:30" ht="12.75">
      <c r="A1523" s="325"/>
      <c r="B1523" s="347"/>
      <c r="C1523" s="351"/>
      <c r="D1523" s="107"/>
      <c r="E1523" s="74"/>
      <c r="F1523" s="10"/>
      <c r="G1523" s="74"/>
      <c r="H1523" s="10"/>
      <c r="I1523" s="74"/>
      <c r="J1523" s="10"/>
      <c r="K1523" s="74"/>
      <c r="L1523" s="10"/>
      <c r="M1523" s="74"/>
      <c r="N1523" s="10"/>
      <c r="O1523" s="74"/>
      <c r="P1523" s="95"/>
      <c r="Q1523" s="47"/>
      <c r="R1523" s="10" t="s">
        <v>30</v>
      </c>
      <c r="S1523" s="12">
        <f aca="true" t="shared" si="341" ref="S1523:T1527">U1523+W1523+Y1523+AA1523</f>
        <v>0</v>
      </c>
      <c r="T1523" s="12">
        <f t="shared" si="341"/>
        <v>0</v>
      </c>
      <c r="U1523" s="538">
        <v>0</v>
      </c>
      <c r="V1523" s="12">
        <v>0</v>
      </c>
      <c r="W1523" s="12">
        <v>0</v>
      </c>
      <c r="X1523" s="12">
        <v>0</v>
      </c>
      <c r="Y1523" s="12">
        <v>0</v>
      </c>
      <c r="Z1523" s="12">
        <v>0</v>
      </c>
      <c r="AA1523" s="12">
        <v>0</v>
      </c>
      <c r="AB1523" s="20">
        <v>0</v>
      </c>
      <c r="AC1523" s="351"/>
      <c r="AD1523" s="358"/>
    </row>
    <row r="1524" spans="1:30" ht="12.75">
      <c r="A1524" s="325"/>
      <c r="B1524" s="347"/>
      <c r="C1524" s="351"/>
      <c r="D1524" s="107"/>
      <c r="E1524" s="74"/>
      <c r="F1524" s="10"/>
      <c r="G1524" s="74"/>
      <c r="H1524" s="10"/>
      <c r="I1524" s="74"/>
      <c r="J1524" s="10"/>
      <c r="K1524" s="74"/>
      <c r="L1524" s="10"/>
      <c r="M1524" s="74"/>
      <c r="N1524" s="10"/>
      <c r="O1524" s="74"/>
      <c r="P1524" s="95"/>
      <c r="Q1524" s="47"/>
      <c r="R1524" s="10" t="s">
        <v>33</v>
      </c>
      <c r="S1524" s="12">
        <f t="shared" si="341"/>
        <v>0</v>
      </c>
      <c r="T1524" s="12">
        <f t="shared" si="341"/>
        <v>0</v>
      </c>
      <c r="U1524" s="538">
        <v>0</v>
      </c>
      <c r="V1524" s="12">
        <v>0</v>
      </c>
      <c r="W1524" s="12">
        <v>0</v>
      </c>
      <c r="X1524" s="12">
        <v>0</v>
      </c>
      <c r="Y1524" s="12">
        <v>0</v>
      </c>
      <c r="Z1524" s="12">
        <v>0</v>
      </c>
      <c r="AA1524" s="12">
        <v>0</v>
      </c>
      <c r="AB1524" s="20">
        <v>0</v>
      </c>
      <c r="AC1524" s="351"/>
      <c r="AD1524" s="358"/>
    </row>
    <row r="1525" spans="1:30" ht="12.75">
      <c r="A1525" s="325"/>
      <c r="B1525" s="347"/>
      <c r="C1525" s="351"/>
      <c r="D1525" s="107"/>
      <c r="E1525" s="74"/>
      <c r="F1525" s="10"/>
      <c r="G1525" s="74"/>
      <c r="H1525" s="10"/>
      <c r="I1525" s="74"/>
      <c r="J1525" s="10"/>
      <c r="K1525" s="74"/>
      <c r="L1525" s="10"/>
      <c r="M1525" s="74"/>
      <c r="N1525" s="10"/>
      <c r="O1525" s="74"/>
      <c r="P1525" s="95"/>
      <c r="Q1525" s="47"/>
      <c r="R1525" s="10" t="s">
        <v>34</v>
      </c>
      <c r="S1525" s="12">
        <f t="shared" si="341"/>
        <v>0</v>
      </c>
      <c r="T1525" s="12">
        <f t="shared" si="341"/>
        <v>0</v>
      </c>
      <c r="U1525" s="538">
        <v>0</v>
      </c>
      <c r="V1525" s="12">
        <v>0</v>
      </c>
      <c r="W1525" s="12">
        <v>0</v>
      </c>
      <c r="X1525" s="12">
        <v>0</v>
      </c>
      <c r="Y1525" s="12">
        <v>0</v>
      </c>
      <c r="Z1525" s="12">
        <v>0</v>
      </c>
      <c r="AA1525" s="12">
        <v>0</v>
      </c>
      <c r="AB1525" s="20">
        <v>0</v>
      </c>
      <c r="AC1525" s="351"/>
      <c r="AD1525" s="358"/>
    </row>
    <row r="1526" spans="1:30" ht="12.75">
      <c r="A1526" s="325"/>
      <c r="B1526" s="347"/>
      <c r="C1526" s="351"/>
      <c r="D1526" s="107"/>
      <c r="E1526" s="74"/>
      <c r="F1526" s="10"/>
      <c r="G1526" s="74"/>
      <c r="H1526" s="10"/>
      <c r="I1526" s="74"/>
      <c r="J1526" s="10"/>
      <c r="K1526" s="74"/>
      <c r="L1526" s="10"/>
      <c r="M1526" s="74"/>
      <c r="N1526" s="10"/>
      <c r="O1526" s="74"/>
      <c r="P1526" s="95"/>
      <c r="Q1526" s="47"/>
      <c r="R1526" s="10" t="s">
        <v>35</v>
      </c>
      <c r="S1526" s="12">
        <f t="shared" si="341"/>
        <v>0</v>
      </c>
      <c r="T1526" s="12">
        <f t="shared" si="341"/>
        <v>0</v>
      </c>
      <c r="U1526" s="538">
        <v>0</v>
      </c>
      <c r="V1526" s="12">
        <v>0</v>
      </c>
      <c r="W1526" s="12">
        <v>0</v>
      </c>
      <c r="X1526" s="12">
        <v>0</v>
      </c>
      <c r="Y1526" s="12">
        <v>0</v>
      </c>
      <c r="Z1526" s="12">
        <v>0</v>
      </c>
      <c r="AA1526" s="12">
        <v>0</v>
      </c>
      <c r="AB1526" s="20">
        <v>0</v>
      </c>
      <c r="AC1526" s="351"/>
      <c r="AD1526" s="358"/>
    </row>
    <row r="1527" spans="1:30" ht="12.75">
      <c r="A1527" s="325"/>
      <c r="B1527" s="347"/>
      <c r="C1527" s="351"/>
      <c r="D1527" s="107"/>
      <c r="E1527" s="74"/>
      <c r="F1527" s="10"/>
      <c r="G1527" s="74"/>
      <c r="H1527" s="10"/>
      <c r="I1527" s="74"/>
      <c r="J1527" s="10"/>
      <c r="K1527" s="74"/>
      <c r="L1527" s="10"/>
      <c r="M1527" s="74"/>
      <c r="N1527" s="10"/>
      <c r="O1527" s="74"/>
      <c r="P1527" s="95"/>
      <c r="Q1527" s="47"/>
      <c r="R1527" s="10" t="s">
        <v>36</v>
      </c>
      <c r="S1527" s="12">
        <f t="shared" si="341"/>
        <v>0</v>
      </c>
      <c r="T1527" s="12">
        <f t="shared" si="341"/>
        <v>0</v>
      </c>
      <c r="U1527" s="538">
        <v>0</v>
      </c>
      <c r="V1527" s="12">
        <v>0</v>
      </c>
      <c r="W1527" s="12">
        <v>0</v>
      </c>
      <c r="X1527" s="12">
        <v>0</v>
      </c>
      <c r="Y1527" s="12">
        <v>0</v>
      </c>
      <c r="Z1527" s="12">
        <v>0</v>
      </c>
      <c r="AA1527" s="12">
        <v>0</v>
      </c>
      <c r="AB1527" s="20">
        <v>0</v>
      </c>
      <c r="AC1527" s="351"/>
      <c r="AD1527" s="358"/>
    </row>
    <row r="1528" spans="1:30" ht="12.75">
      <c r="A1528" s="325"/>
      <c r="B1528" s="347"/>
      <c r="C1528" s="351"/>
      <c r="D1528" s="107"/>
      <c r="E1528" s="74"/>
      <c r="F1528" s="10"/>
      <c r="G1528" s="74"/>
      <c r="H1528" s="10"/>
      <c r="I1528" s="74"/>
      <c r="J1528" s="10"/>
      <c r="K1528" s="74"/>
      <c r="L1528" s="10"/>
      <c r="M1528" s="74"/>
      <c r="N1528" s="10"/>
      <c r="O1528" s="74"/>
      <c r="P1528" s="95"/>
      <c r="Q1528" s="47"/>
      <c r="R1528" s="10" t="s">
        <v>207</v>
      </c>
      <c r="S1528" s="12">
        <v>0</v>
      </c>
      <c r="T1528" s="12">
        <v>0</v>
      </c>
      <c r="U1528" s="538">
        <v>0</v>
      </c>
      <c r="V1528" s="12">
        <v>0</v>
      </c>
      <c r="W1528" s="12">
        <v>0</v>
      </c>
      <c r="X1528" s="12">
        <v>0</v>
      </c>
      <c r="Y1528" s="12">
        <v>0</v>
      </c>
      <c r="Z1528" s="12">
        <v>0</v>
      </c>
      <c r="AA1528" s="12">
        <v>0</v>
      </c>
      <c r="AB1528" s="20">
        <v>0</v>
      </c>
      <c r="AC1528" s="351"/>
      <c r="AD1528" s="358"/>
    </row>
    <row r="1529" spans="1:30" ht="12.75">
      <c r="A1529" s="325"/>
      <c r="B1529" s="347"/>
      <c r="C1529" s="351"/>
      <c r="D1529" s="107"/>
      <c r="E1529" s="74"/>
      <c r="F1529" s="10"/>
      <c r="G1529" s="74"/>
      <c r="H1529" s="10"/>
      <c r="I1529" s="74"/>
      <c r="J1529" s="10"/>
      <c r="K1529" s="74"/>
      <c r="L1529" s="10"/>
      <c r="M1529" s="74"/>
      <c r="N1529" s="10"/>
      <c r="O1529" s="74"/>
      <c r="P1529" s="95"/>
      <c r="Q1529" s="47"/>
      <c r="R1529" s="47" t="s">
        <v>214</v>
      </c>
      <c r="S1529" s="12">
        <f aca="true" t="shared" si="342" ref="S1529:T1533">U1529+W1529+Y1529+AA1529</f>
        <v>0</v>
      </c>
      <c r="T1529" s="12">
        <f t="shared" si="342"/>
        <v>0</v>
      </c>
      <c r="U1529" s="538">
        <v>0</v>
      </c>
      <c r="V1529" s="12">
        <v>0</v>
      </c>
      <c r="W1529" s="12">
        <v>0</v>
      </c>
      <c r="X1529" s="12">
        <v>0</v>
      </c>
      <c r="Y1529" s="12">
        <v>0</v>
      </c>
      <c r="Z1529" s="12">
        <v>0</v>
      </c>
      <c r="AA1529" s="12">
        <v>0</v>
      </c>
      <c r="AB1529" s="12">
        <v>0</v>
      </c>
      <c r="AC1529" s="351"/>
      <c r="AD1529" s="358"/>
    </row>
    <row r="1530" spans="1:30" ht="12.75">
      <c r="A1530" s="325"/>
      <c r="B1530" s="347"/>
      <c r="C1530" s="351"/>
      <c r="D1530" s="107"/>
      <c r="E1530" s="74"/>
      <c r="F1530" s="10"/>
      <c r="G1530" s="74"/>
      <c r="H1530" s="10"/>
      <c r="I1530" s="74"/>
      <c r="J1530" s="10"/>
      <c r="K1530" s="74"/>
      <c r="L1530" s="10"/>
      <c r="M1530" s="74"/>
      <c r="N1530" s="10"/>
      <c r="O1530" s="74"/>
      <c r="P1530" s="95"/>
      <c r="Q1530" s="47"/>
      <c r="R1530" s="47" t="s">
        <v>215</v>
      </c>
      <c r="S1530" s="12">
        <f t="shared" si="342"/>
        <v>0</v>
      </c>
      <c r="T1530" s="12">
        <f t="shared" si="342"/>
        <v>0</v>
      </c>
      <c r="U1530" s="538">
        <v>0</v>
      </c>
      <c r="V1530" s="12">
        <v>0</v>
      </c>
      <c r="W1530" s="12">
        <v>0</v>
      </c>
      <c r="X1530" s="12">
        <v>0</v>
      </c>
      <c r="Y1530" s="12">
        <v>0</v>
      </c>
      <c r="Z1530" s="12">
        <v>0</v>
      </c>
      <c r="AA1530" s="12">
        <v>0</v>
      </c>
      <c r="AB1530" s="12">
        <v>0</v>
      </c>
      <c r="AC1530" s="351"/>
      <c r="AD1530" s="358"/>
    </row>
    <row r="1531" spans="1:30" ht="12.75">
      <c r="A1531" s="325"/>
      <c r="B1531" s="347"/>
      <c r="C1531" s="351"/>
      <c r="D1531" s="107"/>
      <c r="E1531" s="74"/>
      <c r="F1531" s="10"/>
      <c r="G1531" s="74"/>
      <c r="H1531" s="10"/>
      <c r="I1531" s="74"/>
      <c r="J1531" s="10"/>
      <c r="K1531" s="74"/>
      <c r="L1531" s="10"/>
      <c r="M1531" s="74"/>
      <c r="N1531" s="10"/>
      <c r="O1531" s="74"/>
      <c r="P1531" s="95"/>
      <c r="Q1531" s="47"/>
      <c r="R1531" s="47" t="s">
        <v>216</v>
      </c>
      <c r="S1531" s="12">
        <f>U1531+W1531+Y1531+AA1531</f>
        <v>0</v>
      </c>
      <c r="T1531" s="12">
        <f t="shared" si="342"/>
        <v>0</v>
      </c>
      <c r="U1531" s="538">
        <v>0</v>
      </c>
      <c r="V1531" s="12">
        <v>0</v>
      </c>
      <c r="W1531" s="12">
        <v>0</v>
      </c>
      <c r="X1531" s="12">
        <v>0</v>
      </c>
      <c r="Y1531" s="12">
        <v>0</v>
      </c>
      <c r="Z1531" s="12">
        <v>0</v>
      </c>
      <c r="AA1531" s="12">
        <v>0</v>
      </c>
      <c r="AB1531" s="12">
        <v>0</v>
      </c>
      <c r="AC1531" s="351"/>
      <c r="AD1531" s="358"/>
    </row>
    <row r="1532" spans="1:30" ht="12.75">
      <c r="A1532" s="325"/>
      <c r="B1532" s="347"/>
      <c r="C1532" s="351"/>
      <c r="D1532" s="107"/>
      <c r="E1532" s="74"/>
      <c r="F1532" s="10">
        <v>1</v>
      </c>
      <c r="G1532" s="74"/>
      <c r="H1532" s="10"/>
      <c r="I1532" s="74"/>
      <c r="J1532" s="10"/>
      <c r="K1532" s="74"/>
      <c r="L1532" s="10"/>
      <c r="M1532" s="74"/>
      <c r="N1532" s="10"/>
      <c r="O1532" s="74"/>
      <c r="P1532" s="95"/>
      <c r="Q1532" s="47" t="s">
        <v>32</v>
      </c>
      <c r="R1532" s="47" t="s">
        <v>217</v>
      </c>
      <c r="S1532" s="12">
        <f>U1532+W1532+Y1532+AA1532</f>
        <v>6930</v>
      </c>
      <c r="T1532" s="12">
        <f t="shared" si="342"/>
        <v>0</v>
      </c>
      <c r="U1532" s="538">
        <v>6930</v>
      </c>
      <c r="V1532" s="12">
        <v>0</v>
      </c>
      <c r="W1532" s="12">
        <v>0</v>
      </c>
      <c r="X1532" s="12">
        <v>0</v>
      </c>
      <c r="Y1532" s="12">
        <v>0</v>
      </c>
      <c r="Z1532" s="12">
        <v>0</v>
      </c>
      <c r="AA1532" s="12">
        <v>0</v>
      </c>
      <c r="AB1532" s="12">
        <v>0</v>
      </c>
      <c r="AC1532" s="351"/>
      <c r="AD1532" s="358"/>
    </row>
    <row r="1533" spans="1:30" ht="13.5" thickBot="1">
      <c r="A1533" s="326"/>
      <c r="B1533" s="348"/>
      <c r="C1533" s="352"/>
      <c r="D1533" s="135"/>
      <c r="E1533" s="75"/>
      <c r="F1533" s="21"/>
      <c r="G1533" s="75"/>
      <c r="H1533" s="21">
        <v>1</v>
      </c>
      <c r="I1533" s="75"/>
      <c r="J1533" s="21"/>
      <c r="K1533" s="75"/>
      <c r="L1533" s="21"/>
      <c r="M1533" s="75"/>
      <c r="N1533" s="21"/>
      <c r="O1533" s="75"/>
      <c r="P1533" s="114"/>
      <c r="Q1533" s="47" t="s">
        <v>31</v>
      </c>
      <c r="R1533" s="48" t="s">
        <v>218</v>
      </c>
      <c r="S1533" s="15">
        <f>U1533+W1533+Y1533+AA1533</f>
        <v>62370</v>
      </c>
      <c r="T1533" s="15">
        <f t="shared" si="342"/>
        <v>0</v>
      </c>
      <c r="U1533" s="538">
        <v>62370</v>
      </c>
      <c r="V1533" s="15">
        <v>0</v>
      </c>
      <c r="W1533" s="15">
        <v>0</v>
      </c>
      <c r="X1533" s="15">
        <v>0</v>
      </c>
      <c r="Y1533" s="15">
        <v>0</v>
      </c>
      <c r="Z1533" s="15">
        <v>0</v>
      </c>
      <c r="AA1533" s="15">
        <v>0</v>
      </c>
      <c r="AB1533" s="15">
        <v>0</v>
      </c>
      <c r="AC1533" s="352"/>
      <c r="AD1533" s="359"/>
    </row>
    <row r="1534" spans="1:30" ht="12.75" customHeight="1">
      <c r="A1534" s="325" t="s">
        <v>111</v>
      </c>
      <c r="B1534" s="347" t="s">
        <v>112</v>
      </c>
      <c r="C1534" s="351" t="s">
        <v>281</v>
      </c>
      <c r="D1534" s="133"/>
      <c r="E1534" s="123"/>
      <c r="F1534" s="79"/>
      <c r="G1534" s="123"/>
      <c r="H1534" s="79"/>
      <c r="I1534" s="123"/>
      <c r="J1534" s="79"/>
      <c r="K1534" s="123"/>
      <c r="L1534" s="79"/>
      <c r="M1534" s="123"/>
      <c r="N1534" s="79"/>
      <c r="O1534" s="123"/>
      <c r="P1534" s="113"/>
      <c r="Q1534" s="72"/>
      <c r="R1534" s="19" t="s">
        <v>27</v>
      </c>
      <c r="S1534" s="8">
        <f>SUM(S1535:S1545)</f>
        <v>60000</v>
      </c>
      <c r="T1534" s="8">
        <f aca="true" t="shared" si="343" ref="T1534:AB1534">SUM(T1535:T1545)</f>
        <v>0</v>
      </c>
      <c r="U1534" s="534">
        <f t="shared" si="343"/>
        <v>60000</v>
      </c>
      <c r="V1534" s="8">
        <f t="shared" si="343"/>
        <v>0</v>
      </c>
      <c r="W1534" s="8">
        <f t="shared" si="343"/>
        <v>0</v>
      </c>
      <c r="X1534" s="8">
        <f t="shared" si="343"/>
        <v>0</v>
      </c>
      <c r="Y1534" s="8">
        <f t="shared" si="343"/>
        <v>0</v>
      </c>
      <c r="Z1534" s="8">
        <f t="shared" si="343"/>
        <v>0</v>
      </c>
      <c r="AA1534" s="8">
        <f t="shared" si="343"/>
        <v>0</v>
      </c>
      <c r="AB1534" s="8">
        <f t="shared" si="343"/>
        <v>0</v>
      </c>
      <c r="AC1534" s="356" t="s">
        <v>28</v>
      </c>
      <c r="AD1534" s="357"/>
    </row>
    <row r="1535" spans="1:30" ht="12.75">
      <c r="A1535" s="325"/>
      <c r="B1535" s="347"/>
      <c r="C1535" s="351"/>
      <c r="D1535" s="107"/>
      <c r="E1535" s="74"/>
      <c r="F1535" s="10"/>
      <c r="G1535" s="74"/>
      <c r="H1535" s="10"/>
      <c r="I1535" s="74"/>
      <c r="J1535" s="10"/>
      <c r="K1535" s="74"/>
      <c r="L1535" s="10"/>
      <c r="M1535" s="74"/>
      <c r="N1535" s="10"/>
      <c r="O1535" s="74"/>
      <c r="P1535" s="95"/>
      <c r="Q1535" s="47"/>
      <c r="R1535" s="10" t="s">
        <v>30</v>
      </c>
      <c r="S1535" s="12">
        <f aca="true" t="shared" si="344" ref="S1535:T1539">U1535+W1535+Y1535+AA1535</f>
        <v>0</v>
      </c>
      <c r="T1535" s="12">
        <f t="shared" si="344"/>
        <v>0</v>
      </c>
      <c r="U1535" s="538">
        <v>0</v>
      </c>
      <c r="V1535" s="12">
        <v>0</v>
      </c>
      <c r="W1535" s="12">
        <v>0</v>
      </c>
      <c r="X1535" s="12">
        <v>0</v>
      </c>
      <c r="Y1535" s="12">
        <v>0</v>
      </c>
      <c r="Z1535" s="12">
        <v>0</v>
      </c>
      <c r="AA1535" s="12">
        <v>0</v>
      </c>
      <c r="AB1535" s="20">
        <v>0</v>
      </c>
      <c r="AC1535" s="351"/>
      <c r="AD1535" s="358"/>
    </row>
    <row r="1536" spans="1:30" ht="12.75">
      <c r="A1536" s="325"/>
      <c r="B1536" s="347"/>
      <c r="C1536" s="351"/>
      <c r="D1536" s="107"/>
      <c r="E1536" s="74"/>
      <c r="F1536" s="10"/>
      <c r="G1536" s="74"/>
      <c r="H1536" s="10"/>
      <c r="I1536" s="74"/>
      <c r="J1536" s="10"/>
      <c r="K1536" s="74"/>
      <c r="L1536" s="10"/>
      <c r="M1536" s="74"/>
      <c r="N1536" s="10"/>
      <c r="O1536" s="74"/>
      <c r="P1536" s="95"/>
      <c r="Q1536" s="47"/>
      <c r="R1536" s="10" t="s">
        <v>33</v>
      </c>
      <c r="S1536" s="12">
        <f t="shared" si="344"/>
        <v>0</v>
      </c>
      <c r="T1536" s="12">
        <f t="shared" si="344"/>
        <v>0</v>
      </c>
      <c r="U1536" s="538">
        <v>0</v>
      </c>
      <c r="V1536" s="12">
        <v>0</v>
      </c>
      <c r="W1536" s="12">
        <v>0</v>
      </c>
      <c r="X1536" s="12">
        <v>0</v>
      </c>
      <c r="Y1536" s="12">
        <v>0</v>
      </c>
      <c r="Z1536" s="12">
        <v>0</v>
      </c>
      <c r="AA1536" s="12">
        <v>0</v>
      </c>
      <c r="AB1536" s="20">
        <v>0</v>
      </c>
      <c r="AC1536" s="351"/>
      <c r="AD1536" s="358"/>
    </row>
    <row r="1537" spans="1:30" ht="12.75">
      <c r="A1537" s="325"/>
      <c r="B1537" s="347"/>
      <c r="C1537" s="351"/>
      <c r="D1537" s="107"/>
      <c r="E1537" s="74"/>
      <c r="F1537" s="10"/>
      <c r="G1537" s="74"/>
      <c r="H1537" s="10"/>
      <c r="I1537" s="74"/>
      <c r="J1537" s="10"/>
      <c r="K1537" s="74"/>
      <c r="L1537" s="10"/>
      <c r="M1537" s="74"/>
      <c r="N1537" s="10"/>
      <c r="O1537" s="74"/>
      <c r="P1537" s="95"/>
      <c r="Q1537" s="47"/>
      <c r="R1537" s="10" t="s">
        <v>34</v>
      </c>
      <c r="S1537" s="12">
        <f t="shared" si="344"/>
        <v>0</v>
      </c>
      <c r="T1537" s="12">
        <f t="shared" si="344"/>
        <v>0</v>
      </c>
      <c r="U1537" s="538">
        <v>0</v>
      </c>
      <c r="V1537" s="12">
        <v>0</v>
      </c>
      <c r="W1537" s="12">
        <v>0</v>
      </c>
      <c r="X1537" s="12">
        <v>0</v>
      </c>
      <c r="Y1537" s="12">
        <v>0</v>
      </c>
      <c r="Z1537" s="12">
        <v>0</v>
      </c>
      <c r="AA1537" s="12">
        <v>0</v>
      </c>
      <c r="AB1537" s="20">
        <v>0</v>
      </c>
      <c r="AC1537" s="351"/>
      <c r="AD1537" s="358"/>
    </row>
    <row r="1538" spans="1:30" ht="12.75">
      <c r="A1538" s="325"/>
      <c r="B1538" s="347"/>
      <c r="C1538" s="351"/>
      <c r="D1538" s="107"/>
      <c r="E1538" s="74"/>
      <c r="F1538" s="10"/>
      <c r="G1538" s="74"/>
      <c r="H1538" s="10"/>
      <c r="I1538" s="74"/>
      <c r="J1538" s="10"/>
      <c r="K1538" s="74"/>
      <c r="L1538" s="10"/>
      <c r="M1538" s="74"/>
      <c r="N1538" s="10"/>
      <c r="O1538" s="74"/>
      <c r="P1538" s="95"/>
      <c r="Q1538" s="47"/>
      <c r="R1538" s="10" t="s">
        <v>35</v>
      </c>
      <c r="S1538" s="12">
        <f t="shared" si="344"/>
        <v>0</v>
      </c>
      <c r="T1538" s="12">
        <f t="shared" si="344"/>
        <v>0</v>
      </c>
      <c r="U1538" s="538">
        <v>0</v>
      </c>
      <c r="V1538" s="12">
        <v>0</v>
      </c>
      <c r="W1538" s="12">
        <v>0</v>
      </c>
      <c r="X1538" s="12">
        <v>0</v>
      </c>
      <c r="Y1538" s="12">
        <v>0</v>
      </c>
      <c r="Z1538" s="12">
        <v>0</v>
      </c>
      <c r="AA1538" s="12">
        <v>0</v>
      </c>
      <c r="AB1538" s="20">
        <v>0</v>
      </c>
      <c r="AC1538" s="351"/>
      <c r="AD1538" s="358"/>
    </row>
    <row r="1539" spans="1:30" ht="12.75">
      <c r="A1539" s="325"/>
      <c r="B1539" s="347"/>
      <c r="C1539" s="351"/>
      <c r="D1539" s="107"/>
      <c r="E1539" s="74"/>
      <c r="F1539" s="10"/>
      <c r="G1539" s="74"/>
      <c r="H1539" s="10"/>
      <c r="I1539" s="74"/>
      <c r="J1539" s="10"/>
      <c r="K1539" s="74"/>
      <c r="L1539" s="10"/>
      <c r="M1539" s="74"/>
      <c r="N1539" s="10"/>
      <c r="O1539" s="74"/>
      <c r="P1539" s="95"/>
      <c r="Q1539" s="47"/>
      <c r="R1539" s="10" t="s">
        <v>36</v>
      </c>
      <c r="S1539" s="12">
        <f t="shared" si="344"/>
        <v>0</v>
      </c>
      <c r="T1539" s="12">
        <f t="shared" si="344"/>
        <v>0</v>
      </c>
      <c r="U1539" s="538">
        <v>0</v>
      </c>
      <c r="V1539" s="12">
        <v>0</v>
      </c>
      <c r="W1539" s="12">
        <v>0</v>
      </c>
      <c r="X1539" s="12">
        <v>0</v>
      </c>
      <c r="Y1539" s="12">
        <v>0</v>
      </c>
      <c r="Z1539" s="12">
        <v>0</v>
      </c>
      <c r="AA1539" s="12">
        <v>0</v>
      </c>
      <c r="AB1539" s="20">
        <v>0</v>
      </c>
      <c r="AC1539" s="351"/>
      <c r="AD1539" s="358"/>
    </row>
    <row r="1540" spans="1:30" ht="12.75">
      <c r="A1540" s="325"/>
      <c r="B1540" s="347"/>
      <c r="C1540" s="351"/>
      <c r="D1540" s="107"/>
      <c r="E1540" s="74"/>
      <c r="F1540" s="10"/>
      <c r="G1540" s="74"/>
      <c r="H1540" s="10"/>
      <c r="I1540" s="74"/>
      <c r="J1540" s="10"/>
      <c r="K1540" s="74"/>
      <c r="L1540" s="10"/>
      <c r="M1540" s="74"/>
      <c r="N1540" s="10"/>
      <c r="O1540" s="74"/>
      <c r="P1540" s="95"/>
      <c r="Q1540" s="47"/>
      <c r="R1540" s="10" t="s">
        <v>207</v>
      </c>
      <c r="S1540" s="12">
        <v>0</v>
      </c>
      <c r="T1540" s="12">
        <v>0</v>
      </c>
      <c r="U1540" s="538">
        <v>0</v>
      </c>
      <c r="V1540" s="12">
        <v>0</v>
      </c>
      <c r="W1540" s="12">
        <v>0</v>
      </c>
      <c r="X1540" s="12">
        <v>0</v>
      </c>
      <c r="Y1540" s="12">
        <v>0</v>
      </c>
      <c r="Z1540" s="12">
        <v>0</v>
      </c>
      <c r="AA1540" s="12">
        <v>0</v>
      </c>
      <c r="AB1540" s="20">
        <v>0</v>
      </c>
      <c r="AC1540" s="351"/>
      <c r="AD1540" s="358"/>
    </row>
    <row r="1541" spans="1:30" ht="12.75">
      <c r="A1541" s="325"/>
      <c r="B1541" s="347"/>
      <c r="C1541" s="351"/>
      <c r="D1541" s="107"/>
      <c r="E1541" s="74"/>
      <c r="F1541" s="10"/>
      <c r="G1541" s="74"/>
      <c r="H1541" s="10"/>
      <c r="I1541" s="74"/>
      <c r="J1541" s="10"/>
      <c r="K1541" s="74"/>
      <c r="L1541" s="10"/>
      <c r="M1541" s="74"/>
      <c r="N1541" s="10"/>
      <c r="O1541" s="74"/>
      <c r="P1541" s="95"/>
      <c r="R1541" s="47" t="s">
        <v>214</v>
      </c>
      <c r="S1541" s="12">
        <f aca="true" t="shared" si="345" ref="S1541:T1545">U1541+W1541+Y1541+AA1541</f>
        <v>0</v>
      </c>
      <c r="T1541" s="12">
        <f t="shared" si="345"/>
        <v>0</v>
      </c>
      <c r="U1541" s="538">
        <v>0</v>
      </c>
      <c r="V1541" s="12">
        <v>0</v>
      </c>
      <c r="W1541" s="12">
        <v>0</v>
      </c>
      <c r="X1541" s="12">
        <v>0</v>
      </c>
      <c r="Y1541" s="12">
        <v>0</v>
      </c>
      <c r="Z1541" s="12">
        <v>0</v>
      </c>
      <c r="AA1541" s="12">
        <v>0</v>
      </c>
      <c r="AB1541" s="12">
        <v>0</v>
      </c>
      <c r="AC1541" s="351"/>
      <c r="AD1541" s="358"/>
    </row>
    <row r="1542" spans="1:30" ht="12.75">
      <c r="A1542" s="325"/>
      <c r="B1542" s="347"/>
      <c r="C1542" s="351"/>
      <c r="D1542" s="107"/>
      <c r="E1542" s="74"/>
      <c r="F1542" s="10"/>
      <c r="G1542" s="74"/>
      <c r="H1542" s="10"/>
      <c r="I1542" s="74"/>
      <c r="J1542" s="10"/>
      <c r="K1542" s="74"/>
      <c r="L1542" s="10"/>
      <c r="M1542" s="74"/>
      <c r="N1542" s="10"/>
      <c r="O1542" s="74"/>
      <c r="P1542" s="95"/>
      <c r="Q1542" s="47"/>
      <c r="R1542" s="47" t="s">
        <v>215</v>
      </c>
      <c r="S1542" s="12">
        <f t="shared" si="345"/>
        <v>0</v>
      </c>
      <c r="T1542" s="12">
        <f t="shared" si="345"/>
        <v>0</v>
      </c>
      <c r="U1542" s="538">
        <v>0</v>
      </c>
      <c r="V1542" s="12">
        <v>0</v>
      </c>
      <c r="W1542" s="12">
        <v>0</v>
      </c>
      <c r="X1542" s="12">
        <v>0</v>
      </c>
      <c r="Y1542" s="12">
        <v>0</v>
      </c>
      <c r="Z1542" s="12">
        <v>0</v>
      </c>
      <c r="AA1542" s="12">
        <v>0</v>
      </c>
      <c r="AB1542" s="12">
        <v>0</v>
      </c>
      <c r="AC1542" s="351"/>
      <c r="AD1542" s="358"/>
    </row>
    <row r="1543" spans="1:30" ht="12.75">
      <c r="A1543" s="325"/>
      <c r="B1543" s="347"/>
      <c r="C1543" s="351"/>
      <c r="D1543" s="107"/>
      <c r="E1543" s="74"/>
      <c r="F1543" s="10"/>
      <c r="G1543" s="74"/>
      <c r="H1543" s="10"/>
      <c r="I1543" s="74"/>
      <c r="J1543" s="10"/>
      <c r="K1543" s="74"/>
      <c r="L1543" s="10"/>
      <c r="M1543" s="74"/>
      <c r="N1543" s="10"/>
      <c r="O1543" s="74"/>
      <c r="P1543" s="95"/>
      <c r="Q1543" s="47"/>
      <c r="R1543" s="47" t="s">
        <v>216</v>
      </c>
      <c r="S1543" s="12">
        <f t="shared" si="345"/>
        <v>0</v>
      </c>
      <c r="T1543" s="12">
        <f t="shared" si="345"/>
        <v>0</v>
      </c>
      <c r="U1543" s="538">
        <v>0</v>
      </c>
      <c r="V1543" s="12">
        <v>0</v>
      </c>
      <c r="W1543" s="12">
        <v>0</v>
      </c>
      <c r="X1543" s="12">
        <v>0</v>
      </c>
      <c r="Y1543" s="12">
        <v>0</v>
      </c>
      <c r="Z1543" s="12">
        <v>0</v>
      </c>
      <c r="AA1543" s="12">
        <v>0</v>
      </c>
      <c r="AB1543" s="12">
        <v>0</v>
      </c>
      <c r="AC1543" s="351"/>
      <c r="AD1543" s="358"/>
    </row>
    <row r="1544" spans="1:30" ht="12.75">
      <c r="A1544" s="325"/>
      <c r="B1544" s="347"/>
      <c r="C1544" s="351"/>
      <c r="D1544" s="107"/>
      <c r="E1544" s="74"/>
      <c r="F1544" s="10">
        <v>1</v>
      </c>
      <c r="G1544" s="74"/>
      <c r="H1544" s="10"/>
      <c r="I1544" s="74"/>
      <c r="J1544" s="10"/>
      <c r="K1544" s="74"/>
      <c r="L1544" s="10"/>
      <c r="M1544" s="74"/>
      <c r="N1544" s="10"/>
      <c r="O1544" s="74"/>
      <c r="P1544" s="95"/>
      <c r="Q1544" s="47" t="s">
        <v>32</v>
      </c>
      <c r="R1544" s="47" t="s">
        <v>217</v>
      </c>
      <c r="S1544" s="12">
        <f t="shared" si="345"/>
        <v>6000</v>
      </c>
      <c r="T1544" s="12">
        <f t="shared" si="345"/>
        <v>0</v>
      </c>
      <c r="U1544" s="538">
        <v>6000</v>
      </c>
      <c r="V1544" s="12">
        <v>0</v>
      </c>
      <c r="W1544" s="12">
        <v>0</v>
      </c>
      <c r="X1544" s="12">
        <v>0</v>
      </c>
      <c r="Y1544" s="12">
        <v>0</v>
      </c>
      <c r="Z1544" s="12">
        <v>0</v>
      </c>
      <c r="AA1544" s="12">
        <v>0</v>
      </c>
      <c r="AB1544" s="12">
        <v>0</v>
      </c>
      <c r="AC1544" s="351"/>
      <c r="AD1544" s="358"/>
    </row>
    <row r="1545" spans="1:30" ht="13.5" thickBot="1">
      <c r="A1545" s="326"/>
      <c r="B1545" s="348"/>
      <c r="C1545" s="352"/>
      <c r="D1545" s="135">
        <v>1000</v>
      </c>
      <c r="E1545" s="75"/>
      <c r="F1545" s="21"/>
      <c r="G1545" s="75"/>
      <c r="H1545" s="21">
        <v>1</v>
      </c>
      <c r="I1545" s="75"/>
      <c r="J1545" s="21"/>
      <c r="K1545" s="75"/>
      <c r="L1545" s="21"/>
      <c r="M1545" s="75"/>
      <c r="N1545" s="21"/>
      <c r="O1545" s="75"/>
      <c r="P1545" s="114"/>
      <c r="Q1545" s="47" t="s">
        <v>31</v>
      </c>
      <c r="R1545" s="48" t="s">
        <v>218</v>
      </c>
      <c r="S1545" s="15">
        <f t="shared" si="345"/>
        <v>54000</v>
      </c>
      <c r="T1545" s="15">
        <f t="shared" si="345"/>
        <v>0</v>
      </c>
      <c r="U1545" s="538">
        <v>54000</v>
      </c>
      <c r="V1545" s="15">
        <v>0</v>
      </c>
      <c r="W1545" s="15">
        <v>0</v>
      </c>
      <c r="X1545" s="15">
        <v>0</v>
      </c>
      <c r="Y1545" s="15">
        <v>0</v>
      </c>
      <c r="Z1545" s="15">
        <v>0</v>
      </c>
      <c r="AA1545" s="15">
        <v>0</v>
      </c>
      <c r="AB1545" s="15">
        <v>0</v>
      </c>
      <c r="AC1545" s="352"/>
      <c r="AD1545" s="359"/>
    </row>
    <row r="1546" spans="1:30" ht="12.75" customHeight="1">
      <c r="A1546" s="325" t="s">
        <v>113</v>
      </c>
      <c r="B1546" s="347" t="s">
        <v>211</v>
      </c>
      <c r="C1546" s="351" t="s">
        <v>281</v>
      </c>
      <c r="D1546" s="133"/>
      <c r="E1546" s="123"/>
      <c r="F1546" s="79"/>
      <c r="G1546" s="123"/>
      <c r="H1546" s="79"/>
      <c r="I1546" s="123"/>
      <c r="J1546" s="79"/>
      <c r="K1546" s="123"/>
      <c r="L1546" s="79"/>
      <c r="M1546" s="123"/>
      <c r="N1546" s="79"/>
      <c r="O1546" s="123"/>
      <c r="P1546" s="332" t="s">
        <v>195</v>
      </c>
      <c r="Q1546" s="72"/>
      <c r="R1546" s="19" t="s">
        <v>27</v>
      </c>
      <c r="S1546" s="8">
        <f>SUM(S1547:S1557)</f>
        <v>10574.5</v>
      </c>
      <c r="T1546" s="8">
        <f aca="true" t="shared" si="346" ref="T1546:AB1546">SUM(T1547:T1557)</f>
        <v>10574.5</v>
      </c>
      <c r="U1546" s="534">
        <f t="shared" si="346"/>
        <v>10574.5</v>
      </c>
      <c r="V1546" s="8">
        <f t="shared" si="346"/>
        <v>10574.5</v>
      </c>
      <c r="W1546" s="8">
        <f t="shared" si="346"/>
        <v>0</v>
      </c>
      <c r="X1546" s="8">
        <f t="shared" si="346"/>
        <v>0</v>
      </c>
      <c r="Y1546" s="8">
        <f t="shared" si="346"/>
        <v>0</v>
      </c>
      <c r="Z1546" s="8">
        <f t="shared" si="346"/>
        <v>0</v>
      </c>
      <c r="AA1546" s="8">
        <f t="shared" si="346"/>
        <v>0</v>
      </c>
      <c r="AB1546" s="8">
        <f t="shared" si="346"/>
        <v>0</v>
      </c>
      <c r="AC1546" s="356" t="s">
        <v>28</v>
      </c>
      <c r="AD1546" s="357"/>
    </row>
    <row r="1547" spans="1:30" ht="12.75">
      <c r="A1547" s="325"/>
      <c r="B1547" s="347"/>
      <c r="C1547" s="351"/>
      <c r="D1547" s="107"/>
      <c r="E1547" s="74"/>
      <c r="F1547" s="10"/>
      <c r="G1547" s="74"/>
      <c r="H1547" s="10"/>
      <c r="I1547" s="74"/>
      <c r="J1547" s="10"/>
      <c r="K1547" s="74"/>
      <c r="L1547" s="10"/>
      <c r="M1547" s="74"/>
      <c r="N1547" s="10"/>
      <c r="O1547" s="74"/>
      <c r="P1547" s="333"/>
      <c r="Q1547" s="47" t="s">
        <v>29</v>
      </c>
      <c r="R1547" s="10" t="s">
        <v>30</v>
      </c>
      <c r="S1547" s="12">
        <f aca="true" t="shared" si="347" ref="S1547:T1551">U1547+W1547+Y1547+AA1547</f>
        <v>550</v>
      </c>
      <c r="T1547" s="12">
        <f t="shared" si="347"/>
        <v>550</v>
      </c>
      <c r="U1547" s="538">
        <v>550</v>
      </c>
      <c r="V1547" s="12">
        <v>550</v>
      </c>
      <c r="W1547" s="12">
        <v>0</v>
      </c>
      <c r="X1547" s="12">
        <v>0</v>
      </c>
      <c r="Y1547" s="12">
        <v>0</v>
      </c>
      <c r="Z1547" s="12">
        <v>0</v>
      </c>
      <c r="AA1547" s="12">
        <v>0</v>
      </c>
      <c r="AB1547" s="20">
        <v>0</v>
      </c>
      <c r="AC1547" s="351"/>
      <c r="AD1547" s="358"/>
    </row>
    <row r="1548" spans="1:30" ht="12.75">
      <c r="A1548" s="325"/>
      <c r="B1548" s="347"/>
      <c r="C1548" s="351"/>
      <c r="D1548" s="107"/>
      <c r="E1548" s="74"/>
      <c r="F1548" s="10"/>
      <c r="G1548" s="74"/>
      <c r="H1548" s="10"/>
      <c r="I1548" s="74"/>
      <c r="J1548" s="10"/>
      <c r="K1548" s="74"/>
      <c r="L1548" s="10"/>
      <c r="M1548" s="74"/>
      <c r="N1548" s="10"/>
      <c r="O1548" s="74"/>
      <c r="P1548" s="333"/>
      <c r="Q1548" s="23"/>
      <c r="R1548" s="10" t="s">
        <v>33</v>
      </c>
      <c r="S1548" s="12">
        <f t="shared" si="347"/>
        <v>0</v>
      </c>
      <c r="T1548" s="12">
        <f t="shared" si="347"/>
        <v>0</v>
      </c>
      <c r="U1548" s="538">
        <v>0</v>
      </c>
      <c r="V1548" s="12">
        <v>0</v>
      </c>
      <c r="W1548" s="12">
        <v>0</v>
      </c>
      <c r="X1548" s="12">
        <v>0</v>
      </c>
      <c r="Y1548" s="12">
        <v>0</v>
      </c>
      <c r="Z1548" s="12">
        <v>0</v>
      </c>
      <c r="AA1548" s="12">
        <v>0</v>
      </c>
      <c r="AB1548" s="20">
        <v>0</v>
      </c>
      <c r="AC1548" s="351"/>
      <c r="AD1548" s="358"/>
    </row>
    <row r="1549" spans="1:30" ht="12.75">
      <c r="A1549" s="325"/>
      <c r="B1549" s="347"/>
      <c r="C1549" s="351"/>
      <c r="D1549" s="107"/>
      <c r="E1549" s="74"/>
      <c r="F1549" s="10"/>
      <c r="G1549" s="74"/>
      <c r="H1549" s="10"/>
      <c r="I1549" s="74"/>
      <c r="J1549" s="10"/>
      <c r="K1549" s="74"/>
      <c r="L1549" s="10"/>
      <c r="M1549" s="74"/>
      <c r="N1549" s="10"/>
      <c r="O1549" s="74"/>
      <c r="P1549" s="333"/>
      <c r="Q1549" s="47" t="s">
        <v>31</v>
      </c>
      <c r="R1549" s="10" t="s">
        <v>34</v>
      </c>
      <c r="S1549" s="12">
        <f t="shared" si="347"/>
        <v>10024.5</v>
      </c>
      <c r="T1549" s="12">
        <f t="shared" si="347"/>
        <v>10024.5</v>
      </c>
      <c r="U1549" s="538">
        <v>10024.5</v>
      </c>
      <c r="V1549" s="12">
        <v>10024.5</v>
      </c>
      <c r="W1549" s="12">
        <v>0</v>
      </c>
      <c r="X1549" s="12">
        <v>0</v>
      </c>
      <c r="Y1549" s="12">
        <v>0</v>
      </c>
      <c r="Z1549" s="12">
        <v>0</v>
      </c>
      <c r="AA1549" s="12">
        <v>0</v>
      </c>
      <c r="AB1549" s="20">
        <v>0</v>
      </c>
      <c r="AC1549" s="351"/>
      <c r="AD1549" s="358"/>
    </row>
    <row r="1550" spans="1:30" ht="12.75">
      <c r="A1550" s="325"/>
      <c r="B1550" s="347"/>
      <c r="C1550" s="351"/>
      <c r="D1550" s="107"/>
      <c r="E1550" s="74"/>
      <c r="F1550" s="10"/>
      <c r="G1550" s="74"/>
      <c r="H1550" s="10"/>
      <c r="I1550" s="74"/>
      <c r="J1550" s="10"/>
      <c r="K1550" s="74"/>
      <c r="L1550" s="10"/>
      <c r="M1550" s="74"/>
      <c r="N1550" s="10"/>
      <c r="O1550" s="74"/>
      <c r="P1550" s="333"/>
      <c r="Q1550" s="47"/>
      <c r="R1550" s="10" t="s">
        <v>35</v>
      </c>
      <c r="S1550" s="12">
        <f t="shared" si="347"/>
        <v>0</v>
      </c>
      <c r="T1550" s="12">
        <f t="shared" si="347"/>
        <v>0</v>
      </c>
      <c r="U1550" s="538">
        <v>0</v>
      </c>
      <c r="V1550" s="12">
        <v>0</v>
      </c>
      <c r="W1550" s="12">
        <v>0</v>
      </c>
      <c r="X1550" s="12">
        <v>0</v>
      </c>
      <c r="Y1550" s="12">
        <v>0</v>
      </c>
      <c r="Z1550" s="12">
        <v>0</v>
      </c>
      <c r="AA1550" s="12">
        <v>0</v>
      </c>
      <c r="AB1550" s="20">
        <v>0</v>
      </c>
      <c r="AC1550" s="351"/>
      <c r="AD1550" s="358"/>
    </row>
    <row r="1551" spans="1:30" ht="12.75">
      <c r="A1551" s="325"/>
      <c r="B1551" s="347"/>
      <c r="C1551" s="351"/>
      <c r="D1551" s="107"/>
      <c r="E1551" s="74"/>
      <c r="F1551" s="10"/>
      <c r="G1551" s="74"/>
      <c r="H1551" s="10"/>
      <c r="I1551" s="74"/>
      <c r="J1551" s="10"/>
      <c r="K1551" s="74"/>
      <c r="L1551" s="10"/>
      <c r="M1551" s="74"/>
      <c r="N1551" s="10"/>
      <c r="O1551" s="74"/>
      <c r="P1551" s="333"/>
      <c r="Q1551" s="10"/>
      <c r="R1551" s="10" t="s">
        <v>36</v>
      </c>
      <c r="S1551" s="12">
        <f t="shared" si="347"/>
        <v>0</v>
      </c>
      <c r="T1551" s="12">
        <f t="shared" si="347"/>
        <v>0</v>
      </c>
      <c r="U1551" s="538">
        <v>0</v>
      </c>
      <c r="V1551" s="12">
        <v>0</v>
      </c>
      <c r="W1551" s="12">
        <v>0</v>
      </c>
      <c r="X1551" s="12">
        <v>0</v>
      </c>
      <c r="Y1551" s="12">
        <v>0</v>
      </c>
      <c r="Z1551" s="12">
        <v>0</v>
      </c>
      <c r="AA1551" s="12">
        <v>0</v>
      </c>
      <c r="AB1551" s="20">
        <v>0</v>
      </c>
      <c r="AC1551" s="351"/>
      <c r="AD1551" s="358"/>
    </row>
    <row r="1552" spans="1:30" ht="12.75">
      <c r="A1552" s="325"/>
      <c r="B1552" s="347"/>
      <c r="C1552" s="351"/>
      <c r="D1552" s="107"/>
      <c r="E1552" s="74"/>
      <c r="F1552" s="10"/>
      <c r="G1552" s="74"/>
      <c r="H1552" s="10"/>
      <c r="I1552" s="74"/>
      <c r="J1552" s="10"/>
      <c r="K1552" s="74"/>
      <c r="L1552" s="10"/>
      <c r="M1552" s="74"/>
      <c r="N1552" s="10"/>
      <c r="O1552" s="74"/>
      <c r="P1552" s="333"/>
      <c r="Q1552" s="47"/>
      <c r="R1552" s="10" t="s">
        <v>207</v>
      </c>
      <c r="S1552" s="12">
        <v>0</v>
      </c>
      <c r="T1552" s="12">
        <v>0</v>
      </c>
      <c r="U1552" s="538">
        <v>0</v>
      </c>
      <c r="V1552" s="12">
        <v>0</v>
      </c>
      <c r="W1552" s="12">
        <v>0</v>
      </c>
      <c r="X1552" s="12">
        <v>0</v>
      </c>
      <c r="Y1552" s="12">
        <v>0</v>
      </c>
      <c r="Z1552" s="12">
        <v>0</v>
      </c>
      <c r="AA1552" s="12">
        <v>0</v>
      </c>
      <c r="AB1552" s="20">
        <v>0</v>
      </c>
      <c r="AC1552" s="351"/>
      <c r="AD1552" s="358"/>
    </row>
    <row r="1553" spans="1:30" ht="12.75">
      <c r="A1553" s="325"/>
      <c r="B1553" s="347"/>
      <c r="C1553" s="351"/>
      <c r="D1553" s="107"/>
      <c r="E1553" s="74"/>
      <c r="F1553" s="10"/>
      <c r="G1553" s="74"/>
      <c r="H1553" s="10"/>
      <c r="I1553" s="74"/>
      <c r="J1553" s="10"/>
      <c r="K1553" s="74"/>
      <c r="L1553" s="10"/>
      <c r="M1553" s="74"/>
      <c r="N1553" s="10"/>
      <c r="O1553" s="74"/>
      <c r="P1553" s="333"/>
      <c r="Q1553" s="10"/>
      <c r="R1553" s="47" t="s">
        <v>214</v>
      </c>
      <c r="S1553" s="12">
        <f aca="true" t="shared" si="348" ref="S1553:T1557">U1553+W1553+Y1553+AA1553</f>
        <v>0</v>
      </c>
      <c r="T1553" s="12">
        <f t="shared" si="348"/>
        <v>0</v>
      </c>
      <c r="U1553" s="538">
        <v>0</v>
      </c>
      <c r="V1553" s="12">
        <v>0</v>
      </c>
      <c r="W1553" s="12">
        <v>0</v>
      </c>
      <c r="X1553" s="12">
        <v>0</v>
      </c>
      <c r="Y1553" s="12">
        <v>0</v>
      </c>
      <c r="Z1553" s="12">
        <v>0</v>
      </c>
      <c r="AA1553" s="12">
        <v>0</v>
      </c>
      <c r="AB1553" s="12">
        <v>0</v>
      </c>
      <c r="AC1553" s="351"/>
      <c r="AD1553" s="358"/>
    </row>
    <row r="1554" spans="1:30" ht="12.75">
      <c r="A1554" s="325"/>
      <c r="B1554" s="347"/>
      <c r="C1554" s="351"/>
      <c r="D1554" s="107"/>
      <c r="E1554" s="74"/>
      <c r="F1554" s="10"/>
      <c r="G1554" s="74"/>
      <c r="H1554" s="10"/>
      <c r="I1554" s="74"/>
      <c r="J1554" s="10"/>
      <c r="K1554" s="74"/>
      <c r="L1554" s="10"/>
      <c r="M1554" s="74"/>
      <c r="N1554" s="10"/>
      <c r="O1554" s="74"/>
      <c r="P1554" s="333"/>
      <c r="Q1554" s="10"/>
      <c r="R1554" s="47" t="s">
        <v>215</v>
      </c>
      <c r="S1554" s="12">
        <f t="shared" si="348"/>
        <v>0</v>
      </c>
      <c r="T1554" s="12">
        <f t="shared" si="348"/>
        <v>0</v>
      </c>
      <c r="U1554" s="538">
        <v>0</v>
      </c>
      <c r="V1554" s="12">
        <v>0</v>
      </c>
      <c r="W1554" s="12">
        <v>0</v>
      </c>
      <c r="X1554" s="12">
        <v>0</v>
      </c>
      <c r="Y1554" s="12">
        <v>0</v>
      </c>
      <c r="Z1554" s="12">
        <v>0</v>
      </c>
      <c r="AA1554" s="12">
        <v>0</v>
      </c>
      <c r="AB1554" s="12">
        <v>0</v>
      </c>
      <c r="AC1554" s="351"/>
      <c r="AD1554" s="358"/>
    </row>
    <row r="1555" spans="1:30" ht="12.75">
      <c r="A1555" s="325"/>
      <c r="B1555" s="347"/>
      <c r="C1555" s="351"/>
      <c r="D1555" s="107"/>
      <c r="E1555" s="74"/>
      <c r="F1555" s="10"/>
      <c r="G1555" s="74"/>
      <c r="H1555" s="10"/>
      <c r="I1555" s="74"/>
      <c r="J1555" s="10"/>
      <c r="K1555" s="74"/>
      <c r="L1555" s="10"/>
      <c r="M1555" s="74"/>
      <c r="N1555" s="10"/>
      <c r="O1555" s="74"/>
      <c r="P1555" s="333"/>
      <c r="Q1555" s="10"/>
      <c r="R1555" s="47" t="s">
        <v>216</v>
      </c>
      <c r="S1555" s="12">
        <f t="shared" si="348"/>
        <v>0</v>
      </c>
      <c r="T1555" s="12">
        <f t="shared" si="348"/>
        <v>0</v>
      </c>
      <c r="U1555" s="538">
        <v>0</v>
      </c>
      <c r="V1555" s="12">
        <v>0</v>
      </c>
      <c r="W1555" s="12">
        <v>0</v>
      </c>
      <c r="X1555" s="12">
        <v>0</v>
      </c>
      <c r="Y1555" s="12">
        <v>0</v>
      </c>
      <c r="Z1555" s="12">
        <v>0</v>
      </c>
      <c r="AA1555" s="12">
        <v>0</v>
      </c>
      <c r="AB1555" s="12">
        <v>0</v>
      </c>
      <c r="AC1555" s="351"/>
      <c r="AD1555" s="358"/>
    </row>
    <row r="1556" spans="1:30" ht="12.75">
      <c r="A1556" s="325"/>
      <c r="B1556" s="347"/>
      <c r="C1556" s="351"/>
      <c r="D1556" s="107"/>
      <c r="E1556" s="74"/>
      <c r="F1556" s="10"/>
      <c r="G1556" s="74"/>
      <c r="H1556" s="10"/>
      <c r="I1556" s="74"/>
      <c r="J1556" s="10"/>
      <c r="K1556" s="74"/>
      <c r="L1556" s="10"/>
      <c r="M1556" s="74"/>
      <c r="N1556" s="10"/>
      <c r="O1556" s="74"/>
      <c r="P1556" s="333"/>
      <c r="Q1556" s="10"/>
      <c r="R1556" s="47" t="s">
        <v>217</v>
      </c>
      <c r="S1556" s="12">
        <f t="shared" si="348"/>
        <v>0</v>
      </c>
      <c r="T1556" s="12">
        <f t="shared" si="348"/>
        <v>0</v>
      </c>
      <c r="U1556" s="538">
        <v>0</v>
      </c>
      <c r="V1556" s="12">
        <v>0</v>
      </c>
      <c r="W1556" s="12">
        <v>0</v>
      </c>
      <c r="X1556" s="12">
        <v>0</v>
      </c>
      <c r="Y1556" s="12">
        <v>0</v>
      </c>
      <c r="Z1556" s="12">
        <v>0</v>
      </c>
      <c r="AA1556" s="12">
        <v>0</v>
      </c>
      <c r="AB1556" s="12">
        <v>0</v>
      </c>
      <c r="AC1556" s="351"/>
      <c r="AD1556" s="358"/>
    </row>
    <row r="1557" spans="1:30" ht="13.5" thickBot="1">
      <c r="A1557" s="326"/>
      <c r="B1557" s="348"/>
      <c r="C1557" s="352"/>
      <c r="D1557" s="135"/>
      <c r="E1557" s="75"/>
      <c r="F1557" s="21"/>
      <c r="G1557" s="75"/>
      <c r="H1557" s="21"/>
      <c r="I1557" s="75"/>
      <c r="J1557" s="21"/>
      <c r="K1557" s="75"/>
      <c r="L1557" s="21"/>
      <c r="M1557" s="75"/>
      <c r="N1557" s="21"/>
      <c r="O1557" s="75"/>
      <c r="P1557" s="334"/>
      <c r="Q1557" s="21"/>
      <c r="R1557" s="48" t="s">
        <v>218</v>
      </c>
      <c r="S1557" s="15">
        <f t="shared" si="348"/>
        <v>0</v>
      </c>
      <c r="T1557" s="15">
        <f t="shared" si="348"/>
        <v>0</v>
      </c>
      <c r="U1557" s="542">
        <v>0</v>
      </c>
      <c r="V1557" s="15">
        <v>0</v>
      </c>
      <c r="W1557" s="15">
        <v>0</v>
      </c>
      <c r="X1557" s="15">
        <v>0</v>
      </c>
      <c r="Y1557" s="15">
        <v>0</v>
      </c>
      <c r="Z1557" s="15">
        <v>0</v>
      </c>
      <c r="AA1557" s="15">
        <v>0</v>
      </c>
      <c r="AB1557" s="15">
        <v>0</v>
      </c>
      <c r="AC1557" s="352"/>
      <c r="AD1557" s="359"/>
    </row>
    <row r="1558" spans="1:30" ht="12.75" customHeight="1">
      <c r="A1558" s="401" t="s">
        <v>114</v>
      </c>
      <c r="B1558" s="347" t="s">
        <v>115</v>
      </c>
      <c r="C1558" s="351" t="s">
        <v>116</v>
      </c>
      <c r="D1558" s="133"/>
      <c r="E1558" s="123"/>
      <c r="F1558" s="79"/>
      <c r="G1558" s="123"/>
      <c r="H1558" s="79"/>
      <c r="I1558" s="123"/>
      <c r="J1558" s="79"/>
      <c r="K1558" s="123"/>
      <c r="L1558" s="79"/>
      <c r="M1558" s="123"/>
      <c r="N1558" s="79"/>
      <c r="O1558" s="123"/>
      <c r="P1558" s="113"/>
      <c r="Q1558" s="72"/>
      <c r="R1558" s="19" t="s">
        <v>27</v>
      </c>
      <c r="S1558" s="8">
        <f>SUM(S1559:S1569)</f>
        <v>5445.3</v>
      </c>
      <c r="T1558" s="8">
        <f aca="true" t="shared" si="349" ref="T1558:AB1558">SUM(T1559:T1569)</f>
        <v>0</v>
      </c>
      <c r="U1558" s="534">
        <f t="shared" si="349"/>
        <v>5445.3</v>
      </c>
      <c r="V1558" s="8">
        <f t="shared" si="349"/>
        <v>0</v>
      </c>
      <c r="W1558" s="8">
        <f t="shared" si="349"/>
        <v>0</v>
      </c>
      <c r="X1558" s="8">
        <f t="shared" si="349"/>
        <v>0</v>
      </c>
      <c r="Y1558" s="8">
        <f t="shared" si="349"/>
        <v>0</v>
      </c>
      <c r="Z1558" s="8">
        <f t="shared" si="349"/>
        <v>0</v>
      </c>
      <c r="AA1558" s="8">
        <f t="shared" si="349"/>
        <v>0</v>
      </c>
      <c r="AB1558" s="8">
        <f t="shared" si="349"/>
        <v>0</v>
      </c>
      <c r="AC1558" s="356" t="s">
        <v>28</v>
      </c>
      <c r="AD1558" s="357"/>
    </row>
    <row r="1559" spans="1:30" ht="12.75">
      <c r="A1559" s="401"/>
      <c r="B1559" s="347"/>
      <c r="C1559" s="351"/>
      <c r="D1559" s="107"/>
      <c r="E1559" s="74"/>
      <c r="F1559" s="10"/>
      <c r="G1559" s="74"/>
      <c r="H1559" s="10"/>
      <c r="I1559" s="74"/>
      <c r="J1559" s="10"/>
      <c r="K1559" s="74"/>
      <c r="L1559" s="10"/>
      <c r="M1559" s="74"/>
      <c r="N1559" s="10"/>
      <c r="O1559" s="74"/>
      <c r="P1559" s="95"/>
      <c r="Q1559" s="47"/>
      <c r="R1559" s="10" t="s">
        <v>30</v>
      </c>
      <c r="S1559" s="12">
        <f aca="true" t="shared" si="350" ref="S1559:T1563">U1559+W1559+Y1559+AA1559</f>
        <v>0</v>
      </c>
      <c r="T1559" s="12">
        <f t="shared" si="350"/>
        <v>0</v>
      </c>
      <c r="U1559" s="538">
        <v>0</v>
      </c>
      <c r="V1559" s="12">
        <v>0</v>
      </c>
      <c r="W1559" s="12">
        <v>0</v>
      </c>
      <c r="X1559" s="12">
        <v>0</v>
      </c>
      <c r="Y1559" s="12">
        <v>0</v>
      </c>
      <c r="Z1559" s="12">
        <v>0</v>
      </c>
      <c r="AA1559" s="12">
        <v>0</v>
      </c>
      <c r="AB1559" s="20">
        <v>0</v>
      </c>
      <c r="AC1559" s="351"/>
      <c r="AD1559" s="358"/>
    </row>
    <row r="1560" spans="1:30" ht="12.75">
      <c r="A1560" s="401"/>
      <c r="B1560" s="347"/>
      <c r="C1560" s="351"/>
      <c r="D1560" s="107"/>
      <c r="E1560" s="74"/>
      <c r="F1560" s="10"/>
      <c r="G1560" s="74"/>
      <c r="H1560" s="10"/>
      <c r="I1560" s="74"/>
      <c r="J1560" s="10"/>
      <c r="K1560" s="74"/>
      <c r="L1560" s="10"/>
      <c r="M1560" s="74"/>
      <c r="N1560" s="10"/>
      <c r="O1560" s="74"/>
      <c r="P1560" s="95"/>
      <c r="Q1560" s="47"/>
      <c r="R1560" s="10" t="s">
        <v>33</v>
      </c>
      <c r="S1560" s="12">
        <f t="shared" si="350"/>
        <v>0</v>
      </c>
      <c r="T1560" s="12">
        <f t="shared" si="350"/>
        <v>0</v>
      </c>
      <c r="U1560" s="538">
        <v>0</v>
      </c>
      <c r="V1560" s="12">
        <v>0</v>
      </c>
      <c r="W1560" s="12">
        <v>0</v>
      </c>
      <c r="X1560" s="12">
        <v>0</v>
      </c>
      <c r="Y1560" s="12">
        <v>0</v>
      </c>
      <c r="Z1560" s="12">
        <v>0</v>
      </c>
      <c r="AA1560" s="12">
        <v>0</v>
      </c>
      <c r="AB1560" s="20">
        <v>0</v>
      </c>
      <c r="AC1560" s="351"/>
      <c r="AD1560" s="358"/>
    </row>
    <row r="1561" spans="1:30" ht="12.75">
      <c r="A1561" s="401"/>
      <c r="B1561" s="347"/>
      <c r="C1561" s="351"/>
      <c r="D1561" s="107"/>
      <c r="E1561" s="74"/>
      <c r="F1561" s="10"/>
      <c r="G1561" s="74"/>
      <c r="H1561" s="10"/>
      <c r="I1561" s="74"/>
      <c r="J1561" s="10"/>
      <c r="K1561" s="74"/>
      <c r="L1561" s="10"/>
      <c r="M1561" s="74"/>
      <c r="N1561" s="10"/>
      <c r="O1561" s="74"/>
      <c r="P1561" s="95"/>
      <c r="Q1561" s="47"/>
      <c r="R1561" s="10" t="s">
        <v>34</v>
      </c>
      <c r="S1561" s="12">
        <f t="shared" si="350"/>
        <v>0</v>
      </c>
      <c r="T1561" s="12">
        <f t="shared" si="350"/>
        <v>0</v>
      </c>
      <c r="U1561" s="538">
        <v>0</v>
      </c>
      <c r="V1561" s="12">
        <v>0</v>
      </c>
      <c r="W1561" s="12">
        <v>0</v>
      </c>
      <c r="X1561" s="12">
        <v>0</v>
      </c>
      <c r="Y1561" s="12">
        <v>0</v>
      </c>
      <c r="Z1561" s="12">
        <v>0</v>
      </c>
      <c r="AA1561" s="12">
        <v>0</v>
      </c>
      <c r="AB1561" s="20">
        <v>0</v>
      </c>
      <c r="AC1561" s="351"/>
      <c r="AD1561" s="358"/>
    </row>
    <row r="1562" spans="1:30" ht="12.75">
      <c r="A1562" s="401"/>
      <c r="B1562" s="347"/>
      <c r="C1562" s="351"/>
      <c r="D1562" s="107"/>
      <c r="E1562" s="74"/>
      <c r="F1562" s="10"/>
      <c r="G1562" s="74"/>
      <c r="H1562" s="10"/>
      <c r="I1562" s="74"/>
      <c r="J1562" s="10"/>
      <c r="K1562" s="74"/>
      <c r="L1562" s="10"/>
      <c r="M1562" s="74"/>
      <c r="N1562" s="10"/>
      <c r="O1562" s="74"/>
      <c r="P1562" s="95"/>
      <c r="Q1562" s="47"/>
      <c r="R1562" s="10" t="s">
        <v>35</v>
      </c>
      <c r="S1562" s="12">
        <f t="shared" si="350"/>
        <v>0</v>
      </c>
      <c r="T1562" s="12">
        <f t="shared" si="350"/>
        <v>0</v>
      </c>
      <c r="U1562" s="538">
        <v>0</v>
      </c>
      <c r="V1562" s="12">
        <v>0</v>
      </c>
      <c r="W1562" s="12">
        <v>0</v>
      </c>
      <c r="X1562" s="12">
        <v>0</v>
      </c>
      <c r="Y1562" s="12">
        <v>0</v>
      </c>
      <c r="Z1562" s="12">
        <v>0</v>
      </c>
      <c r="AA1562" s="12">
        <v>0</v>
      </c>
      <c r="AB1562" s="20">
        <v>0</v>
      </c>
      <c r="AC1562" s="351"/>
      <c r="AD1562" s="358"/>
    </row>
    <row r="1563" spans="1:30" ht="12.75">
      <c r="A1563" s="401"/>
      <c r="B1563" s="347"/>
      <c r="C1563" s="351"/>
      <c r="D1563" s="107"/>
      <c r="E1563" s="74"/>
      <c r="F1563" s="10"/>
      <c r="G1563" s="74"/>
      <c r="H1563" s="10"/>
      <c r="I1563" s="74"/>
      <c r="J1563" s="10"/>
      <c r="K1563" s="74"/>
      <c r="L1563" s="10"/>
      <c r="M1563" s="74"/>
      <c r="N1563" s="10"/>
      <c r="O1563" s="74"/>
      <c r="P1563" s="95"/>
      <c r="Q1563" s="47"/>
      <c r="R1563" s="10" t="s">
        <v>36</v>
      </c>
      <c r="S1563" s="12">
        <f t="shared" si="350"/>
        <v>0</v>
      </c>
      <c r="T1563" s="12">
        <f t="shared" si="350"/>
        <v>0</v>
      </c>
      <c r="U1563" s="538">
        <v>0</v>
      </c>
      <c r="V1563" s="12">
        <v>0</v>
      </c>
      <c r="W1563" s="12">
        <v>0</v>
      </c>
      <c r="X1563" s="12">
        <v>0</v>
      </c>
      <c r="Y1563" s="12">
        <v>0</v>
      </c>
      <c r="Z1563" s="12">
        <v>0</v>
      </c>
      <c r="AA1563" s="12">
        <v>0</v>
      </c>
      <c r="AB1563" s="20">
        <v>0</v>
      </c>
      <c r="AC1563" s="351"/>
      <c r="AD1563" s="358"/>
    </row>
    <row r="1564" spans="1:30" ht="12.75">
      <c r="A1564" s="401"/>
      <c r="B1564" s="347"/>
      <c r="C1564" s="351"/>
      <c r="D1564" s="107"/>
      <c r="E1564" s="74"/>
      <c r="F1564" s="10"/>
      <c r="G1564" s="74"/>
      <c r="H1564" s="10"/>
      <c r="I1564" s="74"/>
      <c r="J1564" s="10"/>
      <c r="K1564" s="74"/>
      <c r="L1564" s="10"/>
      <c r="M1564" s="74"/>
      <c r="N1564" s="10"/>
      <c r="O1564" s="74"/>
      <c r="P1564" s="95"/>
      <c r="Q1564" s="47"/>
      <c r="R1564" s="10" t="s">
        <v>207</v>
      </c>
      <c r="S1564" s="12">
        <v>0</v>
      </c>
      <c r="T1564" s="12">
        <v>0</v>
      </c>
      <c r="U1564" s="538">
        <v>0</v>
      </c>
      <c r="V1564" s="12">
        <v>0</v>
      </c>
      <c r="W1564" s="12">
        <v>0</v>
      </c>
      <c r="X1564" s="12">
        <v>0</v>
      </c>
      <c r="Y1564" s="12">
        <v>0</v>
      </c>
      <c r="Z1564" s="12">
        <v>0</v>
      </c>
      <c r="AA1564" s="12">
        <v>0</v>
      </c>
      <c r="AB1564" s="20">
        <v>0</v>
      </c>
      <c r="AC1564" s="351"/>
      <c r="AD1564" s="358"/>
    </row>
    <row r="1565" spans="1:30" ht="12.75">
      <c r="A1565" s="401"/>
      <c r="B1565" s="347"/>
      <c r="C1565" s="351"/>
      <c r="D1565" s="107"/>
      <c r="E1565" s="74"/>
      <c r="F1565" s="10"/>
      <c r="G1565" s="74"/>
      <c r="H1565" s="10"/>
      <c r="I1565" s="74"/>
      <c r="J1565" s="10"/>
      <c r="K1565" s="74"/>
      <c r="L1565" s="10"/>
      <c r="M1565" s="74"/>
      <c r="N1565" s="10"/>
      <c r="O1565" s="74"/>
      <c r="P1565" s="95"/>
      <c r="Q1565" s="47"/>
      <c r="R1565" s="47" t="s">
        <v>214</v>
      </c>
      <c r="S1565" s="12">
        <f aca="true" t="shared" si="351" ref="S1565:T1569">U1565+W1565+Y1565+AA1565</f>
        <v>0</v>
      </c>
      <c r="T1565" s="12">
        <f t="shared" si="351"/>
        <v>0</v>
      </c>
      <c r="U1565" s="538">
        <v>0</v>
      </c>
      <c r="V1565" s="12">
        <v>0</v>
      </c>
      <c r="W1565" s="12">
        <v>0</v>
      </c>
      <c r="X1565" s="12">
        <v>0</v>
      </c>
      <c r="Y1565" s="12">
        <v>0</v>
      </c>
      <c r="Z1565" s="12">
        <v>0</v>
      </c>
      <c r="AA1565" s="12">
        <v>0</v>
      </c>
      <c r="AB1565" s="12">
        <v>0</v>
      </c>
      <c r="AC1565" s="351"/>
      <c r="AD1565" s="358"/>
    </row>
    <row r="1566" spans="1:30" ht="12.75">
      <c r="A1566" s="401"/>
      <c r="B1566" s="347"/>
      <c r="C1566" s="351"/>
      <c r="D1566" s="107"/>
      <c r="E1566" s="74"/>
      <c r="F1566" s="10"/>
      <c r="G1566" s="74"/>
      <c r="H1566" s="10"/>
      <c r="I1566" s="74"/>
      <c r="J1566" s="10"/>
      <c r="K1566" s="74"/>
      <c r="L1566" s="10"/>
      <c r="M1566" s="74"/>
      <c r="N1566" s="10"/>
      <c r="O1566" s="74"/>
      <c r="P1566" s="95"/>
      <c r="Q1566" s="47"/>
      <c r="R1566" s="47" t="s">
        <v>215</v>
      </c>
      <c r="S1566" s="12">
        <f t="shared" si="351"/>
        <v>0</v>
      </c>
      <c r="T1566" s="12">
        <f t="shared" si="351"/>
        <v>0</v>
      </c>
      <c r="U1566" s="538">
        <v>0</v>
      </c>
      <c r="V1566" s="12">
        <v>0</v>
      </c>
      <c r="W1566" s="12">
        <v>0</v>
      </c>
      <c r="X1566" s="12">
        <v>0</v>
      </c>
      <c r="Y1566" s="12">
        <v>0</v>
      </c>
      <c r="Z1566" s="12">
        <v>0</v>
      </c>
      <c r="AA1566" s="12">
        <v>0</v>
      </c>
      <c r="AB1566" s="12">
        <v>0</v>
      </c>
      <c r="AC1566" s="351"/>
      <c r="AD1566" s="358"/>
    </row>
    <row r="1567" spans="1:30" ht="12.75">
      <c r="A1567" s="401"/>
      <c r="B1567" s="347"/>
      <c r="C1567" s="351"/>
      <c r="D1567" s="107"/>
      <c r="E1567" s="74"/>
      <c r="F1567" s="10"/>
      <c r="G1567" s="74"/>
      <c r="H1567" s="10"/>
      <c r="I1567" s="74"/>
      <c r="J1567" s="10"/>
      <c r="K1567" s="74"/>
      <c r="L1567" s="10"/>
      <c r="M1567" s="74"/>
      <c r="N1567" s="10"/>
      <c r="O1567" s="74"/>
      <c r="P1567" s="95"/>
      <c r="Q1567" s="47"/>
      <c r="R1567" s="47" t="s">
        <v>216</v>
      </c>
      <c r="S1567" s="12">
        <f t="shared" si="351"/>
        <v>0</v>
      </c>
      <c r="T1567" s="12">
        <f t="shared" si="351"/>
        <v>0</v>
      </c>
      <c r="U1567" s="538">
        <v>0</v>
      </c>
      <c r="V1567" s="12">
        <v>0</v>
      </c>
      <c r="W1567" s="12">
        <v>0</v>
      </c>
      <c r="X1567" s="12">
        <v>0</v>
      </c>
      <c r="Y1567" s="12">
        <v>0</v>
      </c>
      <c r="Z1567" s="12">
        <v>0</v>
      </c>
      <c r="AA1567" s="12">
        <v>0</v>
      </c>
      <c r="AB1567" s="12">
        <v>0</v>
      </c>
      <c r="AC1567" s="351"/>
      <c r="AD1567" s="358"/>
    </row>
    <row r="1568" spans="1:30" ht="12.75">
      <c r="A1568" s="401"/>
      <c r="B1568" s="347"/>
      <c r="C1568" s="351"/>
      <c r="D1568" s="107"/>
      <c r="E1568" s="74"/>
      <c r="F1568" s="10">
        <v>1</v>
      </c>
      <c r="G1568" s="74"/>
      <c r="H1568" s="10"/>
      <c r="I1568" s="74"/>
      <c r="J1568" s="10"/>
      <c r="K1568" s="74"/>
      <c r="L1568" s="10"/>
      <c r="M1568" s="74"/>
      <c r="N1568" s="10"/>
      <c r="O1568" s="74"/>
      <c r="P1568" s="95"/>
      <c r="Q1568" s="47" t="s">
        <v>29</v>
      </c>
      <c r="R1568" s="47" t="s">
        <v>217</v>
      </c>
      <c r="S1568" s="12">
        <f t="shared" si="351"/>
        <v>500</v>
      </c>
      <c r="T1568" s="12">
        <f t="shared" si="351"/>
        <v>0</v>
      </c>
      <c r="U1568" s="538">
        <v>500</v>
      </c>
      <c r="V1568" s="12">
        <v>0</v>
      </c>
      <c r="W1568" s="12">
        <v>0</v>
      </c>
      <c r="X1568" s="12">
        <v>0</v>
      </c>
      <c r="Y1568" s="12">
        <v>0</v>
      </c>
      <c r="Z1568" s="12">
        <v>0</v>
      </c>
      <c r="AA1568" s="12">
        <v>0</v>
      </c>
      <c r="AB1568" s="12">
        <v>0</v>
      </c>
      <c r="AC1568" s="351"/>
      <c r="AD1568" s="358"/>
    </row>
    <row r="1569" spans="1:30" ht="13.5" thickBot="1">
      <c r="A1569" s="402"/>
      <c r="B1569" s="348"/>
      <c r="C1569" s="352"/>
      <c r="D1569" s="135">
        <v>250</v>
      </c>
      <c r="E1569" s="75"/>
      <c r="F1569" s="21"/>
      <c r="G1569" s="75"/>
      <c r="H1569" s="21">
        <v>1</v>
      </c>
      <c r="I1569" s="75"/>
      <c r="J1569" s="21"/>
      <c r="K1569" s="75"/>
      <c r="L1569" s="21"/>
      <c r="M1569" s="75"/>
      <c r="N1569" s="21"/>
      <c r="O1569" s="75"/>
      <c r="P1569" s="114"/>
      <c r="Q1569" s="47" t="s">
        <v>31</v>
      </c>
      <c r="R1569" s="48" t="s">
        <v>218</v>
      </c>
      <c r="S1569" s="15">
        <f t="shared" si="351"/>
        <v>4945.3</v>
      </c>
      <c r="T1569" s="15">
        <f t="shared" si="351"/>
        <v>0</v>
      </c>
      <c r="U1569" s="538">
        <v>4945.3</v>
      </c>
      <c r="V1569" s="15">
        <v>0</v>
      </c>
      <c r="W1569" s="15">
        <v>0</v>
      </c>
      <c r="X1569" s="15">
        <v>0</v>
      </c>
      <c r="Y1569" s="15">
        <v>0</v>
      </c>
      <c r="Z1569" s="15">
        <v>0</v>
      </c>
      <c r="AA1569" s="15">
        <v>0</v>
      </c>
      <c r="AB1569" s="15">
        <v>0</v>
      </c>
      <c r="AC1569" s="352"/>
      <c r="AD1569" s="359"/>
    </row>
    <row r="1570" spans="1:30" ht="12.75" customHeight="1">
      <c r="A1570" s="325" t="s">
        <v>117</v>
      </c>
      <c r="B1570" s="347" t="s">
        <v>118</v>
      </c>
      <c r="C1570" s="351" t="s">
        <v>119</v>
      </c>
      <c r="D1570" s="133"/>
      <c r="E1570" s="123"/>
      <c r="F1570" s="79"/>
      <c r="G1570" s="123"/>
      <c r="H1570" s="79"/>
      <c r="I1570" s="123"/>
      <c r="J1570" s="79"/>
      <c r="K1570" s="123"/>
      <c r="L1570" s="79"/>
      <c r="M1570" s="123"/>
      <c r="N1570" s="79"/>
      <c r="O1570" s="123"/>
      <c r="P1570" s="113"/>
      <c r="Q1570" s="72"/>
      <c r="R1570" s="19" t="s">
        <v>27</v>
      </c>
      <c r="S1570" s="8">
        <f>SUM(S1571:S1581)</f>
        <v>12600</v>
      </c>
      <c r="T1570" s="8">
        <f aca="true" t="shared" si="352" ref="T1570:AB1570">SUM(T1571:T1581)</f>
        <v>0</v>
      </c>
      <c r="U1570" s="534">
        <f t="shared" si="352"/>
        <v>12600</v>
      </c>
      <c r="V1570" s="8">
        <f t="shared" si="352"/>
        <v>0</v>
      </c>
      <c r="W1570" s="8">
        <f t="shared" si="352"/>
        <v>0</v>
      </c>
      <c r="X1570" s="8">
        <f t="shared" si="352"/>
        <v>0</v>
      </c>
      <c r="Y1570" s="8">
        <f t="shared" si="352"/>
        <v>0</v>
      </c>
      <c r="Z1570" s="8">
        <f t="shared" si="352"/>
        <v>0</v>
      </c>
      <c r="AA1570" s="8">
        <f t="shared" si="352"/>
        <v>0</v>
      </c>
      <c r="AB1570" s="8">
        <f t="shared" si="352"/>
        <v>0</v>
      </c>
      <c r="AC1570" s="356" t="s">
        <v>28</v>
      </c>
      <c r="AD1570" s="357"/>
    </row>
    <row r="1571" spans="1:30" ht="12.75">
      <c r="A1571" s="325"/>
      <c r="B1571" s="347"/>
      <c r="C1571" s="351"/>
      <c r="D1571" s="107"/>
      <c r="E1571" s="74"/>
      <c r="F1571" s="10"/>
      <c r="G1571" s="74"/>
      <c r="H1571" s="10"/>
      <c r="I1571" s="74"/>
      <c r="J1571" s="10"/>
      <c r="K1571" s="74"/>
      <c r="L1571" s="10"/>
      <c r="M1571" s="74"/>
      <c r="N1571" s="10"/>
      <c r="O1571" s="74"/>
      <c r="P1571" s="95"/>
      <c r="Q1571" s="47"/>
      <c r="R1571" s="10" t="s">
        <v>30</v>
      </c>
      <c r="S1571" s="12">
        <f aca="true" t="shared" si="353" ref="S1571:T1575">U1571+W1571+Y1571+AA1571</f>
        <v>0</v>
      </c>
      <c r="T1571" s="12">
        <f t="shared" si="353"/>
        <v>0</v>
      </c>
      <c r="U1571" s="538">
        <v>0</v>
      </c>
      <c r="V1571" s="12">
        <v>0</v>
      </c>
      <c r="W1571" s="12">
        <v>0</v>
      </c>
      <c r="X1571" s="12">
        <v>0</v>
      </c>
      <c r="Y1571" s="12">
        <v>0</v>
      </c>
      <c r="Z1571" s="12">
        <v>0</v>
      </c>
      <c r="AA1571" s="12">
        <v>0</v>
      </c>
      <c r="AB1571" s="20">
        <v>0</v>
      </c>
      <c r="AC1571" s="351"/>
      <c r="AD1571" s="358"/>
    </row>
    <row r="1572" spans="1:30" ht="12.75">
      <c r="A1572" s="325"/>
      <c r="B1572" s="347"/>
      <c r="C1572" s="351"/>
      <c r="D1572" s="107"/>
      <c r="E1572" s="74"/>
      <c r="F1572" s="10"/>
      <c r="G1572" s="74"/>
      <c r="H1572" s="10"/>
      <c r="I1572" s="74"/>
      <c r="J1572" s="10"/>
      <c r="K1572" s="74"/>
      <c r="L1572" s="10"/>
      <c r="M1572" s="74"/>
      <c r="N1572" s="10"/>
      <c r="O1572" s="74"/>
      <c r="P1572" s="95"/>
      <c r="Q1572" s="47"/>
      <c r="R1572" s="10" t="s">
        <v>33</v>
      </c>
      <c r="S1572" s="12">
        <f t="shared" si="353"/>
        <v>0</v>
      </c>
      <c r="T1572" s="12">
        <f t="shared" si="353"/>
        <v>0</v>
      </c>
      <c r="U1572" s="538">
        <v>0</v>
      </c>
      <c r="V1572" s="12">
        <v>0</v>
      </c>
      <c r="W1572" s="12">
        <v>0</v>
      </c>
      <c r="X1572" s="12">
        <v>0</v>
      </c>
      <c r="Y1572" s="12">
        <v>0</v>
      </c>
      <c r="Z1572" s="12">
        <v>0</v>
      </c>
      <c r="AA1572" s="12">
        <v>0</v>
      </c>
      <c r="AB1572" s="20">
        <v>0</v>
      </c>
      <c r="AC1572" s="351"/>
      <c r="AD1572" s="358"/>
    </row>
    <row r="1573" spans="1:30" ht="12.75">
      <c r="A1573" s="325"/>
      <c r="B1573" s="347"/>
      <c r="C1573" s="351"/>
      <c r="D1573" s="107"/>
      <c r="E1573" s="74"/>
      <c r="F1573" s="10"/>
      <c r="G1573" s="74"/>
      <c r="H1573" s="10"/>
      <c r="I1573" s="74"/>
      <c r="J1573" s="10"/>
      <c r="K1573" s="74"/>
      <c r="L1573" s="10"/>
      <c r="M1573" s="74"/>
      <c r="N1573" s="10"/>
      <c r="O1573" s="74"/>
      <c r="P1573" s="95"/>
      <c r="Q1573" s="47"/>
      <c r="R1573" s="10" t="s">
        <v>34</v>
      </c>
      <c r="S1573" s="12">
        <f t="shared" si="353"/>
        <v>0</v>
      </c>
      <c r="T1573" s="12">
        <f t="shared" si="353"/>
        <v>0</v>
      </c>
      <c r="U1573" s="538">
        <v>0</v>
      </c>
      <c r="V1573" s="12">
        <v>0</v>
      </c>
      <c r="W1573" s="12">
        <v>0</v>
      </c>
      <c r="X1573" s="12">
        <v>0</v>
      </c>
      <c r="Y1573" s="12">
        <v>0</v>
      </c>
      <c r="Z1573" s="12">
        <v>0</v>
      </c>
      <c r="AA1573" s="12">
        <v>0</v>
      </c>
      <c r="AB1573" s="20">
        <v>0</v>
      </c>
      <c r="AC1573" s="351"/>
      <c r="AD1573" s="358"/>
    </row>
    <row r="1574" spans="1:30" ht="12.75">
      <c r="A1574" s="325"/>
      <c r="B1574" s="347"/>
      <c r="C1574" s="351"/>
      <c r="D1574" s="107"/>
      <c r="E1574" s="74"/>
      <c r="F1574" s="10"/>
      <c r="G1574" s="74"/>
      <c r="H1574" s="10"/>
      <c r="I1574" s="74"/>
      <c r="J1574" s="10"/>
      <c r="K1574" s="74"/>
      <c r="L1574" s="10"/>
      <c r="M1574" s="74"/>
      <c r="N1574" s="10"/>
      <c r="O1574" s="74"/>
      <c r="P1574" s="95"/>
      <c r="Q1574" s="47"/>
      <c r="R1574" s="10" t="s">
        <v>35</v>
      </c>
      <c r="S1574" s="12">
        <f t="shared" si="353"/>
        <v>0</v>
      </c>
      <c r="T1574" s="12">
        <f t="shared" si="353"/>
        <v>0</v>
      </c>
      <c r="U1574" s="538">
        <v>0</v>
      </c>
      <c r="V1574" s="12">
        <v>0</v>
      </c>
      <c r="W1574" s="12">
        <v>0</v>
      </c>
      <c r="X1574" s="12">
        <v>0</v>
      </c>
      <c r="Y1574" s="12">
        <v>0</v>
      </c>
      <c r="Z1574" s="12">
        <v>0</v>
      </c>
      <c r="AA1574" s="12">
        <v>0</v>
      </c>
      <c r="AB1574" s="20">
        <v>0</v>
      </c>
      <c r="AC1574" s="351"/>
      <c r="AD1574" s="358"/>
    </row>
    <row r="1575" spans="1:30" ht="12.75">
      <c r="A1575" s="325"/>
      <c r="B1575" s="347"/>
      <c r="C1575" s="351"/>
      <c r="D1575" s="107"/>
      <c r="E1575" s="74"/>
      <c r="F1575" s="10"/>
      <c r="G1575" s="74"/>
      <c r="H1575" s="10"/>
      <c r="I1575" s="74"/>
      <c r="J1575" s="10"/>
      <c r="K1575" s="74"/>
      <c r="L1575" s="10"/>
      <c r="M1575" s="74"/>
      <c r="N1575" s="10"/>
      <c r="O1575" s="74"/>
      <c r="P1575" s="95"/>
      <c r="Q1575" s="47"/>
      <c r="R1575" s="10" t="s">
        <v>36</v>
      </c>
      <c r="S1575" s="12">
        <f t="shared" si="353"/>
        <v>0</v>
      </c>
      <c r="T1575" s="12">
        <f t="shared" si="353"/>
        <v>0</v>
      </c>
      <c r="U1575" s="538">
        <v>0</v>
      </c>
      <c r="V1575" s="12">
        <v>0</v>
      </c>
      <c r="W1575" s="12">
        <v>0</v>
      </c>
      <c r="X1575" s="12">
        <v>0</v>
      </c>
      <c r="Y1575" s="12">
        <v>0</v>
      </c>
      <c r="Z1575" s="12">
        <v>0</v>
      </c>
      <c r="AA1575" s="12">
        <v>0</v>
      </c>
      <c r="AB1575" s="20">
        <v>0</v>
      </c>
      <c r="AC1575" s="351"/>
      <c r="AD1575" s="358"/>
    </row>
    <row r="1576" spans="1:30" ht="12.75">
      <c r="A1576" s="325"/>
      <c r="B1576" s="347"/>
      <c r="C1576" s="351"/>
      <c r="D1576" s="107"/>
      <c r="E1576" s="74"/>
      <c r="F1576" s="10"/>
      <c r="G1576" s="74"/>
      <c r="H1576" s="10"/>
      <c r="I1576" s="74"/>
      <c r="J1576" s="10"/>
      <c r="K1576" s="74"/>
      <c r="L1576" s="10"/>
      <c r="M1576" s="74"/>
      <c r="N1576" s="10"/>
      <c r="O1576" s="74"/>
      <c r="P1576" s="95"/>
      <c r="Q1576" s="47"/>
      <c r="R1576" s="10" t="s">
        <v>207</v>
      </c>
      <c r="S1576" s="12">
        <v>0</v>
      </c>
      <c r="T1576" s="12">
        <v>0</v>
      </c>
      <c r="U1576" s="538">
        <v>0</v>
      </c>
      <c r="V1576" s="12">
        <v>0</v>
      </c>
      <c r="W1576" s="12">
        <v>0</v>
      </c>
      <c r="X1576" s="12">
        <v>0</v>
      </c>
      <c r="Y1576" s="12">
        <v>0</v>
      </c>
      <c r="Z1576" s="12">
        <v>0</v>
      </c>
      <c r="AA1576" s="12">
        <v>0</v>
      </c>
      <c r="AB1576" s="20">
        <v>0</v>
      </c>
      <c r="AC1576" s="351"/>
      <c r="AD1576" s="358"/>
    </row>
    <row r="1577" spans="1:30" ht="12.75">
      <c r="A1577" s="325"/>
      <c r="B1577" s="347"/>
      <c r="C1577" s="351"/>
      <c r="D1577" s="107"/>
      <c r="E1577" s="74"/>
      <c r="F1577" s="10"/>
      <c r="G1577" s="74"/>
      <c r="H1577" s="10"/>
      <c r="I1577" s="74"/>
      <c r="J1577" s="10"/>
      <c r="K1577" s="74"/>
      <c r="L1577" s="10"/>
      <c r="M1577" s="74"/>
      <c r="N1577" s="10"/>
      <c r="O1577" s="74"/>
      <c r="P1577" s="95"/>
      <c r="Q1577" s="47"/>
      <c r="R1577" s="47" t="s">
        <v>214</v>
      </c>
      <c r="S1577" s="12">
        <f aca="true" t="shared" si="354" ref="S1577:T1581">U1577+W1577+Y1577+AA1577</f>
        <v>0</v>
      </c>
      <c r="T1577" s="12">
        <f t="shared" si="354"/>
        <v>0</v>
      </c>
      <c r="U1577" s="538">
        <v>0</v>
      </c>
      <c r="V1577" s="12">
        <v>0</v>
      </c>
      <c r="W1577" s="12">
        <v>0</v>
      </c>
      <c r="X1577" s="12">
        <v>0</v>
      </c>
      <c r="Y1577" s="12">
        <v>0</v>
      </c>
      <c r="Z1577" s="12">
        <v>0</v>
      </c>
      <c r="AA1577" s="12">
        <v>0</v>
      </c>
      <c r="AB1577" s="12">
        <v>0</v>
      </c>
      <c r="AC1577" s="351"/>
      <c r="AD1577" s="358"/>
    </row>
    <row r="1578" spans="1:30" ht="12.75">
      <c r="A1578" s="325"/>
      <c r="B1578" s="347"/>
      <c r="C1578" s="351"/>
      <c r="D1578" s="107"/>
      <c r="E1578" s="74"/>
      <c r="F1578" s="10"/>
      <c r="G1578" s="74"/>
      <c r="H1578" s="10"/>
      <c r="I1578" s="74"/>
      <c r="J1578" s="10"/>
      <c r="K1578" s="74"/>
      <c r="L1578" s="10"/>
      <c r="M1578" s="74"/>
      <c r="N1578" s="10"/>
      <c r="O1578" s="74"/>
      <c r="P1578" s="95"/>
      <c r="R1578" s="47" t="s">
        <v>215</v>
      </c>
      <c r="S1578" s="12">
        <f t="shared" si="354"/>
        <v>0</v>
      </c>
      <c r="T1578" s="12">
        <f t="shared" si="354"/>
        <v>0</v>
      </c>
      <c r="U1578" s="538">
        <v>0</v>
      </c>
      <c r="V1578" s="12">
        <v>0</v>
      </c>
      <c r="W1578" s="12">
        <v>0</v>
      </c>
      <c r="X1578" s="12">
        <v>0</v>
      </c>
      <c r="Y1578" s="12">
        <v>0</v>
      </c>
      <c r="Z1578" s="12">
        <v>0</v>
      </c>
      <c r="AA1578" s="12">
        <v>0</v>
      </c>
      <c r="AB1578" s="12">
        <v>0</v>
      </c>
      <c r="AC1578" s="351"/>
      <c r="AD1578" s="358"/>
    </row>
    <row r="1579" spans="1:30" ht="12.75">
      <c r="A1579" s="325"/>
      <c r="B1579" s="347"/>
      <c r="C1579" s="351"/>
      <c r="D1579" s="107"/>
      <c r="E1579" s="74"/>
      <c r="F1579" s="10"/>
      <c r="G1579" s="74"/>
      <c r="H1579" s="10"/>
      <c r="I1579" s="74"/>
      <c r="J1579" s="10"/>
      <c r="K1579" s="74"/>
      <c r="L1579" s="10"/>
      <c r="M1579" s="74"/>
      <c r="N1579" s="10"/>
      <c r="O1579" s="74"/>
      <c r="P1579" s="95"/>
      <c r="Q1579" s="47"/>
      <c r="R1579" s="47" t="s">
        <v>216</v>
      </c>
      <c r="S1579" s="12">
        <f t="shared" si="354"/>
        <v>0</v>
      </c>
      <c r="T1579" s="12">
        <f t="shared" si="354"/>
        <v>0</v>
      </c>
      <c r="U1579" s="538">
        <v>0</v>
      </c>
      <c r="V1579" s="12">
        <v>0</v>
      </c>
      <c r="W1579" s="12">
        <v>0</v>
      </c>
      <c r="X1579" s="12">
        <v>0</v>
      </c>
      <c r="Y1579" s="12">
        <v>0</v>
      </c>
      <c r="Z1579" s="12">
        <v>0</v>
      </c>
      <c r="AA1579" s="12">
        <v>0</v>
      </c>
      <c r="AB1579" s="12">
        <v>0</v>
      </c>
      <c r="AC1579" s="351"/>
      <c r="AD1579" s="358"/>
    </row>
    <row r="1580" spans="1:30" ht="12.75">
      <c r="A1580" s="325"/>
      <c r="B1580" s="347"/>
      <c r="C1580" s="351"/>
      <c r="D1580" s="107"/>
      <c r="E1580" s="74"/>
      <c r="F1580" s="10">
        <v>1</v>
      </c>
      <c r="G1580" s="74"/>
      <c r="H1580" s="10"/>
      <c r="I1580" s="74"/>
      <c r="J1580" s="10"/>
      <c r="K1580" s="74"/>
      <c r="L1580" s="10"/>
      <c r="M1580" s="74"/>
      <c r="N1580" s="10"/>
      <c r="O1580" s="74"/>
      <c r="P1580" s="95"/>
      <c r="Q1580" s="47" t="s">
        <v>32</v>
      </c>
      <c r="R1580" s="47" t="s">
        <v>217</v>
      </c>
      <c r="S1580" s="12">
        <f t="shared" si="354"/>
        <v>600</v>
      </c>
      <c r="T1580" s="12">
        <f t="shared" si="354"/>
        <v>0</v>
      </c>
      <c r="U1580" s="538">
        <v>600</v>
      </c>
      <c r="V1580" s="12">
        <v>0</v>
      </c>
      <c r="W1580" s="12">
        <v>0</v>
      </c>
      <c r="X1580" s="12">
        <v>0</v>
      </c>
      <c r="Y1580" s="12">
        <v>0</v>
      </c>
      <c r="Z1580" s="12">
        <v>0</v>
      </c>
      <c r="AA1580" s="12">
        <v>0</v>
      </c>
      <c r="AB1580" s="12">
        <v>0</v>
      </c>
      <c r="AC1580" s="351"/>
      <c r="AD1580" s="358"/>
    </row>
    <row r="1581" spans="1:30" ht="13.5" thickBot="1">
      <c r="A1581" s="326"/>
      <c r="B1581" s="348"/>
      <c r="C1581" s="352"/>
      <c r="D1581" s="135">
        <v>2000</v>
      </c>
      <c r="E1581" s="75"/>
      <c r="F1581" s="21"/>
      <c r="G1581" s="75"/>
      <c r="H1581" s="21">
        <v>1</v>
      </c>
      <c r="I1581" s="75"/>
      <c r="J1581" s="21"/>
      <c r="K1581" s="75"/>
      <c r="L1581" s="21"/>
      <c r="M1581" s="75"/>
      <c r="N1581" s="21"/>
      <c r="O1581" s="75"/>
      <c r="P1581" s="114"/>
      <c r="Q1581" s="47" t="s">
        <v>31</v>
      </c>
      <c r="R1581" s="48" t="s">
        <v>218</v>
      </c>
      <c r="S1581" s="15">
        <f t="shared" si="354"/>
        <v>12000</v>
      </c>
      <c r="T1581" s="15">
        <f t="shared" si="354"/>
        <v>0</v>
      </c>
      <c r="U1581" s="538">
        <v>12000</v>
      </c>
      <c r="V1581" s="15">
        <v>0</v>
      </c>
      <c r="W1581" s="15">
        <v>0</v>
      </c>
      <c r="X1581" s="15">
        <v>0</v>
      </c>
      <c r="Y1581" s="15">
        <v>0</v>
      </c>
      <c r="Z1581" s="15">
        <v>0</v>
      </c>
      <c r="AA1581" s="15">
        <v>0</v>
      </c>
      <c r="AB1581" s="15">
        <v>0</v>
      </c>
      <c r="AC1581" s="352"/>
      <c r="AD1581" s="359"/>
    </row>
    <row r="1582" spans="1:30" ht="12.75" customHeight="1">
      <c r="A1582" s="325" t="s">
        <v>120</v>
      </c>
      <c r="B1582" s="347" t="s">
        <v>121</v>
      </c>
      <c r="C1582" s="351" t="s">
        <v>122</v>
      </c>
      <c r="D1582" s="133"/>
      <c r="E1582" s="123"/>
      <c r="F1582" s="79"/>
      <c r="G1582" s="123"/>
      <c r="H1582" s="79"/>
      <c r="I1582" s="123"/>
      <c r="J1582" s="79"/>
      <c r="K1582" s="123"/>
      <c r="L1582" s="79"/>
      <c r="M1582" s="123"/>
      <c r="N1582" s="79"/>
      <c r="O1582" s="123"/>
      <c r="P1582" s="113"/>
      <c r="Q1582" s="72"/>
      <c r="R1582" s="19" t="s">
        <v>27</v>
      </c>
      <c r="S1582" s="8">
        <f>SUM(S1583:S1594)</f>
        <v>9668</v>
      </c>
      <c r="T1582" s="8">
        <f aca="true" t="shared" si="355" ref="T1582:AB1582">SUM(T1583:T1594)</f>
        <v>0</v>
      </c>
      <c r="U1582" s="534">
        <f t="shared" si="355"/>
        <v>9668</v>
      </c>
      <c r="V1582" s="8">
        <f t="shared" si="355"/>
        <v>0</v>
      </c>
      <c r="W1582" s="8">
        <f t="shared" si="355"/>
        <v>0</v>
      </c>
      <c r="X1582" s="8">
        <f t="shared" si="355"/>
        <v>0</v>
      </c>
      <c r="Y1582" s="8">
        <f t="shared" si="355"/>
        <v>0</v>
      </c>
      <c r="Z1582" s="8">
        <f t="shared" si="355"/>
        <v>0</v>
      </c>
      <c r="AA1582" s="8">
        <f t="shared" si="355"/>
        <v>0</v>
      </c>
      <c r="AB1582" s="8">
        <f t="shared" si="355"/>
        <v>0</v>
      </c>
      <c r="AC1582" s="356" t="s">
        <v>28</v>
      </c>
      <c r="AD1582" s="357"/>
    </row>
    <row r="1583" spans="1:30" ht="12.75">
      <c r="A1583" s="325"/>
      <c r="B1583" s="347"/>
      <c r="C1583" s="351"/>
      <c r="D1583" s="107"/>
      <c r="E1583" s="74"/>
      <c r="F1583" s="10"/>
      <c r="G1583" s="74"/>
      <c r="H1583" s="10"/>
      <c r="I1583" s="74"/>
      <c r="J1583" s="10"/>
      <c r="K1583" s="74"/>
      <c r="L1583" s="10"/>
      <c r="M1583" s="74"/>
      <c r="N1583" s="10"/>
      <c r="O1583" s="74"/>
      <c r="P1583" s="95"/>
      <c r="Q1583" s="47"/>
      <c r="R1583" s="10" t="s">
        <v>30</v>
      </c>
      <c r="S1583" s="12">
        <f aca="true" t="shared" si="356" ref="S1583:T1588">U1583+W1583+Y1583+AA1583</f>
        <v>0</v>
      </c>
      <c r="T1583" s="12">
        <f t="shared" si="356"/>
        <v>0</v>
      </c>
      <c r="U1583" s="538">
        <v>0</v>
      </c>
      <c r="V1583" s="12">
        <v>0</v>
      </c>
      <c r="W1583" s="12">
        <v>0</v>
      </c>
      <c r="X1583" s="12">
        <v>0</v>
      </c>
      <c r="Y1583" s="12">
        <v>0</v>
      </c>
      <c r="Z1583" s="12">
        <v>0</v>
      </c>
      <c r="AA1583" s="12">
        <v>0</v>
      </c>
      <c r="AB1583" s="20">
        <v>0</v>
      </c>
      <c r="AC1583" s="351"/>
      <c r="AD1583" s="358"/>
    </row>
    <row r="1584" spans="1:30" ht="12.75">
      <c r="A1584" s="325"/>
      <c r="B1584" s="347"/>
      <c r="C1584" s="351"/>
      <c r="D1584" s="107"/>
      <c r="E1584" s="74"/>
      <c r="F1584" s="10"/>
      <c r="G1584" s="74"/>
      <c r="H1584" s="10"/>
      <c r="I1584" s="74"/>
      <c r="J1584" s="10"/>
      <c r="K1584" s="74"/>
      <c r="L1584" s="10"/>
      <c r="M1584" s="74"/>
      <c r="N1584" s="10"/>
      <c r="O1584" s="74"/>
      <c r="P1584" s="95"/>
      <c r="Q1584" s="47"/>
      <c r="R1584" s="10" t="s">
        <v>33</v>
      </c>
      <c r="S1584" s="12">
        <f t="shared" si="356"/>
        <v>0</v>
      </c>
      <c r="T1584" s="12">
        <f t="shared" si="356"/>
        <v>0</v>
      </c>
      <c r="U1584" s="538">
        <v>0</v>
      </c>
      <c r="V1584" s="12">
        <v>0</v>
      </c>
      <c r="W1584" s="12">
        <v>0</v>
      </c>
      <c r="X1584" s="12">
        <v>0</v>
      </c>
      <c r="Y1584" s="12">
        <v>0</v>
      </c>
      <c r="Z1584" s="12">
        <v>0</v>
      </c>
      <c r="AA1584" s="12">
        <v>0</v>
      </c>
      <c r="AB1584" s="20">
        <v>0</v>
      </c>
      <c r="AC1584" s="351"/>
      <c r="AD1584" s="358"/>
    </row>
    <row r="1585" spans="1:30" ht="12.75">
      <c r="A1585" s="325"/>
      <c r="B1585" s="347"/>
      <c r="C1585" s="351"/>
      <c r="D1585" s="107"/>
      <c r="E1585" s="74"/>
      <c r="F1585" s="10"/>
      <c r="G1585" s="74"/>
      <c r="H1585" s="10"/>
      <c r="I1585" s="74"/>
      <c r="J1585" s="10"/>
      <c r="K1585" s="74"/>
      <c r="L1585" s="10"/>
      <c r="M1585" s="74"/>
      <c r="N1585" s="10"/>
      <c r="O1585" s="74"/>
      <c r="P1585" s="95"/>
      <c r="Q1585" s="47"/>
      <c r="R1585" s="10" t="s">
        <v>34</v>
      </c>
      <c r="S1585" s="12">
        <f t="shared" si="356"/>
        <v>0</v>
      </c>
      <c r="T1585" s="12">
        <f t="shared" si="356"/>
        <v>0</v>
      </c>
      <c r="U1585" s="538">
        <v>0</v>
      </c>
      <c r="V1585" s="12">
        <v>0</v>
      </c>
      <c r="W1585" s="12">
        <v>0</v>
      </c>
      <c r="X1585" s="12">
        <v>0</v>
      </c>
      <c r="Y1585" s="12">
        <v>0</v>
      </c>
      <c r="Z1585" s="12">
        <v>0</v>
      </c>
      <c r="AA1585" s="12">
        <v>0</v>
      </c>
      <c r="AB1585" s="20">
        <v>0</v>
      </c>
      <c r="AC1585" s="351"/>
      <c r="AD1585" s="358"/>
    </row>
    <row r="1586" spans="1:30" ht="12.75">
      <c r="A1586" s="325"/>
      <c r="B1586" s="347"/>
      <c r="C1586" s="351"/>
      <c r="D1586" s="107"/>
      <c r="E1586" s="74"/>
      <c r="F1586" s="10"/>
      <c r="G1586" s="74"/>
      <c r="H1586" s="10"/>
      <c r="I1586" s="74"/>
      <c r="J1586" s="10"/>
      <c r="K1586" s="74"/>
      <c r="L1586" s="10"/>
      <c r="M1586" s="74"/>
      <c r="N1586" s="10"/>
      <c r="O1586" s="74"/>
      <c r="P1586" s="95"/>
      <c r="Q1586" s="47"/>
      <c r="R1586" s="10" t="s">
        <v>35</v>
      </c>
      <c r="S1586" s="12">
        <f t="shared" si="356"/>
        <v>0</v>
      </c>
      <c r="T1586" s="12">
        <f t="shared" si="356"/>
        <v>0</v>
      </c>
      <c r="U1586" s="538">
        <v>0</v>
      </c>
      <c r="V1586" s="12">
        <v>0</v>
      </c>
      <c r="W1586" s="12">
        <v>0</v>
      </c>
      <c r="X1586" s="12">
        <v>0</v>
      </c>
      <c r="Y1586" s="12">
        <v>0</v>
      </c>
      <c r="Z1586" s="12">
        <v>0</v>
      </c>
      <c r="AA1586" s="12">
        <v>0</v>
      </c>
      <c r="AB1586" s="20">
        <v>0</v>
      </c>
      <c r="AC1586" s="351"/>
      <c r="AD1586" s="358"/>
    </row>
    <row r="1587" spans="1:30" ht="12.75">
      <c r="A1587" s="325"/>
      <c r="B1587" s="347"/>
      <c r="C1587" s="351"/>
      <c r="D1587" s="107"/>
      <c r="E1587" s="74"/>
      <c r="F1587" s="10"/>
      <c r="G1587" s="74"/>
      <c r="H1587" s="10"/>
      <c r="I1587" s="74"/>
      <c r="J1587" s="10"/>
      <c r="K1587" s="74"/>
      <c r="L1587" s="10"/>
      <c r="M1587" s="74"/>
      <c r="N1587" s="10"/>
      <c r="O1587" s="74"/>
      <c r="P1587" s="95"/>
      <c r="Q1587" s="47"/>
      <c r="R1587" s="10" t="s">
        <v>36</v>
      </c>
      <c r="S1587" s="12">
        <f>U1587+W1587+Y1587+AA1587</f>
        <v>0</v>
      </c>
      <c r="T1587" s="12">
        <f>V1587+X1587+Z1587+AB1587</f>
        <v>0</v>
      </c>
      <c r="U1587" s="538">
        <v>0</v>
      </c>
      <c r="V1587" s="12">
        <v>0</v>
      </c>
      <c r="W1587" s="12">
        <v>0</v>
      </c>
      <c r="X1587" s="12">
        <v>0</v>
      </c>
      <c r="Y1587" s="12">
        <v>0</v>
      </c>
      <c r="Z1587" s="12">
        <v>0</v>
      </c>
      <c r="AA1587" s="12">
        <v>0</v>
      </c>
      <c r="AB1587" s="20">
        <v>0</v>
      </c>
      <c r="AC1587" s="351"/>
      <c r="AD1587" s="358"/>
    </row>
    <row r="1588" spans="1:30" ht="12.75">
      <c r="A1588" s="325"/>
      <c r="B1588" s="347"/>
      <c r="C1588" s="351"/>
      <c r="D1588" s="107"/>
      <c r="E1588" s="74"/>
      <c r="F1588" s="10"/>
      <c r="G1588" s="74"/>
      <c r="H1588" s="10"/>
      <c r="I1588" s="74"/>
      <c r="J1588" s="10"/>
      <c r="K1588" s="74"/>
      <c r="L1588" s="10"/>
      <c r="M1588" s="74"/>
      <c r="N1588" s="10"/>
      <c r="O1588" s="74"/>
      <c r="P1588" s="95"/>
      <c r="Q1588" s="47"/>
      <c r="R1588" s="10" t="s">
        <v>36</v>
      </c>
      <c r="S1588" s="12">
        <f t="shared" si="356"/>
        <v>0</v>
      </c>
      <c r="T1588" s="12">
        <f t="shared" si="356"/>
        <v>0</v>
      </c>
      <c r="U1588" s="538">
        <v>0</v>
      </c>
      <c r="V1588" s="12">
        <v>0</v>
      </c>
      <c r="W1588" s="12">
        <v>0</v>
      </c>
      <c r="X1588" s="12">
        <v>0</v>
      </c>
      <c r="Y1588" s="12">
        <v>0</v>
      </c>
      <c r="Z1588" s="12">
        <v>0</v>
      </c>
      <c r="AA1588" s="12">
        <v>0</v>
      </c>
      <c r="AB1588" s="20">
        <v>0</v>
      </c>
      <c r="AC1588" s="351"/>
      <c r="AD1588" s="358"/>
    </row>
    <row r="1589" spans="1:30" ht="12.75">
      <c r="A1589" s="325"/>
      <c r="B1589" s="347"/>
      <c r="C1589" s="351"/>
      <c r="D1589" s="107"/>
      <c r="E1589" s="74"/>
      <c r="F1589" s="10"/>
      <c r="G1589" s="74"/>
      <c r="H1589" s="10"/>
      <c r="I1589" s="74"/>
      <c r="J1589" s="10"/>
      <c r="K1589" s="74"/>
      <c r="L1589" s="10"/>
      <c r="M1589" s="74"/>
      <c r="N1589" s="10"/>
      <c r="O1589" s="74"/>
      <c r="P1589" s="95"/>
      <c r="Q1589" s="47"/>
      <c r="R1589" s="10" t="s">
        <v>207</v>
      </c>
      <c r="S1589" s="12">
        <v>0</v>
      </c>
      <c r="T1589" s="12">
        <v>0</v>
      </c>
      <c r="U1589" s="538">
        <v>0</v>
      </c>
      <c r="V1589" s="12">
        <v>0</v>
      </c>
      <c r="W1589" s="12">
        <v>0</v>
      </c>
      <c r="X1589" s="12">
        <v>0</v>
      </c>
      <c r="Y1589" s="12">
        <v>0</v>
      </c>
      <c r="Z1589" s="12">
        <v>0</v>
      </c>
      <c r="AA1589" s="12">
        <v>0</v>
      </c>
      <c r="AB1589" s="20">
        <v>0</v>
      </c>
      <c r="AC1589" s="351"/>
      <c r="AD1589" s="358"/>
    </row>
    <row r="1590" spans="1:30" ht="12.75">
      <c r="A1590" s="325"/>
      <c r="B1590" s="347"/>
      <c r="C1590" s="351"/>
      <c r="D1590" s="107"/>
      <c r="E1590" s="74"/>
      <c r="F1590" s="10"/>
      <c r="G1590" s="74"/>
      <c r="H1590" s="10"/>
      <c r="I1590" s="74"/>
      <c r="J1590" s="10"/>
      <c r="K1590" s="74"/>
      <c r="L1590" s="10"/>
      <c r="M1590" s="74"/>
      <c r="N1590" s="10"/>
      <c r="O1590" s="74"/>
      <c r="P1590" s="95"/>
      <c r="Q1590" s="47"/>
      <c r="R1590" s="47" t="s">
        <v>214</v>
      </c>
      <c r="S1590" s="12">
        <f aca="true" t="shared" si="357" ref="S1590:T1594">U1590+W1590+Y1590+AA1590</f>
        <v>0</v>
      </c>
      <c r="T1590" s="12">
        <f t="shared" si="357"/>
        <v>0</v>
      </c>
      <c r="U1590" s="538">
        <v>0</v>
      </c>
      <c r="V1590" s="12">
        <v>0</v>
      </c>
      <c r="W1590" s="12">
        <v>0</v>
      </c>
      <c r="X1590" s="12">
        <v>0</v>
      </c>
      <c r="Y1590" s="12">
        <v>0</v>
      </c>
      <c r="Z1590" s="12">
        <v>0</v>
      </c>
      <c r="AA1590" s="12">
        <v>0</v>
      </c>
      <c r="AB1590" s="12">
        <v>0</v>
      </c>
      <c r="AC1590" s="351"/>
      <c r="AD1590" s="358"/>
    </row>
    <row r="1591" spans="1:30" ht="12.75">
      <c r="A1591" s="325"/>
      <c r="B1591" s="347"/>
      <c r="C1591" s="351"/>
      <c r="D1591" s="107"/>
      <c r="E1591" s="74"/>
      <c r="F1591" s="10"/>
      <c r="G1591" s="74"/>
      <c r="H1591" s="10"/>
      <c r="I1591" s="74"/>
      <c r="J1591" s="10"/>
      <c r="K1591" s="74"/>
      <c r="L1591" s="10"/>
      <c r="M1591" s="74"/>
      <c r="N1591" s="10"/>
      <c r="O1591" s="74"/>
      <c r="P1591" s="95"/>
      <c r="Q1591" s="47"/>
      <c r="R1591" s="47" t="s">
        <v>215</v>
      </c>
      <c r="S1591" s="12">
        <f t="shared" si="357"/>
        <v>0</v>
      </c>
      <c r="T1591" s="12">
        <f t="shared" si="357"/>
        <v>0</v>
      </c>
      <c r="U1591" s="538">
        <v>0</v>
      </c>
      <c r="V1591" s="12">
        <v>0</v>
      </c>
      <c r="W1591" s="12">
        <v>0</v>
      </c>
      <c r="X1591" s="12">
        <v>0</v>
      </c>
      <c r="Y1591" s="12">
        <v>0</v>
      </c>
      <c r="Z1591" s="12">
        <v>0</v>
      </c>
      <c r="AA1591" s="12">
        <v>0</v>
      </c>
      <c r="AB1591" s="12">
        <v>0</v>
      </c>
      <c r="AC1591" s="351"/>
      <c r="AD1591" s="358"/>
    </row>
    <row r="1592" spans="1:30" ht="12.75">
      <c r="A1592" s="325"/>
      <c r="B1592" s="347"/>
      <c r="C1592" s="351"/>
      <c r="D1592" s="107"/>
      <c r="E1592" s="74"/>
      <c r="F1592" s="10"/>
      <c r="G1592" s="74"/>
      <c r="H1592" s="10"/>
      <c r="I1592" s="74"/>
      <c r="J1592" s="10"/>
      <c r="K1592" s="74"/>
      <c r="L1592" s="10"/>
      <c r="M1592" s="74"/>
      <c r="N1592" s="10"/>
      <c r="O1592" s="74"/>
      <c r="P1592" s="95"/>
      <c r="Q1592" s="47"/>
      <c r="R1592" s="47" t="s">
        <v>216</v>
      </c>
      <c r="S1592" s="12">
        <f t="shared" si="357"/>
        <v>0</v>
      </c>
      <c r="T1592" s="12">
        <f t="shared" si="357"/>
        <v>0</v>
      </c>
      <c r="U1592" s="538">
        <v>0</v>
      </c>
      <c r="V1592" s="12">
        <v>0</v>
      </c>
      <c r="W1592" s="12">
        <v>0</v>
      </c>
      <c r="X1592" s="12">
        <v>0</v>
      </c>
      <c r="Y1592" s="12">
        <v>0</v>
      </c>
      <c r="Z1592" s="12">
        <v>0</v>
      </c>
      <c r="AA1592" s="12">
        <v>0</v>
      </c>
      <c r="AB1592" s="12">
        <v>0</v>
      </c>
      <c r="AC1592" s="351"/>
      <c r="AD1592" s="358"/>
    </row>
    <row r="1593" spans="1:30" ht="19.5" customHeight="1">
      <c r="A1593" s="325"/>
      <c r="B1593" s="347"/>
      <c r="C1593" s="351"/>
      <c r="D1593" s="107"/>
      <c r="E1593" s="74"/>
      <c r="F1593" s="10">
        <v>1</v>
      </c>
      <c r="G1593" s="74"/>
      <c r="H1593" s="10"/>
      <c r="I1593" s="74"/>
      <c r="J1593" s="10"/>
      <c r="K1593" s="74"/>
      <c r="L1593" s="10"/>
      <c r="M1593" s="74"/>
      <c r="N1593" s="10"/>
      <c r="O1593" s="74"/>
      <c r="P1593" s="95"/>
      <c r="Q1593" s="47" t="s">
        <v>32</v>
      </c>
      <c r="R1593" s="47" t="s">
        <v>217</v>
      </c>
      <c r="S1593" s="12">
        <f t="shared" si="357"/>
        <v>970</v>
      </c>
      <c r="T1593" s="12">
        <f t="shared" si="357"/>
        <v>0</v>
      </c>
      <c r="U1593" s="538">
        <v>970</v>
      </c>
      <c r="V1593" s="12">
        <v>0</v>
      </c>
      <c r="W1593" s="12">
        <v>0</v>
      </c>
      <c r="X1593" s="12">
        <v>0</v>
      </c>
      <c r="Y1593" s="12">
        <v>0</v>
      </c>
      <c r="Z1593" s="12">
        <v>0</v>
      </c>
      <c r="AA1593" s="12">
        <v>0</v>
      </c>
      <c r="AB1593" s="12">
        <v>0</v>
      </c>
      <c r="AC1593" s="351"/>
      <c r="AD1593" s="358"/>
    </row>
    <row r="1594" spans="1:30" ht="13.5" thickBot="1">
      <c r="A1594" s="326"/>
      <c r="B1594" s="348"/>
      <c r="C1594" s="352"/>
      <c r="D1594" s="135">
        <v>700</v>
      </c>
      <c r="E1594" s="75"/>
      <c r="F1594" s="21"/>
      <c r="G1594" s="75"/>
      <c r="H1594" s="21">
        <v>1</v>
      </c>
      <c r="I1594" s="75"/>
      <c r="J1594" s="21"/>
      <c r="K1594" s="75"/>
      <c r="L1594" s="21"/>
      <c r="M1594" s="75"/>
      <c r="N1594" s="21"/>
      <c r="O1594" s="75"/>
      <c r="P1594" s="114"/>
      <c r="Q1594" s="47" t="s">
        <v>31</v>
      </c>
      <c r="R1594" s="48" t="s">
        <v>218</v>
      </c>
      <c r="S1594" s="15">
        <f t="shared" si="357"/>
        <v>8698</v>
      </c>
      <c r="T1594" s="15">
        <f t="shared" si="357"/>
        <v>0</v>
      </c>
      <c r="U1594" s="538">
        <v>8698</v>
      </c>
      <c r="V1594" s="15">
        <v>0</v>
      </c>
      <c r="W1594" s="15">
        <v>0</v>
      </c>
      <c r="X1594" s="15">
        <v>0</v>
      </c>
      <c r="Y1594" s="15">
        <v>0</v>
      </c>
      <c r="Z1594" s="15">
        <v>0</v>
      </c>
      <c r="AA1594" s="15">
        <v>0</v>
      </c>
      <c r="AB1594" s="15">
        <v>0</v>
      </c>
      <c r="AC1594" s="352"/>
      <c r="AD1594" s="359"/>
    </row>
    <row r="1595" spans="1:30" ht="12.75" customHeight="1">
      <c r="A1595" s="349" t="s">
        <v>123</v>
      </c>
      <c r="B1595" s="347" t="s">
        <v>200</v>
      </c>
      <c r="C1595" s="351">
        <v>40</v>
      </c>
      <c r="D1595" s="133"/>
      <c r="E1595" s="123"/>
      <c r="F1595" s="79"/>
      <c r="G1595" s="123"/>
      <c r="H1595" s="79"/>
      <c r="I1595" s="123"/>
      <c r="J1595" s="79"/>
      <c r="K1595" s="123"/>
      <c r="L1595" s="79"/>
      <c r="M1595" s="123"/>
      <c r="N1595" s="79"/>
      <c r="O1595" s="123"/>
      <c r="P1595" s="113"/>
      <c r="Q1595" s="72"/>
      <c r="R1595" s="19" t="s">
        <v>27</v>
      </c>
      <c r="S1595" s="8">
        <f>SUM(S1596:S1606)</f>
        <v>3046.7</v>
      </c>
      <c r="T1595" s="8">
        <f aca="true" t="shared" si="358" ref="T1595:AB1595">SUM(T1596:T1606)</f>
        <v>3046.7</v>
      </c>
      <c r="U1595" s="534">
        <f t="shared" si="358"/>
        <v>3046.7</v>
      </c>
      <c r="V1595" s="8">
        <f t="shared" si="358"/>
        <v>3046.7</v>
      </c>
      <c r="W1595" s="8">
        <f t="shared" si="358"/>
        <v>0</v>
      </c>
      <c r="X1595" s="8">
        <f t="shared" si="358"/>
        <v>0</v>
      </c>
      <c r="Y1595" s="8">
        <f t="shared" si="358"/>
        <v>0</v>
      </c>
      <c r="Z1595" s="8">
        <f t="shared" si="358"/>
        <v>0</v>
      </c>
      <c r="AA1595" s="8">
        <f t="shared" si="358"/>
        <v>0</v>
      </c>
      <c r="AB1595" s="8">
        <f t="shared" si="358"/>
        <v>0</v>
      </c>
      <c r="AC1595" s="356" t="s">
        <v>28</v>
      </c>
      <c r="AD1595" s="357"/>
    </row>
    <row r="1596" spans="1:30" ht="12.75">
      <c r="A1596" s="349"/>
      <c r="B1596" s="347"/>
      <c r="C1596" s="351"/>
      <c r="D1596" s="107"/>
      <c r="E1596" s="74"/>
      <c r="F1596" s="10"/>
      <c r="G1596" s="74"/>
      <c r="H1596" s="10"/>
      <c r="I1596" s="74"/>
      <c r="J1596" s="10"/>
      <c r="K1596" s="74"/>
      <c r="L1596" s="10"/>
      <c r="M1596" s="74"/>
      <c r="N1596" s="10"/>
      <c r="O1596" s="74"/>
      <c r="P1596" s="95"/>
      <c r="Q1596" s="47"/>
      <c r="R1596" s="10" t="s">
        <v>30</v>
      </c>
      <c r="S1596" s="12">
        <f aca="true" t="shared" si="359" ref="S1596:T1612">U1596+W1596+Y1596+AA1596</f>
        <v>0</v>
      </c>
      <c r="T1596" s="12">
        <f t="shared" si="359"/>
        <v>0</v>
      </c>
      <c r="U1596" s="538">
        <v>0</v>
      </c>
      <c r="V1596" s="12">
        <v>0</v>
      </c>
      <c r="W1596" s="12">
        <v>0</v>
      </c>
      <c r="X1596" s="12">
        <v>0</v>
      </c>
      <c r="Y1596" s="12">
        <v>0</v>
      </c>
      <c r="Z1596" s="12">
        <v>0</v>
      </c>
      <c r="AA1596" s="12">
        <v>0</v>
      </c>
      <c r="AB1596" s="20">
        <v>0</v>
      </c>
      <c r="AC1596" s="351"/>
      <c r="AD1596" s="358"/>
    </row>
    <row r="1597" spans="1:30" ht="12.75">
      <c r="A1597" s="349"/>
      <c r="B1597" s="347"/>
      <c r="C1597" s="351"/>
      <c r="D1597" s="107"/>
      <c r="E1597" s="74"/>
      <c r="F1597" s="10"/>
      <c r="G1597" s="74"/>
      <c r="H1597" s="10"/>
      <c r="I1597" s="74"/>
      <c r="J1597" s="10"/>
      <c r="K1597" s="74"/>
      <c r="L1597" s="10"/>
      <c r="M1597" s="74"/>
      <c r="N1597" s="10"/>
      <c r="O1597" s="74"/>
      <c r="P1597" s="95"/>
      <c r="Q1597" s="47"/>
      <c r="R1597" s="10" t="s">
        <v>33</v>
      </c>
      <c r="S1597" s="12">
        <f t="shared" si="359"/>
        <v>0</v>
      </c>
      <c r="T1597" s="12">
        <f t="shared" si="359"/>
        <v>0</v>
      </c>
      <c r="U1597" s="538">
        <v>0</v>
      </c>
      <c r="V1597" s="12">
        <v>0</v>
      </c>
      <c r="W1597" s="12">
        <v>0</v>
      </c>
      <c r="X1597" s="12">
        <v>0</v>
      </c>
      <c r="Y1597" s="12">
        <v>0</v>
      </c>
      <c r="Z1597" s="12">
        <v>0</v>
      </c>
      <c r="AA1597" s="12">
        <v>0</v>
      </c>
      <c r="AB1597" s="20">
        <v>0</v>
      </c>
      <c r="AC1597" s="351"/>
      <c r="AD1597" s="358"/>
    </row>
    <row r="1598" spans="1:30" ht="12.75">
      <c r="A1598" s="349"/>
      <c r="B1598" s="347"/>
      <c r="C1598" s="351"/>
      <c r="D1598" s="107"/>
      <c r="E1598" s="74"/>
      <c r="F1598" s="10"/>
      <c r="G1598" s="74"/>
      <c r="H1598" s="10"/>
      <c r="I1598" s="74"/>
      <c r="J1598" s="10"/>
      <c r="K1598" s="74"/>
      <c r="L1598" s="10"/>
      <c r="M1598" s="74"/>
      <c r="N1598" s="10"/>
      <c r="O1598" s="74"/>
      <c r="P1598" s="10" t="s">
        <v>194</v>
      </c>
      <c r="Q1598" s="47" t="s">
        <v>75</v>
      </c>
      <c r="R1598" s="10" t="s">
        <v>34</v>
      </c>
      <c r="S1598" s="12">
        <f t="shared" si="359"/>
        <v>2078.5</v>
      </c>
      <c r="T1598" s="12">
        <f t="shared" si="359"/>
        <v>2078.5</v>
      </c>
      <c r="U1598" s="538">
        <f>4293.8-2215.3</f>
        <v>2078.5</v>
      </c>
      <c r="V1598" s="12">
        <f>4293.8-2215.3</f>
        <v>2078.5</v>
      </c>
      <c r="W1598" s="12">
        <v>0</v>
      </c>
      <c r="X1598" s="12">
        <v>0</v>
      </c>
      <c r="Y1598" s="12">
        <v>0</v>
      </c>
      <c r="Z1598" s="12">
        <v>0</v>
      </c>
      <c r="AA1598" s="12">
        <v>0</v>
      </c>
      <c r="AB1598" s="20">
        <v>0</v>
      </c>
      <c r="AC1598" s="351"/>
      <c r="AD1598" s="358"/>
    </row>
    <row r="1599" spans="1:30" ht="12.75">
      <c r="A1599" s="349"/>
      <c r="B1599" s="347"/>
      <c r="C1599" s="351"/>
      <c r="D1599" s="107"/>
      <c r="E1599" s="74"/>
      <c r="F1599" s="10"/>
      <c r="G1599" s="74"/>
      <c r="H1599" s="10"/>
      <c r="I1599" s="74"/>
      <c r="J1599" s="10"/>
      <c r="K1599" s="74"/>
      <c r="L1599" s="10"/>
      <c r="M1599" s="74"/>
      <c r="N1599" s="10"/>
      <c r="O1599" s="74"/>
      <c r="P1599" s="95"/>
      <c r="Q1599" s="47"/>
      <c r="R1599" s="10" t="s">
        <v>35</v>
      </c>
      <c r="S1599" s="12">
        <f t="shared" si="359"/>
        <v>0</v>
      </c>
      <c r="T1599" s="12">
        <f t="shared" si="359"/>
        <v>0</v>
      </c>
      <c r="U1599" s="538">
        <v>0</v>
      </c>
      <c r="V1599" s="12">
        <v>0</v>
      </c>
      <c r="W1599" s="12">
        <v>0</v>
      </c>
      <c r="X1599" s="12">
        <v>0</v>
      </c>
      <c r="Y1599" s="12">
        <v>0</v>
      </c>
      <c r="Z1599" s="12">
        <v>0</v>
      </c>
      <c r="AA1599" s="12">
        <v>0</v>
      </c>
      <c r="AB1599" s="20">
        <v>0</v>
      </c>
      <c r="AC1599" s="351"/>
      <c r="AD1599" s="358"/>
    </row>
    <row r="1600" spans="1:30" ht="12.75">
      <c r="A1600" s="349"/>
      <c r="B1600" s="347"/>
      <c r="C1600" s="351"/>
      <c r="D1600" s="107"/>
      <c r="E1600" s="74"/>
      <c r="F1600" s="10"/>
      <c r="G1600" s="74"/>
      <c r="H1600" s="10"/>
      <c r="I1600" s="74"/>
      <c r="J1600" s="10"/>
      <c r="K1600" s="74"/>
      <c r="L1600" s="10"/>
      <c r="M1600" s="74"/>
      <c r="N1600" s="10"/>
      <c r="O1600" s="74"/>
      <c r="P1600" s="10" t="s">
        <v>194</v>
      </c>
      <c r="Q1600" s="10"/>
      <c r="R1600" s="10" t="s">
        <v>36</v>
      </c>
      <c r="S1600" s="12">
        <f t="shared" si="359"/>
        <v>0</v>
      </c>
      <c r="T1600" s="12">
        <f t="shared" si="359"/>
        <v>0</v>
      </c>
      <c r="U1600" s="538">
        <v>0</v>
      </c>
      <c r="V1600" s="12">
        <v>0</v>
      </c>
      <c r="W1600" s="12">
        <v>0</v>
      </c>
      <c r="X1600" s="12">
        <v>0</v>
      </c>
      <c r="Y1600" s="12">
        <v>0</v>
      </c>
      <c r="Z1600" s="12">
        <v>0</v>
      </c>
      <c r="AA1600" s="12">
        <v>0</v>
      </c>
      <c r="AB1600" s="20">
        <v>0</v>
      </c>
      <c r="AC1600" s="351"/>
      <c r="AD1600" s="358"/>
    </row>
    <row r="1601" spans="1:30" ht="12.75">
      <c r="A1601" s="349"/>
      <c r="B1601" s="347"/>
      <c r="C1601" s="351"/>
      <c r="D1601" s="107">
        <v>40</v>
      </c>
      <c r="E1601" s="74">
        <v>40</v>
      </c>
      <c r="F1601" s="10"/>
      <c r="G1601" s="74"/>
      <c r="H1601" s="10">
        <v>1</v>
      </c>
      <c r="I1601" s="74">
        <v>1</v>
      </c>
      <c r="J1601" s="10"/>
      <c r="K1601" s="74"/>
      <c r="L1601" s="10"/>
      <c r="M1601" s="74"/>
      <c r="N1601" s="10"/>
      <c r="O1601" s="74"/>
      <c r="P1601" s="10" t="s">
        <v>194</v>
      </c>
      <c r="Q1601" s="10" t="s">
        <v>31</v>
      </c>
      <c r="R1601" s="10" t="s">
        <v>207</v>
      </c>
      <c r="S1601" s="12">
        <f>U1601+W1601+Y1601+AA1601</f>
        <v>968.2</v>
      </c>
      <c r="T1601" s="12">
        <f>V1601+X1601+Z1601+AB1601</f>
        <v>968.2</v>
      </c>
      <c r="U1601" s="538">
        <v>968.2</v>
      </c>
      <c r="V1601" s="12">
        <v>968.2</v>
      </c>
      <c r="W1601" s="12">
        <v>0</v>
      </c>
      <c r="X1601" s="12">
        <v>0</v>
      </c>
      <c r="Y1601" s="12">
        <v>0</v>
      </c>
      <c r="Z1601" s="12">
        <v>0</v>
      </c>
      <c r="AA1601" s="12">
        <v>0</v>
      </c>
      <c r="AB1601" s="20">
        <v>0</v>
      </c>
      <c r="AC1601" s="351"/>
      <c r="AD1601" s="358"/>
    </row>
    <row r="1602" spans="1:30" ht="12.75">
      <c r="A1602" s="349"/>
      <c r="B1602" s="347"/>
      <c r="C1602" s="351"/>
      <c r="D1602" s="107"/>
      <c r="E1602" s="74"/>
      <c r="F1602" s="10"/>
      <c r="G1602" s="74"/>
      <c r="H1602" s="10"/>
      <c r="I1602" s="74"/>
      <c r="J1602" s="10"/>
      <c r="K1602" s="74"/>
      <c r="L1602" s="10"/>
      <c r="M1602" s="74"/>
      <c r="N1602" s="10"/>
      <c r="O1602" s="74"/>
      <c r="P1602" s="95"/>
      <c r="Q1602" s="10"/>
      <c r="R1602" s="47" t="s">
        <v>214</v>
      </c>
      <c r="S1602" s="12">
        <f aca="true" t="shared" si="360" ref="S1602:T1606">U1602+W1602+Y1602+AA1602</f>
        <v>0</v>
      </c>
      <c r="T1602" s="12">
        <f t="shared" si="360"/>
        <v>0</v>
      </c>
      <c r="U1602" s="538">
        <v>0</v>
      </c>
      <c r="V1602" s="12">
        <v>0</v>
      </c>
      <c r="W1602" s="12">
        <v>0</v>
      </c>
      <c r="X1602" s="12">
        <v>0</v>
      </c>
      <c r="Y1602" s="12">
        <v>0</v>
      </c>
      <c r="Z1602" s="12">
        <v>0</v>
      </c>
      <c r="AA1602" s="12">
        <v>0</v>
      </c>
      <c r="AB1602" s="12">
        <v>0</v>
      </c>
      <c r="AC1602" s="351"/>
      <c r="AD1602" s="358"/>
    </row>
    <row r="1603" spans="1:30" ht="12.75">
      <c r="A1603" s="349"/>
      <c r="B1603" s="347"/>
      <c r="C1603" s="351"/>
      <c r="D1603" s="107"/>
      <c r="E1603" s="74"/>
      <c r="F1603" s="10"/>
      <c r="G1603" s="74"/>
      <c r="H1603" s="10"/>
      <c r="I1603" s="74"/>
      <c r="J1603" s="10"/>
      <c r="K1603" s="74"/>
      <c r="L1603" s="10"/>
      <c r="M1603" s="74"/>
      <c r="N1603" s="10"/>
      <c r="O1603" s="74"/>
      <c r="P1603" s="95"/>
      <c r="Q1603" s="10"/>
      <c r="R1603" s="47" t="s">
        <v>215</v>
      </c>
      <c r="S1603" s="12">
        <f t="shared" si="360"/>
        <v>0</v>
      </c>
      <c r="T1603" s="12">
        <f t="shared" si="360"/>
        <v>0</v>
      </c>
      <c r="U1603" s="538">
        <v>0</v>
      </c>
      <c r="V1603" s="12">
        <v>0</v>
      </c>
      <c r="W1603" s="12">
        <v>0</v>
      </c>
      <c r="X1603" s="12">
        <v>0</v>
      </c>
      <c r="Y1603" s="12">
        <v>0</v>
      </c>
      <c r="Z1603" s="12">
        <v>0</v>
      </c>
      <c r="AA1603" s="12">
        <v>0</v>
      </c>
      <c r="AB1603" s="12">
        <v>0</v>
      </c>
      <c r="AC1603" s="351"/>
      <c r="AD1603" s="358"/>
    </row>
    <row r="1604" spans="1:30" ht="12.75">
      <c r="A1604" s="349"/>
      <c r="B1604" s="347"/>
      <c r="C1604" s="351"/>
      <c r="D1604" s="107"/>
      <c r="E1604" s="74"/>
      <c r="F1604" s="10"/>
      <c r="G1604" s="74"/>
      <c r="H1604" s="10"/>
      <c r="I1604" s="74"/>
      <c r="J1604" s="10"/>
      <c r="K1604" s="74"/>
      <c r="L1604" s="10"/>
      <c r="M1604" s="74"/>
      <c r="N1604" s="10"/>
      <c r="O1604" s="74"/>
      <c r="P1604" s="95"/>
      <c r="Q1604" s="10"/>
      <c r="R1604" s="47" t="s">
        <v>216</v>
      </c>
      <c r="S1604" s="12">
        <f t="shared" si="360"/>
        <v>0</v>
      </c>
      <c r="T1604" s="12">
        <f t="shared" si="360"/>
        <v>0</v>
      </c>
      <c r="U1604" s="538">
        <v>0</v>
      </c>
      <c r="V1604" s="12">
        <v>0</v>
      </c>
      <c r="W1604" s="12">
        <v>0</v>
      </c>
      <c r="X1604" s="12">
        <v>0</v>
      </c>
      <c r="Y1604" s="12">
        <v>0</v>
      </c>
      <c r="Z1604" s="12">
        <v>0</v>
      </c>
      <c r="AA1604" s="12">
        <v>0</v>
      </c>
      <c r="AB1604" s="12">
        <v>0</v>
      </c>
      <c r="AC1604" s="351"/>
      <c r="AD1604" s="358"/>
    </row>
    <row r="1605" spans="1:30" ht="12.75">
      <c r="A1605" s="349"/>
      <c r="B1605" s="347"/>
      <c r="C1605" s="351"/>
      <c r="D1605" s="107"/>
      <c r="E1605" s="74"/>
      <c r="F1605" s="10"/>
      <c r="G1605" s="74"/>
      <c r="H1605" s="10"/>
      <c r="I1605" s="74"/>
      <c r="J1605" s="10"/>
      <c r="K1605" s="74"/>
      <c r="L1605" s="10"/>
      <c r="M1605" s="74"/>
      <c r="N1605" s="10"/>
      <c r="O1605" s="74"/>
      <c r="P1605" s="95"/>
      <c r="Q1605" s="10"/>
      <c r="R1605" s="47" t="s">
        <v>217</v>
      </c>
      <c r="S1605" s="12">
        <f t="shared" si="360"/>
        <v>0</v>
      </c>
      <c r="T1605" s="12">
        <f t="shared" si="360"/>
        <v>0</v>
      </c>
      <c r="U1605" s="538">
        <v>0</v>
      </c>
      <c r="V1605" s="12">
        <v>0</v>
      </c>
      <c r="W1605" s="12">
        <v>0</v>
      </c>
      <c r="X1605" s="12">
        <v>0</v>
      </c>
      <c r="Y1605" s="12">
        <v>0</v>
      </c>
      <c r="Z1605" s="12">
        <v>0</v>
      </c>
      <c r="AA1605" s="12">
        <v>0</v>
      </c>
      <c r="AB1605" s="12">
        <v>0</v>
      </c>
      <c r="AC1605" s="351"/>
      <c r="AD1605" s="358"/>
    </row>
    <row r="1606" spans="1:30" ht="13.5" thickBot="1">
      <c r="A1606" s="350"/>
      <c r="B1606" s="348"/>
      <c r="C1606" s="352"/>
      <c r="D1606" s="135"/>
      <c r="E1606" s="75"/>
      <c r="F1606" s="21"/>
      <c r="G1606" s="75"/>
      <c r="H1606" s="21"/>
      <c r="I1606" s="75"/>
      <c r="J1606" s="21"/>
      <c r="K1606" s="75"/>
      <c r="L1606" s="21"/>
      <c r="M1606" s="75"/>
      <c r="N1606" s="21"/>
      <c r="O1606" s="75"/>
      <c r="P1606" s="114"/>
      <c r="Q1606" s="21"/>
      <c r="R1606" s="48" t="s">
        <v>218</v>
      </c>
      <c r="S1606" s="15">
        <f t="shared" si="360"/>
        <v>0</v>
      </c>
      <c r="T1606" s="15">
        <f t="shared" si="360"/>
        <v>0</v>
      </c>
      <c r="U1606" s="542">
        <v>0</v>
      </c>
      <c r="V1606" s="15">
        <v>0</v>
      </c>
      <c r="W1606" s="15">
        <v>0</v>
      </c>
      <c r="X1606" s="15">
        <v>0</v>
      </c>
      <c r="Y1606" s="15">
        <v>0</v>
      </c>
      <c r="Z1606" s="15">
        <v>0</v>
      </c>
      <c r="AA1606" s="15">
        <v>0</v>
      </c>
      <c r="AB1606" s="15">
        <v>0</v>
      </c>
      <c r="AC1606" s="352"/>
      <c r="AD1606" s="359"/>
    </row>
    <row r="1607" spans="1:30" ht="12.75" customHeight="1">
      <c r="A1607" s="325" t="s">
        <v>124</v>
      </c>
      <c r="B1607" s="347" t="s">
        <v>125</v>
      </c>
      <c r="C1607" s="351" t="s">
        <v>126</v>
      </c>
      <c r="D1607" s="133"/>
      <c r="E1607" s="123"/>
      <c r="F1607" s="79"/>
      <c r="G1607" s="123"/>
      <c r="H1607" s="79"/>
      <c r="I1607" s="123"/>
      <c r="J1607" s="79"/>
      <c r="K1607" s="123"/>
      <c r="L1607" s="79"/>
      <c r="M1607" s="123"/>
      <c r="N1607" s="79"/>
      <c r="O1607" s="123"/>
      <c r="P1607" s="113"/>
      <c r="Q1607" s="7"/>
      <c r="R1607" s="19" t="s">
        <v>27</v>
      </c>
      <c r="S1607" s="8">
        <f>SUM(S1608:S1618)</f>
        <v>24880</v>
      </c>
      <c r="T1607" s="8">
        <f aca="true" t="shared" si="361" ref="T1607:AB1607">SUM(T1608:T1618)</f>
        <v>0</v>
      </c>
      <c r="U1607" s="534">
        <f t="shared" si="361"/>
        <v>24880</v>
      </c>
      <c r="V1607" s="8">
        <f t="shared" si="361"/>
        <v>0</v>
      </c>
      <c r="W1607" s="8">
        <f t="shared" si="361"/>
        <v>0</v>
      </c>
      <c r="X1607" s="8">
        <f t="shared" si="361"/>
        <v>0</v>
      </c>
      <c r="Y1607" s="8">
        <f t="shared" si="361"/>
        <v>0</v>
      </c>
      <c r="Z1607" s="8">
        <f t="shared" si="361"/>
        <v>0</v>
      </c>
      <c r="AA1607" s="8">
        <f t="shared" si="361"/>
        <v>0</v>
      </c>
      <c r="AB1607" s="8">
        <f t="shared" si="361"/>
        <v>0</v>
      </c>
      <c r="AC1607" s="356" t="s">
        <v>28</v>
      </c>
      <c r="AD1607" s="357"/>
    </row>
    <row r="1608" spans="1:30" ht="12.75">
      <c r="A1608" s="325"/>
      <c r="B1608" s="347"/>
      <c r="C1608" s="351"/>
      <c r="D1608" s="107"/>
      <c r="E1608" s="74"/>
      <c r="F1608" s="10"/>
      <c r="G1608" s="74"/>
      <c r="H1608" s="10"/>
      <c r="I1608" s="74"/>
      <c r="J1608" s="10"/>
      <c r="K1608" s="74"/>
      <c r="L1608" s="10"/>
      <c r="M1608" s="74"/>
      <c r="N1608" s="10"/>
      <c r="O1608" s="74"/>
      <c r="P1608" s="95"/>
      <c r="Q1608" s="10"/>
      <c r="R1608" s="10" t="s">
        <v>30</v>
      </c>
      <c r="S1608" s="12">
        <f t="shared" si="359"/>
        <v>0</v>
      </c>
      <c r="T1608" s="12">
        <f t="shared" si="359"/>
        <v>0</v>
      </c>
      <c r="U1608" s="538">
        <v>0</v>
      </c>
      <c r="V1608" s="12">
        <v>0</v>
      </c>
      <c r="W1608" s="12">
        <v>0</v>
      </c>
      <c r="X1608" s="12">
        <v>0</v>
      </c>
      <c r="Y1608" s="12">
        <v>0</v>
      </c>
      <c r="Z1608" s="12">
        <v>0</v>
      </c>
      <c r="AA1608" s="12">
        <v>0</v>
      </c>
      <c r="AB1608" s="12">
        <v>0</v>
      </c>
      <c r="AC1608" s="351"/>
      <c r="AD1608" s="358"/>
    </row>
    <row r="1609" spans="1:30" ht="12.75">
      <c r="A1609" s="325"/>
      <c r="B1609" s="347"/>
      <c r="C1609" s="351"/>
      <c r="D1609" s="107"/>
      <c r="E1609" s="74"/>
      <c r="F1609" s="10"/>
      <c r="G1609" s="74"/>
      <c r="H1609" s="10"/>
      <c r="I1609" s="74"/>
      <c r="J1609" s="10"/>
      <c r="K1609" s="74"/>
      <c r="L1609" s="10"/>
      <c r="M1609" s="74"/>
      <c r="N1609" s="10"/>
      <c r="O1609" s="74"/>
      <c r="P1609" s="95"/>
      <c r="Q1609" s="10"/>
      <c r="R1609" s="10" t="s">
        <v>33</v>
      </c>
      <c r="S1609" s="12">
        <f t="shared" si="359"/>
        <v>0</v>
      </c>
      <c r="T1609" s="12">
        <f t="shared" si="359"/>
        <v>0</v>
      </c>
      <c r="U1609" s="538">
        <v>0</v>
      </c>
      <c r="V1609" s="12">
        <v>0</v>
      </c>
      <c r="W1609" s="12">
        <v>0</v>
      </c>
      <c r="X1609" s="12">
        <v>0</v>
      </c>
      <c r="Y1609" s="12">
        <v>0</v>
      </c>
      <c r="Z1609" s="12">
        <v>0</v>
      </c>
      <c r="AA1609" s="12">
        <v>0</v>
      </c>
      <c r="AB1609" s="12">
        <v>0</v>
      </c>
      <c r="AC1609" s="351"/>
      <c r="AD1609" s="358"/>
    </row>
    <row r="1610" spans="1:30" ht="12.75">
      <c r="A1610" s="325"/>
      <c r="B1610" s="347"/>
      <c r="C1610" s="351"/>
      <c r="D1610" s="107"/>
      <c r="E1610" s="74"/>
      <c r="F1610" s="10"/>
      <c r="G1610" s="74"/>
      <c r="H1610" s="10"/>
      <c r="I1610" s="74"/>
      <c r="J1610" s="10"/>
      <c r="K1610" s="74"/>
      <c r="L1610" s="10"/>
      <c r="M1610" s="74"/>
      <c r="N1610" s="10"/>
      <c r="O1610" s="74"/>
      <c r="P1610" s="95"/>
      <c r="Q1610" s="10"/>
      <c r="R1610" s="10" t="s">
        <v>34</v>
      </c>
      <c r="S1610" s="12">
        <f>U1610+W1610+Y1610+AA1610</f>
        <v>0</v>
      </c>
      <c r="T1610" s="12">
        <f>V1610+X1610+Z1610+AB1610</f>
        <v>0</v>
      </c>
      <c r="U1610" s="538">
        <v>0</v>
      </c>
      <c r="V1610" s="12">
        <v>0</v>
      </c>
      <c r="W1610" s="12">
        <v>0</v>
      </c>
      <c r="X1610" s="12">
        <v>0</v>
      </c>
      <c r="Y1610" s="12">
        <v>0</v>
      </c>
      <c r="Z1610" s="12">
        <v>0</v>
      </c>
      <c r="AA1610" s="12">
        <v>0</v>
      </c>
      <c r="AB1610" s="12">
        <v>0</v>
      </c>
      <c r="AC1610" s="351"/>
      <c r="AD1610" s="358"/>
    </row>
    <row r="1611" spans="1:30" ht="12.75">
      <c r="A1611" s="325"/>
      <c r="B1611" s="347"/>
      <c r="C1611" s="351"/>
      <c r="D1611" s="107"/>
      <c r="E1611" s="74"/>
      <c r="F1611" s="10"/>
      <c r="G1611" s="74"/>
      <c r="H1611" s="10"/>
      <c r="I1611" s="74"/>
      <c r="J1611" s="10"/>
      <c r="K1611" s="74"/>
      <c r="L1611" s="10"/>
      <c r="M1611" s="74"/>
      <c r="N1611" s="10"/>
      <c r="O1611" s="74"/>
      <c r="P1611" s="95"/>
      <c r="Q1611" s="10"/>
      <c r="R1611" s="10" t="s">
        <v>35</v>
      </c>
      <c r="S1611" s="12">
        <f t="shared" si="359"/>
        <v>0</v>
      </c>
      <c r="T1611" s="12">
        <f t="shared" si="359"/>
        <v>0</v>
      </c>
      <c r="U1611" s="538">
        <v>0</v>
      </c>
      <c r="V1611" s="12">
        <v>0</v>
      </c>
      <c r="W1611" s="12">
        <v>0</v>
      </c>
      <c r="X1611" s="12">
        <v>0</v>
      </c>
      <c r="Y1611" s="12">
        <v>0</v>
      </c>
      <c r="Z1611" s="12">
        <v>0</v>
      </c>
      <c r="AA1611" s="12">
        <v>0</v>
      </c>
      <c r="AB1611" s="12">
        <v>0</v>
      </c>
      <c r="AC1611" s="351"/>
      <c r="AD1611" s="358"/>
    </row>
    <row r="1612" spans="1:30" ht="12.75">
      <c r="A1612" s="325"/>
      <c r="B1612" s="347"/>
      <c r="C1612" s="351"/>
      <c r="D1612" s="107"/>
      <c r="E1612" s="74"/>
      <c r="F1612" s="10"/>
      <c r="G1612" s="74"/>
      <c r="H1612" s="10"/>
      <c r="I1612" s="74"/>
      <c r="J1612" s="10"/>
      <c r="K1612" s="74"/>
      <c r="L1612" s="10"/>
      <c r="M1612" s="74"/>
      <c r="N1612" s="10"/>
      <c r="O1612" s="74"/>
      <c r="P1612" s="95"/>
      <c r="Q1612" s="10"/>
      <c r="R1612" s="10" t="s">
        <v>36</v>
      </c>
      <c r="S1612" s="12">
        <f t="shared" si="359"/>
        <v>0</v>
      </c>
      <c r="T1612" s="12">
        <f t="shared" si="359"/>
        <v>0</v>
      </c>
      <c r="U1612" s="538">
        <v>0</v>
      </c>
      <c r="V1612" s="12">
        <v>0</v>
      </c>
      <c r="W1612" s="12">
        <v>0</v>
      </c>
      <c r="X1612" s="12">
        <v>0</v>
      </c>
      <c r="Y1612" s="12">
        <v>0</v>
      </c>
      <c r="Z1612" s="12">
        <v>0</v>
      </c>
      <c r="AA1612" s="12">
        <v>0</v>
      </c>
      <c r="AB1612" s="12">
        <v>0</v>
      </c>
      <c r="AC1612" s="351"/>
      <c r="AD1612" s="358"/>
    </row>
    <row r="1613" spans="1:30" ht="12.75">
      <c r="A1613" s="325"/>
      <c r="B1613" s="347"/>
      <c r="C1613" s="351"/>
      <c r="D1613" s="107"/>
      <c r="E1613" s="74"/>
      <c r="F1613" s="10"/>
      <c r="G1613" s="74"/>
      <c r="H1613" s="10"/>
      <c r="I1613" s="74"/>
      <c r="J1613" s="10"/>
      <c r="K1613" s="74"/>
      <c r="L1613" s="10"/>
      <c r="M1613" s="74"/>
      <c r="N1613" s="10"/>
      <c r="O1613" s="74"/>
      <c r="P1613" s="95"/>
      <c r="Q1613" s="10"/>
      <c r="R1613" s="10" t="s">
        <v>207</v>
      </c>
      <c r="S1613" s="12">
        <v>0</v>
      </c>
      <c r="T1613" s="12">
        <v>0</v>
      </c>
      <c r="U1613" s="538">
        <v>0</v>
      </c>
      <c r="V1613" s="12">
        <v>0</v>
      </c>
      <c r="W1613" s="12">
        <v>0</v>
      </c>
      <c r="X1613" s="12">
        <v>0</v>
      </c>
      <c r="Y1613" s="12">
        <v>0</v>
      </c>
      <c r="Z1613" s="12">
        <v>0</v>
      </c>
      <c r="AA1613" s="12">
        <v>0</v>
      </c>
      <c r="AB1613" s="12">
        <v>0</v>
      </c>
      <c r="AC1613" s="351"/>
      <c r="AD1613" s="358"/>
    </row>
    <row r="1614" spans="1:30" ht="12.75">
      <c r="A1614" s="325"/>
      <c r="B1614" s="347"/>
      <c r="C1614" s="351"/>
      <c r="D1614" s="107"/>
      <c r="E1614" s="74"/>
      <c r="F1614" s="10"/>
      <c r="G1614" s="74"/>
      <c r="H1614" s="10"/>
      <c r="I1614" s="74"/>
      <c r="J1614" s="10"/>
      <c r="K1614" s="74"/>
      <c r="L1614" s="10"/>
      <c r="M1614" s="74"/>
      <c r="N1614" s="10"/>
      <c r="O1614" s="74"/>
      <c r="P1614" s="95"/>
      <c r="Q1614" s="10"/>
      <c r="R1614" s="47" t="s">
        <v>214</v>
      </c>
      <c r="S1614" s="12">
        <f aca="true" t="shared" si="362" ref="S1614:T1618">U1614+W1614+Y1614+AA1614</f>
        <v>0</v>
      </c>
      <c r="T1614" s="12">
        <f t="shared" si="362"/>
        <v>0</v>
      </c>
      <c r="U1614" s="538">
        <v>0</v>
      </c>
      <c r="V1614" s="12">
        <v>0</v>
      </c>
      <c r="W1614" s="12">
        <v>0</v>
      </c>
      <c r="X1614" s="12">
        <v>0</v>
      </c>
      <c r="Y1614" s="12">
        <v>0</v>
      </c>
      <c r="Z1614" s="12">
        <v>0</v>
      </c>
      <c r="AA1614" s="12">
        <v>0</v>
      </c>
      <c r="AB1614" s="12">
        <v>0</v>
      </c>
      <c r="AC1614" s="351"/>
      <c r="AD1614" s="358"/>
    </row>
    <row r="1615" spans="1:30" ht="12.75">
      <c r="A1615" s="325"/>
      <c r="B1615" s="347"/>
      <c r="C1615" s="351"/>
      <c r="D1615" s="107"/>
      <c r="E1615" s="74"/>
      <c r="F1615" s="10"/>
      <c r="G1615" s="74"/>
      <c r="H1615" s="10"/>
      <c r="I1615" s="74"/>
      <c r="J1615" s="10"/>
      <c r="K1615" s="74"/>
      <c r="L1615" s="10"/>
      <c r="M1615" s="74"/>
      <c r="N1615" s="10"/>
      <c r="O1615" s="74"/>
      <c r="P1615" s="95"/>
      <c r="Q1615" s="10"/>
      <c r="R1615" s="47" t="s">
        <v>215</v>
      </c>
      <c r="S1615" s="12">
        <f t="shared" si="362"/>
        <v>0</v>
      </c>
      <c r="T1615" s="12">
        <f t="shared" si="362"/>
        <v>0</v>
      </c>
      <c r="U1615" s="538">
        <v>0</v>
      </c>
      <c r="V1615" s="12">
        <v>0</v>
      </c>
      <c r="W1615" s="12">
        <v>0</v>
      </c>
      <c r="X1615" s="12">
        <v>0</v>
      </c>
      <c r="Y1615" s="12">
        <v>0</v>
      </c>
      <c r="Z1615" s="12">
        <v>0</v>
      </c>
      <c r="AA1615" s="12">
        <v>0</v>
      </c>
      <c r="AB1615" s="12">
        <v>0</v>
      </c>
      <c r="AC1615" s="351"/>
      <c r="AD1615" s="358"/>
    </row>
    <row r="1616" spans="1:30" ht="12.75">
      <c r="A1616" s="325"/>
      <c r="B1616" s="347"/>
      <c r="C1616" s="351"/>
      <c r="D1616" s="107"/>
      <c r="E1616" s="74"/>
      <c r="F1616" s="10"/>
      <c r="G1616" s="74"/>
      <c r="H1616" s="10"/>
      <c r="I1616" s="74"/>
      <c r="J1616" s="10"/>
      <c r="K1616" s="74"/>
      <c r="L1616" s="10"/>
      <c r="M1616" s="74"/>
      <c r="N1616" s="10"/>
      <c r="O1616" s="74"/>
      <c r="P1616" s="95"/>
      <c r="Q1616" s="10"/>
      <c r="R1616" s="47" t="s">
        <v>216</v>
      </c>
      <c r="S1616" s="12">
        <f t="shared" si="362"/>
        <v>0</v>
      </c>
      <c r="T1616" s="12">
        <f t="shared" si="362"/>
        <v>0</v>
      </c>
      <c r="U1616" s="538">
        <v>0</v>
      </c>
      <c r="V1616" s="12">
        <v>0</v>
      </c>
      <c r="W1616" s="12">
        <v>0</v>
      </c>
      <c r="X1616" s="12">
        <v>0</v>
      </c>
      <c r="Y1616" s="12">
        <v>0</v>
      </c>
      <c r="Z1616" s="12">
        <v>0</v>
      </c>
      <c r="AA1616" s="12">
        <v>0</v>
      </c>
      <c r="AB1616" s="12">
        <v>0</v>
      </c>
      <c r="AC1616" s="351"/>
      <c r="AD1616" s="358"/>
    </row>
    <row r="1617" spans="1:30" ht="12.75">
      <c r="A1617" s="325"/>
      <c r="B1617" s="347"/>
      <c r="C1617" s="351"/>
      <c r="D1617" s="107"/>
      <c r="E1617" s="74"/>
      <c r="F1617" s="10">
        <v>1</v>
      </c>
      <c r="G1617" s="74"/>
      <c r="H1617" s="10"/>
      <c r="I1617" s="74"/>
      <c r="J1617" s="10"/>
      <c r="K1617" s="74"/>
      <c r="L1617" s="10"/>
      <c r="M1617" s="74"/>
      <c r="N1617" s="10"/>
      <c r="O1617" s="74"/>
      <c r="P1617" s="95"/>
      <c r="Q1617" s="10" t="s">
        <v>32</v>
      </c>
      <c r="R1617" s="47" t="s">
        <v>217</v>
      </c>
      <c r="S1617" s="12">
        <f t="shared" si="362"/>
        <v>4880</v>
      </c>
      <c r="T1617" s="12">
        <f t="shared" si="362"/>
        <v>0</v>
      </c>
      <c r="U1617" s="538">
        <f>2880+2000</f>
        <v>4880</v>
      </c>
      <c r="V1617" s="12">
        <v>0</v>
      </c>
      <c r="W1617" s="12">
        <v>0</v>
      </c>
      <c r="X1617" s="12">
        <v>0</v>
      </c>
      <c r="Y1617" s="12">
        <v>0</v>
      </c>
      <c r="Z1617" s="12">
        <v>0</v>
      </c>
      <c r="AA1617" s="12">
        <v>0</v>
      </c>
      <c r="AB1617" s="12">
        <v>0</v>
      </c>
      <c r="AC1617" s="351"/>
      <c r="AD1617" s="358"/>
    </row>
    <row r="1618" spans="1:30" ht="13.5" thickBot="1">
      <c r="A1618" s="326"/>
      <c r="B1618" s="348"/>
      <c r="C1618" s="352"/>
      <c r="D1618" s="135">
        <v>500</v>
      </c>
      <c r="E1618" s="75"/>
      <c r="F1618" s="21"/>
      <c r="G1618" s="75"/>
      <c r="H1618" s="21">
        <v>1</v>
      </c>
      <c r="I1618" s="75"/>
      <c r="J1618" s="21"/>
      <c r="K1618" s="75"/>
      <c r="L1618" s="21"/>
      <c r="M1618" s="75"/>
      <c r="N1618" s="21"/>
      <c r="O1618" s="75"/>
      <c r="P1618" s="114"/>
      <c r="Q1618" s="10" t="s">
        <v>31</v>
      </c>
      <c r="R1618" s="48" t="s">
        <v>218</v>
      </c>
      <c r="S1618" s="15">
        <f t="shared" si="362"/>
        <v>20000</v>
      </c>
      <c r="T1618" s="15">
        <f t="shared" si="362"/>
        <v>0</v>
      </c>
      <c r="U1618" s="538">
        <v>20000</v>
      </c>
      <c r="V1618" s="15">
        <v>0</v>
      </c>
      <c r="W1618" s="15">
        <v>0</v>
      </c>
      <c r="X1618" s="15">
        <v>0</v>
      </c>
      <c r="Y1618" s="15">
        <v>0</v>
      </c>
      <c r="Z1618" s="15">
        <v>0</v>
      </c>
      <c r="AA1618" s="15">
        <v>0</v>
      </c>
      <c r="AB1618" s="15">
        <v>0</v>
      </c>
      <c r="AC1618" s="352"/>
      <c r="AD1618" s="359"/>
    </row>
    <row r="1619" spans="1:30" ht="12.75" customHeight="1">
      <c r="A1619" s="325" t="s">
        <v>127</v>
      </c>
      <c r="B1619" s="549" t="s">
        <v>310</v>
      </c>
      <c r="C1619" s="351" t="s">
        <v>306</v>
      </c>
      <c r="D1619" s="133"/>
      <c r="E1619" s="123"/>
      <c r="F1619" s="79"/>
      <c r="G1619" s="123"/>
      <c r="H1619" s="79"/>
      <c r="I1619" s="123"/>
      <c r="J1619" s="79"/>
      <c r="K1619" s="123"/>
      <c r="L1619" s="79"/>
      <c r="M1619" s="123"/>
      <c r="N1619" s="79"/>
      <c r="O1619" s="123"/>
      <c r="P1619" s="113"/>
      <c r="Q1619" s="72"/>
      <c r="R1619" s="19" t="s">
        <v>27</v>
      </c>
      <c r="S1619" s="8">
        <f>SUM(S1620:S1630)</f>
        <v>4029.5</v>
      </c>
      <c r="T1619" s="8">
        <f aca="true" t="shared" si="363" ref="T1619:AB1619">SUM(T1620:T1630)</f>
        <v>4029.5</v>
      </c>
      <c r="U1619" s="534">
        <f t="shared" si="363"/>
        <v>4029.5</v>
      </c>
      <c r="V1619" s="8">
        <f t="shared" si="363"/>
        <v>4029.5</v>
      </c>
      <c r="W1619" s="8">
        <f t="shared" si="363"/>
        <v>0</v>
      </c>
      <c r="X1619" s="8">
        <f t="shared" si="363"/>
        <v>0</v>
      </c>
      <c r="Y1619" s="8">
        <f t="shared" si="363"/>
        <v>0</v>
      </c>
      <c r="Z1619" s="8">
        <f t="shared" si="363"/>
        <v>0</v>
      </c>
      <c r="AA1619" s="8">
        <f t="shared" si="363"/>
        <v>0</v>
      </c>
      <c r="AB1619" s="8">
        <f t="shared" si="363"/>
        <v>0</v>
      </c>
      <c r="AC1619" s="356" t="s">
        <v>28</v>
      </c>
      <c r="AD1619" s="357"/>
    </row>
    <row r="1620" spans="1:30" ht="12.75">
      <c r="A1620" s="325"/>
      <c r="B1620" s="549"/>
      <c r="C1620" s="351"/>
      <c r="D1620" s="107"/>
      <c r="E1620" s="74"/>
      <c r="F1620" s="10"/>
      <c r="G1620" s="74"/>
      <c r="H1620" s="10"/>
      <c r="I1620" s="74"/>
      <c r="J1620" s="10"/>
      <c r="K1620" s="74"/>
      <c r="L1620" s="10"/>
      <c r="M1620" s="74"/>
      <c r="N1620" s="10"/>
      <c r="O1620" s="74"/>
      <c r="P1620" s="95"/>
      <c r="Q1620" s="47"/>
      <c r="R1620" s="10" t="s">
        <v>30</v>
      </c>
      <c r="S1620" s="12">
        <f aca="true" t="shared" si="364" ref="S1620:T1624">U1620+W1620+Y1620+AA1620</f>
        <v>0</v>
      </c>
      <c r="T1620" s="12">
        <f t="shared" si="364"/>
        <v>0</v>
      </c>
      <c r="U1620" s="538">
        <v>0</v>
      </c>
      <c r="V1620" s="12">
        <v>0</v>
      </c>
      <c r="W1620" s="12">
        <v>0</v>
      </c>
      <c r="X1620" s="12">
        <v>0</v>
      </c>
      <c r="Y1620" s="12">
        <v>0</v>
      </c>
      <c r="Z1620" s="12">
        <v>0</v>
      </c>
      <c r="AA1620" s="12">
        <v>0</v>
      </c>
      <c r="AB1620" s="12">
        <v>0</v>
      </c>
      <c r="AC1620" s="351"/>
      <c r="AD1620" s="358"/>
    </row>
    <row r="1621" spans="1:30" ht="12.75">
      <c r="A1621" s="325"/>
      <c r="B1621" s="549"/>
      <c r="C1621" s="351"/>
      <c r="D1621" s="107"/>
      <c r="E1621" s="74"/>
      <c r="F1621" s="10"/>
      <c r="G1621" s="74"/>
      <c r="H1621" s="10"/>
      <c r="I1621" s="74"/>
      <c r="J1621" s="10"/>
      <c r="K1621" s="74"/>
      <c r="L1621" s="10"/>
      <c r="M1621" s="74"/>
      <c r="N1621" s="10"/>
      <c r="O1621" s="74"/>
      <c r="P1621" s="95"/>
      <c r="Q1621" s="47"/>
      <c r="R1621" s="10" t="s">
        <v>33</v>
      </c>
      <c r="S1621" s="12">
        <f t="shared" si="364"/>
        <v>0</v>
      </c>
      <c r="T1621" s="12">
        <f t="shared" si="364"/>
        <v>0</v>
      </c>
      <c r="U1621" s="538">
        <v>0</v>
      </c>
      <c r="V1621" s="12">
        <v>0</v>
      </c>
      <c r="W1621" s="12">
        <v>0</v>
      </c>
      <c r="X1621" s="12">
        <v>0</v>
      </c>
      <c r="Y1621" s="12">
        <v>0</v>
      </c>
      <c r="Z1621" s="12">
        <v>0</v>
      </c>
      <c r="AA1621" s="12">
        <v>0</v>
      </c>
      <c r="AB1621" s="12">
        <v>0</v>
      </c>
      <c r="AC1621" s="351"/>
      <c r="AD1621" s="358"/>
    </row>
    <row r="1622" spans="1:30" ht="12.75">
      <c r="A1622" s="325"/>
      <c r="B1622" s="549"/>
      <c r="C1622" s="351"/>
      <c r="D1622" s="107"/>
      <c r="E1622" s="74"/>
      <c r="F1622" s="10"/>
      <c r="G1622" s="74"/>
      <c r="H1622" s="10"/>
      <c r="I1622" s="74"/>
      <c r="J1622" s="10"/>
      <c r="K1622" s="74"/>
      <c r="L1622" s="10"/>
      <c r="M1622" s="74"/>
      <c r="N1622" s="10"/>
      <c r="O1622" s="74"/>
      <c r="P1622" s="10" t="s">
        <v>195</v>
      </c>
      <c r="Q1622" s="47" t="s">
        <v>31</v>
      </c>
      <c r="R1622" s="10" t="s">
        <v>34</v>
      </c>
      <c r="S1622" s="12">
        <f t="shared" si="364"/>
        <v>804.6</v>
      </c>
      <c r="T1622" s="12">
        <f t="shared" si="364"/>
        <v>804.6</v>
      </c>
      <c r="U1622" s="538">
        <v>804.6</v>
      </c>
      <c r="V1622" s="12">
        <v>804.6</v>
      </c>
      <c r="W1622" s="12">
        <v>0</v>
      </c>
      <c r="X1622" s="12">
        <v>0</v>
      </c>
      <c r="Y1622" s="12">
        <v>0</v>
      </c>
      <c r="Z1622" s="12">
        <v>0</v>
      </c>
      <c r="AA1622" s="12">
        <v>0</v>
      </c>
      <c r="AB1622" s="12">
        <v>0</v>
      </c>
      <c r="AC1622" s="351"/>
      <c r="AD1622" s="358"/>
    </row>
    <row r="1623" spans="1:30" ht="51">
      <c r="A1623" s="325"/>
      <c r="B1623" s="549"/>
      <c r="C1623" s="351"/>
      <c r="D1623" s="107"/>
      <c r="E1623" s="74"/>
      <c r="F1623" s="10"/>
      <c r="G1623" s="74"/>
      <c r="H1623" s="10"/>
      <c r="I1623" s="74"/>
      <c r="J1623" s="10"/>
      <c r="K1623" s="74"/>
      <c r="L1623" s="10"/>
      <c r="M1623" s="74"/>
      <c r="N1623" s="10"/>
      <c r="O1623" s="74"/>
      <c r="P1623" s="10" t="s">
        <v>195</v>
      </c>
      <c r="Q1623" s="47" t="s">
        <v>299</v>
      </c>
      <c r="R1623" s="10" t="s">
        <v>35</v>
      </c>
      <c r="S1623" s="12">
        <f t="shared" si="364"/>
        <v>6.7</v>
      </c>
      <c r="T1623" s="12">
        <f t="shared" si="364"/>
        <v>6.7</v>
      </c>
      <c r="U1623" s="538">
        <v>6.7</v>
      </c>
      <c r="V1623" s="12">
        <v>6.7</v>
      </c>
      <c r="W1623" s="12">
        <v>0</v>
      </c>
      <c r="X1623" s="12">
        <v>0</v>
      </c>
      <c r="Y1623" s="12">
        <v>0</v>
      </c>
      <c r="Z1623" s="12">
        <v>0</v>
      </c>
      <c r="AA1623" s="12">
        <v>0</v>
      </c>
      <c r="AB1623" s="12">
        <v>0</v>
      </c>
      <c r="AC1623" s="351"/>
      <c r="AD1623" s="358"/>
    </row>
    <row r="1624" spans="1:30" ht="12.75">
      <c r="A1624" s="325"/>
      <c r="B1624" s="549"/>
      <c r="C1624" s="351"/>
      <c r="D1624" s="107"/>
      <c r="E1624" s="74"/>
      <c r="F1624" s="10"/>
      <c r="G1624" s="74"/>
      <c r="H1624" s="10"/>
      <c r="I1624" s="74"/>
      <c r="J1624" s="10"/>
      <c r="K1624" s="74"/>
      <c r="L1624" s="10"/>
      <c r="M1624" s="74"/>
      <c r="N1624" s="10"/>
      <c r="O1624" s="74"/>
      <c r="P1624" s="10" t="s">
        <v>195</v>
      </c>
      <c r="Q1624" s="10"/>
      <c r="R1624" s="10" t="s">
        <v>36</v>
      </c>
      <c r="S1624" s="12">
        <f t="shared" si="364"/>
        <v>3218.2</v>
      </c>
      <c r="T1624" s="12">
        <f t="shared" si="364"/>
        <v>3218.2</v>
      </c>
      <c r="U1624" s="538">
        <f>3829.6-50-561.4</f>
        <v>3218.2</v>
      </c>
      <c r="V1624" s="12">
        <f>3829.6-50-561.4</f>
        <v>3218.2</v>
      </c>
      <c r="W1624" s="12">
        <v>0</v>
      </c>
      <c r="X1624" s="12">
        <v>0</v>
      </c>
      <c r="Y1624" s="12">
        <v>0</v>
      </c>
      <c r="Z1624" s="12">
        <v>0</v>
      </c>
      <c r="AA1624" s="12">
        <v>0</v>
      </c>
      <c r="AB1624" s="12">
        <v>0</v>
      </c>
      <c r="AC1624" s="351"/>
      <c r="AD1624" s="358"/>
    </row>
    <row r="1625" spans="1:30" ht="12.75">
      <c r="A1625" s="325"/>
      <c r="B1625" s="549"/>
      <c r="C1625" s="351"/>
      <c r="D1625" s="107"/>
      <c r="E1625" s="74"/>
      <c r="F1625" s="10"/>
      <c r="G1625" s="74"/>
      <c r="H1625" s="10"/>
      <c r="I1625" s="74"/>
      <c r="J1625" s="10"/>
      <c r="K1625" s="74"/>
      <c r="L1625" s="10"/>
      <c r="M1625" s="74"/>
      <c r="N1625" s="10"/>
      <c r="O1625" s="74"/>
      <c r="P1625" s="95"/>
      <c r="Q1625" s="47"/>
      <c r="R1625" s="10" t="s">
        <v>207</v>
      </c>
      <c r="S1625" s="12">
        <v>0</v>
      </c>
      <c r="T1625" s="12">
        <v>0</v>
      </c>
      <c r="U1625" s="538">
        <v>0</v>
      </c>
      <c r="V1625" s="12">
        <v>0</v>
      </c>
      <c r="W1625" s="12">
        <v>0</v>
      </c>
      <c r="X1625" s="12">
        <v>0</v>
      </c>
      <c r="Y1625" s="12">
        <v>0</v>
      </c>
      <c r="Z1625" s="12">
        <v>0</v>
      </c>
      <c r="AA1625" s="12">
        <v>0</v>
      </c>
      <c r="AB1625" s="12">
        <v>0</v>
      </c>
      <c r="AC1625" s="351"/>
      <c r="AD1625" s="358"/>
    </row>
    <row r="1626" spans="1:30" ht="12.75">
      <c r="A1626" s="325"/>
      <c r="B1626" s="549"/>
      <c r="C1626" s="351"/>
      <c r="D1626" s="107"/>
      <c r="E1626" s="74"/>
      <c r="F1626" s="10"/>
      <c r="G1626" s="74"/>
      <c r="H1626" s="10"/>
      <c r="I1626" s="74"/>
      <c r="J1626" s="10"/>
      <c r="K1626" s="74"/>
      <c r="L1626" s="10"/>
      <c r="M1626" s="74"/>
      <c r="N1626" s="10"/>
      <c r="O1626" s="74"/>
      <c r="P1626" s="95"/>
      <c r="Q1626" s="10"/>
      <c r="R1626" s="47" t="s">
        <v>214</v>
      </c>
      <c r="S1626" s="12">
        <f aca="true" t="shared" si="365" ref="S1626:T1630">U1626+W1626+Y1626+AA1626</f>
        <v>0</v>
      </c>
      <c r="T1626" s="12">
        <f t="shared" si="365"/>
        <v>0</v>
      </c>
      <c r="U1626" s="538">
        <v>0</v>
      </c>
      <c r="V1626" s="12">
        <v>0</v>
      </c>
      <c r="W1626" s="12">
        <v>0</v>
      </c>
      <c r="X1626" s="12">
        <v>0</v>
      </c>
      <c r="Y1626" s="12">
        <v>0</v>
      </c>
      <c r="Z1626" s="12">
        <v>0</v>
      </c>
      <c r="AA1626" s="12">
        <v>0</v>
      </c>
      <c r="AB1626" s="12">
        <v>0</v>
      </c>
      <c r="AC1626" s="351"/>
      <c r="AD1626" s="358"/>
    </row>
    <row r="1627" spans="1:30" ht="12.75">
      <c r="A1627" s="325"/>
      <c r="B1627" s="549"/>
      <c r="C1627" s="351"/>
      <c r="D1627" s="107"/>
      <c r="E1627" s="74"/>
      <c r="F1627" s="10"/>
      <c r="G1627" s="74"/>
      <c r="H1627" s="10"/>
      <c r="I1627" s="74"/>
      <c r="J1627" s="10"/>
      <c r="K1627" s="74"/>
      <c r="L1627" s="10"/>
      <c r="M1627" s="74"/>
      <c r="N1627" s="10"/>
      <c r="O1627" s="74"/>
      <c r="P1627" s="95"/>
      <c r="Q1627" s="10"/>
      <c r="R1627" s="47" t="s">
        <v>215</v>
      </c>
      <c r="S1627" s="12">
        <f t="shared" si="365"/>
        <v>0</v>
      </c>
      <c r="T1627" s="12">
        <f t="shared" si="365"/>
        <v>0</v>
      </c>
      <c r="U1627" s="538">
        <v>0</v>
      </c>
      <c r="V1627" s="12">
        <v>0</v>
      </c>
      <c r="W1627" s="12">
        <v>0</v>
      </c>
      <c r="X1627" s="12">
        <v>0</v>
      </c>
      <c r="Y1627" s="12">
        <v>0</v>
      </c>
      <c r="Z1627" s="12">
        <v>0</v>
      </c>
      <c r="AA1627" s="12">
        <v>0</v>
      </c>
      <c r="AB1627" s="12">
        <v>0</v>
      </c>
      <c r="AC1627" s="351"/>
      <c r="AD1627" s="358"/>
    </row>
    <row r="1628" spans="1:30" ht="12.75">
      <c r="A1628" s="325"/>
      <c r="B1628" s="549"/>
      <c r="C1628" s="351"/>
      <c r="D1628" s="107"/>
      <c r="E1628" s="74"/>
      <c r="F1628" s="10"/>
      <c r="G1628" s="74"/>
      <c r="H1628" s="10"/>
      <c r="I1628" s="74"/>
      <c r="J1628" s="10"/>
      <c r="K1628" s="74"/>
      <c r="L1628" s="10"/>
      <c r="M1628" s="74"/>
      <c r="N1628" s="10"/>
      <c r="O1628" s="74"/>
      <c r="P1628" s="95"/>
      <c r="Q1628" s="10"/>
      <c r="R1628" s="47" t="s">
        <v>216</v>
      </c>
      <c r="S1628" s="12">
        <f t="shared" si="365"/>
        <v>0</v>
      </c>
      <c r="T1628" s="12">
        <f t="shared" si="365"/>
        <v>0</v>
      </c>
      <c r="U1628" s="538">
        <v>0</v>
      </c>
      <c r="V1628" s="12">
        <v>0</v>
      </c>
      <c r="W1628" s="12">
        <v>0</v>
      </c>
      <c r="X1628" s="12">
        <v>0</v>
      </c>
      <c r="Y1628" s="12">
        <v>0</v>
      </c>
      <c r="Z1628" s="12">
        <v>0</v>
      </c>
      <c r="AA1628" s="12">
        <v>0</v>
      </c>
      <c r="AB1628" s="12">
        <v>0</v>
      </c>
      <c r="AC1628" s="351"/>
      <c r="AD1628" s="358"/>
    </row>
    <row r="1629" spans="1:30" ht="12.75">
      <c r="A1629" s="325"/>
      <c r="B1629" s="549"/>
      <c r="C1629" s="351"/>
      <c r="D1629" s="107"/>
      <c r="E1629" s="74"/>
      <c r="F1629" s="10"/>
      <c r="G1629" s="74"/>
      <c r="H1629" s="10"/>
      <c r="I1629" s="74"/>
      <c r="J1629" s="10"/>
      <c r="K1629" s="74"/>
      <c r="L1629" s="10"/>
      <c r="M1629" s="74"/>
      <c r="N1629" s="10"/>
      <c r="O1629" s="74"/>
      <c r="P1629" s="95"/>
      <c r="Q1629" s="10"/>
      <c r="R1629" s="47" t="s">
        <v>217</v>
      </c>
      <c r="S1629" s="12">
        <f t="shared" si="365"/>
        <v>0</v>
      </c>
      <c r="T1629" s="12">
        <f t="shared" si="365"/>
        <v>0</v>
      </c>
      <c r="U1629" s="538">
        <v>0</v>
      </c>
      <c r="V1629" s="12">
        <v>0</v>
      </c>
      <c r="W1629" s="12">
        <v>0</v>
      </c>
      <c r="X1629" s="12">
        <v>0</v>
      </c>
      <c r="Y1629" s="12">
        <v>0</v>
      </c>
      <c r="Z1629" s="12">
        <v>0</v>
      </c>
      <c r="AA1629" s="12">
        <v>0</v>
      </c>
      <c r="AB1629" s="12">
        <v>0</v>
      </c>
      <c r="AC1629" s="351"/>
      <c r="AD1629" s="358"/>
    </row>
    <row r="1630" spans="1:30" ht="13.5" thickBot="1">
      <c r="A1630" s="326"/>
      <c r="B1630" s="550"/>
      <c r="C1630" s="352"/>
      <c r="D1630" s="135"/>
      <c r="E1630" s="75"/>
      <c r="F1630" s="21"/>
      <c r="G1630" s="75"/>
      <c r="H1630" s="21"/>
      <c r="I1630" s="75"/>
      <c r="J1630" s="21"/>
      <c r="K1630" s="75"/>
      <c r="L1630" s="21"/>
      <c r="M1630" s="75"/>
      <c r="N1630" s="21"/>
      <c r="O1630" s="75"/>
      <c r="P1630" s="114"/>
      <c r="Q1630" s="21"/>
      <c r="R1630" s="48" t="s">
        <v>218</v>
      </c>
      <c r="S1630" s="15">
        <f t="shared" si="365"/>
        <v>0</v>
      </c>
      <c r="T1630" s="15">
        <f t="shared" si="365"/>
        <v>0</v>
      </c>
      <c r="U1630" s="542">
        <v>0</v>
      </c>
      <c r="V1630" s="15">
        <v>0</v>
      </c>
      <c r="W1630" s="15">
        <v>0</v>
      </c>
      <c r="X1630" s="15">
        <v>0</v>
      </c>
      <c r="Y1630" s="15">
        <v>0</v>
      </c>
      <c r="Z1630" s="15">
        <v>0</v>
      </c>
      <c r="AA1630" s="15">
        <v>0</v>
      </c>
      <c r="AB1630" s="15">
        <v>0</v>
      </c>
      <c r="AC1630" s="352"/>
      <c r="AD1630" s="359"/>
    </row>
    <row r="1631" spans="1:30" ht="12.75" customHeight="1">
      <c r="A1631" s="349" t="s">
        <v>129</v>
      </c>
      <c r="B1631" s="549" t="s">
        <v>326</v>
      </c>
      <c r="C1631" s="351" t="s">
        <v>128</v>
      </c>
      <c r="D1631" s="133"/>
      <c r="E1631" s="123"/>
      <c r="F1631" s="79"/>
      <c r="G1631" s="123"/>
      <c r="H1631" s="79"/>
      <c r="I1631" s="123"/>
      <c r="J1631" s="79"/>
      <c r="K1631" s="123"/>
      <c r="L1631" s="79"/>
      <c r="M1631" s="123"/>
      <c r="N1631" s="79"/>
      <c r="O1631" s="123"/>
      <c r="P1631" s="113"/>
      <c r="Q1631" s="7"/>
      <c r="R1631" s="19" t="s">
        <v>27</v>
      </c>
      <c r="S1631" s="8">
        <f>SUM(S1632:S1642)</f>
        <v>36353.5</v>
      </c>
      <c r="T1631" s="8">
        <f aca="true" t="shared" si="366" ref="T1631:AB1631">SUM(T1632:T1642)</f>
        <v>1672.2</v>
      </c>
      <c r="U1631" s="534">
        <f t="shared" si="366"/>
        <v>36353.5</v>
      </c>
      <c r="V1631" s="8">
        <f t="shared" si="366"/>
        <v>1672.2</v>
      </c>
      <c r="W1631" s="8">
        <f t="shared" si="366"/>
        <v>0</v>
      </c>
      <c r="X1631" s="8">
        <f t="shared" si="366"/>
        <v>0</v>
      </c>
      <c r="Y1631" s="8">
        <f t="shared" si="366"/>
        <v>0</v>
      </c>
      <c r="Z1631" s="8">
        <f t="shared" si="366"/>
        <v>0</v>
      </c>
      <c r="AA1631" s="8">
        <f t="shared" si="366"/>
        <v>0</v>
      </c>
      <c r="AB1631" s="8">
        <f t="shared" si="366"/>
        <v>0</v>
      </c>
      <c r="AC1631" s="356" t="s">
        <v>28</v>
      </c>
      <c r="AD1631" s="357"/>
    </row>
    <row r="1632" spans="1:30" ht="12.75">
      <c r="A1632" s="349"/>
      <c r="B1632" s="549"/>
      <c r="C1632" s="351"/>
      <c r="D1632" s="107"/>
      <c r="E1632" s="74"/>
      <c r="F1632" s="10"/>
      <c r="G1632" s="74"/>
      <c r="H1632" s="10"/>
      <c r="I1632" s="74"/>
      <c r="J1632" s="10"/>
      <c r="K1632" s="74"/>
      <c r="L1632" s="10"/>
      <c r="M1632" s="74"/>
      <c r="N1632" s="10"/>
      <c r="O1632" s="74"/>
      <c r="P1632" s="95"/>
      <c r="Q1632" s="10"/>
      <c r="R1632" s="10" t="s">
        <v>30</v>
      </c>
      <c r="S1632" s="12">
        <f>U1632+W1632+Y1632+AA1632</f>
        <v>0</v>
      </c>
      <c r="T1632" s="12">
        <f>V1632+X1632+Z1632+AB1632</f>
        <v>0</v>
      </c>
      <c r="U1632" s="538">
        <v>0</v>
      </c>
      <c r="V1632" s="12">
        <v>0</v>
      </c>
      <c r="W1632" s="12">
        <v>0</v>
      </c>
      <c r="X1632" s="12">
        <v>0</v>
      </c>
      <c r="Y1632" s="12">
        <v>0</v>
      </c>
      <c r="Z1632" s="12">
        <v>0</v>
      </c>
      <c r="AA1632" s="12">
        <v>0</v>
      </c>
      <c r="AB1632" s="12">
        <v>0</v>
      </c>
      <c r="AC1632" s="351"/>
      <c r="AD1632" s="358"/>
    </row>
    <row r="1633" spans="1:30" ht="12.75">
      <c r="A1633" s="349"/>
      <c r="B1633" s="549"/>
      <c r="C1633" s="351"/>
      <c r="D1633" s="107"/>
      <c r="E1633" s="74"/>
      <c r="F1633" s="10"/>
      <c r="G1633" s="74"/>
      <c r="H1633" s="10"/>
      <c r="I1633" s="74"/>
      <c r="J1633" s="10"/>
      <c r="K1633" s="74"/>
      <c r="L1633" s="10"/>
      <c r="M1633" s="74"/>
      <c r="N1633" s="10"/>
      <c r="O1633" s="74"/>
      <c r="P1633" s="95"/>
      <c r="Q1633" s="10"/>
      <c r="R1633" s="10" t="s">
        <v>33</v>
      </c>
      <c r="S1633" s="12">
        <v>0</v>
      </c>
      <c r="T1633" s="12">
        <f>V1633+X1633+Z1633+AB1633</f>
        <v>0</v>
      </c>
      <c r="U1633" s="538">
        <v>0</v>
      </c>
      <c r="V1633" s="12">
        <v>0</v>
      </c>
      <c r="W1633" s="12">
        <v>0</v>
      </c>
      <c r="X1633" s="12">
        <v>0</v>
      </c>
      <c r="Y1633" s="12">
        <v>0</v>
      </c>
      <c r="Z1633" s="12">
        <v>0</v>
      </c>
      <c r="AA1633" s="12">
        <v>0</v>
      </c>
      <c r="AB1633" s="12">
        <v>0</v>
      </c>
      <c r="AC1633" s="351"/>
      <c r="AD1633" s="358"/>
    </row>
    <row r="1634" spans="1:30" ht="12.75">
      <c r="A1634" s="349"/>
      <c r="B1634" s="549"/>
      <c r="C1634" s="351"/>
      <c r="D1634" s="107"/>
      <c r="E1634" s="74"/>
      <c r="F1634" s="10"/>
      <c r="G1634" s="74"/>
      <c r="H1634" s="10"/>
      <c r="I1634" s="74"/>
      <c r="J1634" s="10"/>
      <c r="K1634" s="74"/>
      <c r="L1634" s="10"/>
      <c r="M1634" s="74"/>
      <c r="N1634" s="10"/>
      <c r="O1634" s="74"/>
      <c r="P1634" s="95"/>
      <c r="Q1634" s="10"/>
      <c r="R1634" s="10" t="s">
        <v>34</v>
      </c>
      <c r="S1634" s="12">
        <f>U1634+W1634+Y1634+AA1634</f>
        <v>0</v>
      </c>
      <c r="T1634" s="12">
        <f>V1634+X1634+Z1634+AB1634</f>
        <v>0</v>
      </c>
      <c r="U1634" s="538">
        <v>0</v>
      </c>
      <c r="V1634" s="12">
        <v>0</v>
      </c>
      <c r="W1634" s="12">
        <v>0</v>
      </c>
      <c r="X1634" s="12">
        <v>0</v>
      </c>
      <c r="Y1634" s="12">
        <v>0</v>
      </c>
      <c r="Z1634" s="12">
        <v>0</v>
      </c>
      <c r="AA1634" s="12">
        <v>0</v>
      </c>
      <c r="AB1634" s="12">
        <v>0</v>
      </c>
      <c r="AC1634" s="351"/>
      <c r="AD1634" s="358"/>
    </row>
    <row r="1635" spans="1:30" ht="12.75">
      <c r="A1635" s="349"/>
      <c r="B1635" s="549"/>
      <c r="C1635" s="351"/>
      <c r="D1635" s="107"/>
      <c r="E1635" s="74"/>
      <c r="F1635" s="10"/>
      <c r="G1635" s="74"/>
      <c r="H1635" s="10"/>
      <c r="I1635" s="74"/>
      <c r="J1635" s="10"/>
      <c r="K1635" s="74"/>
      <c r="L1635" s="10"/>
      <c r="M1635" s="74"/>
      <c r="N1635" s="10"/>
      <c r="O1635" s="74"/>
      <c r="P1635" s="95"/>
      <c r="Q1635" s="10"/>
      <c r="R1635" s="10" t="s">
        <v>35</v>
      </c>
      <c r="S1635" s="12">
        <f>U1635+W1635+Y1635+AA1635</f>
        <v>0</v>
      </c>
      <c r="T1635" s="12">
        <f>V1635+X1635+Z1635+AB1635</f>
        <v>0</v>
      </c>
      <c r="U1635" s="538">
        <v>0</v>
      </c>
      <c r="V1635" s="12">
        <v>0</v>
      </c>
      <c r="W1635" s="12">
        <v>0</v>
      </c>
      <c r="X1635" s="12">
        <v>0</v>
      </c>
      <c r="Y1635" s="12">
        <v>0</v>
      </c>
      <c r="Z1635" s="12">
        <v>0</v>
      </c>
      <c r="AA1635" s="12">
        <v>0</v>
      </c>
      <c r="AB1635" s="12">
        <v>0</v>
      </c>
      <c r="AC1635" s="351"/>
      <c r="AD1635" s="358"/>
    </row>
    <row r="1636" spans="1:30" ht="12.75">
      <c r="A1636" s="349"/>
      <c r="B1636" s="549"/>
      <c r="C1636" s="351"/>
      <c r="D1636" s="107"/>
      <c r="E1636" s="74"/>
      <c r="F1636" s="10"/>
      <c r="G1636" s="74"/>
      <c r="H1636" s="10"/>
      <c r="I1636" s="74"/>
      <c r="J1636" s="10"/>
      <c r="K1636" s="74"/>
      <c r="L1636" s="10"/>
      <c r="M1636" s="74"/>
      <c r="N1636" s="10"/>
      <c r="O1636" s="74"/>
      <c r="P1636" s="10"/>
      <c r="Q1636" s="10"/>
      <c r="R1636" s="47" t="s">
        <v>36</v>
      </c>
      <c r="S1636" s="12">
        <f>U1636+W1636+Y1636+AA1636</f>
        <v>0</v>
      </c>
      <c r="T1636" s="12">
        <f>V1636+X1636+Z1636+AB1636</f>
        <v>0</v>
      </c>
      <c r="U1636" s="538">
        <v>0</v>
      </c>
      <c r="V1636" s="12">
        <v>0</v>
      </c>
      <c r="W1636" s="12">
        <v>0</v>
      </c>
      <c r="X1636" s="12">
        <v>0</v>
      </c>
      <c r="Y1636" s="12">
        <v>0</v>
      </c>
      <c r="Z1636" s="12">
        <v>0</v>
      </c>
      <c r="AA1636" s="12">
        <v>0</v>
      </c>
      <c r="AB1636" s="12">
        <v>0</v>
      </c>
      <c r="AC1636" s="351"/>
      <c r="AD1636" s="358"/>
    </row>
    <row r="1637" spans="1:30" ht="12.75">
      <c r="A1637" s="349"/>
      <c r="B1637" s="549"/>
      <c r="C1637" s="351"/>
      <c r="D1637" s="107"/>
      <c r="E1637" s="74"/>
      <c r="F1637" s="10">
        <v>1</v>
      </c>
      <c r="G1637" s="74">
        <v>1</v>
      </c>
      <c r="H1637" s="10"/>
      <c r="I1637" s="74"/>
      <c r="J1637" s="10"/>
      <c r="K1637" s="74"/>
      <c r="L1637" s="10"/>
      <c r="M1637" s="74"/>
      <c r="N1637" s="10"/>
      <c r="O1637" s="74"/>
      <c r="P1637" s="10" t="s">
        <v>194</v>
      </c>
      <c r="Q1637" s="10" t="s">
        <v>75</v>
      </c>
      <c r="R1637" s="47" t="s">
        <v>207</v>
      </c>
      <c r="S1637" s="12">
        <f>U1637+W1637+Y1637+AA1637</f>
        <v>1672.2</v>
      </c>
      <c r="T1637" s="12">
        <f>V1637+X1637+Z1637+AB1637</f>
        <v>1672.2</v>
      </c>
      <c r="U1637" s="538">
        <v>1672.2</v>
      </c>
      <c r="V1637" s="12">
        <v>1672.2</v>
      </c>
      <c r="W1637" s="12">
        <v>0</v>
      </c>
      <c r="X1637" s="12">
        <v>0</v>
      </c>
      <c r="Y1637" s="12">
        <v>0</v>
      </c>
      <c r="Z1637" s="12">
        <v>0</v>
      </c>
      <c r="AA1637" s="12">
        <v>0</v>
      </c>
      <c r="AB1637" s="12">
        <v>0</v>
      </c>
      <c r="AC1637" s="351"/>
      <c r="AD1637" s="358"/>
    </row>
    <row r="1638" spans="1:30" ht="12.75">
      <c r="A1638" s="349"/>
      <c r="B1638" s="549"/>
      <c r="C1638" s="351"/>
      <c r="D1638" s="107">
        <v>200</v>
      </c>
      <c r="E1638" s="74"/>
      <c r="F1638" s="10"/>
      <c r="G1638" s="74"/>
      <c r="H1638" s="10">
        <v>1</v>
      </c>
      <c r="I1638" s="74"/>
      <c r="J1638" s="10"/>
      <c r="K1638" s="74"/>
      <c r="L1638" s="10"/>
      <c r="M1638" s="74"/>
      <c r="N1638" s="10"/>
      <c r="O1638" s="74"/>
      <c r="P1638" s="95"/>
      <c r="Q1638" s="10" t="s">
        <v>31</v>
      </c>
      <c r="R1638" s="47" t="s">
        <v>214</v>
      </c>
      <c r="S1638" s="12">
        <f aca="true" t="shared" si="367" ref="S1638:T1642">U1638+W1638+Y1638+AA1638</f>
        <v>34681.3</v>
      </c>
      <c r="T1638" s="12">
        <f t="shared" si="367"/>
        <v>0</v>
      </c>
      <c r="U1638" s="538">
        <v>34681.3</v>
      </c>
      <c r="V1638" s="12">
        <v>0</v>
      </c>
      <c r="W1638" s="12">
        <v>0</v>
      </c>
      <c r="X1638" s="12">
        <v>0</v>
      </c>
      <c r="Y1638" s="12">
        <v>0</v>
      </c>
      <c r="Z1638" s="12">
        <v>0</v>
      </c>
      <c r="AA1638" s="12">
        <v>0</v>
      </c>
      <c r="AB1638" s="12">
        <v>0</v>
      </c>
      <c r="AC1638" s="351"/>
      <c r="AD1638" s="358"/>
    </row>
    <row r="1639" spans="1:30" ht="12.75">
      <c r="A1639" s="349"/>
      <c r="B1639" s="549"/>
      <c r="C1639" s="351"/>
      <c r="D1639" s="107"/>
      <c r="E1639" s="74"/>
      <c r="F1639" s="10"/>
      <c r="G1639" s="74"/>
      <c r="H1639" s="10"/>
      <c r="I1639" s="74"/>
      <c r="J1639" s="10"/>
      <c r="K1639" s="74"/>
      <c r="L1639" s="10"/>
      <c r="M1639" s="74"/>
      <c r="N1639" s="10"/>
      <c r="O1639" s="74"/>
      <c r="P1639" s="95"/>
      <c r="Q1639" s="10"/>
      <c r="R1639" s="47" t="s">
        <v>215</v>
      </c>
      <c r="S1639" s="12">
        <f t="shared" si="367"/>
        <v>0</v>
      </c>
      <c r="T1639" s="12">
        <f t="shared" si="367"/>
        <v>0</v>
      </c>
      <c r="U1639" s="538">
        <v>0</v>
      </c>
      <c r="V1639" s="12">
        <v>0</v>
      </c>
      <c r="W1639" s="12">
        <v>0</v>
      </c>
      <c r="X1639" s="12">
        <v>0</v>
      </c>
      <c r="Y1639" s="12">
        <v>0</v>
      </c>
      <c r="Z1639" s="12">
        <v>0</v>
      </c>
      <c r="AA1639" s="12">
        <v>0</v>
      </c>
      <c r="AB1639" s="12">
        <v>0</v>
      </c>
      <c r="AC1639" s="351"/>
      <c r="AD1639" s="358"/>
    </row>
    <row r="1640" spans="1:30" ht="12.75">
      <c r="A1640" s="349"/>
      <c r="B1640" s="549"/>
      <c r="C1640" s="351"/>
      <c r="D1640" s="107"/>
      <c r="E1640" s="74"/>
      <c r="F1640" s="10"/>
      <c r="G1640" s="74"/>
      <c r="H1640" s="10"/>
      <c r="I1640" s="74"/>
      <c r="J1640" s="10"/>
      <c r="K1640" s="74"/>
      <c r="L1640" s="10"/>
      <c r="M1640" s="74"/>
      <c r="N1640" s="10"/>
      <c r="O1640" s="74"/>
      <c r="P1640" s="95"/>
      <c r="Q1640" s="10"/>
      <c r="R1640" s="47" t="s">
        <v>216</v>
      </c>
      <c r="S1640" s="12">
        <f t="shared" si="367"/>
        <v>0</v>
      </c>
      <c r="T1640" s="12">
        <f t="shared" si="367"/>
        <v>0</v>
      </c>
      <c r="U1640" s="538">
        <v>0</v>
      </c>
      <c r="V1640" s="12">
        <v>0</v>
      </c>
      <c r="W1640" s="12">
        <v>0</v>
      </c>
      <c r="X1640" s="12">
        <v>0</v>
      </c>
      <c r="Y1640" s="12">
        <v>0</v>
      </c>
      <c r="Z1640" s="12">
        <v>0</v>
      </c>
      <c r="AA1640" s="12">
        <v>0</v>
      </c>
      <c r="AB1640" s="12">
        <v>0</v>
      </c>
      <c r="AC1640" s="351"/>
      <c r="AD1640" s="358"/>
    </row>
    <row r="1641" spans="1:30" ht="12.75">
      <c r="A1641" s="349"/>
      <c r="B1641" s="549"/>
      <c r="C1641" s="351"/>
      <c r="D1641" s="107"/>
      <c r="E1641" s="74"/>
      <c r="F1641" s="10"/>
      <c r="G1641" s="74"/>
      <c r="H1641" s="10"/>
      <c r="I1641" s="74"/>
      <c r="J1641" s="10"/>
      <c r="K1641" s="74"/>
      <c r="L1641" s="10"/>
      <c r="M1641" s="74"/>
      <c r="N1641" s="10"/>
      <c r="O1641" s="74"/>
      <c r="P1641" s="95"/>
      <c r="Q1641" s="10"/>
      <c r="R1641" s="47" t="s">
        <v>217</v>
      </c>
      <c r="S1641" s="12">
        <f t="shared" si="367"/>
        <v>0</v>
      </c>
      <c r="T1641" s="12">
        <f t="shared" si="367"/>
        <v>0</v>
      </c>
      <c r="U1641" s="538">
        <v>0</v>
      </c>
      <c r="V1641" s="12">
        <v>0</v>
      </c>
      <c r="W1641" s="12">
        <v>0</v>
      </c>
      <c r="X1641" s="12">
        <v>0</v>
      </c>
      <c r="Y1641" s="12">
        <v>0</v>
      </c>
      <c r="Z1641" s="12">
        <v>0</v>
      </c>
      <c r="AA1641" s="12">
        <v>0</v>
      </c>
      <c r="AB1641" s="12">
        <v>0</v>
      </c>
      <c r="AC1641" s="351"/>
      <c r="AD1641" s="358"/>
    </row>
    <row r="1642" spans="1:30" ht="13.5" thickBot="1">
      <c r="A1642" s="350"/>
      <c r="B1642" s="550"/>
      <c r="C1642" s="352"/>
      <c r="D1642" s="135"/>
      <c r="E1642" s="75"/>
      <c r="F1642" s="21"/>
      <c r="G1642" s="75"/>
      <c r="H1642" s="21"/>
      <c r="I1642" s="75"/>
      <c r="J1642" s="21"/>
      <c r="K1642" s="75"/>
      <c r="L1642" s="21"/>
      <c r="M1642" s="75"/>
      <c r="N1642" s="21"/>
      <c r="O1642" s="75"/>
      <c r="P1642" s="114"/>
      <c r="Q1642" s="21"/>
      <c r="R1642" s="48" t="s">
        <v>218</v>
      </c>
      <c r="S1642" s="15">
        <f t="shared" si="367"/>
        <v>0</v>
      </c>
      <c r="T1642" s="15">
        <f t="shared" si="367"/>
        <v>0</v>
      </c>
      <c r="U1642" s="542">
        <v>0</v>
      </c>
      <c r="V1642" s="15">
        <v>0</v>
      </c>
      <c r="W1642" s="15">
        <v>0</v>
      </c>
      <c r="X1642" s="15">
        <v>0</v>
      </c>
      <c r="Y1642" s="15">
        <v>0</v>
      </c>
      <c r="Z1642" s="15">
        <v>0</v>
      </c>
      <c r="AA1642" s="15">
        <v>0</v>
      </c>
      <c r="AB1642" s="15">
        <v>0</v>
      </c>
      <c r="AC1642" s="352"/>
      <c r="AD1642" s="359"/>
    </row>
    <row r="1643" spans="1:30" ht="12.75" customHeight="1">
      <c r="A1643" s="349" t="s">
        <v>130</v>
      </c>
      <c r="B1643" s="549" t="s">
        <v>131</v>
      </c>
      <c r="C1643" s="351" t="s">
        <v>41</v>
      </c>
      <c r="D1643" s="133"/>
      <c r="E1643" s="123"/>
      <c r="F1643" s="79"/>
      <c r="G1643" s="123"/>
      <c r="H1643" s="79"/>
      <c r="I1643" s="123"/>
      <c r="J1643" s="79"/>
      <c r="K1643" s="123"/>
      <c r="L1643" s="79"/>
      <c r="M1643" s="123"/>
      <c r="N1643" s="79"/>
      <c r="O1643" s="123"/>
      <c r="P1643" s="7"/>
      <c r="Q1643" s="72"/>
      <c r="R1643" s="19" t="s">
        <v>27</v>
      </c>
      <c r="S1643" s="8">
        <f>SUM(S1644:S1654)</f>
        <v>1337.7</v>
      </c>
      <c r="T1643" s="8">
        <f>SUM(T1644:T1654)</f>
        <v>1337.7</v>
      </c>
      <c r="U1643" s="534">
        <f aca="true" t="shared" si="368" ref="U1643:AB1643">SUM(U1644:U1654)</f>
        <v>1337.7</v>
      </c>
      <c r="V1643" s="8">
        <f t="shared" si="368"/>
        <v>1337.7</v>
      </c>
      <c r="W1643" s="8">
        <f t="shared" si="368"/>
        <v>0</v>
      </c>
      <c r="X1643" s="8">
        <f t="shared" si="368"/>
        <v>0</v>
      </c>
      <c r="Y1643" s="8">
        <f t="shared" si="368"/>
        <v>0</v>
      </c>
      <c r="Z1643" s="8">
        <f t="shared" si="368"/>
        <v>0</v>
      </c>
      <c r="AA1643" s="8">
        <f t="shared" si="368"/>
        <v>0</v>
      </c>
      <c r="AB1643" s="8">
        <f t="shared" si="368"/>
        <v>0</v>
      </c>
      <c r="AC1643" s="356" t="s">
        <v>28</v>
      </c>
      <c r="AD1643" s="357"/>
    </row>
    <row r="1644" spans="1:30" ht="12.75">
      <c r="A1644" s="349"/>
      <c r="B1644" s="549"/>
      <c r="C1644" s="351"/>
      <c r="D1644" s="107"/>
      <c r="E1644" s="74"/>
      <c r="F1644" s="10"/>
      <c r="G1644" s="74"/>
      <c r="H1644" s="10"/>
      <c r="I1644" s="74"/>
      <c r="J1644" s="10"/>
      <c r="K1644" s="74"/>
      <c r="L1644" s="10"/>
      <c r="M1644" s="74"/>
      <c r="N1644" s="10"/>
      <c r="O1644" s="74"/>
      <c r="P1644" s="10"/>
      <c r="Q1644" s="47"/>
      <c r="R1644" s="10" t="s">
        <v>30</v>
      </c>
      <c r="S1644" s="12">
        <f aca="true" t="shared" si="369" ref="S1644:T1648">U1644+W1644+Y1644+AA1644</f>
        <v>0</v>
      </c>
      <c r="T1644" s="12">
        <f t="shared" si="369"/>
        <v>0</v>
      </c>
      <c r="U1644" s="538">
        <v>0</v>
      </c>
      <c r="V1644" s="12">
        <v>0</v>
      </c>
      <c r="W1644" s="12">
        <v>0</v>
      </c>
      <c r="X1644" s="12">
        <v>0</v>
      </c>
      <c r="Y1644" s="12">
        <v>0</v>
      </c>
      <c r="Z1644" s="12">
        <v>0</v>
      </c>
      <c r="AA1644" s="12">
        <v>0</v>
      </c>
      <c r="AB1644" s="12">
        <v>0</v>
      </c>
      <c r="AC1644" s="351"/>
      <c r="AD1644" s="358"/>
    </row>
    <row r="1645" spans="1:30" ht="12.75">
      <c r="A1645" s="349"/>
      <c r="B1645" s="549"/>
      <c r="C1645" s="351"/>
      <c r="D1645" s="107"/>
      <c r="E1645" s="74"/>
      <c r="F1645" s="10"/>
      <c r="G1645" s="74"/>
      <c r="H1645" s="10"/>
      <c r="I1645" s="74"/>
      <c r="J1645" s="10"/>
      <c r="K1645" s="74"/>
      <c r="L1645" s="10"/>
      <c r="M1645" s="74"/>
      <c r="N1645" s="10"/>
      <c r="O1645" s="74"/>
      <c r="P1645" s="10" t="s">
        <v>196</v>
      </c>
      <c r="Q1645" s="10" t="s">
        <v>29</v>
      </c>
      <c r="R1645" s="10" t="s">
        <v>33</v>
      </c>
      <c r="S1645" s="12">
        <f t="shared" si="369"/>
        <v>1337.7</v>
      </c>
      <c r="T1645" s="12">
        <f t="shared" si="369"/>
        <v>1337.7</v>
      </c>
      <c r="U1645" s="538">
        <v>1337.7</v>
      </c>
      <c r="V1645" s="12">
        <v>1337.7</v>
      </c>
      <c r="W1645" s="12">
        <v>0</v>
      </c>
      <c r="X1645" s="12">
        <v>0</v>
      </c>
      <c r="Y1645" s="12">
        <v>0</v>
      </c>
      <c r="Z1645" s="12">
        <v>0</v>
      </c>
      <c r="AA1645" s="12">
        <v>0</v>
      </c>
      <c r="AB1645" s="12">
        <v>0</v>
      </c>
      <c r="AC1645" s="351"/>
      <c r="AD1645" s="358"/>
    </row>
    <row r="1646" spans="1:30" ht="12.75">
      <c r="A1646" s="349"/>
      <c r="B1646" s="549"/>
      <c r="C1646" s="351"/>
      <c r="D1646" s="107"/>
      <c r="E1646" s="74"/>
      <c r="F1646" s="10"/>
      <c r="G1646" s="74"/>
      <c r="H1646" s="10"/>
      <c r="I1646" s="74"/>
      <c r="J1646" s="10"/>
      <c r="K1646" s="74"/>
      <c r="L1646" s="10"/>
      <c r="M1646" s="74"/>
      <c r="N1646" s="10"/>
      <c r="O1646" s="74"/>
      <c r="P1646" s="10"/>
      <c r="Q1646" s="47"/>
      <c r="R1646" s="10" t="s">
        <v>34</v>
      </c>
      <c r="S1646" s="12">
        <f t="shared" si="369"/>
        <v>0</v>
      </c>
      <c r="T1646" s="12">
        <f t="shared" si="369"/>
        <v>0</v>
      </c>
      <c r="U1646" s="538">
        <v>0</v>
      </c>
      <c r="V1646" s="12">
        <v>0</v>
      </c>
      <c r="W1646" s="12">
        <v>0</v>
      </c>
      <c r="X1646" s="12">
        <v>0</v>
      </c>
      <c r="Y1646" s="12">
        <v>0</v>
      </c>
      <c r="Z1646" s="12">
        <v>0</v>
      </c>
      <c r="AA1646" s="12">
        <v>0</v>
      </c>
      <c r="AB1646" s="12">
        <v>0</v>
      </c>
      <c r="AC1646" s="351"/>
      <c r="AD1646" s="358"/>
    </row>
    <row r="1647" spans="1:30" ht="12.75">
      <c r="A1647" s="349"/>
      <c r="B1647" s="549"/>
      <c r="C1647" s="351"/>
      <c r="D1647" s="107"/>
      <c r="E1647" s="74"/>
      <c r="F1647" s="10"/>
      <c r="G1647" s="74"/>
      <c r="H1647" s="10"/>
      <c r="I1647" s="74"/>
      <c r="J1647" s="10"/>
      <c r="K1647" s="74"/>
      <c r="L1647" s="10"/>
      <c r="M1647" s="74"/>
      <c r="N1647" s="10"/>
      <c r="O1647" s="74"/>
      <c r="P1647" s="10"/>
      <c r="Q1647" s="47"/>
      <c r="R1647" s="10" t="s">
        <v>35</v>
      </c>
      <c r="S1647" s="12">
        <f t="shared" si="369"/>
        <v>0</v>
      </c>
      <c r="T1647" s="12">
        <f t="shared" si="369"/>
        <v>0</v>
      </c>
      <c r="U1647" s="538">
        <v>0</v>
      </c>
      <c r="V1647" s="12">
        <v>0</v>
      </c>
      <c r="W1647" s="12">
        <v>0</v>
      </c>
      <c r="X1647" s="12">
        <v>0</v>
      </c>
      <c r="Y1647" s="12">
        <v>0</v>
      </c>
      <c r="Z1647" s="12">
        <v>0</v>
      </c>
      <c r="AA1647" s="12">
        <v>0</v>
      </c>
      <c r="AB1647" s="12">
        <v>0</v>
      </c>
      <c r="AC1647" s="351"/>
      <c r="AD1647" s="358"/>
    </row>
    <row r="1648" spans="1:30" ht="12.75">
      <c r="A1648" s="349"/>
      <c r="B1648" s="549"/>
      <c r="C1648" s="351"/>
      <c r="D1648" s="107"/>
      <c r="E1648" s="74"/>
      <c r="F1648" s="10"/>
      <c r="G1648" s="74"/>
      <c r="H1648" s="10"/>
      <c r="I1648" s="74"/>
      <c r="J1648" s="10"/>
      <c r="K1648" s="74"/>
      <c r="L1648" s="10"/>
      <c r="M1648" s="74"/>
      <c r="N1648" s="10"/>
      <c r="O1648" s="74"/>
      <c r="P1648" s="10"/>
      <c r="Q1648" s="10"/>
      <c r="R1648" s="10" t="s">
        <v>36</v>
      </c>
      <c r="S1648" s="12">
        <f t="shared" si="369"/>
        <v>0</v>
      </c>
      <c r="T1648" s="12">
        <f t="shared" si="369"/>
        <v>0</v>
      </c>
      <c r="U1648" s="538">
        <v>0</v>
      </c>
      <c r="V1648" s="12">
        <v>0</v>
      </c>
      <c r="W1648" s="12">
        <v>0</v>
      </c>
      <c r="X1648" s="12">
        <v>0</v>
      </c>
      <c r="Y1648" s="12">
        <v>0</v>
      </c>
      <c r="Z1648" s="12">
        <v>0</v>
      </c>
      <c r="AA1648" s="12">
        <v>0</v>
      </c>
      <c r="AB1648" s="12">
        <v>0</v>
      </c>
      <c r="AC1648" s="351"/>
      <c r="AD1648" s="358"/>
    </row>
    <row r="1649" spans="1:30" ht="12.75">
      <c r="A1649" s="349"/>
      <c r="B1649" s="549"/>
      <c r="C1649" s="351"/>
      <c r="D1649" s="107"/>
      <c r="E1649" s="74"/>
      <c r="F1649" s="10"/>
      <c r="G1649" s="74"/>
      <c r="H1649" s="10"/>
      <c r="I1649" s="74"/>
      <c r="J1649" s="10"/>
      <c r="K1649" s="74"/>
      <c r="L1649" s="10"/>
      <c r="M1649" s="74"/>
      <c r="N1649" s="10"/>
      <c r="O1649" s="74"/>
      <c r="P1649" s="10"/>
      <c r="Q1649" s="47"/>
      <c r="R1649" s="10" t="s">
        <v>207</v>
      </c>
      <c r="S1649" s="12">
        <v>0</v>
      </c>
      <c r="T1649" s="12">
        <v>0</v>
      </c>
      <c r="U1649" s="538">
        <v>0</v>
      </c>
      <c r="V1649" s="12">
        <v>0</v>
      </c>
      <c r="W1649" s="12">
        <v>0</v>
      </c>
      <c r="X1649" s="12">
        <v>0</v>
      </c>
      <c r="Y1649" s="12">
        <v>0</v>
      </c>
      <c r="Z1649" s="12">
        <v>0</v>
      </c>
      <c r="AA1649" s="12">
        <v>0</v>
      </c>
      <c r="AB1649" s="12">
        <v>0</v>
      </c>
      <c r="AC1649" s="351"/>
      <c r="AD1649" s="358"/>
    </row>
    <row r="1650" spans="1:30" ht="12.75">
      <c r="A1650" s="349"/>
      <c r="B1650" s="549"/>
      <c r="C1650" s="351"/>
      <c r="D1650" s="107"/>
      <c r="E1650" s="74"/>
      <c r="F1650" s="10"/>
      <c r="G1650" s="74"/>
      <c r="H1650" s="10"/>
      <c r="I1650" s="74"/>
      <c r="J1650" s="10"/>
      <c r="K1650" s="74"/>
      <c r="L1650" s="10"/>
      <c r="M1650" s="74"/>
      <c r="N1650" s="10"/>
      <c r="O1650" s="74"/>
      <c r="P1650" s="95"/>
      <c r="Q1650" s="10"/>
      <c r="R1650" s="47" t="s">
        <v>214</v>
      </c>
      <c r="S1650" s="12">
        <f aca="true" t="shared" si="370" ref="S1650:T1654">U1650+W1650+Y1650+AA1650</f>
        <v>0</v>
      </c>
      <c r="T1650" s="12">
        <f t="shared" si="370"/>
        <v>0</v>
      </c>
      <c r="U1650" s="538">
        <v>0</v>
      </c>
      <c r="V1650" s="12">
        <v>0</v>
      </c>
      <c r="W1650" s="12">
        <v>0</v>
      </c>
      <c r="X1650" s="12">
        <v>0</v>
      </c>
      <c r="Y1650" s="12">
        <v>0</v>
      </c>
      <c r="Z1650" s="12">
        <v>0</v>
      </c>
      <c r="AA1650" s="12">
        <v>0</v>
      </c>
      <c r="AB1650" s="12">
        <v>0</v>
      </c>
      <c r="AC1650" s="351"/>
      <c r="AD1650" s="358"/>
    </row>
    <row r="1651" spans="1:30" ht="12.75">
      <c r="A1651" s="349"/>
      <c r="B1651" s="549"/>
      <c r="C1651" s="351"/>
      <c r="D1651" s="107"/>
      <c r="E1651" s="74"/>
      <c r="F1651" s="10"/>
      <c r="G1651" s="74"/>
      <c r="H1651" s="10"/>
      <c r="I1651" s="74"/>
      <c r="J1651" s="10"/>
      <c r="K1651" s="74"/>
      <c r="L1651" s="10"/>
      <c r="M1651" s="74"/>
      <c r="N1651" s="10"/>
      <c r="O1651" s="74"/>
      <c r="P1651" s="95"/>
      <c r="Q1651" s="10"/>
      <c r="R1651" s="47" t="s">
        <v>215</v>
      </c>
      <c r="S1651" s="12">
        <f t="shared" si="370"/>
        <v>0</v>
      </c>
      <c r="T1651" s="12">
        <f t="shared" si="370"/>
        <v>0</v>
      </c>
      <c r="U1651" s="538">
        <v>0</v>
      </c>
      <c r="V1651" s="12">
        <v>0</v>
      </c>
      <c r="W1651" s="12">
        <v>0</v>
      </c>
      <c r="X1651" s="12">
        <v>0</v>
      </c>
      <c r="Y1651" s="12">
        <v>0</v>
      </c>
      <c r="Z1651" s="12">
        <v>0</v>
      </c>
      <c r="AA1651" s="12">
        <v>0</v>
      </c>
      <c r="AB1651" s="12">
        <v>0</v>
      </c>
      <c r="AC1651" s="351"/>
      <c r="AD1651" s="358"/>
    </row>
    <row r="1652" spans="1:30" ht="12.75">
      <c r="A1652" s="349"/>
      <c r="B1652" s="549"/>
      <c r="C1652" s="351"/>
      <c r="D1652" s="107"/>
      <c r="E1652" s="74"/>
      <c r="F1652" s="10"/>
      <c r="G1652" s="74"/>
      <c r="H1652" s="10"/>
      <c r="I1652" s="74"/>
      <c r="J1652" s="10"/>
      <c r="K1652" s="74"/>
      <c r="L1652" s="10"/>
      <c r="M1652" s="74"/>
      <c r="N1652" s="10"/>
      <c r="O1652" s="74"/>
      <c r="P1652" s="95"/>
      <c r="Q1652" s="10"/>
      <c r="R1652" s="47" t="s">
        <v>216</v>
      </c>
      <c r="S1652" s="12">
        <f t="shared" si="370"/>
        <v>0</v>
      </c>
      <c r="T1652" s="12">
        <f t="shared" si="370"/>
        <v>0</v>
      </c>
      <c r="U1652" s="538">
        <v>0</v>
      </c>
      <c r="V1652" s="12">
        <v>0</v>
      </c>
      <c r="W1652" s="12">
        <v>0</v>
      </c>
      <c r="X1652" s="12">
        <v>0</v>
      </c>
      <c r="Y1652" s="12">
        <v>0</v>
      </c>
      <c r="Z1652" s="12">
        <v>0</v>
      </c>
      <c r="AA1652" s="12">
        <v>0</v>
      </c>
      <c r="AB1652" s="12">
        <v>0</v>
      </c>
      <c r="AC1652" s="351"/>
      <c r="AD1652" s="358"/>
    </row>
    <row r="1653" spans="1:30" ht="12.75">
      <c r="A1653" s="349"/>
      <c r="B1653" s="549"/>
      <c r="C1653" s="351"/>
      <c r="D1653" s="107"/>
      <c r="E1653" s="74"/>
      <c r="F1653" s="10"/>
      <c r="G1653" s="74"/>
      <c r="H1653" s="10"/>
      <c r="I1653" s="74"/>
      <c r="J1653" s="10"/>
      <c r="K1653" s="74"/>
      <c r="L1653" s="10"/>
      <c r="M1653" s="74"/>
      <c r="N1653" s="10"/>
      <c r="O1653" s="74"/>
      <c r="P1653" s="95"/>
      <c r="Q1653" s="10"/>
      <c r="R1653" s="47" t="s">
        <v>217</v>
      </c>
      <c r="S1653" s="12">
        <f t="shared" si="370"/>
        <v>0</v>
      </c>
      <c r="T1653" s="12">
        <f t="shared" si="370"/>
        <v>0</v>
      </c>
      <c r="U1653" s="538">
        <v>0</v>
      </c>
      <c r="V1653" s="12">
        <v>0</v>
      </c>
      <c r="W1653" s="12">
        <v>0</v>
      </c>
      <c r="X1653" s="12">
        <v>0</v>
      </c>
      <c r="Y1653" s="12">
        <v>0</v>
      </c>
      <c r="Z1653" s="12">
        <v>0</v>
      </c>
      <c r="AA1653" s="12">
        <v>0</v>
      </c>
      <c r="AB1653" s="12">
        <v>0</v>
      </c>
      <c r="AC1653" s="351"/>
      <c r="AD1653" s="358"/>
    </row>
    <row r="1654" spans="1:30" ht="13.5" thickBot="1">
      <c r="A1654" s="350"/>
      <c r="B1654" s="550"/>
      <c r="C1654" s="352"/>
      <c r="D1654" s="135"/>
      <c r="E1654" s="75"/>
      <c r="F1654" s="21"/>
      <c r="G1654" s="75"/>
      <c r="H1654" s="21"/>
      <c r="I1654" s="75"/>
      <c r="J1654" s="21"/>
      <c r="K1654" s="75"/>
      <c r="L1654" s="21"/>
      <c r="M1654" s="75"/>
      <c r="N1654" s="21"/>
      <c r="O1654" s="75"/>
      <c r="P1654" s="114"/>
      <c r="Q1654" s="21"/>
      <c r="R1654" s="48" t="s">
        <v>218</v>
      </c>
      <c r="S1654" s="15">
        <f t="shared" si="370"/>
        <v>0</v>
      </c>
      <c r="T1654" s="15">
        <f t="shared" si="370"/>
        <v>0</v>
      </c>
      <c r="U1654" s="542">
        <v>0</v>
      </c>
      <c r="V1654" s="15">
        <v>0</v>
      </c>
      <c r="W1654" s="15">
        <v>0</v>
      </c>
      <c r="X1654" s="15">
        <v>0</v>
      </c>
      <c r="Y1654" s="15">
        <v>0</v>
      </c>
      <c r="Z1654" s="15">
        <v>0</v>
      </c>
      <c r="AA1654" s="15">
        <v>0</v>
      </c>
      <c r="AB1654" s="15">
        <v>0</v>
      </c>
      <c r="AC1654" s="352"/>
      <c r="AD1654" s="359"/>
    </row>
    <row r="1655" spans="1:30" ht="12.75" customHeight="1">
      <c r="A1655" s="344" t="s">
        <v>203</v>
      </c>
      <c r="B1655" s="345" t="s">
        <v>204</v>
      </c>
      <c r="C1655" s="403" t="s">
        <v>279</v>
      </c>
      <c r="D1655" s="133"/>
      <c r="E1655" s="123"/>
      <c r="F1655" s="79"/>
      <c r="G1655" s="123"/>
      <c r="H1655" s="79"/>
      <c r="I1655" s="123"/>
      <c r="J1655" s="79"/>
      <c r="K1655" s="123"/>
      <c r="L1655" s="79"/>
      <c r="M1655" s="123"/>
      <c r="N1655" s="79"/>
      <c r="O1655" s="123"/>
      <c r="P1655" s="113"/>
      <c r="Q1655" s="72"/>
      <c r="R1655" s="55" t="s">
        <v>27</v>
      </c>
      <c r="S1655" s="8">
        <f>SUM(S1656:S1666)</f>
        <v>337.90000000000003</v>
      </c>
      <c r="T1655" s="8">
        <f aca="true" t="shared" si="371" ref="T1655:AB1655">SUM(T1656:T1666)</f>
        <v>0</v>
      </c>
      <c r="U1655" s="534">
        <f t="shared" si="371"/>
        <v>3.3</v>
      </c>
      <c r="V1655" s="8">
        <f t="shared" si="371"/>
        <v>0</v>
      </c>
      <c r="W1655" s="8">
        <f t="shared" si="371"/>
        <v>0</v>
      </c>
      <c r="X1655" s="8">
        <f t="shared" si="371"/>
        <v>0</v>
      </c>
      <c r="Y1655" s="8">
        <f t="shared" si="371"/>
        <v>334.6</v>
      </c>
      <c r="Z1655" s="8">
        <f t="shared" si="371"/>
        <v>0</v>
      </c>
      <c r="AA1655" s="8">
        <f t="shared" si="371"/>
        <v>0</v>
      </c>
      <c r="AB1655" s="8">
        <f t="shared" si="371"/>
        <v>0</v>
      </c>
      <c r="AC1655" s="339" t="s">
        <v>28</v>
      </c>
      <c r="AD1655" s="340"/>
    </row>
    <row r="1656" spans="1:30" ht="12.75">
      <c r="A1656" s="354"/>
      <c r="B1656" s="342"/>
      <c r="C1656" s="365"/>
      <c r="D1656" s="107"/>
      <c r="E1656" s="74"/>
      <c r="F1656" s="10"/>
      <c r="G1656" s="74"/>
      <c r="H1656" s="10"/>
      <c r="I1656" s="74"/>
      <c r="J1656" s="10"/>
      <c r="K1656" s="74"/>
      <c r="L1656" s="10"/>
      <c r="M1656" s="74"/>
      <c r="N1656" s="10"/>
      <c r="O1656" s="74"/>
      <c r="P1656" s="95"/>
      <c r="Q1656" s="47"/>
      <c r="R1656" s="47" t="s">
        <v>30</v>
      </c>
      <c r="S1656" s="12">
        <f aca="true" t="shared" si="372" ref="S1656:T1660">U1656+W1656+Y1656+AA1656</f>
        <v>0</v>
      </c>
      <c r="T1656" s="12">
        <f t="shared" si="372"/>
        <v>0</v>
      </c>
      <c r="U1656" s="538">
        <v>0</v>
      </c>
      <c r="V1656" s="12">
        <v>0</v>
      </c>
      <c r="W1656" s="12">
        <v>0</v>
      </c>
      <c r="X1656" s="12">
        <v>0</v>
      </c>
      <c r="Y1656" s="12">
        <v>0</v>
      </c>
      <c r="Z1656" s="12">
        <v>0</v>
      </c>
      <c r="AA1656" s="12">
        <v>0</v>
      </c>
      <c r="AB1656" s="12">
        <v>0</v>
      </c>
      <c r="AC1656" s="341"/>
      <c r="AD1656" s="329"/>
    </row>
    <row r="1657" spans="1:30" ht="12.75">
      <c r="A1657" s="354"/>
      <c r="B1657" s="342"/>
      <c r="C1657" s="365"/>
      <c r="D1657" s="107"/>
      <c r="E1657" s="74"/>
      <c r="F1657" s="10"/>
      <c r="G1657" s="74"/>
      <c r="H1657" s="10"/>
      <c r="I1657" s="74"/>
      <c r="J1657" s="10"/>
      <c r="K1657" s="74"/>
      <c r="L1657" s="10"/>
      <c r="M1657" s="74"/>
      <c r="N1657" s="10"/>
      <c r="O1657" s="74"/>
      <c r="P1657" s="95"/>
      <c r="Q1657" s="47"/>
      <c r="R1657" s="47" t="s">
        <v>33</v>
      </c>
      <c r="S1657" s="12">
        <f t="shared" si="372"/>
        <v>0</v>
      </c>
      <c r="T1657" s="12">
        <f t="shared" si="372"/>
        <v>0</v>
      </c>
      <c r="U1657" s="538">
        <v>0</v>
      </c>
      <c r="V1657" s="12">
        <v>0</v>
      </c>
      <c r="W1657" s="12">
        <v>0</v>
      </c>
      <c r="X1657" s="12">
        <v>0</v>
      </c>
      <c r="Y1657" s="12">
        <v>0</v>
      </c>
      <c r="Z1657" s="12">
        <v>0</v>
      </c>
      <c r="AA1657" s="12">
        <v>0</v>
      </c>
      <c r="AB1657" s="12">
        <v>0</v>
      </c>
      <c r="AC1657" s="341"/>
      <c r="AD1657" s="329"/>
    </row>
    <row r="1658" spans="1:30" ht="12.75">
      <c r="A1658" s="354"/>
      <c r="B1658" s="342"/>
      <c r="C1658" s="365"/>
      <c r="D1658" s="107"/>
      <c r="E1658" s="74"/>
      <c r="F1658" s="10"/>
      <c r="G1658" s="74"/>
      <c r="H1658" s="10"/>
      <c r="I1658" s="74"/>
      <c r="J1658" s="10"/>
      <c r="K1658" s="74"/>
      <c r="L1658" s="10"/>
      <c r="M1658" s="74"/>
      <c r="N1658" s="10"/>
      <c r="O1658" s="74"/>
      <c r="P1658" s="95"/>
      <c r="Q1658" s="47"/>
      <c r="R1658" s="47" t="s">
        <v>34</v>
      </c>
      <c r="S1658" s="12">
        <f t="shared" si="372"/>
        <v>0</v>
      </c>
      <c r="T1658" s="12">
        <f t="shared" si="372"/>
        <v>0</v>
      </c>
      <c r="U1658" s="538">
        <v>0</v>
      </c>
      <c r="V1658" s="12">
        <v>0</v>
      </c>
      <c r="W1658" s="12">
        <v>0</v>
      </c>
      <c r="X1658" s="12">
        <v>0</v>
      </c>
      <c r="Y1658" s="12">
        <v>0</v>
      </c>
      <c r="Z1658" s="12">
        <v>0</v>
      </c>
      <c r="AA1658" s="12">
        <v>0</v>
      </c>
      <c r="AB1658" s="12">
        <v>0</v>
      </c>
      <c r="AC1658" s="341"/>
      <c r="AD1658" s="329"/>
    </row>
    <row r="1659" spans="1:30" ht="12.75">
      <c r="A1659" s="354"/>
      <c r="B1659" s="342"/>
      <c r="C1659" s="365"/>
      <c r="D1659" s="107"/>
      <c r="E1659" s="74"/>
      <c r="F1659" s="10"/>
      <c r="G1659" s="74"/>
      <c r="H1659" s="10"/>
      <c r="I1659" s="74"/>
      <c r="J1659" s="10"/>
      <c r="K1659" s="74"/>
      <c r="L1659" s="10"/>
      <c r="M1659" s="74"/>
      <c r="N1659" s="10"/>
      <c r="O1659" s="74"/>
      <c r="P1659" s="95"/>
      <c r="Q1659" s="47"/>
      <c r="R1659" s="47" t="s">
        <v>35</v>
      </c>
      <c r="S1659" s="12">
        <f t="shared" si="372"/>
        <v>0</v>
      </c>
      <c r="T1659" s="12">
        <f t="shared" si="372"/>
        <v>0</v>
      </c>
      <c r="U1659" s="538">
        <v>0</v>
      </c>
      <c r="V1659" s="12">
        <v>0</v>
      </c>
      <c r="W1659" s="12">
        <v>0</v>
      </c>
      <c r="X1659" s="12">
        <v>0</v>
      </c>
      <c r="Y1659" s="12">
        <v>0</v>
      </c>
      <c r="Z1659" s="12">
        <v>0</v>
      </c>
      <c r="AA1659" s="12">
        <v>0</v>
      </c>
      <c r="AB1659" s="12">
        <v>0</v>
      </c>
      <c r="AC1659" s="341"/>
      <c r="AD1659" s="329"/>
    </row>
    <row r="1660" spans="1:30" ht="12.75">
      <c r="A1660" s="354"/>
      <c r="B1660" s="342"/>
      <c r="C1660" s="365"/>
      <c r="D1660" s="107"/>
      <c r="E1660" s="74"/>
      <c r="F1660" s="10"/>
      <c r="G1660" s="74"/>
      <c r="H1660" s="10"/>
      <c r="I1660" s="74"/>
      <c r="J1660" s="10"/>
      <c r="K1660" s="74"/>
      <c r="L1660" s="10"/>
      <c r="M1660" s="74"/>
      <c r="N1660" s="10"/>
      <c r="O1660" s="74"/>
      <c r="P1660" s="95"/>
      <c r="Q1660" s="47"/>
      <c r="R1660" s="47" t="s">
        <v>36</v>
      </c>
      <c r="S1660" s="12">
        <f t="shared" si="372"/>
        <v>0</v>
      </c>
      <c r="T1660" s="12">
        <f t="shared" si="372"/>
        <v>0</v>
      </c>
      <c r="U1660" s="538">
        <v>0</v>
      </c>
      <c r="V1660" s="12">
        <v>0</v>
      </c>
      <c r="W1660" s="12">
        <v>0</v>
      </c>
      <c r="X1660" s="12">
        <v>0</v>
      </c>
      <c r="Y1660" s="12">
        <v>0</v>
      </c>
      <c r="Z1660" s="12">
        <v>0</v>
      </c>
      <c r="AA1660" s="12">
        <v>0</v>
      </c>
      <c r="AB1660" s="12">
        <v>0</v>
      </c>
      <c r="AC1660" s="341"/>
      <c r="AD1660" s="329"/>
    </row>
    <row r="1661" spans="1:30" ht="12.75">
      <c r="A1661" s="354"/>
      <c r="B1661" s="342"/>
      <c r="C1661" s="365"/>
      <c r="D1661" s="107"/>
      <c r="E1661" s="74"/>
      <c r="F1661" s="10"/>
      <c r="G1661" s="74"/>
      <c r="H1661" s="10"/>
      <c r="I1661" s="74"/>
      <c r="J1661" s="10"/>
      <c r="K1661" s="74"/>
      <c r="L1661" s="10"/>
      <c r="M1661" s="74"/>
      <c r="N1661" s="10"/>
      <c r="O1661" s="74"/>
      <c r="P1661" s="95"/>
      <c r="Q1661" s="47"/>
      <c r="R1661" s="47" t="s">
        <v>207</v>
      </c>
      <c r="S1661" s="12">
        <v>0</v>
      </c>
      <c r="T1661" s="12">
        <v>0</v>
      </c>
      <c r="U1661" s="538">
        <v>0</v>
      </c>
      <c r="V1661" s="12">
        <v>0</v>
      </c>
      <c r="W1661" s="12">
        <v>0</v>
      </c>
      <c r="X1661" s="12">
        <v>0</v>
      </c>
      <c r="Y1661" s="12">
        <v>0</v>
      </c>
      <c r="Z1661" s="12">
        <v>0</v>
      </c>
      <c r="AA1661" s="12">
        <v>0</v>
      </c>
      <c r="AB1661" s="12">
        <v>0</v>
      </c>
      <c r="AC1661" s="341"/>
      <c r="AD1661" s="329"/>
    </row>
    <row r="1662" spans="1:30" ht="12.75">
      <c r="A1662" s="354"/>
      <c r="B1662" s="342"/>
      <c r="C1662" s="365"/>
      <c r="D1662" s="107"/>
      <c r="E1662" s="74"/>
      <c r="F1662" s="10"/>
      <c r="G1662" s="74"/>
      <c r="H1662" s="10"/>
      <c r="I1662" s="74"/>
      <c r="J1662" s="10"/>
      <c r="K1662" s="74"/>
      <c r="L1662" s="10"/>
      <c r="M1662" s="74"/>
      <c r="N1662" s="10"/>
      <c r="O1662" s="74"/>
      <c r="P1662" s="95"/>
      <c r="Q1662" s="47"/>
      <c r="R1662" s="47" t="s">
        <v>214</v>
      </c>
      <c r="S1662" s="12">
        <f aca="true" t="shared" si="373" ref="S1662:T1666">U1662+W1662+Y1662+AA1662</f>
        <v>0</v>
      </c>
      <c r="T1662" s="12">
        <f t="shared" si="373"/>
        <v>0</v>
      </c>
      <c r="U1662" s="538">
        <v>0</v>
      </c>
      <c r="V1662" s="12">
        <v>0</v>
      </c>
      <c r="W1662" s="12">
        <v>0</v>
      </c>
      <c r="X1662" s="12">
        <v>0</v>
      </c>
      <c r="Y1662" s="12">
        <v>0</v>
      </c>
      <c r="Z1662" s="12">
        <v>0</v>
      </c>
      <c r="AA1662" s="12">
        <v>0</v>
      </c>
      <c r="AB1662" s="12">
        <v>0</v>
      </c>
      <c r="AC1662" s="341"/>
      <c r="AD1662" s="329"/>
    </row>
    <row r="1663" spans="1:30" ht="12.75">
      <c r="A1663" s="354"/>
      <c r="B1663" s="342"/>
      <c r="C1663" s="365"/>
      <c r="D1663" s="107"/>
      <c r="E1663" s="74"/>
      <c r="F1663" s="10"/>
      <c r="G1663" s="74"/>
      <c r="H1663" s="10"/>
      <c r="I1663" s="74"/>
      <c r="J1663" s="10"/>
      <c r="K1663" s="74"/>
      <c r="L1663" s="10"/>
      <c r="M1663" s="74"/>
      <c r="N1663" s="10"/>
      <c r="O1663" s="74"/>
      <c r="P1663" s="95"/>
      <c r="Q1663" s="47"/>
      <c r="R1663" s="47" t="s">
        <v>215</v>
      </c>
      <c r="S1663" s="12">
        <f t="shared" si="373"/>
        <v>0</v>
      </c>
      <c r="T1663" s="12">
        <f t="shared" si="373"/>
        <v>0</v>
      </c>
      <c r="U1663" s="538">
        <v>0</v>
      </c>
      <c r="V1663" s="12">
        <v>0</v>
      </c>
      <c r="W1663" s="12">
        <v>0</v>
      </c>
      <c r="X1663" s="12">
        <v>0</v>
      </c>
      <c r="Y1663" s="12">
        <v>0</v>
      </c>
      <c r="Z1663" s="12">
        <v>0</v>
      </c>
      <c r="AA1663" s="12">
        <v>0</v>
      </c>
      <c r="AB1663" s="12">
        <v>0</v>
      </c>
      <c r="AC1663" s="341"/>
      <c r="AD1663" s="329"/>
    </row>
    <row r="1664" spans="1:30" ht="12.75">
      <c r="A1664" s="354"/>
      <c r="B1664" s="342"/>
      <c r="C1664" s="365"/>
      <c r="D1664" s="107"/>
      <c r="E1664" s="74"/>
      <c r="F1664" s="10"/>
      <c r="G1664" s="74"/>
      <c r="H1664" s="10"/>
      <c r="I1664" s="74"/>
      <c r="J1664" s="10"/>
      <c r="K1664" s="74"/>
      <c r="L1664" s="10"/>
      <c r="M1664" s="74"/>
      <c r="N1664" s="10"/>
      <c r="O1664" s="74"/>
      <c r="P1664" s="95"/>
      <c r="Q1664" s="47"/>
      <c r="R1664" s="47" t="s">
        <v>216</v>
      </c>
      <c r="S1664" s="12">
        <f t="shared" si="373"/>
        <v>0</v>
      </c>
      <c r="T1664" s="12">
        <f t="shared" si="373"/>
        <v>0</v>
      </c>
      <c r="U1664" s="538">
        <v>0</v>
      </c>
      <c r="V1664" s="12">
        <v>0</v>
      </c>
      <c r="W1664" s="12">
        <v>0</v>
      </c>
      <c r="X1664" s="12">
        <v>0</v>
      </c>
      <c r="Y1664" s="12">
        <v>0</v>
      </c>
      <c r="Z1664" s="12">
        <v>0</v>
      </c>
      <c r="AA1664" s="12">
        <v>0</v>
      </c>
      <c r="AB1664" s="12">
        <v>0</v>
      </c>
      <c r="AC1664" s="341"/>
      <c r="AD1664" s="329"/>
    </row>
    <row r="1665" spans="1:30" ht="12.75">
      <c r="A1665" s="354"/>
      <c r="B1665" s="342"/>
      <c r="C1665" s="365"/>
      <c r="D1665" s="107"/>
      <c r="E1665" s="74"/>
      <c r="F1665" s="10">
        <v>1</v>
      </c>
      <c r="G1665" s="74"/>
      <c r="H1665" s="10"/>
      <c r="I1665" s="74"/>
      <c r="J1665" s="10"/>
      <c r="K1665" s="74"/>
      <c r="L1665" s="10"/>
      <c r="M1665" s="74"/>
      <c r="N1665" s="10"/>
      <c r="O1665" s="74"/>
      <c r="P1665" s="95"/>
      <c r="Q1665" s="47" t="s">
        <v>29</v>
      </c>
      <c r="R1665" s="47" t="s">
        <v>217</v>
      </c>
      <c r="S1665" s="12">
        <f t="shared" si="373"/>
        <v>337.90000000000003</v>
      </c>
      <c r="T1665" s="12">
        <f t="shared" si="373"/>
        <v>0</v>
      </c>
      <c r="U1665" s="538">
        <f>3.3</f>
        <v>3.3</v>
      </c>
      <c r="V1665" s="12">
        <v>0</v>
      </c>
      <c r="W1665" s="12">
        <v>0</v>
      </c>
      <c r="X1665" s="12">
        <v>0</v>
      </c>
      <c r="Y1665" s="12">
        <f>334.6</f>
        <v>334.6</v>
      </c>
      <c r="Z1665" s="12">
        <v>0</v>
      </c>
      <c r="AA1665" s="12">
        <v>0</v>
      </c>
      <c r="AB1665" s="12">
        <v>0</v>
      </c>
      <c r="AC1665" s="341"/>
      <c r="AD1665" s="329"/>
    </row>
    <row r="1666" spans="1:30" ht="13.5" thickBot="1">
      <c r="A1666" s="355"/>
      <c r="B1666" s="343"/>
      <c r="C1666" s="366"/>
      <c r="D1666" s="135"/>
      <c r="E1666" s="75"/>
      <c r="F1666" s="21"/>
      <c r="G1666" s="75"/>
      <c r="H1666" s="21"/>
      <c r="I1666" s="75"/>
      <c r="J1666" s="21"/>
      <c r="K1666" s="75"/>
      <c r="L1666" s="21"/>
      <c r="M1666" s="75"/>
      <c r="N1666" s="21"/>
      <c r="O1666" s="75"/>
      <c r="P1666" s="116"/>
      <c r="Q1666" s="54"/>
      <c r="R1666" s="54" t="s">
        <v>218</v>
      </c>
      <c r="S1666" s="41">
        <f t="shared" si="373"/>
        <v>0</v>
      </c>
      <c r="T1666" s="41">
        <f t="shared" si="373"/>
        <v>0</v>
      </c>
      <c r="U1666" s="547">
        <v>0</v>
      </c>
      <c r="V1666" s="41">
        <v>0</v>
      </c>
      <c r="W1666" s="41">
        <v>0</v>
      </c>
      <c r="X1666" s="41">
        <v>0</v>
      </c>
      <c r="Y1666" s="41">
        <v>0</v>
      </c>
      <c r="Z1666" s="41">
        <v>0</v>
      </c>
      <c r="AA1666" s="41">
        <v>0</v>
      </c>
      <c r="AB1666" s="41">
        <v>0</v>
      </c>
      <c r="AC1666" s="404"/>
      <c r="AD1666" s="405"/>
    </row>
    <row r="1667" spans="1:30" ht="12.75">
      <c r="A1667" s="349" t="s">
        <v>287</v>
      </c>
      <c r="B1667" s="709" t="s">
        <v>288</v>
      </c>
      <c r="C1667" s="68"/>
      <c r="D1667" s="133"/>
      <c r="E1667" s="123"/>
      <c r="F1667" s="79"/>
      <c r="G1667" s="123"/>
      <c r="H1667" s="79"/>
      <c r="I1667" s="123"/>
      <c r="J1667" s="79"/>
      <c r="K1667" s="123"/>
      <c r="L1667" s="79"/>
      <c r="M1667" s="123"/>
      <c r="N1667" s="79"/>
      <c r="O1667" s="123"/>
      <c r="P1667" s="113"/>
      <c r="Q1667" s="72"/>
      <c r="R1667" s="55" t="s">
        <v>27</v>
      </c>
      <c r="S1667" s="43">
        <f>SUM(S1668:S1678)</f>
        <v>11000</v>
      </c>
      <c r="T1667" s="43">
        <f aca="true" t="shared" si="374" ref="T1667:AB1667">SUM(T1668:T1678)</f>
        <v>0</v>
      </c>
      <c r="U1667" s="557">
        <f t="shared" si="374"/>
        <v>11000</v>
      </c>
      <c r="V1667" s="43">
        <f t="shared" si="374"/>
        <v>0</v>
      </c>
      <c r="W1667" s="43">
        <f t="shared" si="374"/>
        <v>0</v>
      </c>
      <c r="X1667" s="43">
        <f t="shared" si="374"/>
        <v>0</v>
      </c>
      <c r="Y1667" s="43">
        <f t="shared" si="374"/>
        <v>0</v>
      </c>
      <c r="Z1667" s="43">
        <f t="shared" si="374"/>
        <v>0</v>
      </c>
      <c r="AA1667" s="43">
        <f t="shared" si="374"/>
        <v>0</v>
      </c>
      <c r="AB1667" s="43">
        <f t="shared" si="374"/>
        <v>0</v>
      </c>
      <c r="AC1667" s="356" t="s">
        <v>28</v>
      </c>
      <c r="AD1667" s="357"/>
    </row>
    <row r="1668" spans="1:30" ht="12.75">
      <c r="A1668" s="349"/>
      <c r="B1668" s="709"/>
      <c r="C1668" s="68"/>
      <c r="D1668" s="107"/>
      <c r="E1668" s="74"/>
      <c r="F1668" s="10"/>
      <c r="G1668" s="74"/>
      <c r="H1668" s="10"/>
      <c r="I1668" s="74"/>
      <c r="J1668" s="10"/>
      <c r="K1668" s="74"/>
      <c r="L1668" s="10"/>
      <c r="M1668" s="74"/>
      <c r="N1668" s="10"/>
      <c r="O1668" s="74"/>
      <c r="P1668" s="95"/>
      <c r="Q1668" s="47"/>
      <c r="R1668" s="47" t="s">
        <v>30</v>
      </c>
      <c r="S1668" s="12">
        <f>U1668+W1668+Y1668+AA1668</f>
        <v>0</v>
      </c>
      <c r="T1668" s="12">
        <f aca="true" t="shared" si="375" ref="T1668:T1678">V1668+X1668+Z1668+AB1668</f>
        <v>0</v>
      </c>
      <c r="U1668" s="538">
        <v>0</v>
      </c>
      <c r="V1668" s="12">
        <v>0</v>
      </c>
      <c r="W1668" s="12">
        <v>0</v>
      </c>
      <c r="X1668" s="12">
        <v>0</v>
      </c>
      <c r="Y1668" s="12">
        <v>0</v>
      </c>
      <c r="Z1668" s="12">
        <v>0</v>
      </c>
      <c r="AA1668" s="12">
        <v>0</v>
      </c>
      <c r="AB1668" s="12">
        <v>0</v>
      </c>
      <c r="AC1668" s="351"/>
      <c r="AD1668" s="358"/>
    </row>
    <row r="1669" spans="1:30" ht="12.75">
      <c r="A1669" s="349"/>
      <c r="B1669" s="709"/>
      <c r="C1669" s="68"/>
      <c r="D1669" s="107"/>
      <c r="E1669" s="74"/>
      <c r="F1669" s="10"/>
      <c r="G1669" s="74"/>
      <c r="H1669" s="10"/>
      <c r="I1669" s="74"/>
      <c r="J1669" s="10"/>
      <c r="K1669" s="74"/>
      <c r="L1669" s="10"/>
      <c r="M1669" s="74"/>
      <c r="N1669" s="10"/>
      <c r="O1669" s="74"/>
      <c r="P1669" s="95"/>
      <c r="Q1669" s="47"/>
      <c r="R1669" s="47" t="s">
        <v>33</v>
      </c>
      <c r="S1669" s="12">
        <f>U1669+W1669+Y1669+AA1669</f>
        <v>0</v>
      </c>
      <c r="T1669" s="12">
        <f t="shared" si="375"/>
        <v>0</v>
      </c>
      <c r="U1669" s="538">
        <v>0</v>
      </c>
      <c r="V1669" s="12">
        <v>0</v>
      </c>
      <c r="W1669" s="12">
        <v>0</v>
      </c>
      <c r="X1669" s="12">
        <v>0</v>
      </c>
      <c r="Y1669" s="12">
        <v>0</v>
      </c>
      <c r="Z1669" s="12">
        <v>0</v>
      </c>
      <c r="AA1669" s="12">
        <v>0</v>
      </c>
      <c r="AB1669" s="12">
        <v>0</v>
      </c>
      <c r="AC1669" s="351"/>
      <c r="AD1669" s="358"/>
    </row>
    <row r="1670" spans="1:30" ht="12.75">
      <c r="A1670" s="349"/>
      <c r="B1670" s="709"/>
      <c r="C1670" s="68"/>
      <c r="D1670" s="107"/>
      <c r="E1670" s="74"/>
      <c r="F1670" s="10"/>
      <c r="G1670" s="74"/>
      <c r="H1670" s="10"/>
      <c r="I1670" s="74"/>
      <c r="J1670" s="10"/>
      <c r="K1670" s="74"/>
      <c r="L1670" s="10"/>
      <c r="M1670" s="74"/>
      <c r="N1670" s="10"/>
      <c r="O1670" s="74"/>
      <c r="P1670" s="95"/>
      <c r="Q1670" s="47"/>
      <c r="R1670" s="47" t="s">
        <v>34</v>
      </c>
      <c r="S1670" s="12">
        <f>U1670+W1670+Y1670+AA1670</f>
        <v>0</v>
      </c>
      <c r="T1670" s="12">
        <f t="shared" si="375"/>
        <v>0</v>
      </c>
      <c r="U1670" s="538">
        <v>0</v>
      </c>
      <c r="V1670" s="12">
        <v>0</v>
      </c>
      <c r="W1670" s="12">
        <v>0</v>
      </c>
      <c r="X1670" s="12">
        <v>0</v>
      </c>
      <c r="Y1670" s="12">
        <v>0</v>
      </c>
      <c r="Z1670" s="12">
        <v>0</v>
      </c>
      <c r="AA1670" s="12">
        <v>0</v>
      </c>
      <c r="AB1670" s="12">
        <v>0</v>
      </c>
      <c r="AC1670" s="351"/>
      <c r="AD1670" s="358"/>
    </row>
    <row r="1671" spans="1:30" ht="12.75">
      <c r="A1671" s="349"/>
      <c r="B1671" s="709"/>
      <c r="C1671" s="68"/>
      <c r="D1671" s="107"/>
      <c r="E1671" s="74"/>
      <c r="F1671" s="10"/>
      <c r="G1671" s="74"/>
      <c r="H1671" s="10"/>
      <c r="I1671" s="74"/>
      <c r="J1671" s="10"/>
      <c r="K1671" s="74"/>
      <c r="L1671" s="10"/>
      <c r="M1671" s="74"/>
      <c r="N1671" s="10"/>
      <c r="O1671" s="74"/>
      <c r="P1671" s="95"/>
      <c r="Q1671" s="47"/>
      <c r="R1671" s="47" t="s">
        <v>35</v>
      </c>
      <c r="S1671" s="12">
        <f aca="true" t="shared" si="376" ref="S1671:S1678">U1671+W1671+Y1671+AA1671</f>
        <v>0</v>
      </c>
      <c r="T1671" s="12">
        <f t="shared" si="375"/>
        <v>0</v>
      </c>
      <c r="U1671" s="538">
        <v>0</v>
      </c>
      <c r="V1671" s="12">
        <v>0</v>
      </c>
      <c r="W1671" s="12">
        <v>0</v>
      </c>
      <c r="X1671" s="12">
        <v>0</v>
      </c>
      <c r="Y1671" s="12">
        <v>0</v>
      </c>
      <c r="Z1671" s="12">
        <v>0</v>
      </c>
      <c r="AA1671" s="12">
        <v>0</v>
      </c>
      <c r="AB1671" s="12">
        <v>0</v>
      </c>
      <c r="AC1671" s="351"/>
      <c r="AD1671" s="358"/>
    </row>
    <row r="1672" spans="1:30" ht="12.75">
      <c r="A1672" s="349"/>
      <c r="B1672" s="709"/>
      <c r="C1672" s="68"/>
      <c r="D1672" s="107"/>
      <c r="E1672" s="74"/>
      <c r="F1672" s="10"/>
      <c r="G1672" s="74"/>
      <c r="H1672" s="10"/>
      <c r="I1672" s="74"/>
      <c r="J1672" s="10"/>
      <c r="K1672" s="74"/>
      <c r="L1672" s="10"/>
      <c r="M1672" s="74"/>
      <c r="N1672" s="10"/>
      <c r="O1672" s="74"/>
      <c r="P1672" s="95"/>
      <c r="Q1672" s="23"/>
      <c r="R1672" s="47" t="s">
        <v>36</v>
      </c>
      <c r="S1672" s="12">
        <f t="shared" si="376"/>
        <v>0</v>
      </c>
      <c r="T1672" s="12">
        <f t="shared" si="375"/>
        <v>0</v>
      </c>
      <c r="U1672" s="538">
        <v>0</v>
      </c>
      <c r="V1672" s="12">
        <v>0</v>
      </c>
      <c r="W1672" s="12">
        <v>0</v>
      </c>
      <c r="X1672" s="12">
        <v>0</v>
      </c>
      <c r="Y1672" s="12">
        <v>0</v>
      </c>
      <c r="Z1672" s="12">
        <v>0</v>
      </c>
      <c r="AA1672" s="12">
        <v>0</v>
      </c>
      <c r="AB1672" s="12">
        <v>0</v>
      </c>
      <c r="AC1672" s="351"/>
      <c r="AD1672" s="358"/>
    </row>
    <row r="1673" spans="1:30" ht="12.75">
      <c r="A1673" s="349"/>
      <c r="B1673" s="709"/>
      <c r="C1673" s="68"/>
      <c r="D1673" s="107"/>
      <c r="E1673" s="74"/>
      <c r="F1673" s="10"/>
      <c r="G1673" s="74"/>
      <c r="H1673" s="10"/>
      <c r="I1673" s="74"/>
      <c r="J1673" s="10"/>
      <c r="K1673" s="74"/>
      <c r="L1673" s="10"/>
      <c r="M1673" s="74"/>
      <c r="N1673" s="10"/>
      <c r="O1673" s="74"/>
      <c r="P1673" s="95"/>
      <c r="Q1673" s="23"/>
      <c r="R1673" s="47" t="s">
        <v>207</v>
      </c>
      <c r="S1673" s="12">
        <f t="shared" si="376"/>
        <v>0</v>
      </c>
      <c r="T1673" s="12">
        <f t="shared" si="375"/>
        <v>0</v>
      </c>
      <c r="U1673" s="538">
        <v>0</v>
      </c>
      <c r="V1673" s="12">
        <v>0</v>
      </c>
      <c r="W1673" s="12">
        <v>0</v>
      </c>
      <c r="X1673" s="12">
        <v>0</v>
      </c>
      <c r="Y1673" s="12">
        <v>0</v>
      </c>
      <c r="Z1673" s="12">
        <v>0</v>
      </c>
      <c r="AA1673" s="12">
        <v>0</v>
      </c>
      <c r="AB1673" s="12">
        <v>0</v>
      </c>
      <c r="AC1673" s="351"/>
      <c r="AD1673" s="358"/>
    </row>
    <row r="1674" spans="1:30" ht="12.75">
      <c r="A1674" s="349"/>
      <c r="B1674" s="709"/>
      <c r="C1674" s="68"/>
      <c r="D1674" s="107"/>
      <c r="E1674" s="74"/>
      <c r="F1674" s="10"/>
      <c r="G1674" s="74"/>
      <c r="H1674" s="10"/>
      <c r="I1674" s="74"/>
      <c r="J1674" s="10"/>
      <c r="K1674" s="74"/>
      <c r="L1674" s="10"/>
      <c r="M1674" s="74"/>
      <c r="N1674" s="10"/>
      <c r="O1674" s="74"/>
      <c r="P1674" s="95"/>
      <c r="Q1674" s="47"/>
      <c r="R1674" s="47" t="s">
        <v>214</v>
      </c>
      <c r="S1674" s="12">
        <f t="shared" si="376"/>
        <v>0</v>
      </c>
      <c r="T1674" s="12">
        <f t="shared" si="375"/>
        <v>0</v>
      </c>
      <c r="U1674" s="538">
        <v>0</v>
      </c>
      <c r="V1674" s="12">
        <v>0</v>
      </c>
      <c r="W1674" s="12">
        <v>0</v>
      </c>
      <c r="X1674" s="12">
        <v>0</v>
      </c>
      <c r="Y1674" s="12">
        <v>0</v>
      </c>
      <c r="Z1674" s="12">
        <v>0</v>
      </c>
      <c r="AA1674" s="12">
        <v>0</v>
      </c>
      <c r="AB1674" s="12">
        <v>0</v>
      </c>
      <c r="AC1674" s="351"/>
      <c r="AD1674" s="358"/>
    </row>
    <row r="1675" spans="1:30" ht="12.75">
      <c r="A1675" s="349"/>
      <c r="B1675" s="709"/>
      <c r="C1675" s="68"/>
      <c r="D1675" s="107"/>
      <c r="E1675" s="74"/>
      <c r="F1675" s="10"/>
      <c r="G1675" s="74"/>
      <c r="H1675" s="10"/>
      <c r="I1675" s="74"/>
      <c r="J1675" s="10"/>
      <c r="K1675" s="74"/>
      <c r="L1675" s="10"/>
      <c r="M1675" s="74"/>
      <c r="N1675" s="10"/>
      <c r="O1675" s="74"/>
      <c r="P1675" s="95"/>
      <c r="Q1675" s="47"/>
      <c r="R1675" s="47" t="s">
        <v>215</v>
      </c>
      <c r="S1675" s="12">
        <f t="shared" si="376"/>
        <v>0</v>
      </c>
      <c r="T1675" s="12">
        <f t="shared" si="375"/>
        <v>0</v>
      </c>
      <c r="U1675" s="538">
        <v>0</v>
      </c>
      <c r="V1675" s="12">
        <v>0</v>
      </c>
      <c r="W1675" s="12">
        <v>0</v>
      </c>
      <c r="X1675" s="12">
        <v>0</v>
      </c>
      <c r="Y1675" s="12">
        <v>0</v>
      </c>
      <c r="Z1675" s="12">
        <v>0</v>
      </c>
      <c r="AA1675" s="12">
        <v>0</v>
      </c>
      <c r="AB1675" s="12">
        <v>0</v>
      </c>
      <c r="AC1675" s="351"/>
      <c r="AD1675" s="358"/>
    </row>
    <row r="1676" spans="1:30" ht="12.75">
      <c r="A1676" s="349"/>
      <c r="B1676" s="709"/>
      <c r="C1676" s="68"/>
      <c r="D1676" s="107"/>
      <c r="E1676" s="74"/>
      <c r="F1676" s="10"/>
      <c r="G1676" s="74"/>
      <c r="H1676" s="10"/>
      <c r="I1676" s="74"/>
      <c r="J1676" s="10"/>
      <c r="K1676" s="74"/>
      <c r="L1676" s="10"/>
      <c r="M1676" s="74"/>
      <c r="N1676" s="10"/>
      <c r="O1676" s="74"/>
      <c r="P1676" s="95"/>
      <c r="Q1676" s="47"/>
      <c r="R1676" s="47" t="s">
        <v>216</v>
      </c>
      <c r="S1676" s="12">
        <f t="shared" si="376"/>
        <v>0</v>
      </c>
      <c r="T1676" s="12">
        <f t="shared" si="375"/>
        <v>0</v>
      </c>
      <c r="U1676" s="538">
        <v>0</v>
      </c>
      <c r="V1676" s="12">
        <v>0</v>
      </c>
      <c r="W1676" s="12">
        <v>0</v>
      </c>
      <c r="X1676" s="12">
        <v>0</v>
      </c>
      <c r="Y1676" s="12">
        <v>0</v>
      </c>
      <c r="Z1676" s="12">
        <v>0</v>
      </c>
      <c r="AA1676" s="12">
        <v>0</v>
      </c>
      <c r="AB1676" s="12">
        <v>0</v>
      </c>
      <c r="AC1676" s="351"/>
      <c r="AD1676" s="358"/>
    </row>
    <row r="1677" spans="1:30" ht="12.75">
      <c r="A1677" s="349"/>
      <c r="B1677" s="709"/>
      <c r="C1677" s="68"/>
      <c r="D1677" s="107"/>
      <c r="E1677" s="74"/>
      <c r="F1677" s="10">
        <v>1</v>
      </c>
      <c r="G1677" s="74"/>
      <c r="H1677" s="10"/>
      <c r="I1677" s="74"/>
      <c r="J1677" s="10"/>
      <c r="K1677" s="74"/>
      <c r="L1677" s="10"/>
      <c r="M1677" s="74"/>
      <c r="N1677" s="10"/>
      <c r="O1677" s="74"/>
      <c r="P1677" s="95"/>
      <c r="Q1677" s="47" t="s">
        <v>32</v>
      </c>
      <c r="R1677" s="47" t="s">
        <v>217</v>
      </c>
      <c r="S1677" s="12">
        <f t="shared" si="376"/>
        <v>1000</v>
      </c>
      <c r="T1677" s="12">
        <f t="shared" si="375"/>
        <v>0</v>
      </c>
      <c r="U1677" s="538">
        <v>1000</v>
      </c>
      <c r="V1677" s="12">
        <v>0</v>
      </c>
      <c r="W1677" s="12">
        <v>0</v>
      </c>
      <c r="X1677" s="12">
        <v>0</v>
      </c>
      <c r="Y1677" s="12">
        <v>0</v>
      </c>
      <c r="Z1677" s="12">
        <v>0</v>
      </c>
      <c r="AA1677" s="12">
        <v>0</v>
      </c>
      <c r="AB1677" s="12">
        <v>0</v>
      </c>
      <c r="AC1677" s="351"/>
      <c r="AD1677" s="358"/>
    </row>
    <row r="1678" spans="1:30" ht="13.5" thickBot="1">
      <c r="A1678" s="350"/>
      <c r="B1678" s="710"/>
      <c r="C1678" s="71"/>
      <c r="D1678" s="135"/>
      <c r="E1678" s="75"/>
      <c r="F1678" s="21"/>
      <c r="G1678" s="75"/>
      <c r="H1678" s="21">
        <v>1</v>
      </c>
      <c r="I1678" s="75"/>
      <c r="J1678" s="21"/>
      <c r="K1678" s="75"/>
      <c r="L1678" s="21"/>
      <c r="M1678" s="75"/>
      <c r="N1678" s="21"/>
      <c r="O1678" s="75"/>
      <c r="P1678" s="114"/>
      <c r="Q1678" s="47" t="s">
        <v>31</v>
      </c>
      <c r="R1678" s="48" t="s">
        <v>218</v>
      </c>
      <c r="S1678" s="15">
        <f t="shared" si="376"/>
        <v>10000</v>
      </c>
      <c r="T1678" s="15">
        <f t="shared" si="375"/>
        <v>0</v>
      </c>
      <c r="U1678" s="538">
        <v>10000</v>
      </c>
      <c r="V1678" s="15">
        <v>0</v>
      </c>
      <c r="W1678" s="15">
        <v>0</v>
      </c>
      <c r="X1678" s="15">
        <v>0</v>
      </c>
      <c r="Y1678" s="15">
        <v>0</v>
      </c>
      <c r="Z1678" s="15">
        <v>0</v>
      </c>
      <c r="AA1678" s="15">
        <v>0</v>
      </c>
      <c r="AB1678" s="15">
        <v>0</v>
      </c>
      <c r="AC1678" s="352"/>
      <c r="AD1678" s="359"/>
    </row>
    <row r="1679" spans="1:31" ht="12.75">
      <c r="A1679" s="349" t="s">
        <v>462</v>
      </c>
      <c r="B1679" s="709" t="s">
        <v>463</v>
      </c>
      <c r="C1679" s="68"/>
      <c r="D1679" s="133"/>
      <c r="E1679" s="123"/>
      <c r="F1679" s="79"/>
      <c r="G1679" s="123"/>
      <c r="H1679" s="79"/>
      <c r="I1679" s="123"/>
      <c r="J1679" s="79"/>
      <c r="K1679" s="123"/>
      <c r="L1679" s="79"/>
      <c r="M1679" s="123"/>
      <c r="N1679" s="79"/>
      <c r="O1679" s="123"/>
      <c r="P1679" s="620"/>
      <c r="Q1679" s="621"/>
      <c r="R1679" s="599" t="s">
        <v>27</v>
      </c>
      <c r="S1679" s="557">
        <f>SUM(S1680:S1690)</f>
        <v>2918.8</v>
      </c>
      <c r="T1679" s="557">
        <f aca="true" t="shared" si="377" ref="T1679:AB1679">SUM(T1680:T1690)</f>
        <v>0</v>
      </c>
      <c r="U1679" s="557">
        <f t="shared" si="377"/>
        <v>2918.8</v>
      </c>
      <c r="V1679" s="557">
        <f t="shared" si="377"/>
        <v>0</v>
      </c>
      <c r="W1679" s="557">
        <f t="shared" si="377"/>
        <v>0</v>
      </c>
      <c r="X1679" s="557">
        <f t="shared" si="377"/>
        <v>0</v>
      </c>
      <c r="Y1679" s="557">
        <f t="shared" si="377"/>
        <v>0</v>
      </c>
      <c r="Z1679" s="557">
        <f t="shared" si="377"/>
        <v>0</v>
      </c>
      <c r="AA1679" s="557">
        <f t="shared" si="377"/>
        <v>0</v>
      </c>
      <c r="AB1679" s="557">
        <f t="shared" si="377"/>
        <v>0</v>
      </c>
      <c r="AC1679" s="616" t="s">
        <v>28</v>
      </c>
      <c r="AD1679" s="622"/>
      <c r="AE1679" s="551"/>
    </row>
    <row r="1680" spans="1:31" ht="12.75">
      <c r="A1680" s="349"/>
      <c r="B1680" s="709"/>
      <c r="C1680" s="68"/>
      <c r="D1680" s="107"/>
      <c r="E1680" s="74"/>
      <c r="F1680" s="10"/>
      <c r="G1680" s="74"/>
      <c r="H1680" s="10"/>
      <c r="I1680" s="74"/>
      <c r="J1680" s="10"/>
      <c r="K1680" s="74"/>
      <c r="L1680" s="10"/>
      <c r="M1680" s="74"/>
      <c r="N1680" s="10"/>
      <c r="O1680" s="74"/>
      <c r="P1680" s="629"/>
      <c r="Q1680" s="552"/>
      <c r="R1680" s="552" t="s">
        <v>30</v>
      </c>
      <c r="S1680" s="538">
        <f>U1680+W1680+Y1680+AA1680</f>
        <v>0</v>
      </c>
      <c r="T1680" s="538">
        <f aca="true" t="shared" si="378" ref="T1680:T1690">V1680+X1680+Z1680+AB1680</f>
        <v>0</v>
      </c>
      <c r="U1680" s="538">
        <v>0</v>
      </c>
      <c r="V1680" s="538">
        <v>0</v>
      </c>
      <c r="W1680" s="538">
        <v>0</v>
      </c>
      <c r="X1680" s="538">
        <v>0</v>
      </c>
      <c r="Y1680" s="538">
        <v>0</v>
      </c>
      <c r="Z1680" s="538">
        <v>0</v>
      </c>
      <c r="AA1680" s="538">
        <v>0</v>
      </c>
      <c r="AB1680" s="538">
        <v>0</v>
      </c>
      <c r="AC1680" s="625"/>
      <c r="AD1680" s="630"/>
      <c r="AE1680" s="551"/>
    </row>
    <row r="1681" spans="1:31" ht="12.75">
      <c r="A1681" s="349"/>
      <c r="B1681" s="709"/>
      <c r="C1681" s="68"/>
      <c r="D1681" s="107"/>
      <c r="E1681" s="74"/>
      <c r="F1681" s="10"/>
      <c r="G1681" s="74"/>
      <c r="H1681" s="10"/>
      <c r="I1681" s="74"/>
      <c r="J1681" s="10"/>
      <c r="K1681" s="74"/>
      <c r="L1681" s="10"/>
      <c r="M1681" s="74"/>
      <c r="N1681" s="10"/>
      <c r="O1681" s="74"/>
      <c r="P1681" s="629"/>
      <c r="Q1681" s="552"/>
      <c r="R1681" s="552" t="s">
        <v>33</v>
      </c>
      <c r="S1681" s="538">
        <f>U1681+W1681+Y1681+AA1681</f>
        <v>0</v>
      </c>
      <c r="T1681" s="538">
        <f t="shared" si="378"/>
        <v>0</v>
      </c>
      <c r="U1681" s="538">
        <v>0</v>
      </c>
      <c r="V1681" s="538">
        <v>0</v>
      </c>
      <c r="W1681" s="538">
        <v>0</v>
      </c>
      <c r="X1681" s="538">
        <v>0</v>
      </c>
      <c r="Y1681" s="538">
        <v>0</v>
      </c>
      <c r="Z1681" s="538">
        <v>0</v>
      </c>
      <c r="AA1681" s="538">
        <v>0</v>
      </c>
      <c r="AB1681" s="538">
        <v>0</v>
      </c>
      <c r="AC1681" s="625"/>
      <c r="AD1681" s="630"/>
      <c r="AE1681" s="551"/>
    </row>
    <row r="1682" spans="1:31" ht="12.75">
      <c r="A1682" s="349"/>
      <c r="B1682" s="709"/>
      <c r="C1682" s="68"/>
      <c r="D1682" s="107"/>
      <c r="E1682" s="74"/>
      <c r="F1682" s="10"/>
      <c r="G1682" s="74"/>
      <c r="H1682" s="10"/>
      <c r="I1682" s="74"/>
      <c r="J1682" s="10"/>
      <c r="K1682" s="74"/>
      <c r="L1682" s="10"/>
      <c r="M1682" s="74"/>
      <c r="N1682" s="10"/>
      <c r="O1682" s="74"/>
      <c r="P1682" s="629"/>
      <c r="Q1682" s="552"/>
      <c r="R1682" s="552" t="s">
        <v>34</v>
      </c>
      <c r="S1682" s="538">
        <f>U1682+W1682+Y1682+AA1682</f>
        <v>0</v>
      </c>
      <c r="T1682" s="538">
        <f t="shared" si="378"/>
        <v>0</v>
      </c>
      <c r="U1682" s="538">
        <v>0</v>
      </c>
      <c r="V1682" s="538">
        <v>0</v>
      </c>
      <c r="W1682" s="538">
        <v>0</v>
      </c>
      <c r="X1682" s="538">
        <v>0</v>
      </c>
      <c r="Y1682" s="538">
        <v>0</v>
      </c>
      <c r="Z1682" s="538">
        <v>0</v>
      </c>
      <c r="AA1682" s="538">
        <v>0</v>
      </c>
      <c r="AB1682" s="538">
        <v>0</v>
      </c>
      <c r="AC1682" s="625"/>
      <c r="AD1682" s="630"/>
      <c r="AE1682" s="551"/>
    </row>
    <row r="1683" spans="1:31" ht="12.75">
      <c r="A1683" s="349"/>
      <c r="B1683" s="709"/>
      <c r="C1683" s="68"/>
      <c r="D1683" s="107"/>
      <c r="E1683" s="74"/>
      <c r="F1683" s="10"/>
      <c r="G1683" s="74"/>
      <c r="H1683" s="10"/>
      <c r="I1683" s="74"/>
      <c r="J1683" s="10"/>
      <c r="K1683" s="74"/>
      <c r="L1683" s="10"/>
      <c r="M1683" s="74"/>
      <c r="N1683" s="10"/>
      <c r="O1683" s="74"/>
      <c r="P1683" s="629"/>
      <c r="Q1683" s="552"/>
      <c r="R1683" s="552" t="s">
        <v>35</v>
      </c>
      <c r="S1683" s="538">
        <f aca="true" t="shared" si="379" ref="S1683:S1690">U1683+W1683+Y1683+AA1683</f>
        <v>0</v>
      </c>
      <c r="T1683" s="538">
        <f t="shared" si="378"/>
        <v>0</v>
      </c>
      <c r="U1683" s="538">
        <v>0</v>
      </c>
      <c r="V1683" s="538">
        <v>0</v>
      </c>
      <c r="W1683" s="538">
        <v>0</v>
      </c>
      <c r="X1683" s="538">
        <v>0</v>
      </c>
      <c r="Y1683" s="538">
        <v>0</v>
      </c>
      <c r="Z1683" s="538">
        <v>0</v>
      </c>
      <c r="AA1683" s="538">
        <v>0</v>
      </c>
      <c r="AB1683" s="538">
        <v>0</v>
      </c>
      <c r="AC1683" s="625"/>
      <c r="AD1683" s="630"/>
      <c r="AE1683" s="551"/>
    </row>
    <row r="1684" spans="1:31" ht="12.75">
      <c r="A1684" s="349"/>
      <c r="B1684" s="709"/>
      <c r="C1684" s="68"/>
      <c r="D1684" s="107"/>
      <c r="E1684" s="74"/>
      <c r="F1684" s="10"/>
      <c r="G1684" s="74"/>
      <c r="H1684" s="10"/>
      <c r="I1684" s="74"/>
      <c r="J1684" s="10"/>
      <c r="K1684" s="74"/>
      <c r="L1684" s="10"/>
      <c r="M1684" s="74"/>
      <c r="N1684" s="10"/>
      <c r="O1684" s="74"/>
      <c r="P1684" s="629"/>
      <c r="Q1684" s="708"/>
      <c r="R1684" s="552" t="s">
        <v>36</v>
      </c>
      <c r="S1684" s="538">
        <f t="shared" si="379"/>
        <v>0</v>
      </c>
      <c r="T1684" s="538">
        <f t="shared" si="378"/>
        <v>0</v>
      </c>
      <c r="U1684" s="538">
        <v>0</v>
      </c>
      <c r="V1684" s="538">
        <v>0</v>
      </c>
      <c r="W1684" s="538">
        <v>0</v>
      </c>
      <c r="X1684" s="538">
        <v>0</v>
      </c>
      <c r="Y1684" s="538">
        <v>0</v>
      </c>
      <c r="Z1684" s="538">
        <v>0</v>
      </c>
      <c r="AA1684" s="538">
        <v>0</v>
      </c>
      <c r="AB1684" s="538">
        <v>0</v>
      </c>
      <c r="AC1684" s="625"/>
      <c r="AD1684" s="630"/>
      <c r="AE1684" s="551"/>
    </row>
    <row r="1685" spans="1:31" ht="12.75">
      <c r="A1685" s="349"/>
      <c r="B1685" s="709"/>
      <c r="C1685" s="68"/>
      <c r="D1685" s="107"/>
      <c r="E1685" s="74"/>
      <c r="F1685" s="10"/>
      <c r="G1685" s="74"/>
      <c r="H1685" s="10"/>
      <c r="I1685" s="74"/>
      <c r="J1685" s="10"/>
      <c r="K1685" s="74"/>
      <c r="L1685" s="10"/>
      <c r="M1685" s="74"/>
      <c r="N1685" s="10"/>
      <c r="O1685" s="74"/>
      <c r="P1685" s="629"/>
      <c r="Q1685" s="708"/>
      <c r="R1685" s="552" t="s">
        <v>207</v>
      </c>
      <c r="S1685" s="538">
        <f t="shared" si="379"/>
        <v>0</v>
      </c>
      <c r="T1685" s="538">
        <f t="shared" si="378"/>
        <v>0</v>
      </c>
      <c r="U1685" s="538">
        <v>0</v>
      </c>
      <c r="V1685" s="538">
        <v>0</v>
      </c>
      <c r="W1685" s="538">
        <v>0</v>
      </c>
      <c r="X1685" s="538">
        <v>0</v>
      </c>
      <c r="Y1685" s="538">
        <v>0</v>
      </c>
      <c r="Z1685" s="538">
        <v>0</v>
      </c>
      <c r="AA1685" s="538">
        <v>0</v>
      </c>
      <c r="AB1685" s="538">
        <v>0</v>
      </c>
      <c r="AC1685" s="625"/>
      <c r="AD1685" s="630"/>
      <c r="AE1685" s="551"/>
    </row>
    <row r="1686" spans="1:31" ht="12.75">
      <c r="A1686" s="349"/>
      <c r="B1686" s="709"/>
      <c r="C1686" s="68"/>
      <c r="D1686" s="107"/>
      <c r="E1686" s="74"/>
      <c r="F1686" s="10"/>
      <c r="G1686" s="74"/>
      <c r="H1686" s="10"/>
      <c r="I1686" s="74"/>
      <c r="J1686" s="10"/>
      <c r="K1686" s="74"/>
      <c r="L1686" s="10"/>
      <c r="M1686" s="74"/>
      <c r="N1686" s="10"/>
      <c r="O1686" s="74"/>
      <c r="P1686" s="629"/>
      <c r="Q1686" s="552"/>
      <c r="R1686" s="552" t="s">
        <v>214</v>
      </c>
      <c r="S1686" s="538">
        <f t="shared" si="379"/>
        <v>0</v>
      </c>
      <c r="T1686" s="538">
        <f t="shared" si="378"/>
        <v>0</v>
      </c>
      <c r="U1686" s="538">
        <v>0</v>
      </c>
      <c r="V1686" s="538">
        <v>0</v>
      </c>
      <c r="W1686" s="538">
        <v>0</v>
      </c>
      <c r="X1686" s="538">
        <v>0</v>
      </c>
      <c r="Y1686" s="538">
        <v>0</v>
      </c>
      <c r="Z1686" s="538">
        <v>0</v>
      </c>
      <c r="AA1686" s="538">
        <v>0</v>
      </c>
      <c r="AB1686" s="538">
        <v>0</v>
      </c>
      <c r="AC1686" s="625"/>
      <c r="AD1686" s="630"/>
      <c r="AE1686" s="551"/>
    </row>
    <row r="1687" spans="1:31" ht="12.75">
      <c r="A1687" s="349"/>
      <c r="B1687" s="709"/>
      <c r="C1687" s="68"/>
      <c r="D1687" s="107"/>
      <c r="E1687" s="74"/>
      <c r="F1687" s="10"/>
      <c r="G1687" s="74"/>
      <c r="H1687" s="10"/>
      <c r="I1687" s="74"/>
      <c r="J1687" s="10"/>
      <c r="K1687" s="74"/>
      <c r="L1687" s="10"/>
      <c r="M1687" s="74"/>
      <c r="N1687" s="10"/>
      <c r="O1687" s="74"/>
      <c r="P1687" s="629"/>
      <c r="Q1687" s="552"/>
      <c r="R1687" s="552" t="s">
        <v>215</v>
      </c>
      <c r="S1687" s="538">
        <f t="shared" si="379"/>
        <v>0</v>
      </c>
      <c r="T1687" s="538">
        <f t="shared" si="378"/>
        <v>0</v>
      </c>
      <c r="U1687" s="538">
        <v>0</v>
      </c>
      <c r="V1687" s="538">
        <v>0</v>
      </c>
      <c r="W1687" s="538">
        <v>0</v>
      </c>
      <c r="X1687" s="538">
        <v>0</v>
      </c>
      <c r="Y1687" s="538">
        <v>0</v>
      </c>
      <c r="Z1687" s="538">
        <v>0</v>
      </c>
      <c r="AA1687" s="538">
        <v>0</v>
      </c>
      <c r="AB1687" s="538">
        <v>0</v>
      </c>
      <c r="AC1687" s="625"/>
      <c r="AD1687" s="630"/>
      <c r="AE1687" s="551"/>
    </row>
    <row r="1688" spans="1:31" ht="12.75">
      <c r="A1688" s="349"/>
      <c r="B1688" s="709"/>
      <c r="C1688" s="68"/>
      <c r="D1688" s="107"/>
      <c r="E1688" s="74"/>
      <c r="F1688" s="10"/>
      <c r="G1688" s="74"/>
      <c r="H1688" s="10"/>
      <c r="I1688" s="74"/>
      <c r="J1688" s="10"/>
      <c r="K1688" s="74"/>
      <c r="L1688" s="10"/>
      <c r="M1688" s="74"/>
      <c r="N1688" s="10"/>
      <c r="O1688" s="74"/>
      <c r="P1688" s="629"/>
      <c r="Q1688" s="552"/>
      <c r="R1688" s="552" t="s">
        <v>216</v>
      </c>
      <c r="S1688" s="538">
        <f t="shared" si="379"/>
        <v>0</v>
      </c>
      <c r="T1688" s="538">
        <f t="shared" si="378"/>
        <v>0</v>
      </c>
      <c r="U1688" s="538">
        <v>0</v>
      </c>
      <c r="V1688" s="538">
        <v>0</v>
      </c>
      <c r="W1688" s="538">
        <v>0</v>
      </c>
      <c r="X1688" s="538">
        <v>0</v>
      </c>
      <c r="Y1688" s="538">
        <v>0</v>
      </c>
      <c r="Z1688" s="538">
        <v>0</v>
      </c>
      <c r="AA1688" s="538">
        <v>0</v>
      </c>
      <c r="AB1688" s="538">
        <v>0</v>
      </c>
      <c r="AC1688" s="625"/>
      <c r="AD1688" s="630"/>
      <c r="AE1688" s="551"/>
    </row>
    <row r="1689" spans="1:31" ht="12.75">
      <c r="A1689" s="349"/>
      <c r="B1689" s="709"/>
      <c r="C1689" s="68"/>
      <c r="D1689" s="107"/>
      <c r="E1689" s="74"/>
      <c r="F1689" s="10">
        <v>1</v>
      </c>
      <c r="G1689" s="74"/>
      <c r="H1689" s="10"/>
      <c r="I1689" s="74"/>
      <c r="J1689" s="10"/>
      <c r="K1689" s="74"/>
      <c r="L1689" s="10"/>
      <c r="M1689" s="74"/>
      <c r="N1689" s="10"/>
      <c r="O1689" s="74"/>
      <c r="P1689" s="629"/>
      <c r="Q1689" s="552" t="s">
        <v>32</v>
      </c>
      <c r="R1689" s="552" t="s">
        <v>217</v>
      </c>
      <c r="S1689" s="538">
        <f t="shared" si="379"/>
        <v>2918.8</v>
      </c>
      <c r="T1689" s="538">
        <f t="shared" si="378"/>
        <v>0</v>
      </c>
      <c r="U1689" s="538">
        <v>2918.8</v>
      </c>
      <c r="V1689" s="538">
        <v>0</v>
      </c>
      <c r="W1689" s="538">
        <v>0</v>
      </c>
      <c r="X1689" s="538">
        <v>0</v>
      </c>
      <c r="Y1689" s="538">
        <v>0</v>
      </c>
      <c r="Z1689" s="538">
        <v>0</v>
      </c>
      <c r="AA1689" s="538">
        <v>0</v>
      </c>
      <c r="AB1689" s="538">
        <v>0</v>
      </c>
      <c r="AC1689" s="625"/>
      <c r="AD1689" s="630"/>
      <c r="AE1689" s="551"/>
    </row>
    <row r="1690" spans="1:31" ht="13.5" thickBot="1">
      <c r="A1690" s="350"/>
      <c r="B1690" s="710"/>
      <c r="C1690" s="71"/>
      <c r="D1690" s="135"/>
      <c r="E1690" s="75"/>
      <c r="F1690" s="21"/>
      <c r="G1690" s="75"/>
      <c r="H1690" s="21"/>
      <c r="I1690" s="75"/>
      <c r="J1690" s="21"/>
      <c r="K1690" s="75"/>
      <c r="L1690" s="21"/>
      <c r="M1690" s="75"/>
      <c r="N1690" s="21"/>
      <c r="O1690" s="75"/>
      <c r="P1690" s="637"/>
      <c r="Q1690" s="553"/>
      <c r="R1690" s="553" t="s">
        <v>218</v>
      </c>
      <c r="S1690" s="542">
        <f t="shared" si="379"/>
        <v>0</v>
      </c>
      <c r="T1690" s="542">
        <f t="shared" si="378"/>
        <v>0</v>
      </c>
      <c r="U1690" s="542">
        <v>0</v>
      </c>
      <c r="V1690" s="542">
        <v>0</v>
      </c>
      <c r="W1690" s="542">
        <v>0</v>
      </c>
      <c r="X1690" s="542">
        <v>0</v>
      </c>
      <c r="Y1690" s="542">
        <v>0</v>
      </c>
      <c r="Z1690" s="542">
        <v>0</v>
      </c>
      <c r="AA1690" s="542">
        <v>0</v>
      </c>
      <c r="AB1690" s="542">
        <v>0</v>
      </c>
      <c r="AC1690" s="633"/>
      <c r="AD1690" s="638"/>
      <c r="AE1690" s="551"/>
    </row>
    <row r="1691" spans="1:31" s="6" customFormat="1" ht="12.75">
      <c r="A1691" s="319"/>
      <c r="B1691" s="571" t="s">
        <v>540</v>
      </c>
      <c r="C1691" s="257">
        <v>2020</v>
      </c>
      <c r="D1691" s="265">
        <f aca="true" t="shared" si="380" ref="D1691:E1696">(D1407+D1419+D1431+D1443+D1455+D1467+D1479+D1491+D1503+D1516+D1528+D1540+D1552+D1564+D1576+D1589+D1601+D1613+D1625+D1637+D1649+D1661+D1673+D1685)/1000</f>
        <v>0.04</v>
      </c>
      <c r="E1691" s="266">
        <f t="shared" si="380"/>
        <v>0.04</v>
      </c>
      <c r="F1691" s="211">
        <f aca="true" t="shared" si="381" ref="F1691:K1691">F1407+F1419+F1431+F1443+F1455+F1467+F1479+F1491+F1503+F1516+F1528+F1540+F1552+F1564+F1576+F1589+F1601+F1613+F1625+F1637+F1649+F1661+F1673+F1685</f>
        <v>1</v>
      </c>
      <c r="G1691" s="214">
        <f t="shared" si="381"/>
        <v>1</v>
      </c>
      <c r="H1691" s="211">
        <f t="shared" si="381"/>
        <v>1</v>
      </c>
      <c r="I1691" s="214">
        <f t="shared" si="381"/>
        <v>1</v>
      </c>
      <c r="J1691" s="211">
        <f t="shared" si="381"/>
        <v>0</v>
      </c>
      <c r="K1691" s="214">
        <f t="shared" si="381"/>
        <v>0</v>
      </c>
      <c r="L1691" s="211">
        <f aca="true" t="shared" si="382" ref="L1691:O1696">L1407+L1419+L1431+L1443+L1455+L1467+L1479+L1491+L1503+L1516+L1528+L1540+L1552+L1564+L1576+L1589+L1601+L1613+L1625+L1637+L1649+L1661+L1673+L1685</f>
        <v>0</v>
      </c>
      <c r="M1691" s="214">
        <f t="shared" si="382"/>
        <v>0</v>
      </c>
      <c r="N1691" s="211">
        <f t="shared" si="382"/>
        <v>0</v>
      </c>
      <c r="O1691" s="214">
        <f t="shared" si="382"/>
        <v>0</v>
      </c>
      <c r="P1691" s="575"/>
      <c r="Q1691" s="534"/>
      <c r="R1691" s="599">
        <v>2020</v>
      </c>
      <c r="S1691" s="560">
        <f>S1407+S1419+S1431+S1443+S1455+S1467+S1479+S1491+S1503+S1516+S1528+S1540+S1552+S1564+S1576+S1589+S1601+S1613+S1625+S1637+S1649+S1661+S1673+S1685</f>
        <v>2640.4</v>
      </c>
      <c r="T1691" s="560">
        <f aca="true" t="shared" si="383" ref="T1691:AB1691">T1407+T1419+T1431+T1443+T1455+T1467+T1479+T1491+T1503+T1516+T1528+T1540+T1552+T1564+T1576+T1589+T1601+T1613+T1625+T1637+T1649+T1661+T1673+T1685</f>
        <v>2640.4</v>
      </c>
      <c r="U1691" s="560">
        <f t="shared" si="383"/>
        <v>2640.4</v>
      </c>
      <c r="V1691" s="560">
        <f t="shared" si="383"/>
        <v>2640.4</v>
      </c>
      <c r="W1691" s="560">
        <f t="shared" si="383"/>
        <v>0</v>
      </c>
      <c r="X1691" s="560">
        <f t="shared" si="383"/>
        <v>0</v>
      </c>
      <c r="Y1691" s="560">
        <f t="shared" si="383"/>
        <v>0</v>
      </c>
      <c r="Z1691" s="560">
        <f t="shared" si="383"/>
        <v>0</v>
      </c>
      <c r="AA1691" s="560">
        <f t="shared" si="383"/>
        <v>0</v>
      </c>
      <c r="AB1691" s="560">
        <f t="shared" si="383"/>
        <v>0</v>
      </c>
      <c r="AC1691" s="571"/>
      <c r="AD1691" s="697"/>
      <c r="AE1691" s="580"/>
    </row>
    <row r="1692" spans="1:31" s="6" customFormat="1" ht="12.75">
      <c r="A1692" s="320"/>
      <c r="B1692" s="578"/>
      <c r="C1692" s="258">
        <v>2021</v>
      </c>
      <c r="D1692" s="267">
        <f t="shared" si="380"/>
        <v>0.2</v>
      </c>
      <c r="E1692" s="268">
        <f t="shared" si="380"/>
        <v>0</v>
      </c>
      <c r="F1692" s="96">
        <f aca="true" t="shared" si="384" ref="F1692:K1692">F1408+F1420+F1432+F1444+F1456+F1468+F1480+F1492+F1504+F1517+F1529+F1541+F1553+F1565+F1577+F1590+F1602+F1614+F1626+F1638+F1650+F1662+F1674+F1686</f>
        <v>0</v>
      </c>
      <c r="G1692" s="108">
        <f t="shared" si="384"/>
        <v>0</v>
      </c>
      <c r="H1692" s="96">
        <f t="shared" si="384"/>
        <v>2</v>
      </c>
      <c r="I1692" s="108">
        <f t="shared" si="384"/>
        <v>1</v>
      </c>
      <c r="J1692" s="96">
        <f t="shared" si="384"/>
        <v>0</v>
      </c>
      <c r="K1692" s="108">
        <f t="shared" si="384"/>
        <v>0</v>
      </c>
      <c r="L1692" s="96">
        <f t="shared" si="382"/>
        <v>0</v>
      </c>
      <c r="M1692" s="108">
        <f t="shared" si="382"/>
        <v>0</v>
      </c>
      <c r="N1692" s="96">
        <f t="shared" si="382"/>
        <v>0</v>
      </c>
      <c r="O1692" s="108">
        <f t="shared" si="382"/>
        <v>0</v>
      </c>
      <c r="P1692" s="585"/>
      <c r="Q1692" s="558"/>
      <c r="R1692" s="586">
        <v>2021</v>
      </c>
      <c r="S1692" s="558">
        <f aca="true" t="shared" si="385" ref="S1692:AB1696">S1408+S1420+S1432+S1444+S1456+S1468+S1480+S1492+S1504+S1517+S1529+S1541+S1553+S1565+S1577+S1590+S1602+S1614+S1626+S1638+S1650+S1662+S1674+S1686</f>
        <v>65938.1</v>
      </c>
      <c r="T1692" s="558">
        <f t="shared" si="385"/>
        <v>31256.8</v>
      </c>
      <c r="U1692" s="558">
        <f t="shared" si="385"/>
        <v>65938.1</v>
      </c>
      <c r="V1692" s="558">
        <f t="shared" si="385"/>
        <v>31256.8</v>
      </c>
      <c r="W1692" s="558">
        <f t="shared" si="385"/>
        <v>0</v>
      </c>
      <c r="X1692" s="558">
        <f t="shared" si="385"/>
        <v>0</v>
      </c>
      <c r="Y1692" s="558">
        <f t="shared" si="385"/>
        <v>0</v>
      </c>
      <c r="Z1692" s="558">
        <f t="shared" si="385"/>
        <v>0</v>
      </c>
      <c r="AA1692" s="558">
        <f t="shared" si="385"/>
        <v>0</v>
      </c>
      <c r="AB1692" s="558">
        <f t="shared" si="385"/>
        <v>0</v>
      </c>
      <c r="AC1692" s="578"/>
      <c r="AD1692" s="579"/>
      <c r="AE1692" s="580"/>
    </row>
    <row r="1693" spans="1:31" s="6" customFormat="1" ht="12.75">
      <c r="A1693" s="320"/>
      <c r="B1693" s="578"/>
      <c r="C1693" s="258">
        <v>2022</v>
      </c>
      <c r="D1693" s="267">
        <f t="shared" si="380"/>
        <v>0</v>
      </c>
      <c r="E1693" s="268">
        <f t="shared" si="380"/>
        <v>0</v>
      </c>
      <c r="F1693" s="96">
        <f aca="true" t="shared" si="386" ref="F1693:K1693">F1409+F1421+F1433+F1445+F1457+F1469+F1481+F1493+F1505+F1518+F1530+F1542+F1554+F1566+F1578+F1591+F1603+F1615+F1627+F1639+F1651+F1663+F1675+F1687</f>
        <v>0</v>
      </c>
      <c r="G1693" s="108">
        <f t="shared" si="386"/>
        <v>0</v>
      </c>
      <c r="H1693" s="96">
        <f t="shared" si="386"/>
        <v>0</v>
      </c>
      <c r="I1693" s="108">
        <f t="shared" si="386"/>
        <v>0</v>
      </c>
      <c r="J1693" s="96">
        <f t="shared" si="386"/>
        <v>0</v>
      </c>
      <c r="K1693" s="108">
        <f t="shared" si="386"/>
        <v>0</v>
      </c>
      <c r="L1693" s="96">
        <f t="shared" si="382"/>
        <v>0</v>
      </c>
      <c r="M1693" s="108">
        <f t="shared" si="382"/>
        <v>0</v>
      </c>
      <c r="N1693" s="96">
        <f t="shared" si="382"/>
        <v>0</v>
      </c>
      <c r="O1693" s="108">
        <f t="shared" si="382"/>
        <v>0</v>
      </c>
      <c r="P1693" s="585"/>
      <c r="Q1693" s="558"/>
      <c r="R1693" s="586">
        <v>2022</v>
      </c>
      <c r="S1693" s="558">
        <f t="shared" si="385"/>
        <v>0</v>
      </c>
      <c r="T1693" s="558">
        <f t="shared" si="385"/>
        <v>0</v>
      </c>
      <c r="U1693" s="558">
        <f t="shared" si="385"/>
        <v>0</v>
      </c>
      <c r="V1693" s="558">
        <f t="shared" si="385"/>
        <v>0</v>
      </c>
      <c r="W1693" s="558">
        <f t="shared" si="385"/>
        <v>0</v>
      </c>
      <c r="X1693" s="558">
        <f t="shared" si="385"/>
        <v>0</v>
      </c>
      <c r="Y1693" s="558">
        <f t="shared" si="385"/>
        <v>0</v>
      </c>
      <c r="Z1693" s="558">
        <f t="shared" si="385"/>
        <v>0</v>
      </c>
      <c r="AA1693" s="558">
        <f t="shared" si="385"/>
        <v>0</v>
      </c>
      <c r="AB1693" s="558">
        <f t="shared" si="385"/>
        <v>0</v>
      </c>
      <c r="AC1693" s="578"/>
      <c r="AD1693" s="579"/>
      <c r="AE1693" s="580"/>
    </row>
    <row r="1694" spans="1:31" s="6" customFormat="1" ht="12.75">
      <c r="A1694" s="320"/>
      <c r="B1694" s="578"/>
      <c r="C1694" s="258">
        <v>2023</v>
      </c>
      <c r="D1694" s="267">
        <f t="shared" si="380"/>
        <v>0</v>
      </c>
      <c r="E1694" s="268">
        <f t="shared" si="380"/>
        <v>0</v>
      </c>
      <c r="F1694" s="96">
        <f aca="true" t="shared" si="387" ref="F1694:K1694">F1410+F1422+F1434+F1446+F1458+F1470+F1482+F1494+F1506+F1519+F1531+F1543+F1555+F1567+F1579+F1592+F1604+F1616+F1628+F1640+F1652+F1664+F1676+F1688</f>
        <v>0</v>
      </c>
      <c r="G1694" s="108">
        <f t="shared" si="387"/>
        <v>0</v>
      </c>
      <c r="H1694" s="96">
        <f t="shared" si="387"/>
        <v>0</v>
      </c>
      <c r="I1694" s="108">
        <f t="shared" si="387"/>
        <v>0</v>
      </c>
      <c r="J1694" s="96">
        <f t="shared" si="387"/>
        <v>0</v>
      </c>
      <c r="K1694" s="108">
        <f t="shared" si="387"/>
        <v>0</v>
      </c>
      <c r="L1694" s="96">
        <f t="shared" si="382"/>
        <v>0</v>
      </c>
      <c r="M1694" s="108">
        <f t="shared" si="382"/>
        <v>0</v>
      </c>
      <c r="N1694" s="96">
        <f t="shared" si="382"/>
        <v>0</v>
      </c>
      <c r="O1694" s="108">
        <f t="shared" si="382"/>
        <v>0</v>
      </c>
      <c r="P1694" s="585"/>
      <c r="Q1694" s="558"/>
      <c r="R1694" s="586">
        <v>2023</v>
      </c>
      <c r="S1694" s="558">
        <f>S1410+S1422+S1434+S1446+S1458+S1470+S1482+S1494+S1519+S1531+S1543+S1555+S1567+S1579+S1592+S1604+S1616+S1628+S1640+S1652+S1664+S1676+S1688+S1506</f>
        <v>19000</v>
      </c>
      <c r="T1694" s="558">
        <f aca="true" t="shared" si="388" ref="T1694:AB1694">T1410+T1422+T1434+T1446+T1458+T1470+T1482+T1494+T1519+T1531+T1543+T1555+T1567+T1579+T1592+T1604+T1616+T1628+T1640+T1652+T1664+T1676+T1688+T1506</f>
        <v>9600</v>
      </c>
      <c r="U1694" s="558">
        <f t="shared" si="388"/>
        <v>19000</v>
      </c>
      <c r="V1694" s="558">
        <f t="shared" si="388"/>
        <v>9600</v>
      </c>
      <c r="W1694" s="558">
        <f t="shared" si="388"/>
        <v>0</v>
      </c>
      <c r="X1694" s="558">
        <f t="shared" si="388"/>
        <v>0</v>
      </c>
      <c r="Y1694" s="558">
        <f t="shared" si="388"/>
        <v>0</v>
      </c>
      <c r="Z1694" s="558">
        <f t="shared" si="388"/>
        <v>0</v>
      </c>
      <c r="AA1694" s="558">
        <f t="shared" si="388"/>
        <v>0</v>
      </c>
      <c r="AB1694" s="558">
        <f t="shared" si="388"/>
        <v>0</v>
      </c>
      <c r="AC1694" s="578"/>
      <c r="AD1694" s="579"/>
      <c r="AE1694" s="580"/>
    </row>
    <row r="1695" spans="1:31" s="6" customFormat="1" ht="12.75">
      <c r="A1695" s="320"/>
      <c r="B1695" s="578"/>
      <c r="C1695" s="258">
        <v>2024</v>
      </c>
      <c r="D1695" s="267">
        <f t="shared" si="380"/>
        <v>0</v>
      </c>
      <c r="E1695" s="268">
        <f t="shared" si="380"/>
        <v>0</v>
      </c>
      <c r="F1695" s="96">
        <f aca="true" t="shared" si="389" ref="F1695:K1695">F1411+F1423+F1435+F1447+F1459+F1471+F1483+F1495+F1507+F1520+F1532+F1544+F1556+F1568+F1580+F1593+F1605+F1617+F1629+F1641+F1653+F1665+F1677+F1689</f>
        <v>17</v>
      </c>
      <c r="G1695" s="108">
        <f t="shared" si="389"/>
        <v>0</v>
      </c>
      <c r="H1695" s="96">
        <f t="shared" si="389"/>
        <v>0</v>
      </c>
      <c r="I1695" s="108">
        <f t="shared" si="389"/>
        <v>0</v>
      </c>
      <c r="J1695" s="96">
        <f t="shared" si="389"/>
        <v>0</v>
      </c>
      <c r="K1695" s="108">
        <f t="shared" si="389"/>
        <v>0</v>
      </c>
      <c r="L1695" s="96">
        <f t="shared" si="382"/>
        <v>0</v>
      </c>
      <c r="M1695" s="108">
        <f t="shared" si="382"/>
        <v>0</v>
      </c>
      <c r="N1695" s="96">
        <f t="shared" si="382"/>
        <v>0</v>
      </c>
      <c r="O1695" s="108">
        <f t="shared" si="382"/>
        <v>0</v>
      </c>
      <c r="P1695" s="585"/>
      <c r="Q1695" s="558"/>
      <c r="R1695" s="586">
        <v>2024</v>
      </c>
      <c r="S1695" s="558">
        <f>S1411+S1423+S1435+S1447+S1459+S1471+S1483+S1495+S1506+S1520+S1532+S1544+S1556+S1568+S1580+S1593+S1605+S1617+S1629+S1641+S1653+S1665+S1677+S1689</f>
        <v>75406</v>
      </c>
      <c r="T1695" s="558">
        <f t="shared" si="385"/>
        <v>0</v>
      </c>
      <c r="U1695" s="558">
        <f>U1411+U1423+U1435+U1447+U1459+U1471+U1483+U1495+U1506+U1520+U1532+U1544+U1556+U1568+U1580+U1593+U1605+U1617+U1629+U1641+U1653+U1665+U1677+U1689</f>
        <v>75071.40000000001</v>
      </c>
      <c r="V1695" s="558">
        <f t="shared" si="385"/>
        <v>0</v>
      </c>
      <c r="W1695" s="558">
        <f t="shared" si="385"/>
        <v>0</v>
      </c>
      <c r="X1695" s="558">
        <f t="shared" si="385"/>
        <v>0</v>
      </c>
      <c r="Y1695" s="558">
        <f t="shared" si="385"/>
        <v>334.6</v>
      </c>
      <c r="Z1695" s="558">
        <f t="shared" si="385"/>
        <v>0</v>
      </c>
      <c r="AA1695" s="558">
        <f t="shared" si="385"/>
        <v>0</v>
      </c>
      <c r="AB1695" s="558">
        <f t="shared" si="385"/>
        <v>0</v>
      </c>
      <c r="AC1695" s="578"/>
      <c r="AD1695" s="579"/>
      <c r="AE1695" s="580"/>
    </row>
    <row r="1696" spans="1:31" s="6" customFormat="1" ht="13.5" thickBot="1">
      <c r="A1696" s="321"/>
      <c r="B1696" s="588"/>
      <c r="C1696" s="259">
        <v>2025</v>
      </c>
      <c r="D1696" s="269">
        <f t="shared" si="380"/>
        <v>29.81</v>
      </c>
      <c r="E1696" s="270">
        <f t="shared" si="380"/>
        <v>0</v>
      </c>
      <c r="F1696" s="216">
        <f aca="true" t="shared" si="390" ref="F1696:K1696">F1412+F1424+F1436+F1448+F1460+F1472+F1484+F1496+F1508+F1521+F1533+F1545+F1557+F1569+F1581+F1594+F1606+F1618+F1630+F1642+F1654+F1666+F1678+F1690</f>
        <v>0</v>
      </c>
      <c r="G1696" s="215">
        <f t="shared" si="390"/>
        <v>0</v>
      </c>
      <c r="H1696" s="216">
        <f t="shared" si="390"/>
        <v>15</v>
      </c>
      <c r="I1696" s="215">
        <f t="shared" si="390"/>
        <v>0</v>
      </c>
      <c r="J1696" s="216">
        <f t="shared" si="390"/>
        <v>0</v>
      </c>
      <c r="K1696" s="215">
        <f t="shared" si="390"/>
        <v>0</v>
      </c>
      <c r="L1696" s="216">
        <f t="shared" si="382"/>
        <v>0</v>
      </c>
      <c r="M1696" s="215">
        <f t="shared" si="382"/>
        <v>0</v>
      </c>
      <c r="N1696" s="216">
        <f t="shared" si="382"/>
        <v>0</v>
      </c>
      <c r="O1696" s="215">
        <f t="shared" si="382"/>
        <v>0</v>
      </c>
      <c r="P1696" s="593"/>
      <c r="Q1696" s="559"/>
      <c r="R1696" s="594">
        <v>2025</v>
      </c>
      <c r="S1696" s="562">
        <f t="shared" si="385"/>
        <v>657063.3</v>
      </c>
      <c r="T1696" s="562">
        <f t="shared" si="385"/>
        <v>0</v>
      </c>
      <c r="U1696" s="562">
        <f t="shared" si="385"/>
        <v>657063.3</v>
      </c>
      <c r="V1696" s="562">
        <f t="shared" si="385"/>
        <v>0</v>
      </c>
      <c r="W1696" s="562">
        <f t="shared" si="385"/>
        <v>0</v>
      </c>
      <c r="X1696" s="562">
        <f t="shared" si="385"/>
        <v>0</v>
      </c>
      <c r="Y1696" s="562">
        <f t="shared" si="385"/>
        <v>0</v>
      </c>
      <c r="Z1696" s="562">
        <f t="shared" si="385"/>
        <v>0</v>
      </c>
      <c r="AA1696" s="562">
        <f t="shared" si="385"/>
        <v>0</v>
      </c>
      <c r="AB1696" s="562">
        <f t="shared" si="385"/>
        <v>0</v>
      </c>
      <c r="AC1696" s="588"/>
      <c r="AD1696" s="595"/>
      <c r="AE1696" s="580"/>
    </row>
    <row r="1697" spans="1:30" s="18" customFormat="1" ht="27" customHeight="1" thickBot="1">
      <c r="A1697" s="361" t="s">
        <v>132</v>
      </c>
      <c r="B1697" s="362"/>
      <c r="C1697" s="362"/>
      <c r="D1697" s="362"/>
      <c r="E1697" s="362"/>
      <c r="F1697" s="362"/>
      <c r="G1697" s="362"/>
      <c r="H1697" s="362"/>
      <c r="I1697" s="362"/>
      <c r="J1697" s="362"/>
      <c r="K1697" s="362"/>
      <c r="L1697" s="362"/>
      <c r="M1697" s="362"/>
      <c r="N1697" s="362"/>
      <c r="O1697" s="362"/>
      <c r="P1697" s="362"/>
      <c r="Q1697" s="362"/>
      <c r="R1697" s="362"/>
      <c r="S1697" s="362"/>
      <c r="T1697" s="362"/>
      <c r="U1697" s="362"/>
      <c r="V1697" s="362"/>
      <c r="W1697" s="362"/>
      <c r="X1697" s="362"/>
      <c r="Y1697" s="362"/>
      <c r="Z1697" s="362"/>
      <c r="AA1697" s="362"/>
      <c r="AB1697" s="362"/>
      <c r="AC1697" s="362"/>
      <c r="AD1697" s="363"/>
    </row>
    <row r="1698" spans="1:30" ht="12.75" customHeight="1">
      <c r="A1698" s="322" t="s">
        <v>133</v>
      </c>
      <c r="B1698" s="615" t="s">
        <v>134</v>
      </c>
      <c r="C1698" s="680" t="s">
        <v>41</v>
      </c>
      <c r="D1698" s="617"/>
      <c r="E1698" s="618"/>
      <c r="F1698" s="619"/>
      <c r="G1698" s="618"/>
      <c r="H1698" s="619"/>
      <c r="I1698" s="618"/>
      <c r="J1698" s="619"/>
      <c r="K1698" s="618"/>
      <c r="L1698" s="619"/>
      <c r="M1698" s="618"/>
      <c r="N1698" s="619"/>
      <c r="O1698" s="618"/>
      <c r="P1698" s="620"/>
      <c r="Q1698" s="621"/>
      <c r="R1698" s="599" t="s">
        <v>27</v>
      </c>
      <c r="S1698" s="534">
        <f>SUM(S1699:S1709)</f>
        <v>15000</v>
      </c>
      <c r="T1698" s="534">
        <f aca="true" t="shared" si="391" ref="T1698:AB1698">SUM(T1699:T1709)</f>
        <v>15000</v>
      </c>
      <c r="U1698" s="534">
        <f t="shared" si="391"/>
        <v>15000</v>
      </c>
      <c r="V1698" s="534">
        <f t="shared" si="391"/>
        <v>15000</v>
      </c>
      <c r="W1698" s="534">
        <f t="shared" si="391"/>
        <v>0</v>
      </c>
      <c r="X1698" s="534">
        <f t="shared" si="391"/>
        <v>0</v>
      </c>
      <c r="Y1698" s="534">
        <f t="shared" si="391"/>
        <v>0</v>
      </c>
      <c r="Z1698" s="534">
        <f t="shared" si="391"/>
        <v>0</v>
      </c>
      <c r="AA1698" s="534">
        <f t="shared" si="391"/>
        <v>0</v>
      </c>
      <c r="AB1698" s="534">
        <f t="shared" si="391"/>
        <v>0</v>
      </c>
      <c r="AC1698" s="683" t="s">
        <v>28</v>
      </c>
      <c r="AD1698" s="684"/>
    </row>
    <row r="1699" spans="1:30" ht="12.75">
      <c r="A1699" s="323"/>
      <c r="B1699" s="624"/>
      <c r="C1699" s="685"/>
      <c r="D1699" s="626"/>
      <c r="E1699" s="627"/>
      <c r="F1699" s="628"/>
      <c r="G1699" s="627"/>
      <c r="H1699" s="628"/>
      <c r="I1699" s="627"/>
      <c r="J1699" s="628"/>
      <c r="K1699" s="627"/>
      <c r="L1699" s="628"/>
      <c r="M1699" s="627"/>
      <c r="N1699" s="628"/>
      <c r="O1699" s="627"/>
      <c r="P1699" s="698">
        <v>834001414</v>
      </c>
      <c r="Q1699" s="552" t="s">
        <v>32</v>
      </c>
      <c r="R1699" s="552" t="s">
        <v>30</v>
      </c>
      <c r="S1699" s="538">
        <f aca="true" t="shared" si="392" ref="S1699:T1703">U1699+W1699+Y1699+AA1699</f>
        <v>15000</v>
      </c>
      <c r="T1699" s="538">
        <f t="shared" si="392"/>
        <v>15000</v>
      </c>
      <c r="U1699" s="538">
        <v>15000</v>
      </c>
      <c r="V1699" s="538">
        <v>15000</v>
      </c>
      <c r="W1699" s="538">
        <v>0</v>
      </c>
      <c r="X1699" s="538">
        <v>0</v>
      </c>
      <c r="Y1699" s="538">
        <v>0</v>
      </c>
      <c r="Z1699" s="538">
        <v>0</v>
      </c>
      <c r="AA1699" s="538">
        <v>0</v>
      </c>
      <c r="AB1699" s="538">
        <v>0</v>
      </c>
      <c r="AC1699" s="688"/>
      <c r="AD1699" s="689"/>
    </row>
    <row r="1700" spans="1:30" ht="12.75">
      <c r="A1700" s="323"/>
      <c r="B1700" s="624"/>
      <c r="C1700" s="685"/>
      <c r="D1700" s="626"/>
      <c r="E1700" s="627"/>
      <c r="F1700" s="628"/>
      <c r="G1700" s="627"/>
      <c r="H1700" s="628"/>
      <c r="I1700" s="627"/>
      <c r="J1700" s="628"/>
      <c r="K1700" s="627"/>
      <c r="L1700" s="628"/>
      <c r="M1700" s="627"/>
      <c r="N1700" s="628"/>
      <c r="O1700" s="627"/>
      <c r="P1700" s="629"/>
      <c r="Q1700" s="552"/>
      <c r="R1700" s="552" t="s">
        <v>33</v>
      </c>
      <c r="S1700" s="538">
        <f t="shared" si="392"/>
        <v>0</v>
      </c>
      <c r="T1700" s="538">
        <f t="shared" si="392"/>
        <v>0</v>
      </c>
      <c r="U1700" s="538">
        <v>0</v>
      </c>
      <c r="V1700" s="538">
        <v>0</v>
      </c>
      <c r="W1700" s="538">
        <v>0</v>
      </c>
      <c r="X1700" s="538">
        <v>0</v>
      </c>
      <c r="Y1700" s="538">
        <v>0</v>
      </c>
      <c r="Z1700" s="538">
        <v>0</v>
      </c>
      <c r="AA1700" s="538">
        <v>0</v>
      </c>
      <c r="AB1700" s="538">
        <v>0</v>
      </c>
      <c r="AC1700" s="688"/>
      <c r="AD1700" s="689"/>
    </row>
    <row r="1701" spans="1:30" ht="12.75">
      <c r="A1701" s="323"/>
      <c r="B1701" s="624"/>
      <c r="C1701" s="685"/>
      <c r="D1701" s="626"/>
      <c r="E1701" s="627"/>
      <c r="F1701" s="628"/>
      <c r="G1701" s="627"/>
      <c r="H1701" s="628"/>
      <c r="I1701" s="627"/>
      <c r="J1701" s="628"/>
      <c r="K1701" s="627"/>
      <c r="L1701" s="628"/>
      <c r="M1701" s="627"/>
      <c r="N1701" s="628"/>
      <c r="O1701" s="627"/>
      <c r="P1701" s="629"/>
      <c r="Q1701" s="552"/>
      <c r="R1701" s="552" t="s">
        <v>34</v>
      </c>
      <c r="S1701" s="538">
        <f t="shared" si="392"/>
        <v>0</v>
      </c>
      <c r="T1701" s="538">
        <f t="shared" si="392"/>
        <v>0</v>
      </c>
      <c r="U1701" s="538">
        <v>0</v>
      </c>
      <c r="V1701" s="538">
        <v>0</v>
      </c>
      <c r="W1701" s="538">
        <v>0</v>
      </c>
      <c r="X1701" s="538">
        <v>0</v>
      </c>
      <c r="Y1701" s="538">
        <v>0</v>
      </c>
      <c r="Z1701" s="538">
        <v>0</v>
      </c>
      <c r="AA1701" s="538">
        <v>0</v>
      </c>
      <c r="AB1701" s="538">
        <v>0</v>
      </c>
      <c r="AC1701" s="688"/>
      <c r="AD1701" s="689"/>
    </row>
    <row r="1702" spans="1:30" ht="12.75">
      <c r="A1702" s="323"/>
      <c r="B1702" s="624"/>
      <c r="C1702" s="685"/>
      <c r="D1702" s="626"/>
      <c r="E1702" s="627"/>
      <c r="F1702" s="628"/>
      <c r="G1702" s="627"/>
      <c r="H1702" s="628"/>
      <c r="I1702" s="627"/>
      <c r="J1702" s="628"/>
      <c r="K1702" s="627"/>
      <c r="L1702" s="628"/>
      <c r="M1702" s="627"/>
      <c r="N1702" s="628"/>
      <c r="O1702" s="627"/>
      <c r="P1702" s="629"/>
      <c r="Q1702" s="552"/>
      <c r="R1702" s="552" t="s">
        <v>35</v>
      </c>
      <c r="S1702" s="538">
        <f t="shared" si="392"/>
        <v>0</v>
      </c>
      <c r="T1702" s="538">
        <f t="shared" si="392"/>
        <v>0</v>
      </c>
      <c r="U1702" s="538">
        <v>0</v>
      </c>
      <c r="V1702" s="538">
        <v>0</v>
      </c>
      <c r="W1702" s="538">
        <v>0</v>
      </c>
      <c r="X1702" s="538">
        <v>0</v>
      </c>
      <c r="Y1702" s="538">
        <v>0</v>
      </c>
      <c r="Z1702" s="538">
        <v>0</v>
      </c>
      <c r="AA1702" s="538">
        <v>0</v>
      </c>
      <c r="AB1702" s="538">
        <v>0</v>
      </c>
      <c r="AC1702" s="688"/>
      <c r="AD1702" s="689"/>
    </row>
    <row r="1703" spans="1:30" ht="12.75">
      <c r="A1703" s="323"/>
      <c r="B1703" s="624"/>
      <c r="C1703" s="685"/>
      <c r="D1703" s="626"/>
      <c r="E1703" s="627"/>
      <c r="F1703" s="628"/>
      <c r="G1703" s="627"/>
      <c r="H1703" s="628"/>
      <c r="I1703" s="627"/>
      <c r="J1703" s="628"/>
      <c r="K1703" s="627"/>
      <c r="L1703" s="628"/>
      <c r="M1703" s="627"/>
      <c r="N1703" s="628"/>
      <c r="O1703" s="627"/>
      <c r="P1703" s="629"/>
      <c r="Q1703" s="552"/>
      <c r="R1703" s="552" t="s">
        <v>36</v>
      </c>
      <c r="S1703" s="538">
        <f t="shared" si="392"/>
        <v>0</v>
      </c>
      <c r="T1703" s="538">
        <f t="shared" si="392"/>
        <v>0</v>
      </c>
      <c r="U1703" s="538">
        <v>0</v>
      </c>
      <c r="V1703" s="538">
        <v>0</v>
      </c>
      <c r="W1703" s="538">
        <v>0</v>
      </c>
      <c r="X1703" s="538">
        <v>0</v>
      </c>
      <c r="Y1703" s="538">
        <v>0</v>
      </c>
      <c r="Z1703" s="538">
        <v>0</v>
      </c>
      <c r="AA1703" s="538">
        <v>0</v>
      </c>
      <c r="AB1703" s="538">
        <v>0</v>
      </c>
      <c r="AC1703" s="688"/>
      <c r="AD1703" s="689"/>
    </row>
    <row r="1704" spans="1:30" ht="12.75">
      <c r="A1704" s="323"/>
      <c r="B1704" s="624"/>
      <c r="C1704" s="685"/>
      <c r="D1704" s="626"/>
      <c r="E1704" s="627"/>
      <c r="F1704" s="628"/>
      <c r="G1704" s="627"/>
      <c r="H1704" s="628"/>
      <c r="I1704" s="627"/>
      <c r="J1704" s="628"/>
      <c r="K1704" s="627"/>
      <c r="L1704" s="628"/>
      <c r="M1704" s="627"/>
      <c r="N1704" s="628"/>
      <c r="O1704" s="627"/>
      <c r="P1704" s="629"/>
      <c r="Q1704" s="552"/>
      <c r="R1704" s="552" t="s">
        <v>207</v>
      </c>
      <c r="S1704" s="538">
        <v>0</v>
      </c>
      <c r="T1704" s="538">
        <v>0</v>
      </c>
      <c r="U1704" s="538">
        <v>0</v>
      </c>
      <c r="V1704" s="538">
        <v>0</v>
      </c>
      <c r="W1704" s="538">
        <v>0</v>
      </c>
      <c r="X1704" s="538">
        <v>0</v>
      </c>
      <c r="Y1704" s="538">
        <v>0</v>
      </c>
      <c r="Z1704" s="538">
        <v>0</v>
      </c>
      <c r="AA1704" s="538">
        <v>0</v>
      </c>
      <c r="AB1704" s="538">
        <v>0</v>
      </c>
      <c r="AC1704" s="688"/>
      <c r="AD1704" s="689"/>
    </row>
    <row r="1705" spans="1:30" ht="12.75">
      <c r="A1705" s="323"/>
      <c r="B1705" s="624"/>
      <c r="C1705" s="685"/>
      <c r="D1705" s="626"/>
      <c r="E1705" s="627"/>
      <c r="F1705" s="628"/>
      <c r="G1705" s="627"/>
      <c r="H1705" s="628"/>
      <c r="I1705" s="627"/>
      <c r="J1705" s="628"/>
      <c r="K1705" s="627"/>
      <c r="L1705" s="628"/>
      <c r="M1705" s="627"/>
      <c r="N1705" s="628"/>
      <c r="O1705" s="627"/>
      <c r="P1705" s="629"/>
      <c r="Q1705" s="552"/>
      <c r="R1705" s="552" t="s">
        <v>214</v>
      </c>
      <c r="S1705" s="538">
        <f aca="true" t="shared" si="393" ref="S1705:T1709">U1705+W1705+Y1705+AA1705</f>
        <v>0</v>
      </c>
      <c r="T1705" s="538">
        <f t="shared" si="393"/>
        <v>0</v>
      </c>
      <c r="U1705" s="538">
        <v>0</v>
      </c>
      <c r="V1705" s="538">
        <v>0</v>
      </c>
      <c r="W1705" s="538">
        <v>0</v>
      </c>
      <c r="X1705" s="538">
        <v>0</v>
      </c>
      <c r="Y1705" s="538">
        <v>0</v>
      </c>
      <c r="Z1705" s="538">
        <v>0</v>
      </c>
      <c r="AA1705" s="538">
        <v>0</v>
      </c>
      <c r="AB1705" s="538">
        <v>0</v>
      </c>
      <c r="AC1705" s="688"/>
      <c r="AD1705" s="689"/>
    </row>
    <row r="1706" spans="1:30" ht="12.75">
      <c r="A1706" s="323"/>
      <c r="B1706" s="624"/>
      <c r="C1706" s="685"/>
      <c r="D1706" s="626"/>
      <c r="E1706" s="627"/>
      <c r="F1706" s="628"/>
      <c r="G1706" s="627"/>
      <c r="H1706" s="628"/>
      <c r="I1706" s="627"/>
      <c r="J1706" s="628"/>
      <c r="K1706" s="627"/>
      <c r="L1706" s="628"/>
      <c r="M1706" s="627"/>
      <c r="N1706" s="628"/>
      <c r="O1706" s="627"/>
      <c r="P1706" s="629"/>
      <c r="Q1706" s="552"/>
      <c r="R1706" s="552" t="s">
        <v>215</v>
      </c>
      <c r="S1706" s="538">
        <f t="shared" si="393"/>
        <v>0</v>
      </c>
      <c r="T1706" s="538">
        <f t="shared" si="393"/>
        <v>0</v>
      </c>
      <c r="U1706" s="538">
        <v>0</v>
      </c>
      <c r="V1706" s="538">
        <v>0</v>
      </c>
      <c r="W1706" s="538">
        <v>0</v>
      </c>
      <c r="X1706" s="538">
        <v>0</v>
      </c>
      <c r="Y1706" s="538">
        <v>0</v>
      </c>
      <c r="Z1706" s="538">
        <v>0</v>
      </c>
      <c r="AA1706" s="538">
        <v>0</v>
      </c>
      <c r="AB1706" s="538">
        <v>0</v>
      </c>
      <c r="AC1706" s="688"/>
      <c r="AD1706" s="689"/>
    </row>
    <row r="1707" spans="1:30" ht="12.75">
      <c r="A1707" s="323"/>
      <c r="B1707" s="624"/>
      <c r="C1707" s="685"/>
      <c r="D1707" s="626"/>
      <c r="E1707" s="627"/>
      <c r="F1707" s="628"/>
      <c r="G1707" s="627"/>
      <c r="H1707" s="628"/>
      <c r="I1707" s="627"/>
      <c r="J1707" s="628"/>
      <c r="K1707" s="627"/>
      <c r="L1707" s="628"/>
      <c r="M1707" s="627"/>
      <c r="N1707" s="628"/>
      <c r="O1707" s="627"/>
      <c r="P1707" s="629"/>
      <c r="Q1707" s="552"/>
      <c r="R1707" s="552" t="s">
        <v>216</v>
      </c>
      <c r="S1707" s="538">
        <f t="shared" si="393"/>
        <v>0</v>
      </c>
      <c r="T1707" s="538">
        <f t="shared" si="393"/>
        <v>0</v>
      </c>
      <c r="U1707" s="538">
        <v>0</v>
      </c>
      <c r="V1707" s="538">
        <v>0</v>
      </c>
      <c r="W1707" s="538">
        <v>0</v>
      </c>
      <c r="X1707" s="538">
        <v>0</v>
      </c>
      <c r="Y1707" s="538">
        <v>0</v>
      </c>
      <c r="Z1707" s="538">
        <v>0</v>
      </c>
      <c r="AA1707" s="538">
        <v>0</v>
      </c>
      <c r="AB1707" s="538">
        <v>0</v>
      </c>
      <c r="AC1707" s="688"/>
      <c r="AD1707" s="689"/>
    </row>
    <row r="1708" spans="1:30" ht="12.75">
      <c r="A1708" s="323"/>
      <c r="B1708" s="624"/>
      <c r="C1708" s="685"/>
      <c r="D1708" s="626"/>
      <c r="E1708" s="627"/>
      <c r="F1708" s="628"/>
      <c r="G1708" s="627"/>
      <c r="H1708" s="628"/>
      <c r="I1708" s="627"/>
      <c r="J1708" s="628"/>
      <c r="K1708" s="627"/>
      <c r="L1708" s="628"/>
      <c r="M1708" s="627"/>
      <c r="N1708" s="628"/>
      <c r="O1708" s="627"/>
      <c r="P1708" s="629"/>
      <c r="Q1708" s="552"/>
      <c r="R1708" s="552" t="s">
        <v>217</v>
      </c>
      <c r="S1708" s="538">
        <f t="shared" si="393"/>
        <v>0</v>
      </c>
      <c r="T1708" s="538">
        <f t="shared" si="393"/>
        <v>0</v>
      </c>
      <c r="U1708" s="538">
        <v>0</v>
      </c>
      <c r="V1708" s="538">
        <v>0</v>
      </c>
      <c r="W1708" s="538">
        <v>0</v>
      </c>
      <c r="X1708" s="538">
        <v>0</v>
      </c>
      <c r="Y1708" s="538">
        <v>0</v>
      </c>
      <c r="Z1708" s="538">
        <v>0</v>
      </c>
      <c r="AA1708" s="538">
        <v>0</v>
      </c>
      <c r="AB1708" s="538">
        <v>0</v>
      </c>
      <c r="AC1708" s="688"/>
      <c r="AD1708" s="689"/>
    </row>
    <row r="1709" spans="1:30" ht="13.5" thickBot="1">
      <c r="A1709" s="324"/>
      <c r="B1709" s="632"/>
      <c r="C1709" s="699"/>
      <c r="D1709" s="634"/>
      <c r="E1709" s="635"/>
      <c r="F1709" s="636"/>
      <c r="G1709" s="635"/>
      <c r="H1709" s="636"/>
      <c r="I1709" s="635"/>
      <c r="J1709" s="636"/>
      <c r="K1709" s="635"/>
      <c r="L1709" s="636"/>
      <c r="M1709" s="635"/>
      <c r="N1709" s="636"/>
      <c r="O1709" s="635"/>
      <c r="P1709" s="637"/>
      <c r="Q1709" s="553"/>
      <c r="R1709" s="553" t="s">
        <v>218</v>
      </c>
      <c r="S1709" s="542">
        <f t="shared" si="393"/>
        <v>0</v>
      </c>
      <c r="T1709" s="542">
        <f t="shared" si="393"/>
        <v>0</v>
      </c>
      <c r="U1709" s="542">
        <v>0</v>
      </c>
      <c r="V1709" s="542">
        <v>0</v>
      </c>
      <c r="W1709" s="542">
        <v>0</v>
      </c>
      <c r="X1709" s="542">
        <v>0</v>
      </c>
      <c r="Y1709" s="542">
        <v>0</v>
      </c>
      <c r="Z1709" s="542">
        <v>0</v>
      </c>
      <c r="AA1709" s="542">
        <v>0</v>
      </c>
      <c r="AB1709" s="542">
        <v>0</v>
      </c>
      <c r="AC1709" s="700"/>
      <c r="AD1709" s="701"/>
    </row>
    <row r="1710" spans="1:30" ht="12.75" customHeight="1">
      <c r="A1710" s="82" t="s">
        <v>465</v>
      </c>
      <c r="B1710" s="548" t="s">
        <v>464</v>
      </c>
      <c r="C1710" s="702"/>
      <c r="D1710" s="617"/>
      <c r="E1710" s="618"/>
      <c r="F1710" s="619"/>
      <c r="G1710" s="618"/>
      <c r="H1710" s="619"/>
      <c r="I1710" s="618"/>
      <c r="J1710" s="619"/>
      <c r="K1710" s="618"/>
      <c r="L1710" s="619"/>
      <c r="M1710" s="618"/>
      <c r="N1710" s="619"/>
      <c r="O1710" s="618"/>
      <c r="P1710" s="620"/>
      <c r="Q1710" s="621"/>
      <c r="R1710" s="599" t="s">
        <v>27</v>
      </c>
      <c r="S1710" s="534">
        <f>SUM(S1711:S1721)</f>
        <v>0</v>
      </c>
      <c r="T1710" s="534">
        <f aca="true" t="shared" si="394" ref="T1710:AB1710">SUM(T1711:T1721)</f>
        <v>0</v>
      </c>
      <c r="U1710" s="534">
        <f t="shared" si="394"/>
        <v>0</v>
      </c>
      <c r="V1710" s="534">
        <f t="shared" si="394"/>
        <v>0</v>
      </c>
      <c r="W1710" s="534">
        <f t="shared" si="394"/>
        <v>0</v>
      </c>
      <c r="X1710" s="534">
        <f t="shared" si="394"/>
        <v>0</v>
      </c>
      <c r="Y1710" s="534">
        <f t="shared" si="394"/>
        <v>0</v>
      </c>
      <c r="Z1710" s="534">
        <f t="shared" si="394"/>
        <v>0</v>
      </c>
      <c r="AA1710" s="534">
        <f t="shared" si="394"/>
        <v>0</v>
      </c>
      <c r="AB1710" s="534">
        <f t="shared" si="394"/>
        <v>0</v>
      </c>
      <c r="AC1710" s="616" t="s">
        <v>138</v>
      </c>
      <c r="AD1710" s="622"/>
    </row>
    <row r="1711" spans="1:30" ht="12.75">
      <c r="A1711" s="83"/>
      <c r="B1711" s="549"/>
      <c r="C1711" s="703"/>
      <c r="D1711" s="626"/>
      <c r="E1711" s="627"/>
      <c r="F1711" s="628"/>
      <c r="G1711" s="627"/>
      <c r="H1711" s="628"/>
      <c r="I1711" s="627"/>
      <c r="J1711" s="628"/>
      <c r="K1711" s="627"/>
      <c r="L1711" s="628"/>
      <c r="M1711" s="627"/>
      <c r="N1711" s="628"/>
      <c r="O1711" s="627"/>
      <c r="P1711" s="698"/>
      <c r="Q1711" s="552"/>
      <c r="R1711" s="552" t="s">
        <v>30</v>
      </c>
      <c r="S1711" s="538">
        <f aca="true" t="shared" si="395" ref="S1711:T1715">U1711+W1711+Y1711+AA1711</f>
        <v>0</v>
      </c>
      <c r="T1711" s="538">
        <f t="shared" si="395"/>
        <v>0</v>
      </c>
      <c r="U1711" s="538">
        <v>0</v>
      </c>
      <c r="V1711" s="538">
        <v>0</v>
      </c>
      <c r="W1711" s="538">
        <v>0</v>
      </c>
      <c r="X1711" s="538">
        <v>0</v>
      </c>
      <c r="Y1711" s="538">
        <v>0</v>
      </c>
      <c r="Z1711" s="538">
        <v>0</v>
      </c>
      <c r="AA1711" s="538">
        <v>0</v>
      </c>
      <c r="AB1711" s="538">
        <v>0</v>
      </c>
      <c r="AC1711" s="625"/>
      <c r="AD1711" s="630"/>
    </row>
    <row r="1712" spans="1:30" ht="12.75">
      <c r="A1712" s="83"/>
      <c r="B1712" s="549"/>
      <c r="C1712" s="703"/>
      <c r="D1712" s="626"/>
      <c r="E1712" s="627"/>
      <c r="F1712" s="628"/>
      <c r="G1712" s="627"/>
      <c r="H1712" s="628"/>
      <c r="I1712" s="627"/>
      <c r="J1712" s="628"/>
      <c r="K1712" s="627"/>
      <c r="L1712" s="628"/>
      <c r="M1712" s="627"/>
      <c r="N1712" s="628"/>
      <c r="O1712" s="627"/>
      <c r="P1712" s="629"/>
      <c r="Q1712" s="552"/>
      <c r="R1712" s="552" t="s">
        <v>33</v>
      </c>
      <c r="S1712" s="538">
        <f t="shared" si="395"/>
        <v>0</v>
      </c>
      <c r="T1712" s="538">
        <f t="shared" si="395"/>
        <v>0</v>
      </c>
      <c r="U1712" s="538">
        <v>0</v>
      </c>
      <c r="V1712" s="538">
        <v>0</v>
      </c>
      <c r="W1712" s="538">
        <v>0</v>
      </c>
      <c r="X1712" s="538">
        <v>0</v>
      </c>
      <c r="Y1712" s="538">
        <v>0</v>
      </c>
      <c r="Z1712" s="538">
        <v>0</v>
      </c>
      <c r="AA1712" s="538">
        <v>0</v>
      </c>
      <c r="AB1712" s="538">
        <v>0</v>
      </c>
      <c r="AC1712" s="625"/>
      <c r="AD1712" s="630"/>
    </row>
    <row r="1713" spans="1:30" ht="12.75">
      <c r="A1713" s="83"/>
      <c r="B1713" s="549"/>
      <c r="C1713" s="703"/>
      <c r="D1713" s="626"/>
      <c r="E1713" s="627"/>
      <c r="F1713" s="628"/>
      <c r="G1713" s="627"/>
      <c r="H1713" s="628"/>
      <c r="I1713" s="627"/>
      <c r="J1713" s="628"/>
      <c r="K1713" s="627"/>
      <c r="L1713" s="628"/>
      <c r="M1713" s="627"/>
      <c r="N1713" s="628"/>
      <c r="O1713" s="627"/>
      <c r="P1713" s="629"/>
      <c r="Q1713" s="552"/>
      <c r="R1713" s="552" t="s">
        <v>34</v>
      </c>
      <c r="S1713" s="538">
        <f t="shared" si="395"/>
        <v>0</v>
      </c>
      <c r="T1713" s="538">
        <f t="shared" si="395"/>
        <v>0</v>
      </c>
      <c r="U1713" s="538">
        <v>0</v>
      </c>
      <c r="V1713" s="538">
        <v>0</v>
      </c>
      <c r="W1713" s="538">
        <v>0</v>
      </c>
      <c r="X1713" s="538">
        <v>0</v>
      </c>
      <c r="Y1713" s="538">
        <v>0</v>
      </c>
      <c r="Z1713" s="538">
        <v>0</v>
      </c>
      <c r="AA1713" s="538">
        <v>0</v>
      </c>
      <c r="AB1713" s="538">
        <v>0</v>
      </c>
      <c r="AC1713" s="625"/>
      <c r="AD1713" s="630"/>
    </row>
    <row r="1714" spans="1:30" ht="12.75">
      <c r="A1714" s="83"/>
      <c r="B1714" s="549"/>
      <c r="C1714" s="703"/>
      <c r="D1714" s="626"/>
      <c r="E1714" s="627"/>
      <c r="F1714" s="628"/>
      <c r="G1714" s="627"/>
      <c r="H1714" s="628"/>
      <c r="I1714" s="627"/>
      <c r="J1714" s="628"/>
      <c r="K1714" s="627"/>
      <c r="L1714" s="628"/>
      <c r="M1714" s="627"/>
      <c r="N1714" s="628"/>
      <c r="O1714" s="627"/>
      <c r="P1714" s="629"/>
      <c r="Q1714" s="552"/>
      <c r="R1714" s="552" t="s">
        <v>35</v>
      </c>
      <c r="S1714" s="538">
        <f t="shared" si="395"/>
        <v>0</v>
      </c>
      <c r="T1714" s="538">
        <f t="shared" si="395"/>
        <v>0</v>
      </c>
      <c r="U1714" s="538">
        <v>0</v>
      </c>
      <c r="V1714" s="538">
        <v>0</v>
      </c>
      <c r="W1714" s="538">
        <v>0</v>
      </c>
      <c r="X1714" s="538">
        <v>0</v>
      </c>
      <c r="Y1714" s="538">
        <v>0</v>
      </c>
      <c r="Z1714" s="538">
        <v>0</v>
      </c>
      <c r="AA1714" s="538">
        <v>0</v>
      </c>
      <c r="AB1714" s="538">
        <v>0</v>
      </c>
      <c r="AC1714" s="625"/>
      <c r="AD1714" s="630"/>
    </row>
    <row r="1715" spans="1:30" ht="12.75">
      <c r="A1715" s="83"/>
      <c r="B1715" s="549"/>
      <c r="C1715" s="703"/>
      <c r="D1715" s="626"/>
      <c r="E1715" s="627"/>
      <c r="F1715" s="628"/>
      <c r="G1715" s="627"/>
      <c r="H1715" s="628"/>
      <c r="I1715" s="627"/>
      <c r="J1715" s="628"/>
      <c r="K1715" s="627"/>
      <c r="L1715" s="628"/>
      <c r="M1715" s="627"/>
      <c r="N1715" s="628"/>
      <c r="O1715" s="627"/>
      <c r="P1715" s="629"/>
      <c r="Q1715" s="552"/>
      <c r="R1715" s="552" t="s">
        <v>36</v>
      </c>
      <c r="S1715" s="538">
        <f t="shared" si="395"/>
        <v>0</v>
      </c>
      <c r="T1715" s="538">
        <f t="shared" si="395"/>
        <v>0</v>
      </c>
      <c r="U1715" s="538">
        <v>0</v>
      </c>
      <c r="V1715" s="538">
        <v>0</v>
      </c>
      <c r="W1715" s="538">
        <v>0</v>
      </c>
      <c r="X1715" s="538">
        <v>0</v>
      </c>
      <c r="Y1715" s="538">
        <v>0</v>
      </c>
      <c r="Z1715" s="538">
        <v>0</v>
      </c>
      <c r="AA1715" s="538">
        <v>0</v>
      </c>
      <c r="AB1715" s="538">
        <v>0</v>
      </c>
      <c r="AC1715" s="625"/>
      <c r="AD1715" s="630"/>
    </row>
    <row r="1716" spans="1:30" ht="12.75">
      <c r="A1716" s="83"/>
      <c r="B1716" s="549"/>
      <c r="C1716" s="703"/>
      <c r="D1716" s="626"/>
      <c r="E1716" s="627"/>
      <c r="F1716" s="628"/>
      <c r="G1716" s="627"/>
      <c r="H1716" s="628"/>
      <c r="I1716" s="627"/>
      <c r="J1716" s="628"/>
      <c r="K1716" s="627"/>
      <c r="L1716" s="628"/>
      <c r="M1716" s="627"/>
      <c r="N1716" s="628"/>
      <c r="O1716" s="627"/>
      <c r="P1716" s="629"/>
      <c r="Q1716" s="552"/>
      <c r="R1716" s="552" t="s">
        <v>207</v>
      </c>
      <c r="S1716" s="538">
        <v>0</v>
      </c>
      <c r="T1716" s="538">
        <v>0</v>
      </c>
      <c r="U1716" s="538">
        <v>0</v>
      </c>
      <c r="V1716" s="538">
        <v>0</v>
      </c>
      <c r="W1716" s="538">
        <v>0</v>
      </c>
      <c r="X1716" s="538">
        <v>0</v>
      </c>
      <c r="Y1716" s="538">
        <v>0</v>
      </c>
      <c r="Z1716" s="538">
        <v>0</v>
      </c>
      <c r="AA1716" s="538">
        <v>0</v>
      </c>
      <c r="AB1716" s="538">
        <v>0</v>
      </c>
      <c r="AC1716" s="625"/>
      <c r="AD1716" s="630"/>
    </row>
    <row r="1717" spans="1:30" ht="12.75">
      <c r="A1717" s="83"/>
      <c r="B1717" s="549"/>
      <c r="C1717" s="703"/>
      <c r="D1717" s="626"/>
      <c r="E1717" s="627"/>
      <c r="F1717" s="628"/>
      <c r="G1717" s="627"/>
      <c r="H1717" s="628"/>
      <c r="I1717" s="627"/>
      <c r="J1717" s="628"/>
      <c r="K1717" s="627"/>
      <c r="L1717" s="628">
        <v>1</v>
      </c>
      <c r="M1717" s="627"/>
      <c r="N1717" s="628">
        <v>1</v>
      </c>
      <c r="O1717" s="627"/>
      <c r="P1717" s="629"/>
      <c r="Q1717" s="552"/>
      <c r="R1717" s="552" t="s">
        <v>214</v>
      </c>
      <c r="S1717" s="538">
        <v>0</v>
      </c>
      <c r="T1717" s="538">
        <f aca="true" t="shared" si="396" ref="S1717:T1721">V1717+X1717+Z1717+AB1717</f>
        <v>0</v>
      </c>
      <c r="U1717" s="538">
        <v>0</v>
      </c>
      <c r="V1717" s="538">
        <v>0</v>
      </c>
      <c r="W1717" s="538">
        <v>0</v>
      </c>
      <c r="X1717" s="538">
        <v>0</v>
      </c>
      <c r="Y1717" s="538">
        <v>0</v>
      </c>
      <c r="Z1717" s="538">
        <v>0</v>
      </c>
      <c r="AA1717" s="538">
        <v>0</v>
      </c>
      <c r="AB1717" s="538">
        <v>0</v>
      </c>
      <c r="AC1717" s="625"/>
      <c r="AD1717" s="630"/>
    </row>
    <row r="1718" spans="1:30" ht="12.75">
      <c r="A1718" s="83"/>
      <c r="B1718" s="549"/>
      <c r="C1718" s="703"/>
      <c r="D1718" s="626"/>
      <c r="E1718" s="627"/>
      <c r="F1718" s="628"/>
      <c r="G1718" s="627"/>
      <c r="H1718" s="628"/>
      <c r="I1718" s="627"/>
      <c r="J1718" s="628"/>
      <c r="K1718" s="627"/>
      <c r="L1718" s="628"/>
      <c r="M1718" s="627"/>
      <c r="N1718" s="628"/>
      <c r="O1718" s="627"/>
      <c r="P1718" s="629"/>
      <c r="Q1718" s="552"/>
      <c r="R1718" s="552" t="s">
        <v>215</v>
      </c>
      <c r="S1718" s="538">
        <f t="shared" si="396"/>
        <v>0</v>
      </c>
      <c r="T1718" s="538">
        <f t="shared" si="396"/>
        <v>0</v>
      </c>
      <c r="U1718" s="538">
        <v>0</v>
      </c>
      <c r="V1718" s="538">
        <v>0</v>
      </c>
      <c r="W1718" s="538">
        <v>0</v>
      </c>
      <c r="X1718" s="538">
        <v>0</v>
      </c>
      <c r="Y1718" s="538">
        <v>0</v>
      </c>
      <c r="Z1718" s="538">
        <v>0</v>
      </c>
      <c r="AA1718" s="538">
        <v>0</v>
      </c>
      <c r="AB1718" s="538">
        <v>0</v>
      </c>
      <c r="AC1718" s="625"/>
      <c r="AD1718" s="630"/>
    </row>
    <row r="1719" spans="1:30" ht="12.75">
      <c r="A1719" s="83"/>
      <c r="B1719" s="549"/>
      <c r="C1719" s="703"/>
      <c r="D1719" s="626"/>
      <c r="E1719" s="627"/>
      <c r="F1719" s="628"/>
      <c r="G1719" s="627"/>
      <c r="H1719" s="628"/>
      <c r="I1719" s="627"/>
      <c r="J1719" s="628"/>
      <c r="K1719" s="627"/>
      <c r="L1719" s="628"/>
      <c r="M1719" s="627"/>
      <c r="N1719" s="628"/>
      <c r="O1719" s="627"/>
      <c r="P1719" s="629"/>
      <c r="Q1719" s="552"/>
      <c r="R1719" s="552" t="s">
        <v>216</v>
      </c>
      <c r="S1719" s="538">
        <f t="shared" si="396"/>
        <v>0</v>
      </c>
      <c r="T1719" s="538">
        <f t="shared" si="396"/>
        <v>0</v>
      </c>
      <c r="U1719" s="538">
        <v>0</v>
      </c>
      <c r="V1719" s="538">
        <v>0</v>
      </c>
      <c r="W1719" s="538">
        <v>0</v>
      </c>
      <c r="X1719" s="538">
        <v>0</v>
      </c>
      <c r="Y1719" s="538">
        <v>0</v>
      </c>
      <c r="Z1719" s="538">
        <v>0</v>
      </c>
      <c r="AA1719" s="538">
        <v>0</v>
      </c>
      <c r="AB1719" s="538">
        <v>0</v>
      </c>
      <c r="AC1719" s="625"/>
      <c r="AD1719" s="630"/>
    </row>
    <row r="1720" spans="1:30" ht="12.75">
      <c r="A1720" s="83"/>
      <c r="B1720" s="549"/>
      <c r="C1720" s="703"/>
      <c r="D1720" s="626"/>
      <c r="E1720" s="627"/>
      <c r="F1720" s="628"/>
      <c r="G1720" s="627"/>
      <c r="H1720" s="628"/>
      <c r="I1720" s="627"/>
      <c r="J1720" s="628"/>
      <c r="K1720" s="627"/>
      <c r="L1720" s="628"/>
      <c r="M1720" s="627"/>
      <c r="N1720" s="628"/>
      <c r="O1720" s="627"/>
      <c r="P1720" s="629"/>
      <c r="Q1720" s="552"/>
      <c r="R1720" s="552" t="s">
        <v>217</v>
      </c>
      <c r="S1720" s="538">
        <f t="shared" si="396"/>
        <v>0</v>
      </c>
      <c r="T1720" s="538">
        <f t="shared" si="396"/>
        <v>0</v>
      </c>
      <c r="U1720" s="538">
        <v>0</v>
      </c>
      <c r="V1720" s="538">
        <v>0</v>
      </c>
      <c r="W1720" s="538">
        <v>0</v>
      </c>
      <c r="X1720" s="538">
        <v>0</v>
      </c>
      <c r="Y1720" s="538">
        <v>0</v>
      </c>
      <c r="Z1720" s="538">
        <v>0</v>
      </c>
      <c r="AA1720" s="538">
        <v>0</v>
      </c>
      <c r="AB1720" s="538">
        <v>0</v>
      </c>
      <c r="AC1720" s="625"/>
      <c r="AD1720" s="630"/>
    </row>
    <row r="1721" spans="1:30" ht="13.5" thickBot="1">
      <c r="A1721" s="84"/>
      <c r="B1721" s="550"/>
      <c r="C1721" s="704"/>
      <c r="D1721" s="634"/>
      <c r="E1721" s="635"/>
      <c r="F1721" s="636"/>
      <c r="G1721" s="635"/>
      <c r="H1721" s="636"/>
      <c r="I1721" s="635"/>
      <c r="J1721" s="636"/>
      <c r="K1721" s="635"/>
      <c r="L1721" s="636"/>
      <c r="M1721" s="635"/>
      <c r="N1721" s="636"/>
      <c r="O1721" s="635"/>
      <c r="P1721" s="637"/>
      <c r="Q1721" s="553"/>
      <c r="R1721" s="553" t="s">
        <v>218</v>
      </c>
      <c r="S1721" s="542">
        <f t="shared" si="396"/>
        <v>0</v>
      </c>
      <c r="T1721" s="542">
        <f t="shared" si="396"/>
        <v>0</v>
      </c>
      <c r="U1721" s="542">
        <v>0</v>
      </c>
      <c r="V1721" s="542">
        <v>0</v>
      </c>
      <c r="W1721" s="542">
        <v>0</v>
      </c>
      <c r="X1721" s="542">
        <v>0</v>
      </c>
      <c r="Y1721" s="542">
        <v>0</v>
      </c>
      <c r="Z1721" s="542">
        <v>0</v>
      </c>
      <c r="AA1721" s="542">
        <v>0</v>
      </c>
      <c r="AB1721" s="542">
        <v>0</v>
      </c>
      <c r="AC1721" s="633"/>
      <c r="AD1721" s="638"/>
    </row>
    <row r="1722" spans="1:30" s="6" customFormat="1" ht="12.75">
      <c r="A1722" s="319"/>
      <c r="B1722" s="571" t="s">
        <v>541</v>
      </c>
      <c r="C1722" s="572">
        <v>2020</v>
      </c>
      <c r="D1722" s="705">
        <f aca="true" t="shared" si="397" ref="D1722:O1722">D1704+D1716</f>
        <v>0</v>
      </c>
      <c r="E1722" s="706">
        <f t="shared" si="397"/>
        <v>0</v>
      </c>
      <c r="F1722" s="707">
        <f t="shared" si="397"/>
        <v>0</v>
      </c>
      <c r="G1722" s="706">
        <f t="shared" si="397"/>
        <v>0</v>
      </c>
      <c r="H1722" s="707">
        <f t="shared" si="397"/>
        <v>0</v>
      </c>
      <c r="I1722" s="706">
        <f t="shared" si="397"/>
        <v>0</v>
      </c>
      <c r="J1722" s="707">
        <f t="shared" si="397"/>
        <v>0</v>
      </c>
      <c r="K1722" s="706">
        <f t="shared" si="397"/>
        <v>0</v>
      </c>
      <c r="L1722" s="707">
        <f t="shared" si="397"/>
        <v>0</v>
      </c>
      <c r="M1722" s="706">
        <f t="shared" si="397"/>
        <v>0</v>
      </c>
      <c r="N1722" s="707">
        <f t="shared" si="397"/>
        <v>0</v>
      </c>
      <c r="O1722" s="706">
        <f t="shared" si="397"/>
        <v>0</v>
      </c>
      <c r="P1722" s="575"/>
      <c r="Q1722" s="534"/>
      <c r="R1722" s="599">
        <v>2020</v>
      </c>
      <c r="S1722" s="560">
        <f aca="true" t="shared" si="398" ref="S1722:AB1722">S1704+S1716</f>
        <v>0</v>
      </c>
      <c r="T1722" s="560">
        <f t="shared" si="398"/>
        <v>0</v>
      </c>
      <c r="U1722" s="560">
        <f t="shared" si="398"/>
        <v>0</v>
      </c>
      <c r="V1722" s="560">
        <f t="shared" si="398"/>
        <v>0</v>
      </c>
      <c r="W1722" s="560">
        <f t="shared" si="398"/>
        <v>0</v>
      </c>
      <c r="X1722" s="560">
        <f t="shared" si="398"/>
        <v>0</v>
      </c>
      <c r="Y1722" s="560">
        <f t="shared" si="398"/>
        <v>0</v>
      </c>
      <c r="Z1722" s="560">
        <f t="shared" si="398"/>
        <v>0</v>
      </c>
      <c r="AA1722" s="560">
        <f t="shared" si="398"/>
        <v>0</v>
      </c>
      <c r="AB1722" s="560">
        <f t="shared" si="398"/>
        <v>0</v>
      </c>
      <c r="AC1722" s="571"/>
      <c r="AD1722" s="697"/>
    </row>
    <row r="1723" spans="1:30" s="6" customFormat="1" ht="12.75">
      <c r="A1723" s="320"/>
      <c r="B1723" s="578"/>
      <c r="C1723" s="582">
        <v>2021</v>
      </c>
      <c r="D1723" s="640">
        <f aca="true" t="shared" si="399" ref="D1723:O1723">D1705+D1717</f>
        <v>0</v>
      </c>
      <c r="E1723" s="641">
        <f t="shared" si="399"/>
        <v>0</v>
      </c>
      <c r="F1723" s="585">
        <f t="shared" si="399"/>
        <v>0</v>
      </c>
      <c r="G1723" s="641">
        <f t="shared" si="399"/>
        <v>0</v>
      </c>
      <c r="H1723" s="585">
        <f t="shared" si="399"/>
        <v>0</v>
      </c>
      <c r="I1723" s="641">
        <f t="shared" si="399"/>
        <v>0</v>
      </c>
      <c r="J1723" s="585">
        <f t="shared" si="399"/>
        <v>0</v>
      </c>
      <c r="K1723" s="641">
        <f t="shared" si="399"/>
        <v>0</v>
      </c>
      <c r="L1723" s="585">
        <f t="shared" si="399"/>
        <v>1</v>
      </c>
      <c r="M1723" s="641">
        <f t="shared" si="399"/>
        <v>0</v>
      </c>
      <c r="N1723" s="585">
        <f t="shared" si="399"/>
        <v>1</v>
      </c>
      <c r="O1723" s="641">
        <f t="shared" si="399"/>
        <v>0</v>
      </c>
      <c r="P1723" s="585"/>
      <c r="Q1723" s="558"/>
      <c r="R1723" s="586">
        <v>2021</v>
      </c>
      <c r="S1723" s="558">
        <f aca="true" t="shared" si="400" ref="S1723:AB1723">S1705+S1717</f>
        <v>0</v>
      </c>
      <c r="T1723" s="558">
        <f t="shared" si="400"/>
        <v>0</v>
      </c>
      <c r="U1723" s="558">
        <f t="shared" si="400"/>
        <v>0</v>
      </c>
      <c r="V1723" s="558">
        <f t="shared" si="400"/>
        <v>0</v>
      </c>
      <c r="W1723" s="558">
        <f t="shared" si="400"/>
        <v>0</v>
      </c>
      <c r="X1723" s="558">
        <f t="shared" si="400"/>
        <v>0</v>
      </c>
      <c r="Y1723" s="558">
        <f t="shared" si="400"/>
        <v>0</v>
      </c>
      <c r="Z1723" s="558">
        <f t="shared" si="400"/>
        <v>0</v>
      </c>
      <c r="AA1723" s="558">
        <f t="shared" si="400"/>
        <v>0</v>
      </c>
      <c r="AB1723" s="558">
        <f t="shared" si="400"/>
        <v>0</v>
      </c>
      <c r="AC1723" s="578"/>
      <c r="AD1723" s="579"/>
    </row>
    <row r="1724" spans="1:30" s="6" customFormat="1" ht="12.75">
      <c r="A1724" s="320"/>
      <c r="B1724" s="578"/>
      <c r="C1724" s="582">
        <v>2022</v>
      </c>
      <c r="D1724" s="640">
        <f aca="true" t="shared" si="401" ref="D1724:O1724">D1706+D1718</f>
        <v>0</v>
      </c>
      <c r="E1724" s="641">
        <f t="shared" si="401"/>
        <v>0</v>
      </c>
      <c r="F1724" s="585">
        <f t="shared" si="401"/>
        <v>0</v>
      </c>
      <c r="G1724" s="641">
        <f t="shared" si="401"/>
        <v>0</v>
      </c>
      <c r="H1724" s="585">
        <f t="shared" si="401"/>
        <v>0</v>
      </c>
      <c r="I1724" s="641">
        <f t="shared" si="401"/>
        <v>0</v>
      </c>
      <c r="J1724" s="585">
        <f t="shared" si="401"/>
        <v>0</v>
      </c>
      <c r="K1724" s="641">
        <f t="shared" si="401"/>
        <v>0</v>
      </c>
      <c r="L1724" s="585">
        <f t="shared" si="401"/>
        <v>0</v>
      </c>
      <c r="M1724" s="641">
        <f t="shared" si="401"/>
        <v>0</v>
      </c>
      <c r="N1724" s="585">
        <f t="shared" si="401"/>
        <v>0</v>
      </c>
      <c r="O1724" s="641">
        <f t="shared" si="401"/>
        <v>0</v>
      </c>
      <c r="P1724" s="585"/>
      <c r="Q1724" s="558"/>
      <c r="R1724" s="586">
        <v>2022</v>
      </c>
      <c r="S1724" s="558">
        <f aca="true" t="shared" si="402" ref="S1724:AB1724">S1706+S1718</f>
        <v>0</v>
      </c>
      <c r="T1724" s="558">
        <f t="shared" si="402"/>
        <v>0</v>
      </c>
      <c r="U1724" s="558">
        <f t="shared" si="402"/>
        <v>0</v>
      </c>
      <c r="V1724" s="558">
        <f t="shared" si="402"/>
        <v>0</v>
      </c>
      <c r="W1724" s="558">
        <f t="shared" si="402"/>
        <v>0</v>
      </c>
      <c r="X1724" s="558">
        <f t="shared" si="402"/>
        <v>0</v>
      </c>
      <c r="Y1724" s="558">
        <f t="shared" si="402"/>
        <v>0</v>
      </c>
      <c r="Z1724" s="558">
        <f t="shared" si="402"/>
        <v>0</v>
      </c>
      <c r="AA1724" s="558">
        <f t="shared" si="402"/>
        <v>0</v>
      </c>
      <c r="AB1724" s="558">
        <f t="shared" si="402"/>
        <v>0</v>
      </c>
      <c r="AC1724" s="578"/>
      <c r="AD1724" s="579"/>
    </row>
    <row r="1725" spans="1:30" s="6" customFormat="1" ht="12.75">
      <c r="A1725" s="320"/>
      <c r="B1725" s="578"/>
      <c r="C1725" s="582">
        <v>2023</v>
      </c>
      <c r="D1725" s="640">
        <f aca="true" t="shared" si="403" ref="D1725:O1725">D1707+D1719</f>
        <v>0</v>
      </c>
      <c r="E1725" s="641">
        <f t="shared" si="403"/>
        <v>0</v>
      </c>
      <c r="F1725" s="585">
        <f t="shared" si="403"/>
        <v>0</v>
      </c>
      <c r="G1725" s="641">
        <f t="shared" si="403"/>
        <v>0</v>
      </c>
      <c r="H1725" s="585">
        <f t="shared" si="403"/>
        <v>0</v>
      </c>
      <c r="I1725" s="641">
        <f t="shared" si="403"/>
        <v>0</v>
      </c>
      <c r="J1725" s="585">
        <f t="shared" si="403"/>
        <v>0</v>
      </c>
      <c r="K1725" s="641">
        <f t="shared" si="403"/>
        <v>0</v>
      </c>
      <c r="L1725" s="585">
        <f t="shared" si="403"/>
        <v>0</v>
      </c>
      <c r="M1725" s="641">
        <f t="shared" si="403"/>
        <v>0</v>
      </c>
      <c r="N1725" s="585">
        <f t="shared" si="403"/>
        <v>0</v>
      </c>
      <c r="O1725" s="641">
        <f t="shared" si="403"/>
        <v>0</v>
      </c>
      <c r="P1725" s="585"/>
      <c r="Q1725" s="558"/>
      <c r="R1725" s="586">
        <v>2023</v>
      </c>
      <c r="S1725" s="558">
        <f aca="true" t="shared" si="404" ref="S1725:AB1725">S1707+S1719</f>
        <v>0</v>
      </c>
      <c r="T1725" s="558">
        <f t="shared" si="404"/>
        <v>0</v>
      </c>
      <c r="U1725" s="558">
        <f t="shared" si="404"/>
        <v>0</v>
      </c>
      <c r="V1725" s="558">
        <f t="shared" si="404"/>
        <v>0</v>
      </c>
      <c r="W1725" s="558">
        <f t="shared" si="404"/>
        <v>0</v>
      </c>
      <c r="X1725" s="558">
        <f t="shared" si="404"/>
        <v>0</v>
      </c>
      <c r="Y1725" s="558">
        <f t="shared" si="404"/>
        <v>0</v>
      </c>
      <c r="Z1725" s="558">
        <f t="shared" si="404"/>
        <v>0</v>
      </c>
      <c r="AA1725" s="558">
        <f t="shared" si="404"/>
        <v>0</v>
      </c>
      <c r="AB1725" s="558">
        <f t="shared" si="404"/>
        <v>0</v>
      </c>
      <c r="AC1725" s="578"/>
      <c r="AD1725" s="579"/>
    </row>
    <row r="1726" spans="1:30" s="6" customFormat="1" ht="12.75">
      <c r="A1726" s="320"/>
      <c r="B1726" s="578"/>
      <c r="C1726" s="582">
        <v>2024</v>
      </c>
      <c r="D1726" s="640">
        <f aca="true" t="shared" si="405" ref="D1726:O1726">D1708+D1720</f>
        <v>0</v>
      </c>
      <c r="E1726" s="641">
        <f t="shared" si="405"/>
        <v>0</v>
      </c>
      <c r="F1726" s="585">
        <f t="shared" si="405"/>
        <v>0</v>
      </c>
      <c r="G1726" s="641">
        <f t="shared" si="405"/>
        <v>0</v>
      </c>
      <c r="H1726" s="585">
        <f t="shared" si="405"/>
        <v>0</v>
      </c>
      <c r="I1726" s="641">
        <f t="shared" si="405"/>
        <v>0</v>
      </c>
      <c r="J1726" s="585">
        <f t="shared" si="405"/>
        <v>0</v>
      </c>
      <c r="K1726" s="641">
        <f t="shared" si="405"/>
        <v>0</v>
      </c>
      <c r="L1726" s="585">
        <f t="shared" si="405"/>
        <v>0</v>
      </c>
      <c r="M1726" s="641">
        <f t="shared" si="405"/>
        <v>0</v>
      </c>
      <c r="N1726" s="585">
        <f t="shared" si="405"/>
        <v>0</v>
      </c>
      <c r="O1726" s="641">
        <f t="shared" si="405"/>
        <v>0</v>
      </c>
      <c r="P1726" s="585"/>
      <c r="Q1726" s="558"/>
      <c r="R1726" s="586">
        <v>2024</v>
      </c>
      <c r="S1726" s="558">
        <f aca="true" t="shared" si="406" ref="S1726:AB1726">S1708+S1720</f>
        <v>0</v>
      </c>
      <c r="T1726" s="558">
        <f t="shared" si="406"/>
        <v>0</v>
      </c>
      <c r="U1726" s="558">
        <f t="shared" si="406"/>
        <v>0</v>
      </c>
      <c r="V1726" s="558">
        <f t="shared" si="406"/>
        <v>0</v>
      </c>
      <c r="W1726" s="558">
        <f t="shared" si="406"/>
        <v>0</v>
      </c>
      <c r="X1726" s="558">
        <f t="shared" si="406"/>
        <v>0</v>
      </c>
      <c r="Y1726" s="558">
        <f t="shared" si="406"/>
        <v>0</v>
      </c>
      <c r="Z1726" s="558">
        <f t="shared" si="406"/>
        <v>0</v>
      </c>
      <c r="AA1726" s="558">
        <f t="shared" si="406"/>
        <v>0</v>
      </c>
      <c r="AB1726" s="558">
        <f t="shared" si="406"/>
        <v>0</v>
      </c>
      <c r="AC1726" s="578"/>
      <c r="AD1726" s="579"/>
    </row>
    <row r="1727" spans="1:30" s="6" customFormat="1" ht="13.5" thickBot="1">
      <c r="A1727" s="321"/>
      <c r="B1727" s="588"/>
      <c r="C1727" s="589">
        <v>2025</v>
      </c>
      <c r="D1727" s="590">
        <f aca="true" t="shared" si="407" ref="D1727:O1727">D1709+D1721</f>
        <v>0</v>
      </c>
      <c r="E1727" s="591">
        <f t="shared" si="407"/>
        <v>0</v>
      </c>
      <c r="F1727" s="592">
        <f t="shared" si="407"/>
        <v>0</v>
      </c>
      <c r="G1727" s="591">
        <f t="shared" si="407"/>
        <v>0</v>
      </c>
      <c r="H1727" s="592">
        <f t="shared" si="407"/>
        <v>0</v>
      </c>
      <c r="I1727" s="591">
        <f t="shared" si="407"/>
        <v>0</v>
      </c>
      <c r="J1727" s="592">
        <f t="shared" si="407"/>
        <v>0</v>
      </c>
      <c r="K1727" s="591">
        <f t="shared" si="407"/>
        <v>0</v>
      </c>
      <c r="L1727" s="592">
        <f t="shared" si="407"/>
        <v>0</v>
      </c>
      <c r="M1727" s="591">
        <f t="shared" si="407"/>
        <v>0</v>
      </c>
      <c r="N1727" s="592">
        <f t="shared" si="407"/>
        <v>0</v>
      </c>
      <c r="O1727" s="591">
        <f t="shared" si="407"/>
        <v>0</v>
      </c>
      <c r="P1727" s="593"/>
      <c r="Q1727" s="559"/>
      <c r="R1727" s="594">
        <v>2025</v>
      </c>
      <c r="S1727" s="562">
        <f aca="true" t="shared" si="408" ref="S1727:AB1727">S1709+S1721</f>
        <v>0</v>
      </c>
      <c r="T1727" s="562">
        <f t="shared" si="408"/>
        <v>0</v>
      </c>
      <c r="U1727" s="562">
        <f t="shared" si="408"/>
        <v>0</v>
      </c>
      <c r="V1727" s="562">
        <f t="shared" si="408"/>
        <v>0</v>
      </c>
      <c r="W1727" s="562">
        <f t="shared" si="408"/>
        <v>0</v>
      </c>
      <c r="X1727" s="562">
        <f t="shared" si="408"/>
        <v>0</v>
      </c>
      <c r="Y1727" s="562">
        <f t="shared" si="408"/>
        <v>0</v>
      </c>
      <c r="Z1727" s="562">
        <f t="shared" si="408"/>
        <v>0</v>
      </c>
      <c r="AA1727" s="562">
        <f t="shared" si="408"/>
        <v>0</v>
      </c>
      <c r="AB1727" s="562">
        <f t="shared" si="408"/>
        <v>0</v>
      </c>
      <c r="AC1727" s="588"/>
      <c r="AD1727" s="595"/>
    </row>
    <row r="1728" spans="1:30" s="18" customFormat="1" ht="23.25" customHeight="1" thickBot="1">
      <c r="A1728" s="361" t="s">
        <v>135</v>
      </c>
      <c r="B1728" s="362"/>
      <c r="C1728" s="362"/>
      <c r="D1728" s="362"/>
      <c r="E1728" s="362"/>
      <c r="F1728" s="362"/>
      <c r="G1728" s="362"/>
      <c r="H1728" s="362"/>
      <c r="I1728" s="362"/>
      <c r="J1728" s="362"/>
      <c r="K1728" s="362"/>
      <c r="L1728" s="362"/>
      <c r="M1728" s="362"/>
      <c r="N1728" s="362"/>
      <c r="O1728" s="362"/>
      <c r="P1728" s="362"/>
      <c r="Q1728" s="362"/>
      <c r="R1728" s="362"/>
      <c r="S1728" s="362"/>
      <c r="T1728" s="362"/>
      <c r="U1728" s="362"/>
      <c r="V1728" s="362"/>
      <c r="W1728" s="362"/>
      <c r="X1728" s="362"/>
      <c r="Y1728" s="362"/>
      <c r="Z1728" s="362"/>
      <c r="AA1728" s="362"/>
      <c r="AB1728" s="362"/>
      <c r="AC1728" s="362"/>
      <c r="AD1728" s="363"/>
    </row>
    <row r="1729" spans="1:33" ht="12.75" customHeight="1">
      <c r="A1729" s="367" t="s">
        <v>136</v>
      </c>
      <c r="B1729" s="615" t="s">
        <v>137</v>
      </c>
      <c r="C1729" s="680" t="s">
        <v>41</v>
      </c>
      <c r="D1729" s="681"/>
      <c r="E1729" s="618"/>
      <c r="F1729" s="681"/>
      <c r="G1729" s="618"/>
      <c r="H1729" s="681"/>
      <c r="I1729" s="618"/>
      <c r="J1729" s="681"/>
      <c r="K1729" s="618"/>
      <c r="L1729" s="681"/>
      <c r="M1729" s="618"/>
      <c r="N1729" s="681"/>
      <c r="O1729" s="618"/>
      <c r="P1729" s="682"/>
      <c r="Q1729" s="619"/>
      <c r="R1729" s="599" t="s">
        <v>27</v>
      </c>
      <c r="S1729" s="534">
        <f>SUM(S1730:S1740)</f>
        <v>2600</v>
      </c>
      <c r="T1729" s="534">
        <f aca="true" t="shared" si="409" ref="T1729:AB1729">SUM(T1730:T1740)</f>
        <v>2600</v>
      </c>
      <c r="U1729" s="534">
        <f t="shared" si="409"/>
        <v>2600</v>
      </c>
      <c r="V1729" s="534">
        <f t="shared" si="409"/>
        <v>2600</v>
      </c>
      <c r="W1729" s="534">
        <f t="shared" si="409"/>
        <v>0</v>
      </c>
      <c r="X1729" s="534">
        <f t="shared" si="409"/>
        <v>0</v>
      </c>
      <c r="Y1729" s="534">
        <f t="shared" si="409"/>
        <v>0</v>
      </c>
      <c r="Z1729" s="534">
        <f t="shared" si="409"/>
        <v>0</v>
      </c>
      <c r="AA1729" s="534">
        <f t="shared" si="409"/>
        <v>0</v>
      </c>
      <c r="AB1729" s="534">
        <f t="shared" si="409"/>
        <v>0</v>
      </c>
      <c r="AC1729" s="683" t="s">
        <v>404</v>
      </c>
      <c r="AD1729" s="684"/>
      <c r="AE1729" s="551"/>
      <c r="AF1729" s="551"/>
      <c r="AG1729" s="551"/>
    </row>
    <row r="1730" spans="1:33" ht="12.75">
      <c r="A1730" s="368"/>
      <c r="B1730" s="624"/>
      <c r="C1730" s="685"/>
      <c r="D1730" s="686"/>
      <c r="E1730" s="627"/>
      <c r="F1730" s="686"/>
      <c r="G1730" s="627"/>
      <c r="H1730" s="686"/>
      <c r="I1730" s="627"/>
      <c r="J1730" s="686"/>
      <c r="K1730" s="627"/>
      <c r="L1730" s="686"/>
      <c r="M1730" s="627"/>
      <c r="N1730" s="686"/>
      <c r="O1730" s="627"/>
      <c r="P1730" s="687"/>
      <c r="Q1730" s="628"/>
      <c r="R1730" s="552" t="s">
        <v>30</v>
      </c>
      <c r="S1730" s="538">
        <f>U1730+W1730+Y1730+AA1730</f>
        <v>0</v>
      </c>
      <c r="T1730" s="538">
        <f>V1730+X1730+Z1730+AB1730</f>
        <v>0</v>
      </c>
      <c r="U1730" s="538">
        <v>0</v>
      </c>
      <c r="V1730" s="538">
        <v>0</v>
      </c>
      <c r="W1730" s="538">
        <v>0</v>
      </c>
      <c r="X1730" s="538">
        <v>0</v>
      </c>
      <c r="Y1730" s="538">
        <v>0</v>
      </c>
      <c r="Z1730" s="538">
        <v>0</v>
      </c>
      <c r="AA1730" s="538">
        <v>0</v>
      </c>
      <c r="AB1730" s="538">
        <v>0</v>
      </c>
      <c r="AC1730" s="688"/>
      <c r="AD1730" s="689"/>
      <c r="AE1730" s="551"/>
      <c r="AF1730" s="551"/>
      <c r="AG1730" s="551"/>
    </row>
    <row r="1731" spans="1:33" ht="12.75">
      <c r="A1731" s="368"/>
      <c r="B1731" s="624"/>
      <c r="C1731" s="685"/>
      <c r="D1731" s="686"/>
      <c r="E1731" s="627"/>
      <c r="F1731" s="686"/>
      <c r="G1731" s="627"/>
      <c r="H1731" s="686"/>
      <c r="I1731" s="627"/>
      <c r="J1731" s="686"/>
      <c r="K1731" s="627"/>
      <c r="L1731" s="686"/>
      <c r="M1731" s="627"/>
      <c r="N1731" s="686"/>
      <c r="O1731" s="627"/>
      <c r="P1731" s="690">
        <v>830140010414</v>
      </c>
      <c r="Q1731" s="628" t="s">
        <v>32</v>
      </c>
      <c r="R1731" s="552" t="s">
        <v>33</v>
      </c>
      <c r="S1731" s="538">
        <f>U1731+W1731+Y1731+AA1731</f>
        <v>2600</v>
      </c>
      <c r="T1731" s="538">
        <f>V1731+X1731+Z1731+AB1731</f>
        <v>2600</v>
      </c>
      <c r="U1731" s="538">
        <v>2600</v>
      </c>
      <c r="V1731" s="538">
        <v>2600</v>
      </c>
      <c r="W1731" s="538">
        <v>0</v>
      </c>
      <c r="X1731" s="538">
        <v>0</v>
      </c>
      <c r="Y1731" s="538">
        <v>0</v>
      </c>
      <c r="Z1731" s="538">
        <v>0</v>
      </c>
      <c r="AA1731" s="538">
        <v>0</v>
      </c>
      <c r="AB1731" s="538">
        <v>0</v>
      </c>
      <c r="AC1731" s="688"/>
      <c r="AD1731" s="689"/>
      <c r="AE1731" s="551"/>
      <c r="AF1731" s="551"/>
      <c r="AG1731" s="551"/>
    </row>
    <row r="1732" spans="1:33" ht="12.75">
      <c r="A1732" s="368"/>
      <c r="B1732" s="624"/>
      <c r="C1732" s="685"/>
      <c r="D1732" s="686"/>
      <c r="E1732" s="627"/>
      <c r="F1732" s="686"/>
      <c r="G1732" s="627"/>
      <c r="H1732" s="686"/>
      <c r="I1732" s="627"/>
      <c r="J1732" s="686"/>
      <c r="K1732" s="627"/>
      <c r="L1732" s="686"/>
      <c r="M1732" s="627"/>
      <c r="N1732" s="686"/>
      <c r="O1732" s="627"/>
      <c r="P1732" s="629"/>
      <c r="Q1732" s="628"/>
      <c r="R1732" s="552" t="s">
        <v>34</v>
      </c>
      <c r="S1732" s="538">
        <f aca="true" t="shared" si="410" ref="S1732:S1740">U1732+W1732+Y1732+AA1732</f>
        <v>0</v>
      </c>
      <c r="T1732" s="538">
        <f aca="true" t="shared" si="411" ref="T1732:T1740">V1732+X1732+Z1732+AB1732</f>
        <v>0</v>
      </c>
      <c r="U1732" s="538">
        <v>0</v>
      </c>
      <c r="V1732" s="538">
        <v>0</v>
      </c>
      <c r="W1732" s="538">
        <v>0</v>
      </c>
      <c r="X1732" s="538">
        <v>0</v>
      </c>
      <c r="Y1732" s="538">
        <v>0</v>
      </c>
      <c r="Z1732" s="538">
        <v>0</v>
      </c>
      <c r="AA1732" s="538">
        <v>0</v>
      </c>
      <c r="AB1732" s="538">
        <v>0</v>
      </c>
      <c r="AC1732" s="688"/>
      <c r="AD1732" s="689"/>
      <c r="AE1732" s="551"/>
      <c r="AF1732" s="551"/>
      <c r="AG1732" s="551"/>
    </row>
    <row r="1733" spans="1:33" ht="22.5" customHeight="1">
      <c r="A1733" s="368"/>
      <c r="B1733" s="624"/>
      <c r="C1733" s="685"/>
      <c r="D1733" s="686"/>
      <c r="E1733" s="627"/>
      <c r="F1733" s="686"/>
      <c r="G1733" s="627"/>
      <c r="H1733" s="686"/>
      <c r="I1733" s="627"/>
      <c r="J1733" s="686"/>
      <c r="K1733" s="627"/>
      <c r="L1733" s="686"/>
      <c r="M1733" s="627"/>
      <c r="N1733" s="686"/>
      <c r="O1733" s="627"/>
      <c r="P1733" s="629"/>
      <c r="Q1733" s="628"/>
      <c r="R1733" s="552" t="s">
        <v>35</v>
      </c>
      <c r="S1733" s="538">
        <f t="shared" si="410"/>
        <v>0</v>
      </c>
      <c r="T1733" s="538">
        <f t="shared" si="411"/>
        <v>0</v>
      </c>
      <c r="U1733" s="538">
        <v>0</v>
      </c>
      <c r="V1733" s="538">
        <v>0</v>
      </c>
      <c r="W1733" s="538">
        <v>0</v>
      </c>
      <c r="X1733" s="538">
        <v>0</v>
      </c>
      <c r="Y1733" s="538">
        <v>0</v>
      </c>
      <c r="Z1733" s="538">
        <v>0</v>
      </c>
      <c r="AA1733" s="538">
        <v>0</v>
      </c>
      <c r="AB1733" s="538">
        <v>0</v>
      </c>
      <c r="AC1733" s="688"/>
      <c r="AD1733" s="689"/>
      <c r="AE1733" s="551"/>
      <c r="AF1733" s="551"/>
      <c r="AG1733" s="551"/>
    </row>
    <row r="1734" spans="1:33" ht="27.75" customHeight="1">
      <c r="A1734" s="368"/>
      <c r="B1734" s="624"/>
      <c r="C1734" s="685"/>
      <c r="D1734" s="686"/>
      <c r="E1734" s="627"/>
      <c r="F1734" s="686"/>
      <c r="G1734" s="627"/>
      <c r="H1734" s="686"/>
      <c r="I1734" s="627"/>
      <c r="J1734" s="686"/>
      <c r="K1734" s="627"/>
      <c r="L1734" s="686"/>
      <c r="M1734" s="627"/>
      <c r="N1734" s="686"/>
      <c r="O1734" s="627"/>
      <c r="P1734" s="629"/>
      <c r="Q1734" s="628"/>
      <c r="R1734" s="552" t="s">
        <v>36</v>
      </c>
      <c r="S1734" s="538">
        <v>0</v>
      </c>
      <c r="T1734" s="538">
        <f t="shared" si="411"/>
        <v>0</v>
      </c>
      <c r="U1734" s="538">
        <v>0</v>
      </c>
      <c r="V1734" s="538">
        <v>0</v>
      </c>
      <c r="W1734" s="538">
        <v>0</v>
      </c>
      <c r="X1734" s="538">
        <v>0</v>
      </c>
      <c r="Y1734" s="538">
        <v>0</v>
      </c>
      <c r="Z1734" s="538">
        <v>0</v>
      </c>
      <c r="AA1734" s="538">
        <v>0</v>
      </c>
      <c r="AB1734" s="538">
        <v>0</v>
      </c>
      <c r="AC1734" s="688"/>
      <c r="AD1734" s="689"/>
      <c r="AE1734" s="551"/>
      <c r="AF1734" s="551"/>
      <c r="AG1734" s="551"/>
    </row>
    <row r="1735" spans="1:33" ht="30" customHeight="1">
      <c r="A1735" s="368"/>
      <c r="B1735" s="624"/>
      <c r="C1735" s="685"/>
      <c r="D1735" s="686"/>
      <c r="E1735" s="627"/>
      <c r="F1735" s="686"/>
      <c r="G1735" s="627"/>
      <c r="H1735" s="686"/>
      <c r="I1735" s="627"/>
      <c r="J1735" s="686"/>
      <c r="K1735" s="627"/>
      <c r="L1735" s="686"/>
      <c r="M1735" s="627"/>
      <c r="N1735" s="686"/>
      <c r="O1735" s="627"/>
      <c r="P1735" s="629"/>
      <c r="Q1735" s="628"/>
      <c r="R1735" s="552" t="s">
        <v>207</v>
      </c>
      <c r="S1735" s="538">
        <f t="shared" si="410"/>
        <v>0</v>
      </c>
      <c r="T1735" s="538">
        <f t="shared" si="411"/>
        <v>0</v>
      </c>
      <c r="U1735" s="538">
        <v>0</v>
      </c>
      <c r="V1735" s="538">
        <v>0</v>
      </c>
      <c r="W1735" s="538">
        <v>0</v>
      </c>
      <c r="X1735" s="538">
        <v>0</v>
      </c>
      <c r="Y1735" s="538">
        <v>0</v>
      </c>
      <c r="Z1735" s="538">
        <v>0</v>
      </c>
      <c r="AA1735" s="538">
        <v>0</v>
      </c>
      <c r="AB1735" s="538">
        <v>0</v>
      </c>
      <c r="AC1735" s="688"/>
      <c r="AD1735" s="689"/>
      <c r="AE1735" s="551"/>
      <c r="AF1735" s="551"/>
      <c r="AG1735" s="551"/>
    </row>
    <row r="1736" spans="1:33" ht="32.25" customHeight="1">
      <c r="A1736" s="368"/>
      <c r="B1736" s="624"/>
      <c r="C1736" s="685"/>
      <c r="D1736" s="686"/>
      <c r="E1736" s="627"/>
      <c r="F1736" s="686"/>
      <c r="G1736" s="627"/>
      <c r="H1736" s="686"/>
      <c r="I1736" s="627"/>
      <c r="J1736" s="686"/>
      <c r="K1736" s="627"/>
      <c r="L1736" s="686"/>
      <c r="M1736" s="627"/>
      <c r="N1736" s="686"/>
      <c r="O1736" s="627"/>
      <c r="P1736" s="629"/>
      <c r="Q1736" s="628"/>
      <c r="R1736" s="552" t="s">
        <v>214</v>
      </c>
      <c r="S1736" s="538">
        <f t="shared" si="410"/>
        <v>0</v>
      </c>
      <c r="T1736" s="538">
        <f t="shared" si="411"/>
        <v>0</v>
      </c>
      <c r="U1736" s="538">
        <v>0</v>
      </c>
      <c r="V1736" s="538">
        <v>0</v>
      </c>
      <c r="W1736" s="538">
        <v>0</v>
      </c>
      <c r="X1736" s="538">
        <v>0</v>
      </c>
      <c r="Y1736" s="538">
        <v>0</v>
      </c>
      <c r="Z1736" s="538">
        <v>0</v>
      </c>
      <c r="AA1736" s="538">
        <v>0</v>
      </c>
      <c r="AB1736" s="538">
        <v>0</v>
      </c>
      <c r="AC1736" s="688"/>
      <c r="AD1736" s="689"/>
      <c r="AE1736" s="551"/>
      <c r="AF1736" s="551"/>
      <c r="AG1736" s="551"/>
    </row>
    <row r="1737" spans="1:33" ht="12.75">
      <c r="A1737" s="368"/>
      <c r="B1737" s="624"/>
      <c r="C1737" s="685"/>
      <c r="D1737" s="686"/>
      <c r="E1737" s="627"/>
      <c r="F1737" s="686"/>
      <c r="G1737" s="627"/>
      <c r="H1737" s="686"/>
      <c r="I1737" s="627"/>
      <c r="J1737" s="686"/>
      <c r="K1737" s="627"/>
      <c r="L1737" s="686"/>
      <c r="M1737" s="627"/>
      <c r="N1737" s="686"/>
      <c r="O1737" s="627"/>
      <c r="P1737" s="629"/>
      <c r="Q1737" s="628"/>
      <c r="R1737" s="552" t="s">
        <v>215</v>
      </c>
      <c r="S1737" s="538">
        <f t="shared" si="410"/>
        <v>0</v>
      </c>
      <c r="T1737" s="538">
        <f t="shared" si="411"/>
        <v>0</v>
      </c>
      <c r="U1737" s="538">
        <v>0</v>
      </c>
      <c r="V1737" s="538">
        <v>0</v>
      </c>
      <c r="W1737" s="538">
        <v>0</v>
      </c>
      <c r="X1737" s="538">
        <v>0</v>
      </c>
      <c r="Y1737" s="538">
        <v>0</v>
      </c>
      <c r="Z1737" s="538">
        <v>0</v>
      </c>
      <c r="AA1737" s="538">
        <v>0</v>
      </c>
      <c r="AB1737" s="538">
        <v>0</v>
      </c>
      <c r="AC1737" s="688"/>
      <c r="AD1737" s="689"/>
      <c r="AE1737" s="551"/>
      <c r="AF1737" s="551"/>
      <c r="AG1737" s="551"/>
    </row>
    <row r="1738" spans="1:33" ht="12.75">
      <c r="A1738" s="368"/>
      <c r="B1738" s="624"/>
      <c r="C1738" s="685"/>
      <c r="D1738" s="686"/>
      <c r="E1738" s="627"/>
      <c r="F1738" s="686"/>
      <c r="G1738" s="627"/>
      <c r="H1738" s="686"/>
      <c r="I1738" s="627"/>
      <c r="J1738" s="686"/>
      <c r="K1738" s="627"/>
      <c r="L1738" s="686"/>
      <c r="M1738" s="627"/>
      <c r="N1738" s="686"/>
      <c r="O1738" s="627"/>
      <c r="P1738" s="629"/>
      <c r="Q1738" s="628"/>
      <c r="R1738" s="552" t="s">
        <v>216</v>
      </c>
      <c r="S1738" s="538">
        <f t="shared" si="410"/>
        <v>0</v>
      </c>
      <c r="T1738" s="538">
        <f t="shared" si="411"/>
        <v>0</v>
      </c>
      <c r="U1738" s="538">
        <v>0</v>
      </c>
      <c r="V1738" s="538">
        <v>0</v>
      </c>
      <c r="W1738" s="538">
        <v>0</v>
      </c>
      <c r="X1738" s="538">
        <v>0</v>
      </c>
      <c r="Y1738" s="538">
        <v>0</v>
      </c>
      <c r="Z1738" s="538">
        <v>0</v>
      </c>
      <c r="AA1738" s="538">
        <v>0</v>
      </c>
      <c r="AB1738" s="538">
        <v>0</v>
      </c>
      <c r="AC1738" s="688"/>
      <c r="AD1738" s="689"/>
      <c r="AE1738" s="551"/>
      <c r="AF1738" s="551"/>
      <c r="AG1738" s="551"/>
    </row>
    <row r="1739" spans="1:33" ht="12.75">
      <c r="A1739" s="368"/>
      <c r="B1739" s="624"/>
      <c r="C1739" s="685"/>
      <c r="D1739" s="686"/>
      <c r="E1739" s="627"/>
      <c r="F1739" s="686"/>
      <c r="G1739" s="627"/>
      <c r="H1739" s="686"/>
      <c r="I1739" s="627"/>
      <c r="J1739" s="686"/>
      <c r="K1739" s="627"/>
      <c r="L1739" s="686"/>
      <c r="M1739" s="627"/>
      <c r="N1739" s="686"/>
      <c r="O1739" s="627"/>
      <c r="P1739" s="629"/>
      <c r="Q1739" s="628"/>
      <c r="R1739" s="552" t="s">
        <v>217</v>
      </c>
      <c r="S1739" s="538">
        <f t="shared" si="410"/>
        <v>0</v>
      </c>
      <c r="T1739" s="538">
        <f t="shared" si="411"/>
        <v>0</v>
      </c>
      <c r="U1739" s="538">
        <v>0</v>
      </c>
      <c r="V1739" s="538">
        <v>0</v>
      </c>
      <c r="W1739" s="538">
        <v>0</v>
      </c>
      <c r="X1739" s="538">
        <v>0</v>
      </c>
      <c r="Y1739" s="538">
        <v>0</v>
      </c>
      <c r="Z1739" s="538">
        <v>0</v>
      </c>
      <c r="AA1739" s="538">
        <v>0</v>
      </c>
      <c r="AB1739" s="538">
        <v>0</v>
      </c>
      <c r="AC1739" s="688"/>
      <c r="AD1739" s="689"/>
      <c r="AE1739" s="551"/>
      <c r="AF1739" s="551"/>
      <c r="AG1739" s="551"/>
    </row>
    <row r="1740" spans="1:33" ht="13.5" thickBot="1">
      <c r="A1740" s="369"/>
      <c r="B1740" s="691"/>
      <c r="C1740" s="692"/>
      <c r="D1740" s="693"/>
      <c r="E1740" s="670"/>
      <c r="F1740" s="693"/>
      <c r="G1740" s="670"/>
      <c r="H1740" s="693"/>
      <c r="I1740" s="670"/>
      <c r="J1740" s="693"/>
      <c r="K1740" s="670"/>
      <c r="L1740" s="693"/>
      <c r="M1740" s="670"/>
      <c r="N1740" s="693"/>
      <c r="O1740" s="670"/>
      <c r="P1740" s="694"/>
      <c r="Q1740" s="666"/>
      <c r="R1740" s="668" t="s">
        <v>218</v>
      </c>
      <c r="S1740" s="547">
        <f t="shared" si="410"/>
        <v>0</v>
      </c>
      <c r="T1740" s="547">
        <f t="shared" si="411"/>
        <v>0</v>
      </c>
      <c r="U1740" s="547">
        <v>0</v>
      </c>
      <c r="V1740" s="547">
        <v>0</v>
      </c>
      <c r="W1740" s="547">
        <v>0</v>
      </c>
      <c r="X1740" s="547">
        <v>0</v>
      </c>
      <c r="Y1740" s="547">
        <v>0</v>
      </c>
      <c r="Z1740" s="547">
        <v>0</v>
      </c>
      <c r="AA1740" s="547">
        <v>0</v>
      </c>
      <c r="AB1740" s="547">
        <v>0</v>
      </c>
      <c r="AC1740" s="695"/>
      <c r="AD1740" s="696"/>
      <c r="AE1740" s="551"/>
      <c r="AF1740" s="551"/>
      <c r="AG1740" s="551"/>
    </row>
    <row r="1741" spans="1:33" s="6" customFormat="1" ht="12.75">
      <c r="A1741" s="319"/>
      <c r="B1741" s="571" t="s">
        <v>543</v>
      </c>
      <c r="C1741" s="572">
        <v>2020</v>
      </c>
      <c r="D1741" s="573">
        <f>D1735</f>
        <v>0</v>
      </c>
      <c r="E1741" s="574">
        <f aca="true" t="shared" si="412" ref="E1741:M1741">E1735</f>
        <v>0</v>
      </c>
      <c r="F1741" s="573">
        <f t="shared" si="412"/>
        <v>0</v>
      </c>
      <c r="G1741" s="574">
        <f t="shared" si="412"/>
        <v>0</v>
      </c>
      <c r="H1741" s="573">
        <f t="shared" si="412"/>
        <v>0</v>
      </c>
      <c r="I1741" s="574">
        <f t="shared" si="412"/>
        <v>0</v>
      </c>
      <c r="J1741" s="573">
        <f t="shared" si="412"/>
        <v>0</v>
      </c>
      <c r="K1741" s="574">
        <f t="shared" si="412"/>
        <v>0</v>
      </c>
      <c r="L1741" s="573">
        <f t="shared" si="412"/>
        <v>0</v>
      </c>
      <c r="M1741" s="574">
        <f t="shared" si="412"/>
        <v>0</v>
      </c>
      <c r="N1741" s="573">
        <f aca="true" t="shared" si="413" ref="N1741:O1746">N1735</f>
        <v>0</v>
      </c>
      <c r="O1741" s="574">
        <f t="shared" si="413"/>
        <v>0</v>
      </c>
      <c r="P1741" s="575"/>
      <c r="Q1741" s="534"/>
      <c r="R1741" s="599">
        <v>2020</v>
      </c>
      <c r="S1741" s="534">
        <f>S1735</f>
        <v>0</v>
      </c>
      <c r="T1741" s="534">
        <f aca="true" t="shared" si="414" ref="T1741:AB1741">T1735</f>
        <v>0</v>
      </c>
      <c r="U1741" s="534">
        <f t="shared" si="414"/>
        <v>0</v>
      </c>
      <c r="V1741" s="534">
        <f t="shared" si="414"/>
        <v>0</v>
      </c>
      <c r="W1741" s="534">
        <f t="shared" si="414"/>
        <v>0</v>
      </c>
      <c r="X1741" s="534">
        <f t="shared" si="414"/>
        <v>0</v>
      </c>
      <c r="Y1741" s="534">
        <f t="shared" si="414"/>
        <v>0</v>
      </c>
      <c r="Z1741" s="534">
        <f t="shared" si="414"/>
        <v>0</v>
      </c>
      <c r="AA1741" s="534">
        <f t="shared" si="414"/>
        <v>0</v>
      </c>
      <c r="AB1741" s="534">
        <f t="shared" si="414"/>
        <v>0</v>
      </c>
      <c r="AC1741" s="571"/>
      <c r="AD1741" s="697"/>
      <c r="AE1741" s="580"/>
      <c r="AF1741" s="580"/>
      <c r="AG1741" s="580"/>
    </row>
    <row r="1742" spans="1:33" s="6" customFormat="1" ht="12.75">
      <c r="A1742" s="320"/>
      <c r="B1742" s="578"/>
      <c r="C1742" s="582">
        <v>2021</v>
      </c>
      <c r="D1742" s="640">
        <f aca="true" t="shared" si="415" ref="D1742:M1742">D1736</f>
        <v>0</v>
      </c>
      <c r="E1742" s="641">
        <f t="shared" si="415"/>
        <v>0</v>
      </c>
      <c r="F1742" s="640">
        <f t="shared" si="415"/>
        <v>0</v>
      </c>
      <c r="G1742" s="641">
        <f t="shared" si="415"/>
        <v>0</v>
      </c>
      <c r="H1742" s="640">
        <f t="shared" si="415"/>
        <v>0</v>
      </c>
      <c r="I1742" s="641">
        <f t="shared" si="415"/>
        <v>0</v>
      </c>
      <c r="J1742" s="640">
        <f t="shared" si="415"/>
        <v>0</v>
      </c>
      <c r="K1742" s="641">
        <f t="shared" si="415"/>
        <v>0</v>
      </c>
      <c r="L1742" s="640">
        <f t="shared" si="415"/>
        <v>0</v>
      </c>
      <c r="M1742" s="641">
        <f t="shared" si="415"/>
        <v>0</v>
      </c>
      <c r="N1742" s="640">
        <f t="shared" si="413"/>
        <v>0</v>
      </c>
      <c r="O1742" s="641">
        <f t="shared" si="413"/>
        <v>0</v>
      </c>
      <c r="P1742" s="585"/>
      <c r="Q1742" s="558"/>
      <c r="R1742" s="586">
        <v>2021</v>
      </c>
      <c r="S1742" s="558">
        <f aca="true" t="shared" si="416" ref="S1742:AB1746">S1736</f>
        <v>0</v>
      </c>
      <c r="T1742" s="558">
        <f t="shared" si="416"/>
        <v>0</v>
      </c>
      <c r="U1742" s="558">
        <f t="shared" si="416"/>
        <v>0</v>
      </c>
      <c r="V1742" s="558">
        <f t="shared" si="416"/>
        <v>0</v>
      </c>
      <c r="W1742" s="558">
        <f t="shared" si="416"/>
        <v>0</v>
      </c>
      <c r="X1742" s="558">
        <f t="shared" si="416"/>
        <v>0</v>
      </c>
      <c r="Y1742" s="558">
        <f t="shared" si="416"/>
        <v>0</v>
      </c>
      <c r="Z1742" s="558">
        <f t="shared" si="416"/>
        <v>0</v>
      </c>
      <c r="AA1742" s="558">
        <f t="shared" si="416"/>
        <v>0</v>
      </c>
      <c r="AB1742" s="558">
        <f t="shared" si="416"/>
        <v>0</v>
      </c>
      <c r="AC1742" s="578"/>
      <c r="AD1742" s="579"/>
      <c r="AE1742" s="580"/>
      <c r="AF1742" s="580"/>
      <c r="AG1742" s="580"/>
    </row>
    <row r="1743" spans="1:33" s="6" customFormat="1" ht="12.75">
      <c r="A1743" s="320"/>
      <c r="B1743" s="578"/>
      <c r="C1743" s="582">
        <v>2022</v>
      </c>
      <c r="D1743" s="640">
        <f aca="true" t="shared" si="417" ref="D1743:M1743">D1737</f>
        <v>0</v>
      </c>
      <c r="E1743" s="641">
        <f t="shared" si="417"/>
        <v>0</v>
      </c>
      <c r="F1743" s="640">
        <f t="shared" si="417"/>
        <v>0</v>
      </c>
      <c r="G1743" s="641">
        <f t="shared" si="417"/>
        <v>0</v>
      </c>
      <c r="H1743" s="640">
        <f t="shared" si="417"/>
        <v>0</v>
      </c>
      <c r="I1743" s="641">
        <f t="shared" si="417"/>
        <v>0</v>
      </c>
      <c r="J1743" s="640">
        <f t="shared" si="417"/>
        <v>0</v>
      </c>
      <c r="K1743" s="641">
        <f t="shared" si="417"/>
        <v>0</v>
      </c>
      <c r="L1743" s="640">
        <f t="shared" si="417"/>
        <v>0</v>
      </c>
      <c r="M1743" s="641">
        <f t="shared" si="417"/>
        <v>0</v>
      </c>
      <c r="N1743" s="640">
        <f t="shared" si="413"/>
        <v>0</v>
      </c>
      <c r="O1743" s="641">
        <f t="shared" si="413"/>
        <v>0</v>
      </c>
      <c r="P1743" s="585"/>
      <c r="Q1743" s="558"/>
      <c r="R1743" s="586">
        <v>2022</v>
      </c>
      <c r="S1743" s="558">
        <f t="shared" si="416"/>
        <v>0</v>
      </c>
      <c r="T1743" s="558">
        <f t="shared" si="416"/>
        <v>0</v>
      </c>
      <c r="U1743" s="558">
        <f t="shared" si="416"/>
        <v>0</v>
      </c>
      <c r="V1743" s="558">
        <f t="shared" si="416"/>
        <v>0</v>
      </c>
      <c r="W1743" s="558">
        <f t="shared" si="416"/>
        <v>0</v>
      </c>
      <c r="X1743" s="558">
        <f t="shared" si="416"/>
        <v>0</v>
      </c>
      <c r="Y1743" s="558">
        <f t="shared" si="416"/>
        <v>0</v>
      </c>
      <c r="Z1743" s="558">
        <f t="shared" si="416"/>
        <v>0</v>
      </c>
      <c r="AA1743" s="558">
        <f t="shared" si="416"/>
        <v>0</v>
      </c>
      <c r="AB1743" s="558">
        <f t="shared" si="416"/>
        <v>0</v>
      </c>
      <c r="AC1743" s="578"/>
      <c r="AD1743" s="579"/>
      <c r="AE1743" s="580"/>
      <c r="AF1743" s="580"/>
      <c r="AG1743" s="580"/>
    </row>
    <row r="1744" spans="1:33" s="6" customFormat="1" ht="12.75">
      <c r="A1744" s="320"/>
      <c r="B1744" s="578"/>
      <c r="C1744" s="582">
        <v>2023</v>
      </c>
      <c r="D1744" s="640">
        <f aca="true" t="shared" si="418" ref="D1744:M1744">D1738</f>
        <v>0</v>
      </c>
      <c r="E1744" s="641">
        <f t="shared" si="418"/>
        <v>0</v>
      </c>
      <c r="F1744" s="640">
        <f t="shared" si="418"/>
        <v>0</v>
      </c>
      <c r="G1744" s="641">
        <f t="shared" si="418"/>
        <v>0</v>
      </c>
      <c r="H1744" s="640">
        <f t="shared" si="418"/>
        <v>0</v>
      </c>
      <c r="I1744" s="641">
        <f t="shared" si="418"/>
        <v>0</v>
      </c>
      <c r="J1744" s="640">
        <f t="shared" si="418"/>
        <v>0</v>
      </c>
      <c r="K1744" s="641">
        <f t="shared" si="418"/>
        <v>0</v>
      </c>
      <c r="L1744" s="640">
        <f t="shared" si="418"/>
        <v>0</v>
      </c>
      <c r="M1744" s="641">
        <f t="shared" si="418"/>
        <v>0</v>
      </c>
      <c r="N1744" s="640">
        <f t="shared" si="413"/>
        <v>0</v>
      </c>
      <c r="O1744" s="641">
        <f t="shared" si="413"/>
        <v>0</v>
      </c>
      <c r="P1744" s="585"/>
      <c r="Q1744" s="558"/>
      <c r="R1744" s="586">
        <v>2023</v>
      </c>
      <c r="S1744" s="558">
        <f t="shared" si="416"/>
        <v>0</v>
      </c>
      <c r="T1744" s="558">
        <f t="shared" si="416"/>
        <v>0</v>
      </c>
      <c r="U1744" s="558">
        <f t="shared" si="416"/>
        <v>0</v>
      </c>
      <c r="V1744" s="558">
        <f t="shared" si="416"/>
        <v>0</v>
      </c>
      <c r="W1744" s="558">
        <f t="shared" si="416"/>
        <v>0</v>
      </c>
      <c r="X1744" s="558">
        <f t="shared" si="416"/>
        <v>0</v>
      </c>
      <c r="Y1744" s="558">
        <f t="shared" si="416"/>
        <v>0</v>
      </c>
      <c r="Z1744" s="558">
        <f t="shared" si="416"/>
        <v>0</v>
      </c>
      <c r="AA1744" s="558">
        <f t="shared" si="416"/>
        <v>0</v>
      </c>
      <c r="AB1744" s="558">
        <f t="shared" si="416"/>
        <v>0</v>
      </c>
      <c r="AC1744" s="578"/>
      <c r="AD1744" s="579"/>
      <c r="AE1744" s="580"/>
      <c r="AF1744" s="580"/>
      <c r="AG1744" s="580"/>
    </row>
    <row r="1745" spans="1:33" s="6" customFormat="1" ht="12.75">
      <c r="A1745" s="320"/>
      <c r="B1745" s="578"/>
      <c r="C1745" s="582">
        <v>2024</v>
      </c>
      <c r="D1745" s="640">
        <f aca="true" t="shared" si="419" ref="D1745:M1745">D1739</f>
        <v>0</v>
      </c>
      <c r="E1745" s="641">
        <f t="shared" si="419"/>
        <v>0</v>
      </c>
      <c r="F1745" s="640">
        <f t="shared" si="419"/>
        <v>0</v>
      </c>
      <c r="G1745" s="641">
        <f t="shared" si="419"/>
        <v>0</v>
      </c>
      <c r="H1745" s="640">
        <f t="shared" si="419"/>
        <v>0</v>
      </c>
      <c r="I1745" s="641">
        <f t="shared" si="419"/>
        <v>0</v>
      </c>
      <c r="J1745" s="640">
        <f t="shared" si="419"/>
        <v>0</v>
      </c>
      <c r="K1745" s="641">
        <f t="shared" si="419"/>
        <v>0</v>
      </c>
      <c r="L1745" s="640">
        <f t="shared" si="419"/>
        <v>0</v>
      </c>
      <c r="M1745" s="641">
        <f t="shared" si="419"/>
        <v>0</v>
      </c>
      <c r="N1745" s="640">
        <f t="shared" si="413"/>
        <v>0</v>
      </c>
      <c r="O1745" s="641">
        <f t="shared" si="413"/>
        <v>0</v>
      </c>
      <c r="P1745" s="585"/>
      <c r="Q1745" s="558"/>
      <c r="R1745" s="586">
        <v>2024</v>
      </c>
      <c r="S1745" s="558">
        <f t="shared" si="416"/>
        <v>0</v>
      </c>
      <c r="T1745" s="558">
        <f t="shared" si="416"/>
        <v>0</v>
      </c>
      <c r="U1745" s="558">
        <f t="shared" si="416"/>
        <v>0</v>
      </c>
      <c r="V1745" s="558">
        <f t="shared" si="416"/>
        <v>0</v>
      </c>
      <c r="W1745" s="558">
        <f t="shared" si="416"/>
        <v>0</v>
      </c>
      <c r="X1745" s="558">
        <f t="shared" si="416"/>
        <v>0</v>
      </c>
      <c r="Y1745" s="558">
        <f t="shared" si="416"/>
        <v>0</v>
      </c>
      <c r="Z1745" s="558">
        <f t="shared" si="416"/>
        <v>0</v>
      </c>
      <c r="AA1745" s="558">
        <f t="shared" si="416"/>
        <v>0</v>
      </c>
      <c r="AB1745" s="558">
        <f t="shared" si="416"/>
        <v>0</v>
      </c>
      <c r="AC1745" s="578"/>
      <c r="AD1745" s="579"/>
      <c r="AE1745" s="580"/>
      <c r="AF1745" s="580"/>
      <c r="AG1745" s="580"/>
    </row>
    <row r="1746" spans="1:33" s="6" customFormat="1" ht="13.5" thickBot="1">
      <c r="A1746" s="321"/>
      <c r="B1746" s="588"/>
      <c r="C1746" s="589">
        <v>2025</v>
      </c>
      <c r="D1746" s="642">
        <f aca="true" t="shared" si="420" ref="D1746:M1746">D1740</f>
        <v>0</v>
      </c>
      <c r="E1746" s="643">
        <f t="shared" si="420"/>
        <v>0</v>
      </c>
      <c r="F1746" s="642">
        <f t="shared" si="420"/>
        <v>0</v>
      </c>
      <c r="G1746" s="643">
        <f t="shared" si="420"/>
        <v>0</v>
      </c>
      <c r="H1746" s="642">
        <f t="shared" si="420"/>
        <v>0</v>
      </c>
      <c r="I1746" s="643">
        <f t="shared" si="420"/>
        <v>0</v>
      </c>
      <c r="J1746" s="642">
        <f t="shared" si="420"/>
        <v>0</v>
      </c>
      <c r="K1746" s="643">
        <f t="shared" si="420"/>
        <v>0</v>
      </c>
      <c r="L1746" s="642">
        <f t="shared" si="420"/>
        <v>0</v>
      </c>
      <c r="M1746" s="643">
        <f t="shared" si="420"/>
        <v>0</v>
      </c>
      <c r="N1746" s="642">
        <f t="shared" si="413"/>
        <v>0</v>
      </c>
      <c r="O1746" s="643">
        <f t="shared" si="413"/>
        <v>0</v>
      </c>
      <c r="P1746" s="593"/>
      <c r="Q1746" s="559"/>
      <c r="R1746" s="594">
        <v>2025</v>
      </c>
      <c r="S1746" s="559">
        <f t="shared" si="416"/>
        <v>0</v>
      </c>
      <c r="T1746" s="559">
        <f t="shared" si="416"/>
        <v>0</v>
      </c>
      <c r="U1746" s="559">
        <f t="shared" si="416"/>
        <v>0</v>
      </c>
      <c r="V1746" s="559">
        <f t="shared" si="416"/>
        <v>0</v>
      </c>
      <c r="W1746" s="559">
        <f t="shared" si="416"/>
        <v>0</v>
      </c>
      <c r="X1746" s="559">
        <f t="shared" si="416"/>
        <v>0</v>
      </c>
      <c r="Y1746" s="559">
        <f t="shared" si="416"/>
        <v>0</v>
      </c>
      <c r="Z1746" s="559">
        <f t="shared" si="416"/>
        <v>0</v>
      </c>
      <c r="AA1746" s="559">
        <f t="shared" si="416"/>
        <v>0</v>
      </c>
      <c r="AB1746" s="559">
        <f t="shared" si="416"/>
        <v>0</v>
      </c>
      <c r="AC1746" s="588"/>
      <c r="AD1746" s="595"/>
      <c r="AE1746" s="580"/>
      <c r="AF1746" s="580"/>
      <c r="AG1746" s="580"/>
    </row>
    <row r="1747" spans="1:30" ht="12.75">
      <c r="A1747" s="455" t="s">
        <v>139</v>
      </c>
      <c r="B1747" s="456"/>
      <c r="C1747" s="456"/>
      <c r="D1747" s="456"/>
      <c r="E1747" s="456"/>
      <c r="F1747" s="456"/>
      <c r="G1747" s="456"/>
      <c r="H1747" s="456"/>
      <c r="I1747" s="456"/>
      <c r="J1747" s="456"/>
      <c r="K1747" s="456"/>
      <c r="L1747" s="456"/>
      <c r="M1747" s="456"/>
      <c r="N1747" s="456"/>
      <c r="O1747" s="456"/>
      <c r="P1747" s="456"/>
      <c r="Q1747" s="456"/>
      <c r="R1747" s="35" t="s">
        <v>27</v>
      </c>
      <c r="S1747" s="36">
        <f aca="true" t="shared" si="421" ref="S1747:AB1747">SUM(S1748:S1758)</f>
        <v>2571910.3</v>
      </c>
      <c r="T1747" s="36">
        <f t="shared" si="421"/>
        <v>659802.6000000001</v>
      </c>
      <c r="U1747" s="545">
        <f t="shared" si="421"/>
        <v>2374994.9000000004</v>
      </c>
      <c r="V1747" s="36">
        <f t="shared" si="421"/>
        <v>613198.9000000001</v>
      </c>
      <c r="W1747" s="36">
        <f t="shared" si="421"/>
        <v>115938.7</v>
      </c>
      <c r="X1747" s="36">
        <f t="shared" si="421"/>
        <v>28338.7</v>
      </c>
      <c r="Y1747" s="36">
        <f t="shared" si="421"/>
        <v>80976.7</v>
      </c>
      <c r="Z1747" s="36">
        <f t="shared" si="421"/>
        <v>18265</v>
      </c>
      <c r="AA1747" s="36">
        <f t="shared" si="421"/>
        <v>0</v>
      </c>
      <c r="AB1747" s="36">
        <f t="shared" si="421"/>
        <v>0</v>
      </c>
      <c r="AC1747" s="457"/>
      <c r="AD1747" s="458"/>
    </row>
    <row r="1748" spans="1:30" ht="12.75">
      <c r="A1748" s="379"/>
      <c r="B1748" s="380"/>
      <c r="C1748" s="380"/>
      <c r="D1748" s="380"/>
      <c r="E1748" s="380"/>
      <c r="F1748" s="380"/>
      <c r="G1748" s="380"/>
      <c r="H1748" s="380"/>
      <c r="I1748" s="380"/>
      <c r="J1748" s="380"/>
      <c r="K1748" s="380"/>
      <c r="L1748" s="380"/>
      <c r="M1748" s="380"/>
      <c r="N1748" s="380"/>
      <c r="O1748" s="380"/>
      <c r="P1748" s="380"/>
      <c r="Q1748" s="380"/>
      <c r="R1748" s="56" t="s">
        <v>30</v>
      </c>
      <c r="S1748" s="25">
        <f>U1748+W1748+Y1748+AA1748</f>
        <v>73011.20000000001</v>
      </c>
      <c r="T1748" s="25">
        <f aca="true" t="shared" si="422" ref="T1748:T1758">V1748+X1748+Z1748+AB1748</f>
        <v>73011.20000000001</v>
      </c>
      <c r="U1748" s="558">
        <f aca="true" t="shared" si="423" ref="U1748:AB1748">U962+U26+U25+U38+U50+U62+U74+U1668+U86+U98+U110+U122+U134+U146+U158+U170+U182+U194+U206+U218+U230+U242+U254+U266+U278+U290+U302+U314+U326+U338+U350+U362+U374+U386+U398+U410+U422+U434+U446+U458+U470+U482+U494+U506+U518+U530+U542+U554+U566+U578+U590+U602+U614+U626+U638+U650+U662+U674+U686+U698+U710+U722+U734+U746+U758+U770+U782+U794+U806+U818+U830+U842+U854+U866+U878+U890+U902+U914+U926+U938+U950+U974+U987+U999+U1012+U1024+U1050+U1093+U1105+U1117+U1118+U1131+U1132+U1144+U1157+U1170+U1182+U1207+U1219+U1231+U1243+U1255+U1256+U1257+U1269+U1270+U1271+U1283+U1295+U1307+U1319+U1331+U1345+U1358+U1371+U1402+U1414+U1426+U1438+U1450+U1462+U1474+U1486+U1498+U1510+U1523+U1535+U1547+U1559+U1571+U1583+U1596+U1608+U1620+U1632+U1644+U1656+U1699+U1730</f>
        <v>73011.20000000001</v>
      </c>
      <c r="V1748" s="25">
        <f t="shared" si="423"/>
        <v>73011.20000000001</v>
      </c>
      <c r="W1748" s="25">
        <f t="shared" si="423"/>
        <v>0</v>
      </c>
      <c r="X1748" s="25">
        <f t="shared" si="423"/>
        <v>0</v>
      </c>
      <c r="Y1748" s="25">
        <f t="shared" si="423"/>
        <v>0</v>
      </c>
      <c r="Z1748" s="25">
        <f t="shared" si="423"/>
        <v>0</v>
      </c>
      <c r="AA1748" s="25">
        <f t="shared" si="423"/>
        <v>0</v>
      </c>
      <c r="AB1748" s="25">
        <f t="shared" si="423"/>
        <v>0</v>
      </c>
      <c r="AC1748" s="459"/>
      <c r="AD1748" s="460"/>
    </row>
    <row r="1749" spans="1:30" ht="12.75">
      <c r="A1749" s="379"/>
      <c r="B1749" s="380"/>
      <c r="C1749" s="380"/>
      <c r="D1749" s="380"/>
      <c r="E1749" s="380"/>
      <c r="F1749" s="380"/>
      <c r="G1749" s="380"/>
      <c r="H1749" s="380"/>
      <c r="I1749" s="380"/>
      <c r="J1749" s="380"/>
      <c r="K1749" s="380"/>
      <c r="L1749" s="380"/>
      <c r="M1749" s="380"/>
      <c r="N1749" s="380"/>
      <c r="O1749" s="380"/>
      <c r="P1749" s="380"/>
      <c r="Q1749" s="380"/>
      <c r="R1749" s="56" t="s">
        <v>33</v>
      </c>
      <c r="S1749" s="25">
        <f aca="true" t="shared" si="424" ref="S1749:S1758">U1749+W1749+Y1749+AA1749</f>
        <v>162701.40000000002</v>
      </c>
      <c r="T1749" s="25">
        <f t="shared" si="422"/>
        <v>162701.40000000002</v>
      </c>
      <c r="U1749" s="558">
        <f aca="true" t="shared" si="425" ref="U1749:AB1749">U27+U39+U51+U63+U75+U87+U99+U111+U123+U135+U147+U159+U171+U183+U195+U207+U219+U231+U243+U255+U267+U279+U291+U303+U315+U327+U339+U351+U363+U375+U387+U399+U411+U423+U435+U447+U459+U471+U483+U495+U507+U519+U531+U543+U555+U567+U579+U591+U603+U615+U627+U639+U651+U663+U675+U687+U699+U711+U723+U735+U747+U759+U771+U783+U795+U807+U819+U831+U843+U855+U867+U879+U891+U903+U915+U927+U939+U951+U963+U975+U988+U1000+U1001+U1013+U1025+U1051+U1094+U1106+U1119+U1120+U1133+U1145+U1158+U1171+U1183+U1208+U1232+U1244+U1258+U1272+U1284+U1296+U1308+U1320+U1333+U1332+U1334+U1346+U1359+U1372+U1403+U1415+U1427+U1439+U1451+U1463+U1475+U1487+U1499+U1511+U1512+U1524+U1536+U1548+U1560+U1572+U1584+U1597+U1609+U1621+U1633+U1645+U1657+U1669+U1700+U1731</f>
        <v>162701.40000000002</v>
      </c>
      <c r="V1749" s="25">
        <f t="shared" si="425"/>
        <v>162701.40000000002</v>
      </c>
      <c r="W1749" s="25">
        <f t="shared" si="425"/>
        <v>0</v>
      </c>
      <c r="X1749" s="25">
        <f t="shared" si="425"/>
        <v>0</v>
      </c>
      <c r="Y1749" s="25">
        <f t="shared" si="425"/>
        <v>0</v>
      </c>
      <c r="Z1749" s="25">
        <f t="shared" si="425"/>
        <v>0</v>
      </c>
      <c r="AA1749" s="25">
        <f t="shared" si="425"/>
        <v>0</v>
      </c>
      <c r="AB1749" s="25">
        <f t="shared" si="425"/>
        <v>0</v>
      </c>
      <c r="AC1749" s="459"/>
      <c r="AD1749" s="460"/>
    </row>
    <row r="1750" spans="1:30" ht="12.75">
      <c r="A1750" s="379"/>
      <c r="B1750" s="380"/>
      <c r="C1750" s="380"/>
      <c r="D1750" s="380"/>
      <c r="E1750" s="380"/>
      <c r="F1750" s="380"/>
      <c r="G1750" s="380"/>
      <c r="H1750" s="380"/>
      <c r="I1750" s="380"/>
      <c r="J1750" s="380"/>
      <c r="K1750" s="380"/>
      <c r="L1750" s="380"/>
      <c r="M1750" s="380"/>
      <c r="N1750" s="380"/>
      <c r="O1750" s="380"/>
      <c r="P1750" s="380"/>
      <c r="Q1750" s="380"/>
      <c r="R1750" s="56" t="s">
        <v>34</v>
      </c>
      <c r="S1750" s="25">
        <f t="shared" si="424"/>
        <v>170455.3</v>
      </c>
      <c r="T1750" s="25">
        <f t="shared" si="422"/>
        <v>170455.3</v>
      </c>
      <c r="U1750" s="558">
        <f aca="true" t="shared" si="426" ref="U1750:AB1750">U28+U40+U52+U64+U76+U88+U100+U112+U124+U136+U148+U160+U172+U184+U196+U952+U964+U976+U989+U1002+U1014+U1026+U1027+U1052+U1095+U1107+U1121+U1134+U1146+U1147+U1159+U1172+U1184+U1197+U1347+U1348+U1373+U1404+U1416+U1428+U1440+U1452+U1464+U1476+U1488+U1500+U1513+U1525+U1537+U1549+U1561+U1573+U1585+U1598+U1610+U1622+U1634+U1646+U1658+U1670+U1701+U1732</f>
        <v>170455.3</v>
      </c>
      <c r="V1750" s="25">
        <f t="shared" si="426"/>
        <v>170455.3</v>
      </c>
      <c r="W1750" s="25">
        <f t="shared" si="426"/>
        <v>0</v>
      </c>
      <c r="X1750" s="25">
        <f t="shared" si="426"/>
        <v>0</v>
      </c>
      <c r="Y1750" s="25">
        <f t="shared" si="426"/>
        <v>0</v>
      </c>
      <c r="Z1750" s="25">
        <f t="shared" si="426"/>
        <v>0</v>
      </c>
      <c r="AA1750" s="25">
        <f t="shared" si="426"/>
        <v>0</v>
      </c>
      <c r="AB1750" s="25">
        <f t="shared" si="426"/>
        <v>0</v>
      </c>
      <c r="AC1750" s="459"/>
      <c r="AD1750" s="460"/>
    </row>
    <row r="1751" spans="1:30" ht="12.75">
      <c r="A1751" s="379"/>
      <c r="B1751" s="380"/>
      <c r="C1751" s="380"/>
      <c r="D1751" s="380"/>
      <c r="E1751" s="380"/>
      <c r="F1751" s="380"/>
      <c r="G1751" s="380"/>
      <c r="H1751" s="380"/>
      <c r="I1751" s="380"/>
      <c r="J1751" s="380"/>
      <c r="K1751" s="380"/>
      <c r="L1751" s="380"/>
      <c r="M1751" s="380"/>
      <c r="N1751" s="380"/>
      <c r="O1751" s="380"/>
      <c r="P1751" s="380"/>
      <c r="Q1751" s="380"/>
      <c r="R1751" s="56" t="s">
        <v>35</v>
      </c>
      <c r="S1751" s="25">
        <f t="shared" si="424"/>
        <v>93900.4</v>
      </c>
      <c r="T1751" s="25">
        <f t="shared" si="422"/>
        <v>93900.4</v>
      </c>
      <c r="U1751" s="558">
        <f aca="true" t="shared" si="427" ref="U1751:AB1751">U29+U41+U53+U65+U77+U89+U101+U113+U125++U137+U149+U161+U173+U185+U209++U221+U233++U245+U257+U269+U281+U293+U305+U317+U329+U341+U353+U365+U377+U389+U401+U413+U425+U437+U449+U461+U473+U485+U497++U509+U521++U533+U545+U557+U569+U581+U593+U605+U617+U629+U641++U653+U665+U677++U689+U701++U713+U725++U737++U749+U761++U773+U785++U797+U809+U821+U833+U845+U857+U869+U881+U893+U905+U917+U929+U941+U197+U965+U977+U978+U990+U1003+U1015+U1028+U1053+U1096+U1108+U1122+U1135+U1148+U1160+U1161+U1173+U1185+U1186+U1198+U1349+U1374+U1405+U1417+U1429+U1441+U1453+U1465+U1477+U1041+U1489+U1501+U1514+U1526+U1538+U1550+U1562+U1574+U1586+U1599+U1611++U1623+U1635+U1647+U1659+U1671+U1702+U1733</f>
        <v>93900.4</v>
      </c>
      <c r="V1751" s="25">
        <f t="shared" si="427"/>
        <v>93900.4</v>
      </c>
      <c r="W1751" s="25">
        <f t="shared" si="427"/>
        <v>0</v>
      </c>
      <c r="X1751" s="25">
        <f t="shared" si="427"/>
        <v>0</v>
      </c>
      <c r="Y1751" s="25">
        <f t="shared" si="427"/>
        <v>0</v>
      </c>
      <c r="Z1751" s="25">
        <f t="shared" si="427"/>
        <v>0</v>
      </c>
      <c r="AA1751" s="25">
        <f t="shared" si="427"/>
        <v>0</v>
      </c>
      <c r="AB1751" s="25">
        <f t="shared" si="427"/>
        <v>0</v>
      </c>
      <c r="AC1751" s="459"/>
      <c r="AD1751" s="460"/>
    </row>
    <row r="1752" spans="1:30" ht="12.75">
      <c r="A1752" s="379"/>
      <c r="B1752" s="380"/>
      <c r="C1752" s="380"/>
      <c r="D1752" s="380"/>
      <c r="E1752" s="380"/>
      <c r="F1752" s="380"/>
      <c r="G1752" s="380"/>
      <c r="H1752" s="380"/>
      <c r="I1752" s="380"/>
      <c r="J1752" s="380"/>
      <c r="K1752" s="380"/>
      <c r="L1752" s="380"/>
      <c r="M1752" s="380"/>
      <c r="N1752" s="380"/>
      <c r="O1752" s="380"/>
      <c r="P1752" s="380"/>
      <c r="Q1752" s="380"/>
      <c r="R1752" s="56" t="s">
        <v>36</v>
      </c>
      <c r="S1752" s="25">
        <f t="shared" si="424"/>
        <v>84288.5</v>
      </c>
      <c r="T1752" s="25">
        <f t="shared" si="422"/>
        <v>84288.5</v>
      </c>
      <c r="U1752" s="558">
        <f aca="true" t="shared" si="428" ref="U1752:AB1752">U30+U42+U54+U66+U78+U90+U102+U114+U126+U138+U150+U162+U174+U186+U198+U210+U222++U234+U246+U258+U270+U282+U294+U306+U318+U330+U342+U354+U366+U378+U390+U402+U414+U426+U438+U450+U462+U474+U486+U498+U510+U522+U534+U546+U558+U570+U582+U594+U606+U618+U630+U642+U654+U666+U678+U690+U702+U714+U726+U738+U750+U762+U774+U786+U798+U810+U822+U834+U846+U858+U870+U882+U894+U906+U918+U930+U942+U954+U966+U979+U991+U1004+U1016+U1029+U1042+U1054+U1066+U1097+U1109+U1123+U1136+U1149+U1162+U1174+U1187+U1199+U1350+U1363+U1375+U1406+U1418+U1430+U1442+U1454+U1466+U1478+U1490+U1502+U1515+U1527+U1539+U1551+U1563+U1575+U1588+U1600+U1612+U1624+U1636+U1648+U1660+U1672+U1703+U1734</f>
        <v>37684.8</v>
      </c>
      <c r="V1752" s="25">
        <f t="shared" si="428"/>
        <v>37684.8</v>
      </c>
      <c r="W1752" s="25">
        <f t="shared" si="428"/>
        <v>28338.7</v>
      </c>
      <c r="X1752" s="25">
        <f t="shared" si="428"/>
        <v>28338.7</v>
      </c>
      <c r="Y1752" s="25">
        <f t="shared" si="428"/>
        <v>18265</v>
      </c>
      <c r="Z1752" s="25">
        <f t="shared" si="428"/>
        <v>18265</v>
      </c>
      <c r="AA1752" s="25">
        <f t="shared" si="428"/>
        <v>0</v>
      </c>
      <c r="AB1752" s="25">
        <f t="shared" si="428"/>
        <v>0</v>
      </c>
      <c r="AC1752" s="459"/>
      <c r="AD1752" s="460"/>
    </row>
    <row r="1753" spans="1:31" ht="12.75">
      <c r="A1753" s="379"/>
      <c r="B1753" s="380"/>
      <c r="C1753" s="380"/>
      <c r="D1753" s="380"/>
      <c r="E1753" s="380"/>
      <c r="F1753" s="380"/>
      <c r="G1753" s="380"/>
      <c r="H1753" s="380"/>
      <c r="I1753" s="380"/>
      <c r="J1753" s="380"/>
      <c r="K1753" s="380"/>
      <c r="L1753" s="380"/>
      <c r="M1753" s="380"/>
      <c r="N1753" s="380"/>
      <c r="O1753" s="380"/>
      <c r="P1753" s="380"/>
      <c r="Q1753" s="380"/>
      <c r="R1753" s="56" t="s">
        <v>207</v>
      </c>
      <c r="S1753" s="25">
        <f t="shared" si="424"/>
        <v>18056.8</v>
      </c>
      <c r="T1753" s="25">
        <f>V1753+X1753+Z1753+AB1753</f>
        <v>18056.8</v>
      </c>
      <c r="U1753" s="558">
        <f aca="true" t="shared" si="429" ref="U1753:AA1755">U31+U43+U55+U67+U79+U91+U103+U115+U127+U139+U151+U163+U175+U187+U199+U211+U223++U235+U247+U259+U271+U283+U295+U307+U319+U331+U343+U355+U367+U379+U391+U403+U415+U427+U439+U451+U463+U475+U487+U499+U511+U523+U535+U547+U559+U571+U583+U595+U607+U619+U631+U643+U655+U667+U679+U691+U703+U715+U727+U739+U751+U763+U775+U787+U799+U811+U823+U835+U847+U859+U871+U883+U895+U907+U919+U931+U943+U955+U967+U980+U992+U1005+U1017+U1030+U1043+U1055+U1067+U1079+U1098+U1110+U1124+U1137+U1150+U1163+U1175+U1188+U1200+U1351+U1364+U1376+U1388+U1407+U1419+U1431+U1443+U1455+U1467+U1479+U1491+U1503+U1516+U1528+U1540+U1552+U1564+U1576+U1589+U1601+U1613+U1625+U1637+U1649+U1661+U1673+U1685+U1704+U1716+U1735</f>
        <v>18056.8</v>
      </c>
      <c r="V1753" s="25">
        <f t="shared" si="429"/>
        <v>18056.8</v>
      </c>
      <c r="W1753" s="25">
        <f t="shared" si="429"/>
        <v>0</v>
      </c>
      <c r="X1753" s="25">
        <f t="shared" si="429"/>
        <v>0</v>
      </c>
      <c r="Y1753" s="25">
        <f t="shared" si="429"/>
        <v>0</v>
      </c>
      <c r="Z1753" s="25">
        <f t="shared" si="429"/>
        <v>0</v>
      </c>
      <c r="AA1753" s="25">
        <f t="shared" si="429"/>
        <v>0</v>
      </c>
      <c r="AB1753" s="25">
        <f aca="true" t="shared" si="430" ref="AB1753:AB1758">AB31+AB43+AB55+AB67+AB79+AB91+AB103+AB115+AB127+AB139+AB151+AB163+AB175+AB187+AB199+AB211+AB223++AB235+AB247+AB259+AB271+AB283+AB295+AB307+AB319+AB331+AB343+AB355+AB367+AB379+AB391+AB403+AB415+AB427+AB439+AB451+AB463+AB475+AB487+AB499+AB511+AB523+AB535+AB547+AB559+AB571+AB583+AB595+AB607+AB619+AB631+AB643+AB655+AB667+AB679+AB691+AB703+AB715+AB727+AB739+AB751+AB763+AB775+AB787+AB799+AB811+AB823+AB835+AB847+AB859+AB871+AB883+AB895+AB907+AB919+AB931+AB943+AB955+AB967+AB980+AB992+AB1005+AB1017+AB1030+AB1043+AB1055+AB1067+AB1079+AB1098+AB1110+AB1124+AB1137+AB1150+AB1163+AB1175+AB1188+AB1200+AB1351+AB1364+AB1376+AB1407+AB1419+AB1431+AB1443+AB1455+AB1467+AB1479+AB1491+AB1503+AB1516+AB1528+AB1540+AB1552+AB1564+AB1576+AB1589+AB1601+AB1613+AB1625+AB1637+AB1649+AB1661+AB1673+AB1685+AB1704+AB1716+AB1735</f>
        <v>0</v>
      </c>
      <c r="AC1753" s="459"/>
      <c r="AD1753" s="460"/>
      <c r="AE1753" s="310"/>
    </row>
    <row r="1754" spans="1:31" ht="12.75">
      <c r="A1754" s="379"/>
      <c r="B1754" s="380"/>
      <c r="C1754" s="380"/>
      <c r="D1754" s="380"/>
      <c r="E1754" s="380"/>
      <c r="F1754" s="380"/>
      <c r="G1754" s="380"/>
      <c r="H1754" s="380"/>
      <c r="I1754" s="380"/>
      <c r="J1754" s="380"/>
      <c r="K1754" s="380"/>
      <c r="L1754" s="380"/>
      <c r="M1754" s="380"/>
      <c r="N1754" s="380"/>
      <c r="O1754" s="380"/>
      <c r="P1754" s="380"/>
      <c r="Q1754" s="380"/>
      <c r="R1754" s="56" t="s">
        <v>214</v>
      </c>
      <c r="S1754" s="25">
        <f t="shared" si="424"/>
        <v>170816.09999999998</v>
      </c>
      <c r="T1754" s="25">
        <f t="shared" si="422"/>
        <v>47789</v>
      </c>
      <c r="U1754" s="558">
        <f t="shared" si="429"/>
        <v>170816.09999999998</v>
      </c>
      <c r="V1754" s="25">
        <f t="shared" si="429"/>
        <v>47789</v>
      </c>
      <c r="W1754" s="25">
        <f t="shared" si="429"/>
        <v>0</v>
      </c>
      <c r="X1754" s="25">
        <f t="shared" si="429"/>
        <v>0</v>
      </c>
      <c r="Y1754" s="25">
        <f t="shared" si="429"/>
        <v>0</v>
      </c>
      <c r="Z1754" s="25">
        <f t="shared" si="429"/>
        <v>0</v>
      </c>
      <c r="AA1754" s="25">
        <f t="shared" si="429"/>
        <v>0</v>
      </c>
      <c r="AB1754" s="25">
        <f t="shared" si="430"/>
        <v>0</v>
      </c>
      <c r="AC1754" s="459"/>
      <c r="AD1754" s="460"/>
      <c r="AE1754" s="310"/>
    </row>
    <row r="1755" spans="1:32" ht="12.75">
      <c r="A1755" s="379"/>
      <c r="B1755" s="380"/>
      <c r="C1755" s="380"/>
      <c r="D1755" s="380"/>
      <c r="E1755" s="380"/>
      <c r="F1755" s="380"/>
      <c r="G1755" s="380"/>
      <c r="H1755" s="380"/>
      <c r="I1755" s="380"/>
      <c r="J1755" s="380"/>
      <c r="K1755" s="380"/>
      <c r="L1755" s="380"/>
      <c r="M1755" s="380"/>
      <c r="N1755" s="380"/>
      <c r="O1755" s="380"/>
      <c r="P1755" s="380"/>
      <c r="Q1755" s="380"/>
      <c r="R1755" s="56" t="s">
        <v>215</v>
      </c>
      <c r="S1755" s="25">
        <f>U1755+W1755+Y1755+AA1755</f>
        <v>253817.39999999997</v>
      </c>
      <c r="T1755" s="25">
        <f t="shared" si="422"/>
        <v>0</v>
      </c>
      <c r="U1755" s="558">
        <f t="shared" si="429"/>
        <v>253817.39999999997</v>
      </c>
      <c r="V1755" s="25">
        <f t="shared" si="429"/>
        <v>0</v>
      </c>
      <c r="W1755" s="25">
        <f t="shared" si="429"/>
        <v>0</v>
      </c>
      <c r="X1755" s="25">
        <f t="shared" si="429"/>
        <v>0</v>
      </c>
      <c r="Y1755" s="25">
        <f t="shared" si="429"/>
        <v>0</v>
      </c>
      <c r="Z1755" s="25">
        <f t="shared" si="429"/>
        <v>0</v>
      </c>
      <c r="AA1755" s="25">
        <f t="shared" si="429"/>
        <v>0</v>
      </c>
      <c r="AB1755" s="25">
        <f t="shared" si="430"/>
        <v>0</v>
      </c>
      <c r="AC1755" s="459"/>
      <c r="AD1755" s="460"/>
      <c r="AE1755" s="310"/>
      <c r="AF1755" s="310"/>
    </row>
    <row r="1756" spans="1:31" ht="27" customHeight="1">
      <c r="A1756" s="379"/>
      <c r="B1756" s="380"/>
      <c r="C1756" s="380"/>
      <c r="D1756" s="380"/>
      <c r="E1756" s="380"/>
      <c r="F1756" s="380"/>
      <c r="G1756" s="380"/>
      <c r="H1756" s="380"/>
      <c r="I1756" s="380"/>
      <c r="J1756" s="380"/>
      <c r="K1756" s="380"/>
      <c r="L1756" s="380"/>
      <c r="M1756" s="380"/>
      <c r="N1756" s="380"/>
      <c r="O1756" s="380"/>
      <c r="P1756" s="380"/>
      <c r="Q1756" s="380"/>
      <c r="R1756" s="56" t="s">
        <v>216</v>
      </c>
      <c r="S1756" s="25">
        <f>U1756+W1756+Y1756+AA1756</f>
        <v>86663.5</v>
      </c>
      <c r="T1756" s="25">
        <f>V1756+X1756+Z1756+AB1756</f>
        <v>9600</v>
      </c>
      <c r="U1756" s="558">
        <f>U34+U46+U58+U70+U82+U94+U106+U118+U130+U142+U154+U166+U178+U190+U202+U214+U226++U238+U250+U262+U274+U286+U298+U310+U322+U334+U346+U358+U370+U382+U394+U406+U418+U430+U442+U454+U466+U478+U490+U502+U514+U526+U538+U550+U562+U574+U586+U598+U610+U622+U634+U646+U658+U670+U682+U694+U706+U718+U730+U742+U754+U766+U778+U790+U802+U814+U826+U838+U850+U862+U874+U886+U898+U910+U922+U934+U946+U958+U970+U983+U995+U1008+U1020+U1033+U1046+U1058+U1070+U1082+U1101+U1113+U1127+U1140+U1153+U1166+U1178+U1191+U1203+U1354+U1367+U1379+U1391+U1410+U1422+U1434+U1446+U1458+U1470+U1482+U1494+U1519+U1531+U1543+U1555+U1567+U1579+U1592+U1604+U1616+U1628+U1640+U1652+U1664+U1676+U1688+U1707+U1719+U1738</f>
        <v>86663.5</v>
      </c>
      <c r="V1756" s="25">
        <f aca="true" t="shared" si="431" ref="V1756:AA1758">V34+V46+V58+V70+V82+V94+V106+V118+V130+V142+V154+V166+V178+V190+V202+V214+V226++V238+V250+V262+V274+V286+V298+V310+V322+V334+V346+V358+V370+V382+V394+V406+V418+V430+V442+V454+V466+V478+V490+V502+V514+V526+V538+V550+V562+V574+V586+V598+V610+V622+V634+V646+V658+V670+V682+V694+V706+V718+V730+V742+V754+V766+V778+V790+V802+V814+V826+V838+V850+V862+V874+V886+V898+V910+V922+V934+V946+V958+V970+V983+V995+V1008+V1020+V1033+V1046+V1058+V1070+V1082+V1101+V1113+V1127+V1140+V1153+V1166+V1178+V1191+V1203+V1354+V1367+V1379+V1391+V1410+V1422+V1434+V1446+V1458+V1470+V1482+V1494+V1506+V1519+V1531+V1543+V1555+V1567+V1579+V1592+V1604+V1616+V1628+V1640+V1652+V1664+V1676+V1688+V1707+V1719+V1738</f>
        <v>9600</v>
      </c>
      <c r="W1756" s="25">
        <f t="shared" si="431"/>
        <v>0</v>
      </c>
      <c r="X1756" s="25">
        <f t="shared" si="431"/>
        <v>0</v>
      </c>
      <c r="Y1756" s="25">
        <f t="shared" si="431"/>
        <v>0</v>
      </c>
      <c r="Z1756" s="25">
        <f t="shared" si="431"/>
        <v>0</v>
      </c>
      <c r="AA1756" s="25">
        <f t="shared" si="431"/>
        <v>0</v>
      </c>
      <c r="AB1756" s="25">
        <f t="shared" si="430"/>
        <v>0</v>
      </c>
      <c r="AC1756" s="459"/>
      <c r="AD1756" s="460"/>
      <c r="AE1756" s="310"/>
    </row>
    <row r="1757" spans="1:31" ht="12.75">
      <c r="A1757" s="379"/>
      <c r="B1757" s="380"/>
      <c r="C1757" s="380"/>
      <c r="D1757" s="380"/>
      <c r="E1757" s="380"/>
      <c r="F1757" s="380"/>
      <c r="G1757" s="380"/>
      <c r="H1757" s="380"/>
      <c r="I1757" s="380"/>
      <c r="J1757" s="380"/>
      <c r="K1757" s="380"/>
      <c r="L1757" s="380"/>
      <c r="M1757" s="380"/>
      <c r="N1757" s="380"/>
      <c r="O1757" s="380"/>
      <c r="P1757" s="380"/>
      <c r="Q1757" s="380"/>
      <c r="R1757" s="56" t="s">
        <v>217</v>
      </c>
      <c r="S1757" s="25">
        <f>U1757+W1757+Y1757+AA1757</f>
        <v>314938.09999999986</v>
      </c>
      <c r="T1757" s="25">
        <f>V1757+X1757+Z1757+AB1757</f>
        <v>0</v>
      </c>
      <c r="U1757" s="558">
        <f>U35+U47+U59+U71+U83+U95+U107+U119+U131+U143+U155+U167+U179+U191+U203+U215+U227++U239+U251+U263+U275+U287+U299+U311+U323+U335+U347+U359+U371+U383+U395+U407+U419+U431+U443+U455+U467+U479+U491+U503+U515+U527+U539+U551+U563+U575+U587+U599+U611+U623+U635+U647+U659+U671+U683+U695+U707+U719+U731+U743+U755+U767+U779+U791+U803+U815+U827+U839+U851+U863+U875+U887+U899+U911+U923+U935+U947+U959+U971+U984+U996+U1009+U1021+U1034+U1047+U1059+U1071+U1083+U1102+U1114+U1128+U1141+U1154+U1167+U1179+U1192+U1204+U1355+U1368+U1380+U1392+U1411+U1423+U1435+U1447+U1459+U1471+U1483+U1495+U1506+U1520+U1532+U1544+U1556+U1568+U1580+U1593+U1605+U1617+U1629+U1641+U1653+U1665+U1677+U1689+U1708+U1720+U1739</f>
        <v>281397.19999999984</v>
      </c>
      <c r="V1757" s="25">
        <f t="shared" si="431"/>
        <v>0</v>
      </c>
      <c r="W1757" s="25">
        <f t="shared" si="431"/>
        <v>0</v>
      </c>
      <c r="X1757" s="25">
        <f t="shared" si="431"/>
        <v>0</v>
      </c>
      <c r="Y1757" s="25">
        <f t="shared" si="431"/>
        <v>33540.9</v>
      </c>
      <c r="Z1757" s="25">
        <f t="shared" si="431"/>
        <v>0</v>
      </c>
      <c r="AA1757" s="25">
        <f t="shared" si="431"/>
        <v>0</v>
      </c>
      <c r="AB1757" s="25">
        <f t="shared" si="430"/>
        <v>0</v>
      </c>
      <c r="AC1757" s="459"/>
      <c r="AD1757" s="460"/>
      <c r="AE1757" s="310"/>
    </row>
    <row r="1758" spans="1:31" ht="13.5" thickBot="1">
      <c r="A1758" s="381"/>
      <c r="B1758" s="382"/>
      <c r="C1758" s="382"/>
      <c r="D1758" s="382"/>
      <c r="E1758" s="382"/>
      <c r="F1758" s="382"/>
      <c r="G1758" s="382"/>
      <c r="H1758" s="382"/>
      <c r="I1758" s="382"/>
      <c r="J1758" s="382"/>
      <c r="K1758" s="382"/>
      <c r="L1758" s="382"/>
      <c r="M1758" s="382"/>
      <c r="N1758" s="382"/>
      <c r="O1758" s="382"/>
      <c r="P1758" s="382"/>
      <c r="Q1758" s="382"/>
      <c r="R1758" s="57" t="s">
        <v>218</v>
      </c>
      <c r="S1758" s="26">
        <f t="shared" si="424"/>
        <v>1143261.6</v>
      </c>
      <c r="T1758" s="26">
        <f t="shared" si="422"/>
        <v>0</v>
      </c>
      <c r="U1758" s="558">
        <f>U36+U48+U60+U72+U84+U96+U108+U120+U132+U144+U156+U168+U180+U192+U204+U216+U228++U240+U252+U264+U276+U288+U300+U312+U324+U336+U348+U360+U372+U384+U396+U408+U420+U432+U444+U456+U468+U480+U492+U504+U516+U528+U540+U552+U564+U576+U588+U600+U612+U624+U636+U648+U660+U672+U684+U696+U708+U720+U732+U744+U756+U768+U780+U792+U804+U816+U828+U840+U852+U864+U876+U888+U900+U912+U924+U936+U948+U960+U972+U985+U997+U1010+U1022+U1035+U1048+U1060+U1072+U1084+U1103+U1115+U1129+U1142+U1155+U1168+U1180+U1193+U1205+U1356+U1369+U1381+U1393+U1412+U1424+U1436+U1448+U1460+U1472+U1484+U1496+U1508+U1521+U1533+U1545+U1557+U1569+U1581+U1594+U1606+U1618+U1630+U1642+U1654+U1666+U1678+U1690+U1709+U1721+U1740</f>
        <v>1026490.8</v>
      </c>
      <c r="V1758" s="25">
        <f t="shared" si="431"/>
        <v>0</v>
      </c>
      <c r="W1758" s="25">
        <f t="shared" si="431"/>
        <v>87600</v>
      </c>
      <c r="X1758" s="25">
        <f t="shared" si="431"/>
        <v>0</v>
      </c>
      <c r="Y1758" s="25">
        <f t="shared" si="431"/>
        <v>29170.8</v>
      </c>
      <c r="Z1758" s="25">
        <f t="shared" si="431"/>
        <v>0</v>
      </c>
      <c r="AA1758" s="25">
        <f t="shared" si="431"/>
        <v>0</v>
      </c>
      <c r="AB1758" s="25">
        <f t="shared" si="430"/>
        <v>0</v>
      </c>
      <c r="AC1758" s="461"/>
      <c r="AD1758" s="462"/>
      <c r="AE1758" s="310"/>
    </row>
    <row r="1759" spans="1:30" ht="12.75">
      <c r="A1759" s="392" t="s">
        <v>140</v>
      </c>
      <c r="B1759" s="393"/>
      <c r="C1759" s="393"/>
      <c r="D1759" s="393"/>
      <c r="E1759" s="393"/>
      <c r="F1759" s="393"/>
      <c r="G1759" s="393"/>
      <c r="H1759" s="393"/>
      <c r="I1759" s="393"/>
      <c r="J1759" s="393"/>
      <c r="K1759" s="393"/>
      <c r="L1759" s="393"/>
      <c r="M1759" s="393"/>
      <c r="N1759" s="393"/>
      <c r="O1759" s="393"/>
      <c r="P1759" s="393"/>
      <c r="Q1759" s="394"/>
      <c r="R1759" s="55" t="s">
        <v>27</v>
      </c>
      <c r="S1759" s="8">
        <f>SUM(S1760:S1770)</f>
        <v>346172.19999999984</v>
      </c>
      <c r="T1759" s="8">
        <f aca="true" t="shared" si="432" ref="T1759:AB1759">SUM(T1760:T1770)</f>
        <v>49500.6</v>
      </c>
      <c r="U1759" s="534">
        <f t="shared" si="432"/>
        <v>346172.19999999984</v>
      </c>
      <c r="V1759" s="8">
        <f t="shared" si="432"/>
        <v>49500.6</v>
      </c>
      <c r="W1759" s="8">
        <f t="shared" si="432"/>
        <v>0</v>
      </c>
      <c r="X1759" s="8">
        <f t="shared" si="432"/>
        <v>0</v>
      </c>
      <c r="Y1759" s="8">
        <f t="shared" si="432"/>
        <v>0</v>
      </c>
      <c r="Z1759" s="8">
        <f t="shared" si="432"/>
        <v>0</v>
      </c>
      <c r="AA1759" s="8">
        <f t="shared" si="432"/>
        <v>0</v>
      </c>
      <c r="AB1759" s="8">
        <f t="shared" si="432"/>
        <v>0</v>
      </c>
      <c r="AC1759" s="463"/>
      <c r="AD1759" s="464"/>
    </row>
    <row r="1760" spans="1:30" ht="12.75">
      <c r="A1760" s="395"/>
      <c r="B1760" s="396"/>
      <c r="C1760" s="396"/>
      <c r="D1760" s="396"/>
      <c r="E1760" s="396"/>
      <c r="F1760" s="396"/>
      <c r="G1760" s="396"/>
      <c r="H1760" s="396"/>
      <c r="I1760" s="396"/>
      <c r="J1760" s="396"/>
      <c r="K1760" s="396"/>
      <c r="L1760" s="396"/>
      <c r="M1760" s="396"/>
      <c r="N1760" s="396"/>
      <c r="O1760" s="396"/>
      <c r="P1760" s="396"/>
      <c r="Q1760" s="397"/>
      <c r="R1760" s="56" t="s">
        <v>30</v>
      </c>
      <c r="S1760" s="25">
        <f aca="true" t="shared" si="433" ref="S1760:S1770">U1760+W1760+Y1760+AA1760</f>
        <v>16646.5</v>
      </c>
      <c r="T1760" s="25">
        <f aca="true" t="shared" si="434" ref="T1760:T1770">V1760+X1760+Z1760+AB1760</f>
        <v>16646.5</v>
      </c>
      <c r="U1760" s="558">
        <f aca="true" t="shared" si="435" ref="U1760:AB1760">U26+U38+U1699+U962+U974+U1105+U1117+U1131+U1730+U1257+U1269+U1547</f>
        <v>16646.5</v>
      </c>
      <c r="V1760" s="25">
        <f t="shared" si="435"/>
        <v>16646.5</v>
      </c>
      <c r="W1760" s="25">
        <f t="shared" si="435"/>
        <v>0</v>
      </c>
      <c r="X1760" s="25">
        <f t="shared" si="435"/>
        <v>0</v>
      </c>
      <c r="Y1760" s="25">
        <f t="shared" si="435"/>
        <v>0</v>
      </c>
      <c r="Z1760" s="25">
        <f t="shared" si="435"/>
        <v>0</v>
      </c>
      <c r="AA1760" s="25">
        <f t="shared" si="435"/>
        <v>0</v>
      </c>
      <c r="AB1760" s="25">
        <f t="shared" si="435"/>
        <v>0</v>
      </c>
      <c r="AC1760" s="465"/>
      <c r="AD1760" s="466"/>
    </row>
    <row r="1761" spans="1:30" ht="12.75">
      <c r="A1761" s="395"/>
      <c r="B1761" s="396"/>
      <c r="C1761" s="396"/>
      <c r="D1761" s="396"/>
      <c r="E1761" s="396"/>
      <c r="F1761" s="396"/>
      <c r="G1761" s="396"/>
      <c r="H1761" s="396"/>
      <c r="I1761" s="396"/>
      <c r="J1761" s="396"/>
      <c r="K1761" s="396"/>
      <c r="L1761" s="396"/>
      <c r="M1761" s="396"/>
      <c r="N1761" s="396"/>
      <c r="O1761" s="396"/>
      <c r="P1761" s="396"/>
      <c r="Q1761" s="397"/>
      <c r="R1761" s="56" t="s">
        <v>33</v>
      </c>
      <c r="S1761" s="25">
        <f t="shared" si="433"/>
        <v>5002.6</v>
      </c>
      <c r="T1761" s="25">
        <f t="shared" si="434"/>
        <v>5002.6</v>
      </c>
      <c r="U1761" s="558">
        <f aca="true" t="shared" si="436" ref="U1761:AB1761">U1700+U963+U975+U1001+U1013+U1106+U1731+U1258+U1333+U1346+U1372+U1373+U1548</f>
        <v>5002.6</v>
      </c>
      <c r="V1761" s="25">
        <f t="shared" si="436"/>
        <v>5002.6</v>
      </c>
      <c r="W1761" s="25">
        <f t="shared" si="436"/>
        <v>0</v>
      </c>
      <c r="X1761" s="25">
        <f t="shared" si="436"/>
        <v>0</v>
      </c>
      <c r="Y1761" s="25">
        <f t="shared" si="436"/>
        <v>0</v>
      </c>
      <c r="Z1761" s="25">
        <f t="shared" si="436"/>
        <v>0</v>
      </c>
      <c r="AA1761" s="25">
        <f t="shared" si="436"/>
        <v>0</v>
      </c>
      <c r="AB1761" s="25">
        <f t="shared" si="436"/>
        <v>0</v>
      </c>
      <c r="AC1761" s="465"/>
      <c r="AD1761" s="466"/>
    </row>
    <row r="1762" spans="1:30" ht="12.75">
      <c r="A1762" s="395"/>
      <c r="B1762" s="396"/>
      <c r="C1762" s="396"/>
      <c r="D1762" s="396"/>
      <c r="E1762" s="396"/>
      <c r="F1762" s="396"/>
      <c r="G1762" s="396"/>
      <c r="H1762" s="396"/>
      <c r="I1762" s="396"/>
      <c r="J1762" s="396"/>
      <c r="K1762" s="396"/>
      <c r="L1762" s="396"/>
      <c r="M1762" s="396"/>
      <c r="N1762" s="396"/>
      <c r="O1762" s="396"/>
      <c r="P1762" s="396"/>
      <c r="Q1762" s="397"/>
      <c r="R1762" s="56" t="s">
        <v>34</v>
      </c>
      <c r="S1762" s="25">
        <f t="shared" si="433"/>
        <v>12338.4</v>
      </c>
      <c r="T1762" s="25">
        <f t="shared" si="434"/>
        <v>12338.4</v>
      </c>
      <c r="U1762" s="558">
        <f aca="true" t="shared" si="437" ref="U1762:AB1762">U52+U280+U292+U1701+U964+U976+U1107+U1146+U1732+U1259+U1348+U1373+U1452+U1513+U1598</f>
        <v>12338.4</v>
      </c>
      <c r="V1762" s="25">
        <f t="shared" si="437"/>
        <v>12338.4</v>
      </c>
      <c r="W1762" s="25">
        <f t="shared" si="437"/>
        <v>0</v>
      </c>
      <c r="X1762" s="25">
        <f t="shared" si="437"/>
        <v>0</v>
      </c>
      <c r="Y1762" s="25">
        <f t="shared" si="437"/>
        <v>0</v>
      </c>
      <c r="Z1762" s="25">
        <f t="shared" si="437"/>
        <v>0</v>
      </c>
      <c r="AA1762" s="25">
        <f t="shared" si="437"/>
        <v>0</v>
      </c>
      <c r="AB1762" s="25">
        <f t="shared" si="437"/>
        <v>0</v>
      </c>
      <c r="AC1762" s="465"/>
      <c r="AD1762" s="466"/>
    </row>
    <row r="1763" spans="1:30" ht="12.75">
      <c r="A1763" s="395"/>
      <c r="B1763" s="396"/>
      <c r="C1763" s="396"/>
      <c r="D1763" s="396"/>
      <c r="E1763" s="396"/>
      <c r="F1763" s="396"/>
      <c r="G1763" s="396"/>
      <c r="H1763" s="396"/>
      <c r="I1763" s="396"/>
      <c r="J1763" s="396"/>
      <c r="K1763" s="396"/>
      <c r="L1763" s="396"/>
      <c r="M1763" s="396"/>
      <c r="N1763" s="396"/>
      <c r="O1763" s="396"/>
      <c r="P1763" s="396"/>
      <c r="Q1763" s="397"/>
      <c r="R1763" s="56" t="s">
        <v>35</v>
      </c>
      <c r="S1763" s="25">
        <f t="shared" si="433"/>
        <v>0</v>
      </c>
      <c r="T1763" s="25">
        <f t="shared" si="434"/>
        <v>0</v>
      </c>
      <c r="U1763" s="558">
        <f aca="true" t="shared" si="438" ref="U1763:AB1763">U953+U1702+U965+U977+U1108+U1733+U1260+U1322+U1599</f>
        <v>0</v>
      </c>
      <c r="V1763" s="25">
        <f t="shared" si="438"/>
        <v>0</v>
      </c>
      <c r="W1763" s="25">
        <f t="shared" si="438"/>
        <v>0</v>
      </c>
      <c r="X1763" s="25">
        <f t="shared" si="438"/>
        <v>0</v>
      </c>
      <c r="Y1763" s="25">
        <f t="shared" si="438"/>
        <v>0</v>
      </c>
      <c r="Z1763" s="25">
        <f t="shared" si="438"/>
        <v>0</v>
      </c>
      <c r="AA1763" s="25">
        <f t="shared" si="438"/>
        <v>0</v>
      </c>
      <c r="AB1763" s="25">
        <f t="shared" si="438"/>
        <v>0</v>
      </c>
      <c r="AC1763" s="465"/>
      <c r="AD1763" s="466"/>
    </row>
    <row r="1764" spans="1:30" ht="12.75">
      <c r="A1764" s="395"/>
      <c r="B1764" s="396"/>
      <c r="C1764" s="396"/>
      <c r="D1764" s="396"/>
      <c r="E1764" s="396"/>
      <c r="F1764" s="396"/>
      <c r="G1764" s="396"/>
      <c r="H1764" s="396"/>
      <c r="I1764" s="396"/>
      <c r="J1764" s="396"/>
      <c r="K1764" s="396"/>
      <c r="L1764" s="396"/>
      <c r="M1764" s="396"/>
      <c r="N1764" s="396"/>
      <c r="O1764" s="396"/>
      <c r="P1764" s="396"/>
      <c r="Q1764" s="397"/>
      <c r="R1764" s="56" t="s">
        <v>36</v>
      </c>
      <c r="S1764" s="25">
        <f t="shared" si="433"/>
        <v>849.1000000000008</v>
      </c>
      <c r="T1764" s="25">
        <f>V1764+X1764+Z1764+AB1764</f>
        <v>849.1000000000008</v>
      </c>
      <c r="U1764" s="558">
        <f aca="true" t="shared" si="439" ref="U1764:AB1764">U1149+U1066+U186+U126</f>
        <v>849.1000000000008</v>
      </c>
      <c r="V1764" s="25">
        <f t="shared" si="439"/>
        <v>849.1000000000008</v>
      </c>
      <c r="W1764" s="25">
        <f t="shared" si="439"/>
        <v>0</v>
      </c>
      <c r="X1764" s="25">
        <f t="shared" si="439"/>
        <v>0</v>
      </c>
      <c r="Y1764" s="25">
        <f t="shared" si="439"/>
        <v>0</v>
      </c>
      <c r="Z1764" s="25">
        <f t="shared" si="439"/>
        <v>0</v>
      </c>
      <c r="AA1764" s="25">
        <f t="shared" si="439"/>
        <v>0</v>
      </c>
      <c r="AB1764" s="25">
        <f t="shared" si="439"/>
        <v>0</v>
      </c>
      <c r="AC1764" s="465"/>
      <c r="AD1764" s="466"/>
    </row>
    <row r="1765" spans="1:30" ht="12.75">
      <c r="A1765" s="395"/>
      <c r="B1765" s="396"/>
      <c r="C1765" s="396"/>
      <c r="D1765" s="396"/>
      <c r="E1765" s="396"/>
      <c r="F1765" s="396"/>
      <c r="G1765" s="396"/>
      <c r="H1765" s="396"/>
      <c r="I1765" s="396"/>
      <c r="J1765" s="396"/>
      <c r="K1765" s="396"/>
      <c r="L1765" s="396"/>
      <c r="M1765" s="396"/>
      <c r="N1765" s="396"/>
      <c r="O1765" s="396"/>
      <c r="P1765" s="396"/>
      <c r="Q1765" s="397"/>
      <c r="R1765" s="56" t="s">
        <v>207</v>
      </c>
      <c r="S1765" s="25">
        <f t="shared" si="433"/>
        <v>1672.2</v>
      </c>
      <c r="T1765" s="25">
        <f t="shared" si="434"/>
        <v>1672.2</v>
      </c>
      <c r="U1765" s="558">
        <f>U1637</f>
        <v>1672.2</v>
      </c>
      <c r="V1765" s="25">
        <f aca="true" t="shared" si="440" ref="V1765:AB1765">V1637</f>
        <v>1672.2</v>
      </c>
      <c r="W1765" s="25">
        <f t="shared" si="440"/>
        <v>0</v>
      </c>
      <c r="X1765" s="25">
        <f t="shared" si="440"/>
        <v>0</v>
      </c>
      <c r="Y1765" s="25">
        <f t="shared" si="440"/>
        <v>0</v>
      </c>
      <c r="Z1765" s="25">
        <f t="shared" si="440"/>
        <v>0</v>
      </c>
      <c r="AA1765" s="25">
        <f t="shared" si="440"/>
        <v>0</v>
      </c>
      <c r="AB1765" s="25">
        <f t="shared" si="440"/>
        <v>0</v>
      </c>
      <c r="AC1765" s="465"/>
      <c r="AD1765" s="466"/>
    </row>
    <row r="1766" spans="1:30" ht="12.75">
      <c r="A1766" s="395"/>
      <c r="B1766" s="396"/>
      <c r="C1766" s="396"/>
      <c r="D1766" s="396"/>
      <c r="E1766" s="396"/>
      <c r="F1766" s="396"/>
      <c r="G1766" s="396"/>
      <c r="H1766" s="396"/>
      <c r="I1766" s="396"/>
      <c r="J1766" s="396"/>
      <c r="K1766" s="396"/>
      <c r="L1766" s="396"/>
      <c r="M1766" s="396"/>
      <c r="N1766" s="396"/>
      <c r="O1766" s="396"/>
      <c r="P1766" s="396"/>
      <c r="Q1766" s="397"/>
      <c r="R1766" s="56" t="s">
        <v>214</v>
      </c>
      <c r="S1766" s="25">
        <f t="shared" si="433"/>
        <v>17841.4</v>
      </c>
      <c r="T1766" s="25">
        <f t="shared" si="434"/>
        <v>3391.8</v>
      </c>
      <c r="U1766" s="558">
        <f>U44+U152+U524+U1365+U1717</f>
        <v>17841.4</v>
      </c>
      <c r="V1766" s="25">
        <f aca="true" t="shared" si="441" ref="V1766:AB1766">V1189+V524++V344+V296+V284+V152</f>
        <v>3391.8</v>
      </c>
      <c r="W1766" s="25">
        <f t="shared" si="441"/>
        <v>0</v>
      </c>
      <c r="X1766" s="25">
        <f t="shared" si="441"/>
        <v>0</v>
      </c>
      <c r="Y1766" s="25">
        <f t="shared" si="441"/>
        <v>0</v>
      </c>
      <c r="Z1766" s="25">
        <f t="shared" si="441"/>
        <v>0</v>
      </c>
      <c r="AA1766" s="25">
        <f t="shared" si="441"/>
        <v>0</v>
      </c>
      <c r="AB1766" s="25">
        <f t="shared" si="441"/>
        <v>0</v>
      </c>
      <c r="AC1766" s="465"/>
      <c r="AD1766" s="466"/>
    </row>
    <row r="1767" spans="1:30" ht="11.25" customHeight="1">
      <c r="A1767" s="395"/>
      <c r="B1767" s="396"/>
      <c r="C1767" s="396"/>
      <c r="D1767" s="396"/>
      <c r="E1767" s="396"/>
      <c r="F1767" s="396"/>
      <c r="G1767" s="396"/>
      <c r="H1767" s="396"/>
      <c r="I1767" s="396"/>
      <c r="J1767" s="396"/>
      <c r="K1767" s="396"/>
      <c r="L1767" s="396"/>
      <c r="M1767" s="396"/>
      <c r="N1767" s="396"/>
      <c r="O1767" s="396"/>
      <c r="P1767" s="396"/>
      <c r="Q1767" s="397"/>
      <c r="R1767" s="56" t="s">
        <v>215</v>
      </c>
      <c r="S1767" s="25">
        <f t="shared" si="433"/>
        <v>10424.8</v>
      </c>
      <c r="T1767" s="25">
        <f t="shared" si="434"/>
        <v>0</v>
      </c>
      <c r="U1767" s="558">
        <f>U285+U297+U345</f>
        <v>10424.8</v>
      </c>
      <c r="V1767" s="25">
        <f aca="true" t="shared" si="442" ref="V1767:AB1767">V321+V501+V597+V633+V717+V777+V837+V897+V933+V1706+V969+V994+V1112+V1190+V1737+V1264+V1554</f>
        <v>0</v>
      </c>
      <c r="W1767" s="25">
        <f t="shared" si="442"/>
        <v>0</v>
      </c>
      <c r="X1767" s="25">
        <f t="shared" si="442"/>
        <v>0</v>
      </c>
      <c r="Y1767" s="25">
        <f t="shared" si="442"/>
        <v>0</v>
      </c>
      <c r="Z1767" s="25">
        <f t="shared" si="442"/>
        <v>0</v>
      </c>
      <c r="AA1767" s="25">
        <f t="shared" si="442"/>
        <v>0</v>
      </c>
      <c r="AB1767" s="25">
        <f t="shared" si="442"/>
        <v>0</v>
      </c>
      <c r="AC1767" s="465"/>
      <c r="AD1767" s="466"/>
    </row>
    <row r="1768" spans="1:30" ht="25.5" customHeight="1">
      <c r="A1768" s="395"/>
      <c r="B1768" s="396"/>
      <c r="C1768" s="396"/>
      <c r="D1768" s="396"/>
      <c r="E1768" s="396"/>
      <c r="F1768" s="396"/>
      <c r="G1768" s="396"/>
      <c r="H1768" s="396"/>
      <c r="I1768" s="396"/>
      <c r="J1768" s="396"/>
      <c r="K1768" s="396"/>
      <c r="L1768" s="396"/>
      <c r="M1768" s="396"/>
      <c r="N1768" s="396"/>
      <c r="O1768" s="396"/>
      <c r="P1768" s="396"/>
      <c r="Q1768" s="397"/>
      <c r="R1768" s="56" t="s">
        <v>216</v>
      </c>
      <c r="S1768" s="25">
        <f t="shared" si="433"/>
        <v>0</v>
      </c>
      <c r="T1768" s="25">
        <f t="shared" si="434"/>
        <v>9600</v>
      </c>
      <c r="U1768" s="558">
        <v>0</v>
      </c>
      <c r="V1768" s="25">
        <f aca="true" t="shared" si="443" ref="V1768:AB1768">V1676+V1664+V1616+V1592+V1579+V1567+V1543+V1531+V1506+V1494+V1482+V1470+V1446+V1434+V1422+V1410+V1178+V1166+V1113+V1101+V1033+V995+V983+V946+V934+V922+V898+V886+V874+V862+V850+V838+V826+V814+V802+V790+V778+V766+V754+V742+V730+V718+V706+V694+V682+V670+V658+V646+V634+V622+V610+V598+V586+V562+V550+V538+V514+V502+V490+V478+V454+V334+V322+V274+V262+V250+V226+V82</f>
        <v>9600</v>
      </c>
      <c r="W1768" s="25">
        <f t="shared" si="443"/>
        <v>0</v>
      </c>
      <c r="X1768" s="25">
        <f t="shared" si="443"/>
        <v>0</v>
      </c>
      <c r="Y1768" s="25">
        <f t="shared" si="443"/>
        <v>0</v>
      </c>
      <c r="Z1768" s="25">
        <f t="shared" si="443"/>
        <v>0</v>
      </c>
      <c r="AA1768" s="25">
        <f t="shared" si="443"/>
        <v>0</v>
      </c>
      <c r="AB1768" s="25">
        <f t="shared" si="443"/>
        <v>0</v>
      </c>
      <c r="AC1768" s="465"/>
      <c r="AD1768" s="466"/>
    </row>
    <row r="1769" spans="1:30" ht="12.75">
      <c r="A1769" s="395"/>
      <c r="B1769" s="396"/>
      <c r="C1769" s="396"/>
      <c r="D1769" s="396"/>
      <c r="E1769" s="396"/>
      <c r="F1769" s="396"/>
      <c r="G1769" s="396"/>
      <c r="H1769" s="396"/>
      <c r="I1769" s="396"/>
      <c r="J1769" s="396"/>
      <c r="K1769" s="396"/>
      <c r="L1769" s="396"/>
      <c r="M1769" s="396"/>
      <c r="N1769" s="396"/>
      <c r="O1769" s="396"/>
      <c r="P1769" s="396"/>
      <c r="Q1769" s="397"/>
      <c r="R1769" s="56" t="s">
        <v>217</v>
      </c>
      <c r="S1769" s="25">
        <f t="shared" si="433"/>
        <v>281397.19999999984</v>
      </c>
      <c r="T1769" s="25">
        <f t="shared" si="434"/>
        <v>0</v>
      </c>
      <c r="U1769" s="558">
        <f>U1757</f>
        <v>281397.19999999984</v>
      </c>
      <c r="V1769" s="25">
        <f aca="true" t="shared" si="444" ref="V1769:AB1769">V996+V911+V575+V467+V443+V431+V419+V407+V395+V383+V371+V359</f>
        <v>0</v>
      </c>
      <c r="W1769" s="25">
        <f t="shared" si="444"/>
        <v>0</v>
      </c>
      <c r="X1769" s="25">
        <f t="shared" si="444"/>
        <v>0</v>
      </c>
      <c r="Y1769" s="25">
        <f t="shared" si="444"/>
        <v>0</v>
      </c>
      <c r="Z1769" s="25">
        <f t="shared" si="444"/>
        <v>0</v>
      </c>
      <c r="AA1769" s="25">
        <f t="shared" si="444"/>
        <v>0</v>
      </c>
      <c r="AB1769" s="25">
        <f t="shared" si="444"/>
        <v>0</v>
      </c>
      <c r="AC1769" s="465"/>
      <c r="AD1769" s="466"/>
    </row>
    <row r="1770" spans="1:30" ht="13.5" thickBot="1">
      <c r="A1770" s="398"/>
      <c r="B1770" s="399"/>
      <c r="C1770" s="399"/>
      <c r="D1770" s="399"/>
      <c r="E1770" s="399"/>
      <c r="F1770" s="399"/>
      <c r="G1770" s="399"/>
      <c r="H1770" s="399"/>
      <c r="I1770" s="399"/>
      <c r="J1770" s="399"/>
      <c r="K1770" s="399"/>
      <c r="L1770" s="399"/>
      <c r="M1770" s="399"/>
      <c r="N1770" s="399"/>
      <c r="O1770" s="399"/>
      <c r="P1770" s="399"/>
      <c r="Q1770" s="400"/>
      <c r="R1770" s="57" t="s">
        <v>218</v>
      </c>
      <c r="S1770" s="26">
        <f t="shared" si="433"/>
        <v>0</v>
      </c>
      <c r="T1770" s="26">
        <f t="shared" si="434"/>
        <v>0</v>
      </c>
      <c r="U1770" s="559">
        <f aca="true" t="shared" si="445" ref="U1770:AB1770">U1709+U972+U1115+U1740+U1267+U1557</f>
        <v>0</v>
      </c>
      <c r="V1770" s="26">
        <f t="shared" si="445"/>
        <v>0</v>
      </c>
      <c r="W1770" s="26">
        <f t="shared" si="445"/>
        <v>0</v>
      </c>
      <c r="X1770" s="26">
        <f t="shared" si="445"/>
        <v>0</v>
      </c>
      <c r="Y1770" s="26">
        <f t="shared" si="445"/>
        <v>0</v>
      </c>
      <c r="Z1770" s="26">
        <f t="shared" si="445"/>
        <v>0</v>
      </c>
      <c r="AA1770" s="26">
        <f t="shared" si="445"/>
        <v>0</v>
      </c>
      <c r="AB1770" s="26">
        <f t="shared" si="445"/>
        <v>0</v>
      </c>
      <c r="AC1770" s="467"/>
      <c r="AD1770" s="468"/>
    </row>
    <row r="1771" spans="1:30" ht="12.75">
      <c r="A1771" s="392" t="s">
        <v>141</v>
      </c>
      <c r="B1771" s="393"/>
      <c r="C1771" s="393"/>
      <c r="D1771" s="393"/>
      <c r="E1771" s="393"/>
      <c r="F1771" s="393"/>
      <c r="G1771" s="393"/>
      <c r="H1771" s="393"/>
      <c r="I1771" s="393"/>
      <c r="J1771" s="393"/>
      <c r="K1771" s="393"/>
      <c r="L1771" s="393"/>
      <c r="M1771" s="393"/>
      <c r="N1771" s="393"/>
      <c r="O1771" s="393"/>
      <c r="P1771" s="393"/>
      <c r="Q1771" s="394"/>
      <c r="R1771" s="55" t="s">
        <v>27</v>
      </c>
      <c r="S1771" s="8">
        <f>SUM(S1772:S1782)</f>
        <v>2206183.2</v>
      </c>
      <c r="T1771" s="8">
        <f aca="true" t="shared" si="446" ref="T1771:AB1771">SUM(T1772:T1782)</f>
        <v>597161.6000000001</v>
      </c>
      <c r="U1771" s="534">
        <f t="shared" si="446"/>
        <v>2027117</v>
      </c>
      <c r="V1771" s="8">
        <f t="shared" si="446"/>
        <v>548852.2000000001</v>
      </c>
      <c r="W1771" s="8">
        <f t="shared" si="446"/>
        <v>115938.7</v>
      </c>
      <c r="X1771" s="8">
        <f t="shared" si="446"/>
        <v>28338.7</v>
      </c>
      <c r="Y1771" s="8">
        <f t="shared" si="446"/>
        <v>61421.8</v>
      </c>
      <c r="Z1771" s="8">
        <f t="shared" si="446"/>
        <v>18265</v>
      </c>
      <c r="AA1771" s="8">
        <f t="shared" si="446"/>
        <v>0</v>
      </c>
      <c r="AB1771" s="8">
        <f t="shared" si="446"/>
        <v>0</v>
      </c>
      <c r="AC1771" s="463"/>
      <c r="AD1771" s="464"/>
    </row>
    <row r="1772" spans="1:30" ht="12.75">
      <c r="A1772" s="395"/>
      <c r="B1772" s="396"/>
      <c r="C1772" s="396"/>
      <c r="D1772" s="396"/>
      <c r="E1772" s="396"/>
      <c r="F1772" s="396"/>
      <c r="G1772" s="396"/>
      <c r="H1772" s="396"/>
      <c r="I1772" s="396"/>
      <c r="J1772" s="396"/>
      <c r="K1772" s="396"/>
      <c r="L1772" s="396"/>
      <c r="M1772" s="396"/>
      <c r="N1772" s="396"/>
      <c r="O1772" s="396"/>
      <c r="P1772" s="396"/>
      <c r="Q1772" s="397"/>
      <c r="R1772" s="56" t="s">
        <v>30</v>
      </c>
      <c r="S1772" s="25">
        <f aca="true" t="shared" si="447" ref="S1772:S1777">S1748-S1760</f>
        <v>56364.70000000001</v>
      </c>
      <c r="T1772" s="25">
        <f aca="true" t="shared" si="448" ref="T1772:AB1772">T1748-T1760</f>
        <v>56364.70000000001</v>
      </c>
      <c r="U1772" s="558">
        <f aca="true" t="shared" si="449" ref="U1772:V1775">U1748-U1760</f>
        <v>56364.70000000001</v>
      </c>
      <c r="V1772" s="25">
        <f t="shared" si="449"/>
        <v>56364.70000000001</v>
      </c>
      <c r="W1772" s="25">
        <f t="shared" si="448"/>
        <v>0</v>
      </c>
      <c r="X1772" s="25">
        <f t="shared" si="448"/>
        <v>0</v>
      </c>
      <c r="Y1772" s="25">
        <f t="shared" si="448"/>
        <v>0</v>
      </c>
      <c r="Z1772" s="25">
        <f t="shared" si="448"/>
        <v>0</v>
      </c>
      <c r="AA1772" s="25">
        <f t="shared" si="448"/>
        <v>0</v>
      </c>
      <c r="AB1772" s="25">
        <f t="shared" si="448"/>
        <v>0</v>
      </c>
      <c r="AC1772" s="465"/>
      <c r="AD1772" s="466"/>
    </row>
    <row r="1773" spans="1:30" ht="12.75">
      <c r="A1773" s="395"/>
      <c r="B1773" s="396"/>
      <c r="C1773" s="396"/>
      <c r="D1773" s="396"/>
      <c r="E1773" s="396"/>
      <c r="F1773" s="396"/>
      <c r="G1773" s="396"/>
      <c r="H1773" s="396"/>
      <c r="I1773" s="396"/>
      <c r="J1773" s="396"/>
      <c r="K1773" s="396"/>
      <c r="L1773" s="396"/>
      <c r="M1773" s="396"/>
      <c r="N1773" s="396"/>
      <c r="O1773" s="396"/>
      <c r="P1773" s="396"/>
      <c r="Q1773" s="397"/>
      <c r="R1773" s="56" t="s">
        <v>33</v>
      </c>
      <c r="S1773" s="25">
        <f t="shared" si="447"/>
        <v>157698.80000000002</v>
      </c>
      <c r="T1773" s="25">
        <f>T1749-T1761</f>
        <v>157698.80000000002</v>
      </c>
      <c r="U1773" s="558">
        <f t="shared" si="449"/>
        <v>157698.80000000002</v>
      </c>
      <c r="V1773" s="25">
        <f t="shared" si="449"/>
        <v>157698.80000000002</v>
      </c>
      <c r="W1773" s="25">
        <f aca="true" t="shared" si="450" ref="W1773:AB1775">W1749-W1761</f>
        <v>0</v>
      </c>
      <c r="X1773" s="25">
        <f t="shared" si="450"/>
        <v>0</v>
      </c>
      <c r="Y1773" s="25">
        <f t="shared" si="450"/>
        <v>0</v>
      </c>
      <c r="Z1773" s="25">
        <f t="shared" si="450"/>
        <v>0</v>
      </c>
      <c r="AA1773" s="25">
        <f t="shared" si="450"/>
        <v>0</v>
      </c>
      <c r="AB1773" s="25">
        <f t="shared" si="450"/>
        <v>0</v>
      </c>
      <c r="AC1773" s="465"/>
      <c r="AD1773" s="466"/>
    </row>
    <row r="1774" spans="1:30" ht="12.75">
      <c r="A1774" s="395"/>
      <c r="B1774" s="396"/>
      <c r="C1774" s="396"/>
      <c r="D1774" s="396"/>
      <c r="E1774" s="396"/>
      <c r="F1774" s="396"/>
      <c r="G1774" s="396"/>
      <c r="H1774" s="396"/>
      <c r="I1774" s="396"/>
      <c r="J1774" s="396"/>
      <c r="K1774" s="396"/>
      <c r="L1774" s="396"/>
      <c r="M1774" s="396"/>
      <c r="N1774" s="396"/>
      <c r="O1774" s="396"/>
      <c r="P1774" s="396"/>
      <c r="Q1774" s="397"/>
      <c r="R1774" s="56" t="s">
        <v>34</v>
      </c>
      <c r="S1774" s="25">
        <f t="shared" si="447"/>
        <v>158116.9</v>
      </c>
      <c r="T1774" s="25">
        <f>T1750-T1762</f>
        <v>158116.9</v>
      </c>
      <c r="U1774" s="558">
        <f t="shared" si="449"/>
        <v>158116.9</v>
      </c>
      <c r="V1774" s="25">
        <f t="shared" si="449"/>
        <v>158116.9</v>
      </c>
      <c r="W1774" s="25">
        <f t="shared" si="450"/>
        <v>0</v>
      </c>
      <c r="X1774" s="25">
        <f t="shared" si="450"/>
        <v>0</v>
      </c>
      <c r="Y1774" s="25">
        <f t="shared" si="450"/>
        <v>0</v>
      </c>
      <c r="Z1774" s="25">
        <f t="shared" si="450"/>
        <v>0</v>
      </c>
      <c r="AA1774" s="25">
        <f t="shared" si="450"/>
        <v>0</v>
      </c>
      <c r="AB1774" s="25">
        <f t="shared" si="450"/>
        <v>0</v>
      </c>
      <c r="AC1774" s="465"/>
      <c r="AD1774" s="466"/>
    </row>
    <row r="1775" spans="1:30" ht="12.75">
      <c r="A1775" s="395"/>
      <c r="B1775" s="396"/>
      <c r="C1775" s="396"/>
      <c r="D1775" s="396"/>
      <c r="E1775" s="396"/>
      <c r="F1775" s="396"/>
      <c r="G1775" s="396"/>
      <c r="H1775" s="396"/>
      <c r="I1775" s="396"/>
      <c r="J1775" s="396"/>
      <c r="K1775" s="396"/>
      <c r="L1775" s="396"/>
      <c r="M1775" s="396"/>
      <c r="N1775" s="396"/>
      <c r="O1775" s="396"/>
      <c r="P1775" s="396"/>
      <c r="Q1775" s="397"/>
      <c r="R1775" s="56" t="s">
        <v>35</v>
      </c>
      <c r="S1775" s="25">
        <f t="shared" si="447"/>
        <v>93900.4</v>
      </c>
      <c r="T1775" s="25">
        <f>T1751-T1763</f>
        <v>93900.4</v>
      </c>
      <c r="U1775" s="558">
        <f t="shared" si="449"/>
        <v>93900.4</v>
      </c>
      <c r="V1775" s="25">
        <f t="shared" si="449"/>
        <v>93900.4</v>
      </c>
      <c r="W1775" s="25">
        <f t="shared" si="450"/>
        <v>0</v>
      </c>
      <c r="X1775" s="25">
        <f t="shared" si="450"/>
        <v>0</v>
      </c>
      <c r="Y1775" s="25">
        <f t="shared" si="450"/>
        <v>0</v>
      </c>
      <c r="Z1775" s="25">
        <f t="shared" si="450"/>
        <v>0</v>
      </c>
      <c r="AA1775" s="25">
        <f t="shared" si="450"/>
        <v>0</v>
      </c>
      <c r="AB1775" s="25">
        <f t="shared" si="450"/>
        <v>0</v>
      </c>
      <c r="AC1775" s="465"/>
      <c r="AD1775" s="466"/>
    </row>
    <row r="1776" spans="1:30" ht="12.75">
      <c r="A1776" s="395"/>
      <c r="B1776" s="396"/>
      <c r="C1776" s="396"/>
      <c r="D1776" s="396"/>
      <c r="E1776" s="396"/>
      <c r="F1776" s="396"/>
      <c r="G1776" s="396"/>
      <c r="H1776" s="396"/>
      <c r="I1776" s="396"/>
      <c r="J1776" s="396"/>
      <c r="K1776" s="396"/>
      <c r="L1776" s="396"/>
      <c r="M1776" s="396"/>
      <c r="N1776" s="396"/>
      <c r="O1776" s="396"/>
      <c r="P1776" s="396"/>
      <c r="Q1776" s="397"/>
      <c r="R1776" s="56" t="s">
        <v>36</v>
      </c>
      <c r="S1776" s="25">
        <f t="shared" si="447"/>
        <v>83439.4</v>
      </c>
      <c r="T1776" s="25">
        <f>T1752-T1764</f>
        <v>83439.4</v>
      </c>
      <c r="U1776" s="558">
        <f aca="true" t="shared" si="451" ref="U1776:AB1776">U1624+U1454+U1350+U1311+U966+U198</f>
        <v>36835.700000000004</v>
      </c>
      <c r="V1776" s="25">
        <f t="shared" si="451"/>
        <v>36835.700000000004</v>
      </c>
      <c r="W1776" s="25">
        <f t="shared" si="451"/>
        <v>28338.7</v>
      </c>
      <c r="X1776" s="25">
        <f t="shared" si="451"/>
        <v>28338.7</v>
      </c>
      <c r="Y1776" s="25">
        <f t="shared" si="451"/>
        <v>18265</v>
      </c>
      <c r="Z1776" s="25">
        <f t="shared" si="451"/>
        <v>18265</v>
      </c>
      <c r="AA1776" s="25">
        <f t="shared" si="451"/>
        <v>0</v>
      </c>
      <c r="AB1776" s="25">
        <f t="shared" si="451"/>
        <v>0</v>
      </c>
      <c r="AC1776" s="465"/>
      <c r="AD1776" s="466"/>
    </row>
    <row r="1777" spans="1:30" ht="12.75">
      <c r="A1777" s="395"/>
      <c r="B1777" s="396"/>
      <c r="C1777" s="396"/>
      <c r="D1777" s="396"/>
      <c r="E1777" s="396"/>
      <c r="F1777" s="396"/>
      <c r="G1777" s="396"/>
      <c r="H1777" s="396"/>
      <c r="I1777" s="396"/>
      <c r="J1777" s="396"/>
      <c r="K1777" s="396"/>
      <c r="L1777" s="396"/>
      <c r="M1777" s="396"/>
      <c r="N1777" s="396"/>
      <c r="O1777" s="396"/>
      <c r="P1777" s="396"/>
      <c r="Q1777" s="397"/>
      <c r="R1777" s="56" t="s">
        <v>207</v>
      </c>
      <c r="S1777" s="25">
        <f t="shared" si="447"/>
        <v>16384.6</v>
      </c>
      <c r="T1777" s="25">
        <f>T1753-T1765</f>
        <v>16384.6</v>
      </c>
      <c r="U1777" s="558">
        <f aca="true" t="shared" si="452" ref="U1777:AB1777">U1601+U1516+U1150+U1067+U1055+U199+U175+U103+U91+U43</f>
        <v>14678.900000000001</v>
      </c>
      <c r="V1777" s="25">
        <f t="shared" si="452"/>
        <v>14678.900000000001</v>
      </c>
      <c r="W1777" s="25">
        <f t="shared" si="452"/>
        <v>0</v>
      </c>
      <c r="X1777" s="25">
        <f t="shared" si="452"/>
        <v>0</v>
      </c>
      <c r="Y1777" s="25">
        <f t="shared" si="452"/>
        <v>0</v>
      </c>
      <c r="Z1777" s="25">
        <f t="shared" si="452"/>
        <v>0</v>
      </c>
      <c r="AA1777" s="25">
        <f t="shared" si="452"/>
        <v>0</v>
      </c>
      <c r="AB1777" s="25">
        <f t="shared" si="452"/>
        <v>0</v>
      </c>
      <c r="AC1777" s="465"/>
      <c r="AD1777" s="466"/>
    </row>
    <row r="1778" spans="1:30" ht="12.75">
      <c r="A1778" s="395"/>
      <c r="B1778" s="396"/>
      <c r="C1778" s="396"/>
      <c r="D1778" s="396"/>
      <c r="E1778" s="396"/>
      <c r="F1778" s="396"/>
      <c r="G1778" s="396"/>
      <c r="H1778" s="396"/>
      <c r="I1778" s="396"/>
      <c r="J1778" s="396"/>
      <c r="K1778" s="396"/>
      <c r="L1778" s="396"/>
      <c r="M1778" s="396"/>
      <c r="N1778" s="396"/>
      <c r="O1778" s="396"/>
      <c r="P1778" s="396"/>
      <c r="Q1778" s="397"/>
      <c r="R1778" s="56" t="s">
        <v>214</v>
      </c>
      <c r="S1778" s="25">
        <f aca="true" t="shared" si="453" ref="S1778:T1782">U1778+W1778+Y1778+AA1778</f>
        <v>152974.69999999998</v>
      </c>
      <c r="T1778" s="25">
        <f t="shared" si="453"/>
        <v>31256.8</v>
      </c>
      <c r="U1778" s="558">
        <f>U1754-U1766</f>
        <v>152974.69999999998</v>
      </c>
      <c r="V1778" s="25">
        <f aca="true" t="shared" si="454" ref="V1778:AB1778">V1517+V188+V176+V140+V128</f>
        <v>31256.8</v>
      </c>
      <c r="W1778" s="25">
        <f t="shared" si="454"/>
        <v>0</v>
      </c>
      <c r="X1778" s="25">
        <f t="shared" si="454"/>
        <v>0</v>
      </c>
      <c r="Y1778" s="25">
        <f t="shared" si="454"/>
        <v>0</v>
      </c>
      <c r="Z1778" s="25">
        <f t="shared" si="454"/>
        <v>0</v>
      </c>
      <c r="AA1778" s="25">
        <f t="shared" si="454"/>
        <v>0</v>
      </c>
      <c r="AB1778" s="25">
        <f t="shared" si="454"/>
        <v>0</v>
      </c>
      <c r="AC1778" s="465"/>
      <c r="AD1778" s="466"/>
    </row>
    <row r="1779" spans="1:30" ht="19.5" customHeight="1">
      <c r="A1779" s="395"/>
      <c r="B1779" s="396"/>
      <c r="C1779" s="396"/>
      <c r="D1779" s="396"/>
      <c r="E1779" s="396"/>
      <c r="F1779" s="396"/>
      <c r="G1779" s="396"/>
      <c r="H1779" s="396"/>
      <c r="I1779" s="396"/>
      <c r="J1779" s="396"/>
      <c r="K1779" s="396"/>
      <c r="L1779" s="396"/>
      <c r="M1779" s="396"/>
      <c r="N1779" s="396"/>
      <c r="O1779" s="396"/>
      <c r="P1779" s="396"/>
      <c r="Q1779" s="397"/>
      <c r="R1779" s="56" t="s">
        <v>215</v>
      </c>
      <c r="S1779" s="25">
        <f t="shared" si="453"/>
        <v>243392.59999999998</v>
      </c>
      <c r="T1779" s="25">
        <f t="shared" si="453"/>
        <v>0</v>
      </c>
      <c r="U1779" s="558">
        <f>U1755-U1767</f>
        <v>243392.59999999998</v>
      </c>
      <c r="V1779" s="25">
        <f aca="true" t="shared" si="455" ref="V1779:AB1779">V297+V285</f>
        <v>0</v>
      </c>
      <c r="W1779" s="25">
        <f t="shared" si="455"/>
        <v>0</v>
      </c>
      <c r="X1779" s="25">
        <f t="shared" si="455"/>
        <v>0</v>
      </c>
      <c r="Y1779" s="25">
        <f t="shared" si="455"/>
        <v>0</v>
      </c>
      <c r="Z1779" s="25">
        <f t="shared" si="455"/>
        <v>0</v>
      </c>
      <c r="AA1779" s="25">
        <f t="shared" si="455"/>
        <v>0</v>
      </c>
      <c r="AB1779" s="25">
        <f t="shared" si="455"/>
        <v>0</v>
      </c>
      <c r="AC1779" s="465"/>
      <c r="AD1779" s="466"/>
    </row>
    <row r="1780" spans="1:30" ht="24.75" customHeight="1">
      <c r="A1780" s="395"/>
      <c r="B1780" s="396"/>
      <c r="C1780" s="396"/>
      <c r="D1780" s="396"/>
      <c r="E1780" s="396"/>
      <c r="F1780" s="396"/>
      <c r="G1780" s="396"/>
      <c r="H1780" s="396"/>
      <c r="I1780" s="396"/>
      <c r="J1780" s="396"/>
      <c r="K1780" s="396"/>
      <c r="L1780" s="396"/>
      <c r="M1780" s="396"/>
      <c r="N1780" s="396"/>
      <c r="O1780" s="396"/>
      <c r="P1780" s="396"/>
      <c r="Q1780" s="397"/>
      <c r="R1780" s="56" t="s">
        <v>216</v>
      </c>
      <c r="S1780" s="25">
        <f t="shared" si="453"/>
        <v>86663.5</v>
      </c>
      <c r="T1780" s="25">
        <f t="shared" si="453"/>
        <v>0</v>
      </c>
      <c r="U1780" s="558">
        <f>U1756-U1768</f>
        <v>86663.5</v>
      </c>
      <c r="V1780" s="25">
        <f aca="true" t="shared" si="456" ref="V1780:AB1780">V310+V214+V118+V82</f>
        <v>0</v>
      </c>
      <c r="W1780" s="25">
        <f t="shared" si="456"/>
        <v>0</v>
      </c>
      <c r="X1780" s="25">
        <f t="shared" si="456"/>
        <v>0</v>
      </c>
      <c r="Y1780" s="25">
        <f t="shared" si="456"/>
        <v>0</v>
      </c>
      <c r="Z1780" s="25">
        <f t="shared" si="456"/>
        <v>0</v>
      </c>
      <c r="AA1780" s="25">
        <f t="shared" si="456"/>
        <v>0</v>
      </c>
      <c r="AB1780" s="25">
        <f t="shared" si="456"/>
        <v>0</v>
      </c>
      <c r="AC1780" s="465"/>
      <c r="AD1780" s="466"/>
    </row>
    <row r="1781" spans="1:30" ht="12.75">
      <c r="A1781" s="395"/>
      <c r="B1781" s="396"/>
      <c r="C1781" s="396"/>
      <c r="D1781" s="396"/>
      <c r="E1781" s="396"/>
      <c r="F1781" s="396"/>
      <c r="G1781" s="396"/>
      <c r="H1781" s="396"/>
      <c r="I1781" s="396"/>
      <c r="J1781" s="396"/>
      <c r="K1781" s="396"/>
      <c r="L1781" s="396"/>
      <c r="M1781" s="396"/>
      <c r="N1781" s="396"/>
      <c r="O1781" s="396"/>
      <c r="P1781" s="396"/>
      <c r="Q1781" s="397"/>
      <c r="R1781" s="56" t="s">
        <v>217</v>
      </c>
      <c r="S1781" s="25">
        <f t="shared" si="453"/>
        <v>13986</v>
      </c>
      <c r="T1781" s="25">
        <f t="shared" si="453"/>
        <v>0</v>
      </c>
      <c r="U1781" s="558">
        <v>0</v>
      </c>
      <c r="V1781" s="25">
        <f aca="true" t="shared" si="457" ref="V1781:AB1781">V1677+V1617+V1593+V1580+V1568+V1544+V1532+V1507+V1495+V1483+V1471+V1447+V1435+V1423+V1411+V1179+V1167+V984+V947+V935+V923+V899+V887+V875+V863+V851+V839+V827+V815+V803+V791+V779+V767+V755+V743+V731+V719+V707+V695+V683+V671+V659+V647+V635+V623+V611+V599+V587+V563+V551+V539+V527+V515+V503+V491+V479+V455+V335+V311+V275+V263+V227+V119</f>
        <v>0</v>
      </c>
      <c r="W1781" s="25">
        <f t="shared" si="457"/>
        <v>0</v>
      </c>
      <c r="X1781" s="25">
        <f t="shared" si="457"/>
        <v>0</v>
      </c>
      <c r="Y1781" s="25">
        <f t="shared" si="457"/>
        <v>13986</v>
      </c>
      <c r="Z1781" s="25">
        <f t="shared" si="457"/>
        <v>0</v>
      </c>
      <c r="AA1781" s="25">
        <f t="shared" si="457"/>
        <v>0</v>
      </c>
      <c r="AB1781" s="25">
        <f t="shared" si="457"/>
        <v>0</v>
      </c>
      <c r="AC1781" s="465"/>
      <c r="AD1781" s="466"/>
    </row>
    <row r="1782" spans="1:30" ht="13.5" thickBot="1">
      <c r="A1782" s="398"/>
      <c r="B1782" s="399"/>
      <c r="C1782" s="399"/>
      <c r="D1782" s="399"/>
      <c r="E1782" s="399"/>
      <c r="F1782" s="399"/>
      <c r="G1782" s="399"/>
      <c r="H1782" s="399"/>
      <c r="I1782" s="399"/>
      <c r="J1782" s="399"/>
      <c r="K1782" s="399"/>
      <c r="L1782" s="399"/>
      <c r="M1782" s="399"/>
      <c r="N1782" s="399"/>
      <c r="O1782" s="399"/>
      <c r="P1782" s="399"/>
      <c r="Q1782" s="400"/>
      <c r="R1782" s="57" t="s">
        <v>218</v>
      </c>
      <c r="S1782" s="26">
        <f t="shared" si="453"/>
        <v>1143261.6</v>
      </c>
      <c r="T1782" s="26">
        <f t="shared" si="453"/>
        <v>0</v>
      </c>
      <c r="U1782" s="559">
        <f>U1758</f>
        <v>1026490.8</v>
      </c>
      <c r="V1782" s="26">
        <f aca="true" t="shared" si="458" ref="V1782:AB1782">V985+V912+V576+V468+V444+V432+V420+V408+V396+V384+V372+V264</f>
        <v>0</v>
      </c>
      <c r="W1782" s="26">
        <f t="shared" si="458"/>
        <v>87600</v>
      </c>
      <c r="X1782" s="26">
        <f t="shared" si="458"/>
        <v>0</v>
      </c>
      <c r="Y1782" s="26">
        <f t="shared" si="458"/>
        <v>29170.8</v>
      </c>
      <c r="Z1782" s="26">
        <f t="shared" si="458"/>
        <v>0</v>
      </c>
      <c r="AA1782" s="26">
        <f t="shared" si="458"/>
        <v>0</v>
      </c>
      <c r="AB1782" s="26">
        <f t="shared" si="458"/>
        <v>0</v>
      </c>
      <c r="AC1782" s="467"/>
      <c r="AD1782" s="468"/>
    </row>
    <row r="1783" spans="1:30" ht="12.75">
      <c r="A1783" s="426" t="s">
        <v>142</v>
      </c>
      <c r="B1783" s="427"/>
      <c r="C1783" s="427"/>
      <c r="D1783" s="427"/>
      <c r="E1783" s="427"/>
      <c r="F1783" s="427"/>
      <c r="G1783" s="427"/>
      <c r="H1783" s="427"/>
      <c r="I1783" s="427"/>
      <c r="J1783" s="427"/>
      <c r="K1783" s="427"/>
      <c r="L1783" s="427"/>
      <c r="M1783" s="427"/>
      <c r="N1783" s="427"/>
      <c r="O1783" s="427"/>
      <c r="P1783" s="427"/>
      <c r="Q1783" s="427"/>
      <c r="R1783" s="427"/>
      <c r="S1783" s="427"/>
      <c r="T1783" s="427"/>
      <c r="U1783" s="427"/>
      <c r="V1783" s="427"/>
      <c r="W1783" s="427"/>
      <c r="X1783" s="427"/>
      <c r="Y1783" s="427"/>
      <c r="Z1783" s="427"/>
      <c r="AA1783" s="427"/>
      <c r="AB1783" s="427"/>
      <c r="AC1783" s="427"/>
      <c r="AD1783" s="428"/>
    </row>
    <row r="1784" spans="1:30" s="18" customFormat="1" ht="24.75" customHeight="1" thickBot="1">
      <c r="A1784" s="335" t="s">
        <v>323</v>
      </c>
      <c r="B1784" s="336"/>
      <c r="C1784" s="336"/>
      <c r="D1784" s="336"/>
      <c r="E1784" s="336"/>
      <c r="F1784" s="336"/>
      <c r="G1784" s="336"/>
      <c r="H1784" s="336"/>
      <c r="I1784" s="336"/>
      <c r="J1784" s="336"/>
      <c r="K1784" s="336"/>
      <c r="L1784" s="336"/>
      <c r="M1784" s="336"/>
      <c r="N1784" s="336"/>
      <c r="O1784" s="336"/>
      <c r="P1784" s="336"/>
      <c r="Q1784" s="336"/>
      <c r="R1784" s="336"/>
      <c r="S1784" s="336"/>
      <c r="T1784" s="336"/>
      <c r="U1784" s="336"/>
      <c r="V1784" s="336"/>
      <c r="W1784" s="336"/>
      <c r="X1784" s="336"/>
      <c r="Y1784" s="336"/>
      <c r="Z1784" s="336"/>
      <c r="AA1784" s="336"/>
      <c r="AB1784" s="336"/>
      <c r="AC1784" s="336"/>
      <c r="AD1784" s="337"/>
    </row>
    <row r="1785" spans="1:30" ht="12.75" customHeight="1">
      <c r="A1785" s="360" t="s">
        <v>143</v>
      </c>
      <c r="B1785" s="548" t="s">
        <v>5</v>
      </c>
      <c r="C1785" s="616" t="s">
        <v>41</v>
      </c>
      <c r="D1785" s="672"/>
      <c r="E1785" s="673"/>
      <c r="F1785" s="671"/>
      <c r="G1785" s="673"/>
      <c r="H1785" s="671"/>
      <c r="I1785" s="673"/>
      <c r="J1785" s="671"/>
      <c r="K1785" s="673"/>
      <c r="L1785" s="671"/>
      <c r="M1785" s="673"/>
      <c r="N1785" s="671"/>
      <c r="O1785" s="673"/>
      <c r="P1785" s="674">
        <v>834001414</v>
      </c>
      <c r="Q1785" s="72"/>
      <c r="R1785" s="55" t="s">
        <v>27</v>
      </c>
      <c r="S1785" s="8">
        <f>SUM(S1786:S1796)</f>
        <v>12649.1</v>
      </c>
      <c r="T1785" s="8">
        <f aca="true" t="shared" si="459" ref="T1785:AB1785">SUM(T1786:T1796)</f>
        <v>12649.1</v>
      </c>
      <c r="U1785" s="534">
        <f t="shared" si="459"/>
        <v>12649.1</v>
      </c>
      <c r="V1785" s="8">
        <f t="shared" si="459"/>
        <v>12649.1</v>
      </c>
      <c r="W1785" s="8">
        <f t="shared" si="459"/>
        <v>0</v>
      </c>
      <c r="X1785" s="8">
        <f t="shared" si="459"/>
        <v>0</v>
      </c>
      <c r="Y1785" s="8">
        <f t="shared" si="459"/>
        <v>0</v>
      </c>
      <c r="Z1785" s="8">
        <f t="shared" si="459"/>
        <v>0</v>
      </c>
      <c r="AA1785" s="8">
        <f t="shared" si="459"/>
        <v>0</v>
      </c>
      <c r="AB1785" s="8">
        <f t="shared" si="459"/>
        <v>0</v>
      </c>
      <c r="AC1785" s="356" t="s">
        <v>28</v>
      </c>
      <c r="AD1785" s="357"/>
    </row>
    <row r="1786" spans="1:30" ht="12.75">
      <c r="A1786" s="349"/>
      <c r="B1786" s="549"/>
      <c r="C1786" s="625"/>
      <c r="D1786" s="675"/>
      <c r="E1786" s="676"/>
      <c r="F1786" s="677"/>
      <c r="G1786" s="676"/>
      <c r="H1786" s="677"/>
      <c r="I1786" s="676"/>
      <c r="J1786" s="677"/>
      <c r="K1786" s="676"/>
      <c r="L1786" s="677"/>
      <c r="M1786" s="676"/>
      <c r="N1786" s="677"/>
      <c r="O1786" s="676"/>
      <c r="P1786" s="678"/>
      <c r="Q1786" s="47" t="s">
        <v>31</v>
      </c>
      <c r="R1786" s="47" t="s">
        <v>30</v>
      </c>
      <c r="S1786" s="12">
        <f aca="true" t="shared" si="460" ref="S1786:T1790">U1786+W1786+Y1786+AA1786</f>
        <v>12649.1</v>
      </c>
      <c r="T1786" s="12">
        <f t="shared" si="460"/>
        <v>12649.1</v>
      </c>
      <c r="U1786" s="538">
        <v>12649.1</v>
      </c>
      <c r="V1786" s="12">
        <v>12649.1</v>
      </c>
      <c r="W1786" s="12">
        <v>0</v>
      </c>
      <c r="X1786" s="12">
        <v>0</v>
      </c>
      <c r="Y1786" s="12">
        <v>0</v>
      </c>
      <c r="Z1786" s="12">
        <v>0</v>
      </c>
      <c r="AA1786" s="12">
        <v>0</v>
      </c>
      <c r="AB1786" s="20">
        <v>0</v>
      </c>
      <c r="AC1786" s="351"/>
      <c r="AD1786" s="358"/>
    </row>
    <row r="1787" spans="1:30" ht="12.75">
      <c r="A1787" s="349"/>
      <c r="B1787" s="549"/>
      <c r="C1787" s="625"/>
      <c r="D1787" s="626"/>
      <c r="E1787" s="627"/>
      <c r="F1787" s="628"/>
      <c r="G1787" s="627"/>
      <c r="H1787" s="628"/>
      <c r="I1787" s="627"/>
      <c r="J1787" s="628"/>
      <c r="K1787" s="627"/>
      <c r="L1787" s="628"/>
      <c r="M1787" s="627"/>
      <c r="N1787" s="628"/>
      <c r="O1787" s="627"/>
      <c r="P1787" s="678"/>
      <c r="Q1787" s="47"/>
      <c r="R1787" s="47" t="s">
        <v>33</v>
      </c>
      <c r="S1787" s="12">
        <f t="shared" si="460"/>
        <v>0</v>
      </c>
      <c r="T1787" s="12">
        <f t="shared" si="460"/>
        <v>0</v>
      </c>
      <c r="U1787" s="538">
        <v>0</v>
      </c>
      <c r="V1787" s="12">
        <v>0</v>
      </c>
      <c r="W1787" s="12">
        <v>0</v>
      </c>
      <c r="X1787" s="12">
        <v>0</v>
      </c>
      <c r="Y1787" s="12">
        <v>0</v>
      </c>
      <c r="Z1787" s="12">
        <v>0</v>
      </c>
      <c r="AA1787" s="12">
        <v>0</v>
      </c>
      <c r="AB1787" s="20">
        <v>0</v>
      </c>
      <c r="AC1787" s="351"/>
      <c r="AD1787" s="358"/>
    </row>
    <row r="1788" spans="1:30" ht="12.75">
      <c r="A1788" s="349"/>
      <c r="B1788" s="549"/>
      <c r="C1788" s="625"/>
      <c r="D1788" s="626"/>
      <c r="E1788" s="627"/>
      <c r="F1788" s="628"/>
      <c r="G1788" s="627"/>
      <c r="H1788" s="628"/>
      <c r="I1788" s="627"/>
      <c r="J1788" s="628"/>
      <c r="K1788" s="627"/>
      <c r="L1788" s="628"/>
      <c r="M1788" s="627"/>
      <c r="N1788" s="628"/>
      <c r="O1788" s="627"/>
      <c r="P1788" s="678"/>
      <c r="Q1788" s="47"/>
      <c r="R1788" s="47" t="s">
        <v>34</v>
      </c>
      <c r="S1788" s="12">
        <f t="shared" si="460"/>
        <v>0</v>
      </c>
      <c r="T1788" s="12">
        <f t="shared" si="460"/>
        <v>0</v>
      </c>
      <c r="U1788" s="538">
        <v>0</v>
      </c>
      <c r="V1788" s="12">
        <v>0</v>
      </c>
      <c r="W1788" s="12">
        <v>0</v>
      </c>
      <c r="X1788" s="12">
        <v>0</v>
      </c>
      <c r="Y1788" s="12">
        <v>0</v>
      </c>
      <c r="Z1788" s="12">
        <v>0</v>
      </c>
      <c r="AA1788" s="12">
        <v>0</v>
      </c>
      <c r="AB1788" s="20">
        <v>0</v>
      </c>
      <c r="AC1788" s="351"/>
      <c r="AD1788" s="358"/>
    </row>
    <row r="1789" spans="1:30" ht="12.75">
      <c r="A1789" s="349"/>
      <c r="B1789" s="549"/>
      <c r="C1789" s="625"/>
      <c r="D1789" s="626"/>
      <c r="E1789" s="627"/>
      <c r="F1789" s="628"/>
      <c r="G1789" s="627"/>
      <c r="H1789" s="628"/>
      <c r="I1789" s="627"/>
      <c r="J1789" s="628"/>
      <c r="K1789" s="627"/>
      <c r="L1789" s="628"/>
      <c r="M1789" s="627"/>
      <c r="N1789" s="628"/>
      <c r="O1789" s="627"/>
      <c r="P1789" s="678"/>
      <c r="Q1789" s="47"/>
      <c r="R1789" s="47" t="s">
        <v>35</v>
      </c>
      <c r="S1789" s="12">
        <f t="shared" si="460"/>
        <v>0</v>
      </c>
      <c r="T1789" s="12">
        <f t="shared" si="460"/>
        <v>0</v>
      </c>
      <c r="U1789" s="538">
        <v>0</v>
      </c>
      <c r="V1789" s="12">
        <v>0</v>
      </c>
      <c r="W1789" s="12">
        <v>0</v>
      </c>
      <c r="X1789" s="12">
        <v>0</v>
      </c>
      <c r="Y1789" s="12">
        <v>0</v>
      </c>
      <c r="Z1789" s="12">
        <v>0</v>
      </c>
      <c r="AA1789" s="12">
        <v>0</v>
      </c>
      <c r="AB1789" s="20">
        <v>0</v>
      </c>
      <c r="AC1789" s="351"/>
      <c r="AD1789" s="358"/>
    </row>
    <row r="1790" spans="1:30" ht="12.75">
      <c r="A1790" s="349"/>
      <c r="B1790" s="549"/>
      <c r="C1790" s="625"/>
      <c r="D1790" s="626"/>
      <c r="E1790" s="627"/>
      <c r="F1790" s="628"/>
      <c r="G1790" s="627"/>
      <c r="H1790" s="628"/>
      <c r="I1790" s="627"/>
      <c r="J1790" s="628"/>
      <c r="K1790" s="627"/>
      <c r="L1790" s="628"/>
      <c r="M1790" s="627"/>
      <c r="N1790" s="628"/>
      <c r="O1790" s="627"/>
      <c r="P1790" s="678"/>
      <c r="Q1790" s="47"/>
      <c r="R1790" s="47" t="s">
        <v>36</v>
      </c>
      <c r="S1790" s="12">
        <f t="shared" si="460"/>
        <v>0</v>
      </c>
      <c r="T1790" s="12">
        <f t="shared" si="460"/>
        <v>0</v>
      </c>
      <c r="U1790" s="538">
        <v>0</v>
      </c>
      <c r="V1790" s="12">
        <v>0</v>
      </c>
      <c r="W1790" s="12">
        <v>0</v>
      </c>
      <c r="X1790" s="12">
        <v>0</v>
      </c>
      <c r="Y1790" s="12">
        <v>0</v>
      </c>
      <c r="Z1790" s="12">
        <v>0</v>
      </c>
      <c r="AA1790" s="12">
        <v>0</v>
      </c>
      <c r="AB1790" s="20">
        <v>0</v>
      </c>
      <c r="AC1790" s="351"/>
      <c r="AD1790" s="358"/>
    </row>
    <row r="1791" spans="1:30" ht="12.75">
      <c r="A1791" s="349"/>
      <c r="B1791" s="549"/>
      <c r="C1791" s="625"/>
      <c r="D1791" s="626"/>
      <c r="E1791" s="627"/>
      <c r="F1791" s="628"/>
      <c r="G1791" s="627"/>
      <c r="H1791" s="628"/>
      <c r="I1791" s="627"/>
      <c r="J1791" s="628"/>
      <c r="K1791" s="627"/>
      <c r="L1791" s="628"/>
      <c r="M1791" s="627"/>
      <c r="N1791" s="628"/>
      <c r="O1791" s="627"/>
      <c r="P1791" s="678"/>
      <c r="Q1791" s="47"/>
      <c r="R1791" s="47" t="s">
        <v>207</v>
      </c>
      <c r="S1791" s="12">
        <v>0</v>
      </c>
      <c r="T1791" s="12">
        <v>0</v>
      </c>
      <c r="U1791" s="538">
        <v>0</v>
      </c>
      <c r="V1791" s="12">
        <v>0</v>
      </c>
      <c r="W1791" s="12">
        <v>0</v>
      </c>
      <c r="X1791" s="12">
        <v>0</v>
      </c>
      <c r="Y1791" s="12">
        <v>0</v>
      </c>
      <c r="Z1791" s="12">
        <v>0</v>
      </c>
      <c r="AA1791" s="12">
        <v>0</v>
      </c>
      <c r="AB1791" s="20">
        <v>0</v>
      </c>
      <c r="AC1791" s="351"/>
      <c r="AD1791" s="358"/>
    </row>
    <row r="1792" spans="1:30" ht="12.75">
      <c r="A1792" s="349"/>
      <c r="B1792" s="549"/>
      <c r="C1792" s="625"/>
      <c r="D1792" s="626"/>
      <c r="E1792" s="627"/>
      <c r="F1792" s="628"/>
      <c r="G1792" s="627"/>
      <c r="H1792" s="628"/>
      <c r="I1792" s="627"/>
      <c r="J1792" s="628"/>
      <c r="K1792" s="627"/>
      <c r="L1792" s="628"/>
      <c r="M1792" s="627"/>
      <c r="N1792" s="628"/>
      <c r="O1792" s="627"/>
      <c r="P1792" s="678"/>
      <c r="Q1792" s="10"/>
      <c r="R1792" s="47" t="s">
        <v>214</v>
      </c>
      <c r="S1792" s="12">
        <f aca="true" t="shared" si="461" ref="S1792:T1796">U1792+W1792+Y1792+AA1792</f>
        <v>0</v>
      </c>
      <c r="T1792" s="12">
        <f t="shared" si="461"/>
        <v>0</v>
      </c>
      <c r="U1792" s="538">
        <v>0</v>
      </c>
      <c r="V1792" s="12">
        <v>0</v>
      </c>
      <c r="W1792" s="12">
        <v>0</v>
      </c>
      <c r="X1792" s="12">
        <v>0</v>
      </c>
      <c r="Y1792" s="12">
        <v>0</v>
      </c>
      <c r="Z1792" s="12">
        <v>0</v>
      </c>
      <c r="AA1792" s="12">
        <v>0</v>
      </c>
      <c r="AB1792" s="12">
        <v>0</v>
      </c>
      <c r="AC1792" s="351"/>
      <c r="AD1792" s="358"/>
    </row>
    <row r="1793" spans="1:30" ht="12.75">
      <c r="A1793" s="349"/>
      <c r="B1793" s="549"/>
      <c r="C1793" s="625"/>
      <c r="D1793" s="626"/>
      <c r="E1793" s="627"/>
      <c r="F1793" s="628"/>
      <c r="G1793" s="627"/>
      <c r="H1793" s="628"/>
      <c r="I1793" s="627"/>
      <c r="J1793" s="628"/>
      <c r="K1793" s="627"/>
      <c r="L1793" s="628"/>
      <c r="M1793" s="627"/>
      <c r="N1793" s="628"/>
      <c r="O1793" s="627"/>
      <c r="P1793" s="678"/>
      <c r="Q1793" s="10"/>
      <c r="R1793" s="47" t="s">
        <v>215</v>
      </c>
      <c r="S1793" s="12">
        <f t="shared" si="461"/>
        <v>0</v>
      </c>
      <c r="T1793" s="12">
        <f t="shared" si="461"/>
        <v>0</v>
      </c>
      <c r="U1793" s="538">
        <v>0</v>
      </c>
      <c r="V1793" s="12">
        <v>0</v>
      </c>
      <c r="W1793" s="12">
        <v>0</v>
      </c>
      <c r="X1793" s="12">
        <v>0</v>
      </c>
      <c r="Y1793" s="12">
        <v>0</v>
      </c>
      <c r="Z1793" s="12">
        <v>0</v>
      </c>
      <c r="AA1793" s="12">
        <v>0</v>
      </c>
      <c r="AB1793" s="12">
        <v>0</v>
      </c>
      <c r="AC1793" s="351"/>
      <c r="AD1793" s="358"/>
    </row>
    <row r="1794" spans="1:30" ht="12.75">
      <c r="A1794" s="349"/>
      <c r="B1794" s="549"/>
      <c r="C1794" s="625"/>
      <c r="D1794" s="626"/>
      <c r="E1794" s="627"/>
      <c r="F1794" s="628"/>
      <c r="G1794" s="627"/>
      <c r="H1794" s="628"/>
      <c r="I1794" s="627"/>
      <c r="J1794" s="628"/>
      <c r="K1794" s="627"/>
      <c r="L1794" s="628"/>
      <c r="M1794" s="627"/>
      <c r="N1794" s="628"/>
      <c r="O1794" s="627"/>
      <c r="P1794" s="678"/>
      <c r="Q1794" s="10"/>
      <c r="R1794" s="47" t="s">
        <v>216</v>
      </c>
      <c r="S1794" s="12">
        <f t="shared" si="461"/>
        <v>0</v>
      </c>
      <c r="T1794" s="12">
        <f t="shared" si="461"/>
        <v>0</v>
      </c>
      <c r="U1794" s="538">
        <v>0</v>
      </c>
      <c r="V1794" s="12">
        <v>0</v>
      </c>
      <c r="W1794" s="12">
        <v>0</v>
      </c>
      <c r="X1794" s="12">
        <v>0</v>
      </c>
      <c r="Y1794" s="12">
        <v>0</v>
      </c>
      <c r="Z1794" s="12">
        <v>0</v>
      </c>
      <c r="AA1794" s="12">
        <v>0</v>
      </c>
      <c r="AB1794" s="12">
        <v>0</v>
      </c>
      <c r="AC1794" s="351"/>
      <c r="AD1794" s="358"/>
    </row>
    <row r="1795" spans="1:30" ht="12.75">
      <c r="A1795" s="349"/>
      <c r="B1795" s="549"/>
      <c r="C1795" s="625"/>
      <c r="D1795" s="626"/>
      <c r="E1795" s="627"/>
      <c r="F1795" s="628"/>
      <c r="G1795" s="627"/>
      <c r="H1795" s="628"/>
      <c r="I1795" s="627"/>
      <c r="J1795" s="628"/>
      <c r="K1795" s="627"/>
      <c r="L1795" s="628"/>
      <c r="M1795" s="627"/>
      <c r="N1795" s="628"/>
      <c r="O1795" s="627"/>
      <c r="P1795" s="678"/>
      <c r="Q1795" s="10"/>
      <c r="R1795" s="47" t="s">
        <v>217</v>
      </c>
      <c r="S1795" s="12">
        <f t="shared" si="461"/>
        <v>0</v>
      </c>
      <c r="T1795" s="12">
        <f t="shared" si="461"/>
        <v>0</v>
      </c>
      <c r="U1795" s="538">
        <v>0</v>
      </c>
      <c r="V1795" s="12">
        <v>0</v>
      </c>
      <c r="W1795" s="12">
        <v>0</v>
      </c>
      <c r="X1795" s="12">
        <v>0</v>
      </c>
      <c r="Y1795" s="12">
        <v>0</v>
      </c>
      <c r="Z1795" s="12">
        <v>0</v>
      </c>
      <c r="AA1795" s="12">
        <v>0</v>
      </c>
      <c r="AB1795" s="12">
        <v>0</v>
      </c>
      <c r="AC1795" s="351"/>
      <c r="AD1795" s="358"/>
    </row>
    <row r="1796" spans="1:30" ht="13.5" thickBot="1">
      <c r="A1796" s="349"/>
      <c r="B1796" s="549"/>
      <c r="C1796" s="625"/>
      <c r="D1796" s="669"/>
      <c r="E1796" s="670"/>
      <c r="F1796" s="666"/>
      <c r="G1796" s="670"/>
      <c r="H1796" s="666"/>
      <c r="I1796" s="670"/>
      <c r="J1796" s="666"/>
      <c r="K1796" s="670"/>
      <c r="L1796" s="666"/>
      <c r="M1796" s="670"/>
      <c r="N1796" s="666"/>
      <c r="O1796" s="670"/>
      <c r="P1796" s="679"/>
      <c r="Q1796" s="21"/>
      <c r="R1796" s="48" t="s">
        <v>218</v>
      </c>
      <c r="S1796" s="15">
        <f t="shared" si="461"/>
        <v>0</v>
      </c>
      <c r="T1796" s="15">
        <f t="shared" si="461"/>
        <v>0</v>
      </c>
      <c r="U1796" s="542">
        <v>0</v>
      </c>
      <c r="V1796" s="15">
        <v>0</v>
      </c>
      <c r="W1796" s="15">
        <v>0</v>
      </c>
      <c r="X1796" s="15">
        <v>0</v>
      </c>
      <c r="Y1796" s="15">
        <v>0</v>
      </c>
      <c r="Z1796" s="15">
        <v>0</v>
      </c>
      <c r="AA1796" s="15">
        <v>0</v>
      </c>
      <c r="AB1796" s="15">
        <v>0</v>
      </c>
      <c r="AC1796" s="352"/>
      <c r="AD1796" s="359"/>
    </row>
    <row r="1797" spans="1:30" ht="12.75" customHeight="1">
      <c r="A1797" s="360" t="s">
        <v>144</v>
      </c>
      <c r="B1797" s="548" t="s">
        <v>145</v>
      </c>
      <c r="C1797" s="616" t="s">
        <v>41</v>
      </c>
      <c r="D1797" s="617"/>
      <c r="E1797" s="618"/>
      <c r="F1797" s="619"/>
      <c r="G1797" s="618"/>
      <c r="H1797" s="619"/>
      <c r="I1797" s="618"/>
      <c r="J1797" s="619"/>
      <c r="K1797" s="618"/>
      <c r="L1797" s="619"/>
      <c r="M1797" s="618"/>
      <c r="N1797" s="619"/>
      <c r="O1797" s="618"/>
      <c r="P1797" s="674">
        <v>834001414</v>
      </c>
      <c r="Q1797" s="72"/>
      <c r="R1797" s="55" t="s">
        <v>27</v>
      </c>
      <c r="S1797" s="8">
        <f>SUM(S1798:S1808)</f>
        <v>26450</v>
      </c>
      <c r="T1797" s="8">
        <f aca="true" t="shared" si="462" ref="T1797:AB1797">SUM(T1798:T1808)</f>
        <v>1335</v>
      </c>
      <c r="U1797" s="534">
        <f t="shared" si="462"/>
        <v>26450</v>
      </c>
      <c r="V1797" s="8">
        <f t="shared" si="462"/>
        <v>1335</v>
      </c>
      <c r="W1797" s="8">
        <f t="shared" si="462"/>
        <v>0</v>
      </c>
      <c r="X1797" s="8">
        <f t="shared" si="462"/>
        <v>0</v>
      </c>
      <c r="Y1797" s="8">
        <f t="shared" si="462"/>
        <v>0</v>
      </c>
      <c r="Z1797" s="8">
        <f t="shared" si="462"/>
        <v>0</v>
      </c>
      <c r="AA1797" s="8">
        <f t="shared" si="462"/>
        <v>0</v>
      </c>
      <c r="AB1797" s="8">
        <f t="shared" si="462"/>
        <v>0</v>
      </c>
      <c r="AC1797" s="356" t="s">
        <v>28</v>
      </c>
      <c r="AD1797" s="357"/>
    </row>
    <row r="1798" spans="1:30" ht="12.75">
      <c r="A1798" s="349"/>
      <c r="B1798" s="549"/>
      <c r="C1798" s="625"/>
      <c r="D1798" s="626"/>
      <c r="E1798" s="627"/>
      <c r="F1798" s="628"/>
      <c r="G1798" s="627"/>
      <c r="H1798" s="628"/>
      <c r="I1798" s="627"/>
      <c r="J1798" s="628"/>
      <c r="K1798" s="627"/>
      <c r="L1798" s="628"/>
      <c r="M1798" s="627"/>
      <c r="N1798" s="628"/>
      <c r="O1798" s="627"/>
      <c r="P1798" s="678"/>
      <c r="Q1798" s="47" t="s">
        <v>32</v>
      </c>
      <c r="R1798" s="47" t="s">
        <v>30</v>
      </c>
      <c r="S1798" s="12">
        <f aca="true" t="shared" si="463" ref="S1798:T1802">U1798+W1798+Y1798+AA1798</f>
        <v>1335</v>
      </c>
      <c r="T1798" s="12">
        <f t="shared" si="463"/>
        <v>1335</v>
      </c>
      <c r="U1798" s="538">
        <v>1335</v>
      </c>
      <c r="V1798" s="12">
        <v>1335</v>
      </c>
      <c r="W1798" s="12">
        <v>0</v>
      </c>
      <c r="X1798" s="12">
        <v>0</v>
      </c>
      <c r="Y1798" s="12">
        <v>0</v>
      </c>
      <c r="Z1798" s="12">
        <v>0</v>
      </c>
      <c r="AA1798" s="12">
        <v>0</v>
      </c>
      <c r="AB1798" s="20">
        <v>0</v>
      </c>
      <c r="AC1798" s="351"/>
      <c r="AD1798" s="358"/>
    </row>
    <row r="1799" spans="1:30" ht="12.75">
      <c r="A1799" s="349"/>
      <c r="B1799" s="549"/>
      <c r="C1799" s="625"/>
      <c r="D1799" s="626"/>
      <c r="E1799" s="627"/>
      <c r="F1799" s="628"/>
      <c r="G1799" s="627"/>
      <c r="H1799" s="628"/>
      <c r="I1799" s="627"/>
      <c r="J1799" s="628"/>
      <c r="K1799" s="627"/>
      <c r="L1799" s="628"/>
      <c r="M1799" s="627"/>
      <c r="N1799" s="628"/>
      <c r="O1799" s="627"/>
      <c r="P1799" s="678"/>
      <c r="Q1799" s="47"/>
      <c r="R1799" s="47" t="s">
        <v>33</v>
      </c>
      <c r="S1799" s="12">
        <f t="shared" si="463"/>
        <v>0</v>
      </c>
      <c r="T1799" s="12">
        <f t="shared" si="463"/>
        <v>0</v>
      </c>
      <c r="U1799" s="538">
        <v>0</v>
      </c>
      <c r="V1799" s="12">
        <v>0</v>
      </c>
      <c r="W1799" s="12">
        <v>0</v>
      </c>
      <c r="X1799" s="12">
        <v>0</v>
      </c>
      <c r="Y1799" s="12">
        <v>0</v>
      </c>
      <c r="Z1799" s="12">
        <v>0</v>
      </c>
      <c r="AA1799" s="12">
        <v>0</v>
      </c>
      <c r="AB1799" s="20">
        <v>0</v>
      </c>
      <c r="AC1799" s="351"/>
      <c r="AD1799" s="358"/>
    </row>
    <row r="1800" spans="1:30" ht="12.75">
      <c r="A1800" s="349"/>
      <c r="B1800" s="549"/>
      <c r="C1800" s="625"/>
      <c r="D1800" s="626"/>
      <c r="E1800" s="627"/>
      <c r="F1800" s="628"/>
      <c r="G1800" s="627"/>
      <c r="H1800" s="628"/>
      <c r="I1800" s="627"/>
      <c r="J1800" s="628"/>
      <c r="K1800" s="627"/>
      <c r="L1800" s="628"/>
      <c r="M1800" s="627"/>
      <c r="N1800" s="628"/>
      <c r="O1800" s="627"/>
      <c r="P1800" s="678"/>
      <c r="Q1800" s="47"/>
      <c r="R1800" s="47" t="s">
        <v>34</v>
      </c>
      <c r="S1800" s="12">
        <f t="shared" si="463"/>
        <v>0</v>
      </c>
      <c r="T1800" s="12">
        <f t="shared" si="463"/>
        <v>0</v>
      </c>
      <c r="U1800" s="538">
        <v>0</v>
      </c>
      <c r="V1800" s="12">
        <v>0</v>
      </c>
      <c r="W1800" s="12">
        <v>0</v>
      </c>
      <c r="X1800" s="12">
        <v>0</v>
      </c>
      <c r="Y1800" s="12">
        <v>0</v>
      </c>
      <c r="Z1800" s="12">
        <v>0</v>
      </c>
      <c r="AA1800" s="12">
        <v>0</v>
      </c>
      <c r="AB1800" s="20">
        <v>0</v>
      </c>
      <c r="AC1800" s="351"/>
      <c r="AD1800" s="358"/>
    </row>
    <row r="1801" spans="1:30" ht="12.75">
      <c r="A1801" s="349"/>
      <c r="B1801" s="549"/>
      <c r="C1801" s="625"/>
      <c r="D1801" s="626"/>
      <c r="E1801" s="627"/>
      <c r="F1801" s="628"/>
      <c r="G1801" s="627"/>
      <c r="H1801" s="628"/>
      <c r="I1801" s="627"/>
      <c r="J1801" s="628"/>
      <c r="K1801" s="627"/>
      <c r="L1801" s="628"/>
      <c r="M1801" s="627"/>
      <c r="N1801" s="628"/>
      <c r="O1801" s="627"/>
      <c r="P1801" s="678"/>
      <c r="Q1801" s="47"/>
      <c r="R1801" s="47" t="s">
        <v>35</v>
      </c>
      <c r="S1801" s="12">
        <f t="shared" si="463"/>
        <v>0</v>
      </c>
      <c r="T1801" s="12">
        <f t="shared" si="463"/>
        <v>0</v>
      </c>
      <c r="U1801" s="538">
        <v>0</v>
      </c>
      <c r="V1801" s="12">
        <v>0</v>
      </c>
      <c r="W1801" s="12">
        <v>0</v>
      </c>
      <c r="X1801" s="12">
        <v>0</v>
      </c>
      <c r="Y1801" s="12">
        <v>0</v>
      </c>
      <c r="Z1801" s="12">
        <v>0</v>
      </c>
      <c r="AA1801" s="12">
        <v>0</v>
      </c>
      <c r="AB1801" s="20">
        <v>0</v>
      </c>
      <c r="AC1801" s="351"/>
      <c r="AD1801" s="358"/>
    </row>
    <row r="1802" spans="1:30" ht="33" customHeight="1">
      <c r="A1802" s="349"/>
      <c r="B1802" s="549"/>
      <c r="C1802" s="625"/>
      <c r="D1802" s="626"/>
      <c r="E1802" s="627"/>
      <c r="F1802" s="628"/>
      <c r="G1802" s="627"/>
      <c r="H1802" s="628"/>
      <c r="I1802" s="627"/>
      <c r="J1802" s="628"/>
      <c r="K1802" s="627"/>
      <c r="L1802" s="628"/>
      <c r="M1802" s="627"/>
      <c r="N1802" s="628"/>
      <c r="O1802" s="627"/>
      <c r="P1802" s="678"/>
      <c r="Q1802" s="47"/>
      <c r="R1802" s="47" t="s">
        <v>36</v>
      </c>
      <c r="S1802" s="12">
        <f t="shared" si="463"/>
        <v>0</v>
      </c>
      <c r="T1802" s="12">
        <f t="shared" si="463"/>
        <v>0</v>
      </c>
      <c r="U1802" s="538">
        <v>0</v>
      </c>
      <c r="V1802" s="12">
        <v>0</v>
      </c>
      <c r="W1802" s="12">
        <v>0</v>
      </c>
      <c r="X1802" s="12">
        <v>0</v>
      </c>
      <c r="Y1802" s="12">
        <v>0</v>
      </c>
      <c r="Z1802" s="12">
        <v>0</v>
      </c>
      <c r="AA1802" s="12">
        <v>0</v>
      </c>
      <c r="AB1802" s="20">
        <v>0</v>
      </c>
      <c r="AC1802" s="351"/>
      <c r="AD1802" s="358"/>
    </row>
    <row r="1803" spans="1:30" ht="12.75">
      <c r="A1803" s="349"/>
      <c r="B1803" s="549"/>
      <c r="C1803" s="625"/>
      <c r="D1803" s="626"/>
      <c r="E1803" s="627"/>
      <c r="F1803" s="628"/>
      <c r="G1803" s="627"/>
      <c r="H1803" s="628"/>
      <c r="I1803" s="627"/>
      <c r="J1803" s="628"/>
      <c r="K1803" s="627"/>
      <c r="L1803" s="628"/>
      <c r="M1803" s="627"/>
      <c r="N1803" s="628"/>
      <c r="O1803" s="627"/>
      <c r="P1803" s="678"/>
      <c r="Q1803" s="47"/>
      <c r="R1803" s="47" t="s">
        <v>207</v>
      </c>
      <c r="S1803" s="12">
        <f aca="true" t="shared" si="464" ref="S1803:S1808">U1803+W1803+Y1803+AA1803</f>
        <v>0</v>
      </c>
      <c r="T1803" s="12">
        <f aca="true" t="shared" si="465" ref="T1803:T1808">V1803+X1803+Z1803+AB1803</f>
        <v>0</v>
      </c>
      <c r="U1803" s="538">
        <v>0</v>
      </c>
      <c r="V1803" s="12">
        <v>0</v>
      </c>
      <c r="W1803" s="12">
        <v>0</v>
      </c>
      <c r="X1803" s="12">
        <v>0</v>
      </c>
      <c r="Y1803" s="12">
        <v>0</v>
      </c>
      <c r="Z1803" s="12">
        <v>0</v>
      </c>
      <c r="AA1803" s="12">
        <v>0</v>
      </c>
      <c r="AB1803" s="20">
        <v>0</v>
      </c>
      <c r="AC1803" s="351"/>
      <c r="AD1803" s="358"/>
    </row>
    <row r="1804" spans="1:30" ht="12.75">
      <c r="A1804" s="349"/>
      <c r="B1804" s="549"/>
      <c r="C1804" s="625"/>
      <c r="D1804" s="626"/>
      <c r="E1804" s="627"/>
      <c r="F1804" s="628"/>
      <c r="G1804" s="627"/>
      <c r="H1804" s="628">
        <v>1</v>
      </c>
      <c r="I1804" s="627"/>
      <c r="J1804" s="628"/>
      <c r="K1804" s="627"/>
      <c r="L1804" s="628"/>
      <c r="M1804" s="627"/>
      <c r="N1804" s="628"/>
      <c r="O1804" s="627"/>
      <c r="P1804" s="678"/>
      <c r="Q1804" s="47" t="s">
        <v>31</v>
      </c>
      <c r="R1804" s="47" t="s">
        <v>214</v>
      </c>
      <c r="S1804" s="12">
        <f t="shared" si="464"/>
        <v>25115</v>
      </c>
      <c r="T1804" s="12">
        <f t="shared" si="465"/>
        <v>0</v>
      </c>
      <c r="U1804" s="538">
        <f>6278.8+18836.2</f>
        <v>25115</v>
      </c>
      <c r="V1804" s="12">
        <v>0</v>
      </c>
      <c r="W1804" s="12">
        <v>0</v>
      </c>
      <c r="X1804" s="12">
        <v>0</v>
      </c>
      <c r="Y1804" s="12">
        <v>0</v>
      </c>
      <c r="Z1804" s="12">
        <v>0</v>
      </c>
      <c r="AA1804" s="12">
        <v>0</v>
      </c>
      <c r="AB1804" s="12">
        <v>0</v>
      </c>
      <c r="AC1804" s="351"/>
      <c r="AD1804" s="358"/>
    </row>
    <row r="1805" spans="1:30" ht="12.75">
      <c r="A1805" s="349"/>
      <c r="B1805" s="549"/>
      <c r="C1805" s="625"/>
      <c r="D1805" s="626"/>
      <c r="E1805" s="627"/>
      <c r="F1805" s="628"/>
      <c r="G1805" s="627"/>
      <c r="H1805" s="628"/>
      <c r="I1805" s="627"/>
      <c r="J1805" s="628"/>
      <c r="K1805" s="627"/>
      <c r="L1805" s="628"/>
      <c r="M1805" s="627"/>
      <c r="N1805" s="628"/>
      <c r="O1805" s="627"/>
      <c r="P1805" s="678"/>
      <c r="Q1805" s="10"/>
      <c r="R1805" s="47" t="s">
        <v>215</v>
      </c>
      <c r="S1805" s="12">
        <f t="shared" si="464"/>
        <v>0</v>
      </c>
      <c r="T1805" s="12">
        <f t="shared" si="465"/>
        <v>0</v>
      </c>
      <c r="U1805" s="538">
        <v>0</v>
      </c>
      <c r="V1805" s="12">
        <v>0</v>
      </c>
      <c r="W1805" s="12">
        <v>0</v>
      </c>
      <c r="X1805" s="12">
        <v>0</v>
      </c>
      <c r="Y1805" s="12">
        <v>0</v>
      </c>
      <c r="Z1805" s="12">
        <v>0</v>
      </c>
      <c r="AA1805" s="12">
        <v>0</v>
      </c>
      <c r="AB1805" s="12">
        <v>0</v>
      </c>
      <c r="AC1805" s="351"/>
      <c r="AD1805" s="358"/>
    </row>
    <row r="1806" spans="1:30" ht="12.75">
      <c r="A1806" s="349"/>
      <c r="B1806" s="549"/>
      <c r="C1806" s="625"/>
      <c r="D1806" s="626"/>
      <c r="E1806" s="627"/>
      <c r="F1806" s="628"/>
      <c r="G1806" s="627"/>
      <c r="H1806" s="628"/>
      <c r="I1806" s="627"/>
      <c r="J1806" s="628"/>
      <c r="K1806" s="627"/>
      <c r="L1806" s="628"/>
      <c r="M1806" s="627"/>
      <c r="N1806" s="628"/>
      <c r="O1806" s="627"/>
      <c r="P1806" s="678"/>
      <c r="Q1806" s="10"/>
      <c r="R1806" s="47" t="s">
        <v>216</v>
      </c>
      <c r="S1806" s="12">
        <f t="shared" si="464"/>
        <v>0</v>
      </c>
      <c r="T1806" s="12">
        <f t="shared" si="465"/>
        <v>0</v>
      </c>
      <c r="U1806" s="538">
        <v>0</v>
      </c>
      <c r="V1806" s="12">
        <v>0</v>
      </c>
      <c r="W1806" s="12">
        <v>0</v>
      </c>
      <c r="X1806" s="12">
        <v>0</v>
      </c>
      <c r="Y1806" s="12">
        <v>0</v>
      </c>
      <c r="Z1806" s="12">
        <v>0</v>
      </c>
      <c r="AA1806" s="12">
        <v>0</v>
      </c>
      <c r="AB1806" s="12">
        <v>0</v>
      </c>
      <c r="AC1806" s="351"/>
      <c r="AD1806" s="358"/>
    </row>
    <row r="1807" spans="1:30" ht="12.75">
      <c r="A1807" s="349"/>
      <c r="B1807" s="549"/>
      <c r="C1807" s="625"/>
      <c r="D1807" s="626"/>
      <c r="E1807" s="627"/>
      <c r="F1807" s="628"/>
      <c r="G1807" s="627"/>
      <c r="H1807" s="628"/>
      <c r="I1807" s="627"/>
      <c r="J1807" s="628"/>
      <c r="K1807" s="627"/>
      <c r="L1807" s="628"/>
      <c r="M1807" s="627"/>
      <c r="N1807" s="628"/>
      <c r="O1807" s="627"/>
      <c r="P1807" s="678"/>
      <c r="Q1807" s="10"/>
      <c r="R1807" s="47" t="s">
        <v>217</v>
      </c>
      <c r="S1807" s="12">
        <f t="shared" si="464"/>
        <v>0</v>
      </c>
      <c r="T1807" s="12">
        <f t="shared" si="465"/>
        <v>0</v>
      </c>
      <c r="U1807" s="538">
        <v>0</v>
      </c>
      <c r="V1807" s="12">
        <v>0</v>
      </c>
      <c r="W1807" s="12">
        <v>0</v>
      </c>
      <c r="X1807" s="12">
        <v>0</v>
      </c>
      <c r="Y1807" s="12">
        <v>0</v>
      </c>
      <c r="Z1807" s="12">
        <v>0</v>
      </c>
      <c r="AA1807" s="12">
        <v>0</v>
      </c>
      <c r="AB1807" s="12">
        <v>0</v>
      </c>
      <c r="AC1807" s="351"/>
      <c r="AD1807" s="358"/>
    </row>
    <row r="1808" spans="1:30" ht="13.5" thickBot="1">
      <c r="A1808" s="350"/>
      <c r="B1808" s="550"/>
      <c r="C1808" s="633"/>
      <c r="D1808" s="634"/>
      <c r="E1808" s="635"/>
      <c r="F1808" s="636"/>
      <c r="G1808" s="635"/>
      <c r="H1808" s="636"/>
      <c r="I1808" s="635"/>
      <c r="J1808" s="636"/>
      <c r="K1808" s="635"/>
      <c r="L1808" s="636"/>
      <c r="M1808" s="635"/>
      <c r="N1808" s="636"/>
      <c r="O1808" s="635"/>
      <c r="P1808" s="679"/>
      <c r="Q1808" s="21"/>
      <c r="R1808" s="48" t="s">
        <v>218</v>
      </c>
      <c r="S1808" s="12">
        <f t="shared" si="464"/>
        <v>0</v>
      </c>
      <c r="T1808" s="12">
        <f t="shared" si="465"/>
        <v>0</v>
      </c>
      <c r="U1808" s="542">
        <v>0</v>
      </c>
      <c r="V1808" s="15">
        <v>0</v>
      </c>
      <c r="W1808" s="15">
        <v>0</v>
      </c>
      <c r="X1808" s="15">
        <v>0</v>
      </c>
      <c r="Y1808" s="15">
        <v>0</v>
      </c>
      <c r="Z1808" s="15">
        <v>0</v>
      </c>
      <c r="AA1808" s="15">
        <v>0</v>
      </c>
      <c r="AB1808" s="15">
        <v>0</v>
      </c>
      <c r="AC1808" s="352"/>
      <c r="AD1808" s="359"/>
    </row>
    <row r="1809" spans="1:30" ht="12.75" customHeight="1">
      <c r="A1809" s="360" t="s">
        <v>146</v>
      </c>
      <c r="B1809" s="346" t="s">
        <v>147</v>
      </c>
      <c r="C1809" s="356" t="s">
        <v>41</v>
      </c>
      <c r="D1809" s="134"/>
      <c r="E1809" s="73"/>
      <c r="F1809" s="7"/>
      <c r="G1809" s="73"/>
      <c r="H1809" s="7"/>
      <c r="I1809" s="73"/>
      <c r="J1809" s="7"/>
      <c r="K1809" s="73"/>
      <c r="L1809" s="7"/>
      <c r="M1809" s="73"/>
      <c r="N1809" s="7"/>
      <c r="O1809" s="73"/>
      <c r="P1809" s="113"/>
      <c r="Q1809" s="72"/>
      <c r="R1809" s="55" t="s">
        <v>27</v>
      </c>
      <c r="S1809" s="8">
        <f>SUM(S1810:S1820)</f>
        <v>5293.8</v>
      </c>
      <c r="T1809" s="8">
        <f aca="true" t="shared" si="466" ref="T1809:AB1809">SUM(T1810:T1820)</f>
        <v>0</v>
      </c>
      <c r="U1809" s="534">
        <f t="shared" si="466"/>
        <v>5293.8</v>
      </c>
      <c r="V1809" s="8">
        <f t="shared" si="466"/>
        <v>0</v>
      </c>
      <c r="W1809" s="8">
        <f t="shared" si="466"/>
        <v>0</v>
      </c>
      <c r="X1809" s="8">
        <f t="shared" si="466"/>
        <v>0</v>
      </c>
      <c r="Y1809" s="8">
        <f t="shared" si="466"/>
        <v>0</v>
      </c>
      <c r="Z1809" s="8">
        <f t="shared" si="466"/>
        <v>0</v>
      </c>
      <c r="AA1809" s="8">
        <f t="shared" si="466"/>
        <v>0</v>
      </c>
      <c r="AB1809" s="8">
        <f t="shared" si="466"/>
        <v>0</v>
      </c>
      <c r="AC1809" s="356" t="s">
        <v>28</v>
      </c>
      <c r="AD1809" s="357"/>
    </row>
    <row r="1810" spans="1:30" ht="12.75">
      <c r="A1810" s="349"/>
      <c r="B1810" s="347"/>
      <c r="C1810" s="351"/>
      <c r="D1810" s="107"/>
      <c r="E1810" s="74"/>
      <c r="F1810" s="10"/>
      <c r="G1810" s="74"/>
      <c r="H1810" s="10"/>
      <c r="I1810" s="74"/>
      <c r="J1810" s="10"/>
      <c r="K1810" s="74"/>
      <c r="L1810" s="10"/>
      <c r="M1810" s="74"/>
      <c r="N1810" s="10"/>
      <c r="O1810" s="74"/>
      <c r="P1810" s="95"/>
      <c r="Q1810" s="47"/>
      <c r="R1810" s="47" t="s">
        <v>30</v>
      </c>
      <c r="S1810" s="12">
        <f aca="true" t="shared" si="467" ref="S1810:T1814">U1810+W1810+Y1810+AA1810</f>
        <v>0</v>
      </c>
      <c r="T1810" s="12">
        <f t="shared" si="467"/>
        <v>0</v>
      </c>
      <c r="U1810" s="538">
        <v>0</v>
      </c>
      <c r="V1810" s="12">
        <v>0</v>
      </c>
      <c r="W1810" s="12">
        <v>0</v>
      </c>
      <c r="X1810" s="12">
        <v>0</v>
      </c>
      <c r="Y1810" s="12">
        <v>0</v>
      </c>
      <c r="Z1810" s="12">
        <v>0</v>
      </c>
      <c r="AA1810" s="12">
        <v>0</v>
      </c>
      <c r="AB1810" s="20">
        <v>0</v>
      </c>
      <c r="AC1810" s="351"/>
      <c r="AD1810" s="358"/>
    </row>
    <row r="1811" spans="1:30" ht="12.75">
      <c r="A1811" s="349"/>
      <c r="B1811" s="347"/>
      <c r="C1811" s="351"/>
      <c r="D1811" s="107"/>
      <c r="E1811" s="74"/>
      <c r="F1811" s="10"/>
      <c r="G1811" s="74"/>
      <c r="H1811" s="10"/>
      <c r="I1811" s="74"/>
      <c r="J1811" s="10"/>
      <c r="K1811" s="74"/>
      <c r="L1811" s="10"/>
      <c r="M1811" s="74"/>
      <c r="N1811" s="10"/>
      <c r="O1811" s="74"/>
      <c r="P1811" s="95"/>
      <c r="Q1811" s="47"/>
      <c r="R1811" s="47" t="s">
        <v>33</v>
      </c>
      <c r="S1811" s="12">
        <f t="shared" si="467"/>
        <v>0</v>
      </c>
      <c r="T1811" s="12">
        <f t="shared" si="467"/>
        <v>0</v>
      </c>
      <c r="U1811" s="538">
        <v>0</v>
      </c>
      <c r="V1811" s="12">
        <v>0</v>
      </c>
      <c r="W1811" s="12">
        <v>0</v>
      </c>
      <c r="X1811" s="12">
        <v>0</v>
      </c>
      <c r="Y1811" s="12">
        <v>0</v>
      </c>
      <c r="Z1811" s="12">
        <v>0</v>
      </c>
      <c r="AA1811" s="12">
        <v>0</v>
      </c>
      <c r="AB1811" s="20">
        <v>0</v>
      </c>
      <c r="AC1811" s="351"/>
      <c r="AD1811" s="358"/>
    </row>
    <row r="1812" spans="1:30" ht="12.75">
      <c r="A1812" s="349"/>
      <c r="B1812" s="347"/>
      <c r="C1812" s="351"/>
      <c r="D1812" s="107"/>
      <c r="E1812" s="74"/>
      <c r="F1812" s="10"/>
      <c r="G1812" s="74"/>
      <c r="H1812" s="10"/>
      <c r="I1812" s="74"/>
      <c r="J1812" s="10"/>
      <c r="K1812" s="74"/>
      <c r="L1812" s="10"/>
      <c r="M1812" s="74"/>
      <c r="N1812" s="10"/>
      <c r="O1812" s="74"/>
      <c r="P1812" s="95"/>
      <c r="Q1812" s="47"/>
      <c r="R1812" s="47" t="s">
        <v>34</v>
      </c>
      <c r="S1812" s="12">
        <f t="shared" si="467"/>
        <v>0</v>
      </c>
      <c r="T1812" s="12">
        <f t="shared" si="467"/>
        <v>0</v>
      </c>
      <c r="U1812" s="538">
        <v>0</v>
      </c>
      <c r="V1812" s="12">
        <v>0</v>
      </c>
      <c r="W1812" s="12">
        <v>0</v>
      </c>
      <c r="X1812" s="12">
        <v>0</v>
      </c>
      <c r="Y1812" s="12">
        <v>0</v>
      </c>
      <c r="Z1812" s="12">
        <v>0</v>
      </c>
      <c r="AA1812" s="12">
        <v>0</v>
      </c>
      <c r="AB1812" s="20">
        <v>0</v>
      </c>
      <c r="AC1812" s="351"/>
      <c r="AD1812" s="358"/>
    </row>
    <row r="1813" spans="1:30" ht="12.75">
      <c r="A1813" s="349"/>
      <c r="B1813" s="347"/>
      <c r="C1813" s="351"/>
      <c r="D1813" s="107"/>
      <c r="E1813" s="74"/>
      <c r="F1813" s="10"/>
      <c r="G1813" s="74"/>
      <c r="H1813" s="10"/>
      <c r="I1813" s="74"/>
      <c r="J1813" s="10"/>
      <c r="K1813" s="74"/>
      <c r="L1813" s="10"/>
      <c r="M1813" s="74"/>
      <c r="N1813" s="10"/>
      <c r="O1813" s="74"/>
      <c r="P1813" s="95"/>
      <c r="Q1813" s="47"/>
      <c r="R1813" s="47" t="s">
        <v>35</v>
      </c>
      <c r="S1813" s="12">
        <f t="shared" si="467"/>
        <v>0</v>
      </c>
      <c r="T1813" s="12">
        <f t="shared" si="467"/>
        <v>0</v>
      </c>
      <c r="U1813" s="538">
        <v>0</v>
      </c>
      <c r="V1813" s="12">
        <v>0</v>
      </c>
      <c r="W1813" s="12">
        <v>0</v>
      </c>
      <c r="X1813" s="12">
        <v>0</v>
      </c>
      <c r="Y1813" s="12">
        <v>0</v>
      </c>
      <c r="Z1813" s="12">
        <v>0</v>
      </c>
      <c r="AA1813" s="12">
        <v>0</v>
      </c>
      <c r="AB1813" s="20">
        <v>0</v>
      </c>
      <c r="AC1813" s="351"/>
      <c r="AD1813" s="358"/>
    </row>
    <row r="1814" spans="1:30" ht="12.75">
      <c r="A1814" s="349"/>
      <c r="B1814" s="347"/>
      <c r="C1814" s="351"/>
      <c r="D1814" s="107"/>
      <c r="E1814" s="74"/>
      <c r="F1814" s="10"/>
      <c r="G1814" s="74"/>
      <c r="H1814" s="10"/>
      <c r="I1814" s="74"/>
      <c r="J1814" s="10"/>
      <c r="K1814" s="74"/>
      <c r="L1814" s="10"/>
      <c r="M1814" s="74"/>
      <c r="N1814" s="10"/>
      <c r="O1814" s="74"/>
      <c r="P1814" s="95"/>
      <c r="Q1814" s="47"/>
      <c r="R1814" s="47" t="s">
        <v>36</v>
      </c>
      <c r="S1814" s="12">
        <f t="shared" si="467"/>
        <v>0</v>
      </c>
      <c r="T1814" s="12">
        <f t="shared" si="467"/>
        <v>0</v>
      </c>
      <c r="U1814" s="538">
        <v>0</v>
      </c>
      <c r="V1814" s="12">
        <v>0</v>
      </c>
      <c r="W1814" s="12">
        <v>0</v>
      </c>
      <c r="X1814" s="12">
        <v>0</v>
      </c>
      <c r="Y1814" s="12">
        <v>0</v>
      </c>
      <c r="Z1814" s="12">
        <v>0</v>
      </c>
      <c r="AA1814" s="12">
        <v>0</v>
      </c>
      <c r="AB1814" s="20">
        <v>0</v>
      </c>
      <c r="AC1814" s="351"/>
      <c r="AD1814" s="358"/>
    </row>
    <row r="1815" spans="1:30" ht="12.75">
      <c r="A1815" s="349"/>
      <c r="B1815" s="347"/>
      <c r="C1815" s="351"/>
      <c r="D1815" s="107"/>
      <c r="E1815" s="74"/>
      <c r="F1815" s="10"/>
      <c r="G1815" s="74"/>
      <c r="H1815" s="10"/>
      <c r="I1815" s="74"/>
      <c r="J1815" s="10"/>
      <c r="K1815" s="74"/>
      <c r="L1815" s="10"/>
      <c r="M1815" s="74"/>
      <c r="N1815" s="10"/>
      <c r="O1815" s="74"/>
      <c r="P1815" s="95"/>
      <c r="Q1815" s="47"/>
      <c r="R1815" s="47" t="s">
        <v>207</v>
      </c>
      <c r="S1815" s="12">
        <v>0</v>
      </c>
      <c r="T1815" s="12">
        <v>0</v>
      </c>
      <c r="U1815" s="538">
        <v>0</v>
      </c>
      <c r="V1815" s="12">
        <v>0</v>
      </c>
      <c r="W1815" s="12">
        <v>0</v>
      </c>
      <c r="X1815" s="12">
        <v>0</v>
      </c>
      <c r="Y1815" s="12">
        <v>0</v>
      </c>
      <c r="Z1815" s="12">
        <v>0</v>
      </c>
      <c r="AA1815" s="12">
        <v>0</v>
      </c>
      <c r="AB1815" s="20">
        <v>0</v>
      </c>
      <c r="AC1815" s="351"/>
      <c r="AD1815" s="358"/>
    </row>
    <row r="1816" spans="1:30" ht="12.75">
      <c r="A1816" s="349"/>
      <c r="B1816" s="347"/>
      <c r="C1816" s="351"/>
      <c r="D1816" s="107"/>
      <c r="E1816" s="74"/>
      <c r="F1816" s="10"/>
      <c r="G1816" s="74"/>
      <c r="H1816" s="10"/>
      <c r="I1816" s="74"/>
      <c r="J1816" s="10"/>
      <c r="K1816" s="74"/>
      <c r="L1816" s="10"/>
      <c r="M1816" s="74"/>
      <c r="N1816" s="10"/>
      <c r="O1816" s="74"/>
      <c r="P1816" s="95"/>
      <c r="Q1816" s="47"/>
      <c r="R1816" s="47" t="s">
        <v>214</v>
      </c>
      <c r="S1816" s="12">
        <f aca="true" t="shared" si="468" ref="S1816:T1820">U1816+W1816+Y1816+AA1816</f>
        <v>0</v>
      </c>
      <c r="T1816" s="12">
        <f t="shared" si="468"/>
        <v>0</v>
      </c>
      <c r="U1816" s="538">
        <v>0</v>
      </c>
      <c r="V1816" s="12">
        <v>0</v>
      </c>
      <c r="W1816" s="12">
        <v>0</v>
      </c>
      <c r="X1816" s="12">
        <v>0</v>
      </c>
      <c r="Y1816" s="12">
        <v>0</v>
      </c>
      <c r="Z1816" s="12">
        <v>0</v>
      </c>
      <c r="AA1816" s="12">
        <v>0</v>
      </c>
      <c r="AB1816" s="12">
        <v>0</v>
      </c>
      <c r="AC1816" s="351"/>
      <c r="AD1816" s="358"/>
    </row>
    <row r="1817" spans="1:30" ht="12.75">
      <c r="A1817" s="349"/>
      <c r="B1817" s="347"/>
      <c r="C1817" s="351"/>
      <c r="D1817" s="107"/>
      <c r="E1817" s="74"/>
      <c r="F1817" s="10"/>
      <c r="G1817" s="74"/>
      <c r="H1817" s="10"/>
      <c r="I1817" s="74"/>
      <c r="J1817" s="10"/>
      <c r="K1817" s="74"/>
      <c r="L1817" s="10"/>
      <c r="M1817" s="74"/>
      <c r="N1817" s="10"/>
      <c r="O1817" s="74"/>
      <c r="P1817" s="95"/>
      <c r="Q1817" s="47"/>
      <c r="R1817" s="47" t="s">
        <v>215</v>
      </c>
      <c r="S1817" s="12">
        <f t="shared" si="468"/>
        <v>0</v>
      </c>
      <c r="T1817" s="12">
        <f t="shared" si="468"/>
        <v>0</v>
      </c>
      <c r="U1817" s="538">
        <v>0</v>
      </c>
      <c r="V1817" s="12">
        <v>0</v>
      </c>
      <c r="W1817" s="12">
        <v>0</v>
      </c>
      <c r="X1817" s="12">
        <v>0</v>
      </c>
      <c r="Y1817" s="12">
        <v>0</v>
      </c>
      <c r="Z1817" s="12">
        <v>0</v>
      </c>
      <c r="AA1817" s="12">
        <v>0</v>
      </c>
      <c r="AB1817" s="12">
        <v>0</v>
      </c>
      <c r="AC1817" s="351"/>
      <c r="AD1817" s="358"/>
    </row>
    <row r="1818" spans="1:30" ht="12.75">
      <c r="A1818" s="349"/>
      <c r="B1818" s="347"/>
      <c r="C1818" s="351"/>
      <c r="D1818" s="107"/>
      <c r="E1818" s="74"/>
      <c r="F1818" s="10"/>
      <c r="G1818" s="74"/>
      <c r="H1818" s="10"/>
      <c r="I1818" s="74"/>
      <c r="J1818" s="10"/>
      <c r="K1818" s="74"/>
      <c r="L1818" s="10"/>
      <c r="M1818" s="74"/>
      <c r="N1818" s="10"/>
      <c r="O1818" s="74"/>
      <c r="P1818" s="95"/>
      <c r="Q1818" s="47"/>
      <c r="R1818" s="47" t="s">
        <v>216</v>
      </c>
      <c r="S1818" s="12">
        <f t="shared" si="468"/>
        <v>0</v>
      </c>
      <c r="T1818" s="12">
        <f t="shared" si="468"/>
        <v>0</v>
      </c>
      <c r="U1818" s="538">
        <v>0</v>
      </c>
      <c r="V1818" s="12">
        <v>0</v>
      </c>
      <c r="W1818" s="12">
        <v>0</v>
      </c>
      <c r="X1818" s="12">
        <v>0</v>
      </c>
      <c r="Y1818" s="12">
        <v>0</v>
      </c>
      <c r="Z1818" s="12">
        <v>0</v>
      </c>
      <c r="AA1818" s="12">
        <v>0</v>
      </c>
      <c r="AB1818" s="12">
        <v>0</v>
      </c>
      <c r="AC1818" s="351"/>
      <c r="AD1818" s="358"/>
    </row>
    <row r="1819" spans="1:30" ht="12.75">
      <c r="A1819" s="349"/>
      <c r="B1819" s="347"/>
      <c r="C1819" s="351"/>
      <c r="D1819" s="107"/>
      <c r="E1819" s="74"/>
      <c r="F1819" s="10">
        <v>1</v>
      </c>
      <c r="G1819" s="74"/>
      <c r="H1819" s="10"/>
      <c r="I1819" s="74"/>
      <c r="J1819" s="10"/>
      <c r="K1819" s="74"/>
      <c r="L1819" s="10"/>
      <c r="M1819" s="74"/>
      <c r="N1819" s="10"/>
      <c r="O1819" s="74"/>
      <c r="P1819" s="95"/>
      <c r="Q1819" s="47" t="s">
        <v>32</v>
      </c>
      <c r="R1819" s="47" t="s">
        <v>217</v>
      </c>
      <c r="S1819" s="12">
        <f t="shared" si="468"/>
        <v>345</v>
      </c>
      <c r="T1819" s="12">
        <f t="shared" si="468"/>
        <v>0</v>
      </c>
      <c r="U1819" s="538">
        <v>345</v>
      </c>
      <c r="V1819" s="12">
        <v>0</v>
      </c>
      <c r="W1819" s="12">
        <v>0</v>
      </c>
      <c r="X1819" s="12">
        <v>0</v>
      </c>
      <c r="Y1819" s="12">
        <v>0</v>
      </c>
      <c r="Z1819" s="12">
        <v>0</v>
      </c>
      <c r="AA1819" s="12">
        <v>0</v>
      </c>
      <c r="AB1819" s="12">
        <v>0</v>
      </c>
      <c r="AC1819" s="351"/>
      <c r="AD1819" s="358"/>
    </row>
    <row r="1820" spans="1:30" ht="13.5" thickBot="1">
      <c r="A1820" s="350"/>
      <c r="B1820" s="348"/>
      <c r="C1820" s="352"/>
      <c r="D1820" s="135"/>
      <c r="E1820" s="75"/>
      <c r="F1820" s="21"/>
      <c r="G1820" s="75"/>
      <c r="H1820" s="21">
        <v>1</v>
      </c>
      <c r="I1820" s="75"/>
      <c r="J1820" s="21"/>
      <c r="K1820" s="75"/>
      <c r="L1820" s="21"/>
      <c r="M1820" s="75"/>
      <c r="N1820" s="21"/>
      <c r="O1820" s="75"/>
      <c r="P1820" s="114"/>
      <c r="Q1820" s="47" t="s">
        <v>31</v>
      </c>
      <c r="R1820" s="48" t="s">
        <v>218</v>
      </c>
      <c r="S1820" s="15">
        <f t="shared" si="468"/>
        <v>4948.8</v>
      </c>
      <c r="T1820" s="15">
        <f t="shared" si="468"/>
        <v>0</v>
      </c>
      <c r="U1820" s="538">
        <v>4948.8</v>
      </c>
      <c r="V1820" s="15">
        <v>0</v>
      </c>
      <c r="W1820" s="15">
        <v>0</v>
      </c>
      <c r="X1820" s="15">
        <v>0</v>
      </c>
      <c r="Y1820" s="15">
        <v>0</v>
      </c>
      <c r="Z1820" s="15">
        <v>0</v>
      </c>
      <c r="AA1820" s="15">
        <v>0</v>
      </c>
      <c r="AB1820" s="15">
        <v>0</v>
      </c>
      <c r="AC1820" s="352"/>
      <c r="AD1820" s="359"/>
    </row>
    <row r="1821" spans="1:30" ht="12.75" customHeight="1">
      <c r="A1821" s="360" t="s">
        <v>148</v>
      </c>
      <c r="B1821" s="346" t="s">
        <v>149</v>
      </c>
      <c r="C1821" s="356" t="s">
        <v>41</v>
      </c>
      <c r="D1821" s="134"/>
      <c r="E1821" s="73"/>
      <c r="F1821" s="7"/>
      <c r="G1821" s="73"/>
      <c r="H1821" s="7"/>
      <c r="I1821" s="73"/>
      <c r="J1821" s="7"/>
      <c r="K1821" s="73"/>
      <c r="L1821" s="7"/>
      <c r="M1821" s="73"/>
      <c r="N1821" s="7"/>
      <c r="O1821" s="73"/>
      <c r="P1821" s="113"/>
      <c r="Q1821" s="72"/>
      <c r="R1821" s="55" t="s">
        <v>27</v>
      </c>
      <c r="S1821" s="8">
        <f>SUM(S1822:S1832)</f>
        <v>17105.7</v>
      </c>
      <c r="T1821" s="8">
        <f aca="true" t="shared" si="469" ref="T1821:AB1821">SUM(T1822:T1832)</f>
        <v>0</v>
      </c>
      <c r="U1821" s="534">
        <f t="shared" si="469"/>
        <v>17105.7</v>
      </c>
      <c r="V1821" s="8">
        <f t="shared" si="469"/>
        <v>0</v>
      </c>
      <c r="W1821" s="8">
        <f t="shared" si="469"/>
        <v>0</v>
      </c>
      <c r="X1821" s="8">
        <f t="shared" si="469"/>
        <v>0</v>
      </c>
      <c r="Y1821" s="8">
        <f t="shared" si="469"/>
        <v>0</v>
      </c>
      <c r="Z1821" s="8">
        <f t="shared" si="469"/>
        <v>0</v>
      </c>
      <c r="AA1821" s="8">
        <f t="shared" si="469"/>
        <v>0</v>
      </c>
      <c r="AB1821" s="8">
        <f t="shared" si="469"/>
        <v>0</v>
      </c>
      <c r="AC1821" s="356" t="s">
        <v>28</v>
      </c>
      <c r="AD1821" s="357"/>
    </row>
    <row r="1822" spans="1:30" ht="12.75">
      <c r="A1822" s="349"/>
      <c r="B1822" s="347"/>
      <c r="C1822" s="351"/>
      <c r="D1822" s="107"/>
      <c r="E1822" s="74"/>
      <c r="F1822" s="10"/>
      <c r="G1822" s="74"/>
      <c r="H1822" s="10"/>
      <c r="I1822" s="74"/>
      <c r="J1822" s="10"/>
      <c r="K1822" s="74"/>
      <c r="L1822" s="10"/>
      <c r="M1822" s="74"/>
      <c r="N1822" s="10"/>
      <c r="O1822" s="74"/>
      <c r="P1822" s="95"/>
      <c r="Q1822" s="11"/>
      <c r="R1822" s="47" t="s">
        <v>30</v>
      </c>
      <c r="S1822" s="12">
        <f>U1822+W1822+Y1822+AA1822</f>
        <v>0</v>
      </c>
      <c r="T1822" s="12">
        <f aca="true" t="shared" si="470" ref="S1822:T1826">V1822+X1822+Z1822+AB1822</f>
        <v>0</v>
      </c>
      <c r="U1822" s="538">
        <v>0</v>
      </c>
      <c r="V1822" s="12">
        <v>0</v>
      </c>
      <c r="W1822" s="12">
        <v>0</v>
      </c>
      <c r="X1822" s="12">
        <v>0</v>
      </c>
      <c r="Y1822" s="12">
        <v>0</v>
      </c>
      <c r="Z1822" s="12">
        <v>0</v>
      </c>
      <c r="AA1822" s="12">
        <v>0</v>
      </c>
      <c r="AB1822" s="20">
        <v>0</v>
      </c>
      <c r="AC1822" s="351"/>
      <c r="AD1822" s="358"/>
    </row>
    <row r="1823" spans="1:30" ht="12.75">
      <c r="A1823" s="349"/>
      <c r="B1823" s="347"/>
      <c r="C1823" s="351"/>
      <c r="D1823" s="107"/>
      <c r="E1823" s="74"/>
      <c r="F1823" s="10"/>
      <c r="G1823" s="74"/>
      <c r="H1823" s="10"/>
      <c r="I1823" s="74"/>
      <c r="J1823" s="10"/>
      <c r="K1823" s="74"/>
      <c r="L1823" s="10"/>
      <c r="M1823" s="74"/>
      <c r="N1823" s="10"/>
      <c r="O1823" s="74"/>
      <c r="P1823" s="95"/>
      <c r="Q1823" s="47"/>
      <c r="R1823" s="47" t="s">
        <v>33</v>
      </c>
      <c r="S1823" s="12">
        <f>U1823+W1823+Y1823+AA1823</f>
        <v>0</v>
      </c>
      <c r="T1823" s="12">
        <f t="shared" si="470"/>
        <v>0</v>
      </c>
      <c r="U1823" s="538">
        <v>0</v>
      </c>
      <c r="V1823" s="12">
        <v>0</v>
      </c>
      <c r="W1823" s="12">
        <v>0</v>
      </c>
      <c r="X1823" s="12">
        <v>0</v>
      </c>
      <c r="Y1823" s="12">
        <v>0</v>
      </c>
      <c r="Z1823" s="12">
        <v>0</v>
      </c>
      <c r="AA1823" s="12">
        <v>0</v>
      </c>
      <c r="AB1823" s="20">
        <v>0</v>
      </c>
      <c r="AC1823" s="351"/>
      <c r="AD1823" s="358"/>
    </row>
    <row r="1824" spans="1:30" ht="12.75">
      <c r="A1824" s="349"/>
      <c r="B1824" s="347"/>
      <c r="C1824" s="351"/>
      <c r="D1824" s="107"/>
      <c r="E1824" s="74"/>
      <c r="F1824" s="10"/>
      <c r="G1824" s="74"/>
      <c r="H1824" s="10"/>
      <c r="I1824" s="74"/>
      <c r="J1824" s="10"/>
      <c r="K1824" s="74"/>
      <c r="L1824" s="10"/>
      <c r="M1824" s="74"/>
      <c r="N1824" s="10"/>
      <c r="O1824" s="74"/>
      <c r="P1824" s="95"/>
      <c r="Q1824" s="47"/>
      <c r="R1824" s="47" t="s">
        <v>34</v>
      </c>
      <c r="S1824" s="12">
        <f>U1824+W1824+Y1824+AA1824</f>
        <v>0</v>
      </c>
      <c r="T1824" s="12">
        <f t="shared" si="470"/>
        <v>0</v>
      </c>
      <c r="U1824" s="538">
        <v>0</v>
      </c>
      <c r="V1824" s="12">
        <v>0</v>
      </c>
      <c r="W1824" s="12">
        <v>0</v>
      </c>
      <c r="X1824" s="12">
        <v>0</v>
      </c>
      <c r="Y1824" s="12">
        <v>0</v>
      </c>
      <c r="Z1824" s="12">
        <v>0</v>
      </c>
      <c r="AA1824" s="12">
        <v>0</v>
      </c>
      <c r="AB1824" s="20">
        <v>0</v>
      </c>
      <c r="AC1824" s="351"/>
      <c r="AD1824" s="358"/>
    </row>
    <row r="1825" spans="1:30" ht="12.75">
      <c r="A1825" s="349"/>
      <c r="B1825" s="347"/>
      <c r="C1825" s="351"/>
      <c r="D1825" s="107"/>
      <c r="E1825" s="74"/>
      <c r="F1825" s="10"/>
      <c r="G1825" s="74"/>
      <c r="H1825" s="10"/>
      <c r="I1825" s="74"/>
      <c r="J1825" s="10"/>
      <c r="K1825" s="74"/>
      <c r="L1825" s="10"/>
      <c r="M1825" s="74"/>
      <c r="N1825" s="10"/>
      <c r="O1825" s="74"/>
      <c r="P1825" s="95"/>
      <c r="Q1825" s="47"/>
      <c r="R1825" s="47" t="s">
        <v>35</v>
      </c>
      <c r="S1825" s="12">
        <f t="shared" si="470"/>
        <v>0</v>
      </c>
      <c r="T1825" s="12">
        <f t="shared" si="470"/>
        <v>0</v>
      </c>
      <c r="U1825" s="538">
        <v>0</v>
      </c>
      <c r="V1825" s="12">
        <v>0</v>
      </c>
      <c r="W1825" s="12">
        <v>0</v>
      </c>
      <c r="X1825" s="12">
        <v>0</v>
      </c>
      <c r="Y1825" s="12">
        <v>0</v>
      </c>
      <c r="Z1825" s="12">
        <v>0</v>
      </c>
      <c r="AA1825" s="12">
        <v>0</v>
      </c>
      <c r="AB1825" s="20">
        <v>0</v>
      </c>
      <c r="AC1825" s="351"/>
      <c r="AD1825" s="358"/>
    </row>
    <row r="1826" spans="1:30" ht="12.75">
      <c r="A1826" s="349"/>
      <c r="B1826" s="347"/>
      <c r="C1826" s="351"/>
      <c r="D1826" s="107"/>
      <c r="E1826" s="74"/>
      <c r="F1826" s="10"/>
      <c r="G1826" s="74"/>
      <c r="H1826" s="10"/>
      <c r="I1826" s="74"/>
      <c r="J1826" s="10"/>
      <c r="K1826" s="74"/>
      <c r="L1826" s="10"/>
      <c r="M1826" s="74"/>
      <c r="N1826" s="10"/>
      <c r="O1826" s="74"/>
      <c r="P1826" s="95"/>
      <c r="Q1826" s="47"/>
      <c r="R1826" s="47" t="s">
        <v>36</v>
      </c>
      <c r="S1826" s="12">
        <f t="shared" si="470"/>
        <v>0</v>
      </c>
      <c r="T1826" s="12">
        <f t="shared" si="470"/>
        <v>0</v>
      </c>
      <c r="U1826" s="538">
        <v>0</v>
      </c>
      <c r="V1826" s="12">
        <v>0</v>
      </c>
      <c r="W1826" s="12">
        <v>0</v>
      </c>
      <c r="X1826" s="12">
        <v>0</v>
      </c>
      <c r="Y1826" s="12">
        <v>0</v>
      </c>
      <c r="Z1826" s="12">
        <v>0</v>
      </c>
      <c r="AA1826" s="12">
        <v>0</v>
      </c>
      <c r="AB1826" s="20">
        <v>0</v>
      </c>
      <c r="AC1826" s="351"/>
      <c r="AD1826" s="358"/>
    </row>
    <row r="1827" spans="1:30" ht="12.75">
      <c r="A1827" s="349"/>
      <c r="B1827" s="347"/>
      <c r="C1827" s="351"/>
      <c r="D1827" s="107"/>
      <c r="E1827" s="74"/>
      <c r="F1827" s="10"/>
      <c r="G1827" s="74"/>
      <c r="H1827" s="10"/>
      <c r="I1827" s="74"/>
      <c r="J1827" s="10"/>
      <c r="K1827" s="74"/>
      <c r="L1827" s="10"/>
      <c r="M1827" s="74"/>
      <c r="N1827" s="10"/>
      <c r="O1827" s="74"/>
      <c r="P1827" s="95"/>
      <c r="Q1827" s="47"/>
      <c r="R1827" s="47" t="s">
        <v>207</v>
      </c>
      <c r="S1827" s="12">
        <v>0</v>
      </c>
      <c r="T1827" s="12">
        <v>0</v>
      </c>
      <c r="U1827" s="538">
        <v>0</v>
      </c>
      <c r="V1827" s="12">
        <v>0</v>
      </c>
      <c r="W1827" s="12">
        <v>0</v>
      </c>
      <c r="X1827" s="12">
        <v>0</v>
      </c>
      <c r="Y1827" s="12">
        <v>0</v>
      </c>
      <c r="Z1827" s="12">
        <v>0</v>
      </c>
      <c r="AA1827" s="12">
        <v>0</v>
      </c>
      <c r="AB1827" s="20">
        <v>0</v>
      </c>
      <c r="AC1827" s="351"/>
      <c r="AD1827" s="358"/>
    </row>
    <row r="1828" spans="1:30" ht="12.75">
      <c r="A1828" s="349"/>
      <c r="B1828" s="347"/>
      <c r="C1828" s="351"/>
      <c r="D1828" s="107"/>
      <c r="E1828" s="74"/>
      <c r="F1828" s="10"/>
      <c r="G1828" s="74"/>
      <c r="H1828" s="10"/>
      <c r="I1828" s="74"/>
      <c r="J1828" s="10"/>
      <c r="K1828" s="74"/>
      <c r="L1828" s="10"/>
      <c r="M1828" s="74"/>
      <c r="N1828" s="10"/>
      <c r="O1828" s="74"/>
      <c r="P1828" s="95"/>
      <c r="Q1828" s="47"/>
      <c r="R1828" s="47" t="s">
        <v>214</v>
      </c>
      <c r="S1828" s="12">
        <f aca="true" t="shared" si="471" ref="S1828:T1832">U1828+W1828+Y1828+AA1828</f>
        <v>0</v>
      </c>
      <c r="T1828" s="12">
        <f t="shared" si="471"/>
        <v>0</v>
      </c>
      <c r="U1828" s="538">
        <v>0</v>
      </c>
      <c r="V1828" s="12">
        <v>0</v>
      </c>
      <c r="W1828" s="12">
        <v>0</v>
      </c>
      <c r="X1828" s="12">
        <v>0</v>
      </c>
      <c r="Y1828" s="12">
        <v>0</v>
      </c>
      <c r="Z1828" s="12">
        <v>0</v>
      </c>
      <c r="AA1828" s="12">
        <v>0</v>
      </c>
      <c r="AB1828" s="12">
        <v>0</v>
      </c>
      <c r="AC1828" s="351"/>
      <c r="AD1828" s="358"/>
    </row>
    <row r="1829" spans="1:30" ht="12.75">
      <c r="A1829" s="349"/>
      <c r="B1829" s="347"/>
      <c r="C1829" s="351"/>
      <c r="D1829" s="107"/>
      <c r="E1829" s="74"/>
      <c r="F1829" s="10"/>
      <c r="G1829" s="74"/>
      <c r="H1829" s="10"/>
      <c r="I1829" s="74"/>
      <c r="J1829" s="10"/>
      <c r="K1829" s="74"/>
      <c r="L1829" s="10"/>
      <c r="M1829" s="74"/>
      <c r="N1829" s="10"/>
      <c r="O1829" s="74"/>
      <c r="P1829" s="95"/>
      <c r="Q1829" s="47"/>
      <c r="R1829" s="47" t="s">
        <v>215</v>
      </c>
      <c r="S1829" s="12">
        <f t="shared" si="471"/>
        <v>0</v>
      </c>
      <c r="T1829" s="12">
        <f t="shared" si="471"/>
        <v>0</v>
      </c>
      <c r="U1829" s="538">
        <v>0</v>
      </c>
      <c r="V1829" s="12">
        <v>0</v>
      </c>
      <c r="W1829" s="12">
        <v>0</v>
      </c>
      <c r="X1829" s="12">
        <v>0</v>
      </c>
      <c r="Y1829" s="12">
        <v>0</v>
      </c>
      <c r="Z1829" s="12">
        <v>0</v>
      </c>
      <c r="AA1829" s="12">
        <v>0</v>
      </c>
      <c r="AB1829" s="12">
        <v>0</v>
      </c>
      <c r="AC1829" s="351"/>
      <c r="AD1829" s="358"/>
    </row>
    <row r="1830" spans="1:30" ht="12.75">
      <c r="A1830" s="349"/>
      <c r="B1830" s="347"/>
      <c r="C1830" s="351"/>
      <c r="D1830" s="107"/>
      <c r="E1830" s="74"/>
      <c r="F1830" s="10"/>
      <c r="G1830" s="74"/>
      <c r="H1830" s="10"/>
      <c r="I1830" s="74"/>
      <c r="J1830" s="10"/>
      <c r="K1830" s="74"/>
      <c r="L1830" s="10"/>
      <c r="M1830" s="74"/>
      <c r="N1830" s="10"/>
      <c r="O1830" s="74"/>
      <c r="P1830" s="95"/>
      <c r="Q1830" s="47"/>
      <c r="R1830" s="47" t="s">
        <v>216</v>
      </c>
      <c r="S1830" s="12">
        <f t="shared" si="471"/>
        <v>0</v>
      </c>
      <c r="T1830" s="12">
        <f t="shared" si="471"/>
        <v>0</v>
      </c>
      <c r="U1830" s="538">
        <v>0</v>
      </c>
      <c r="V1830" s="12">
        <v>0</v>
      </c>
      <c r="W1830" s="12">
        <v>0</v>
      </c>
      <c r="X1830" s="12">
        <v>0</v>
      </c>
      <c r="Y1830" s="12">
        <v>0</v>
      </c>
      <c r="Z1830" s="12">
        <v>0</v>
      </c>
      <c r="AA1830" s="12">
        <v>0</v>
      </c>
      <c r="AB1830" s="12">
        <v>0</v>
      </c>
      <c r="AC1830" s="351"/>
      <c r="AD1830" s="358"/>
    </row>
    <row r="1831" spans="1:30" ht="12.75">
      <c r="A1831" s="349"/>
      <c r="B1831" s="347"/>
      <c r="C1831" s="351"/>
      <c r="D1831" s="107"/>
      <c r="E1831" s="74"/>
      <c r="F1831" s="10">
        <v>1</v>
      </c>
      <c r="G1831" s="74"/>
      <c r="H1831" s="10"/>
      <c r="I1831" s="74"/>
      <c r="J1831" s="10"/>
      <c r="K1831" s="74"/>
      <c r="L1831" s="10"/>
      <c r="M1831" s="74"/>
      <c r="N1831" s="10"/>
      <c r="O1831" s="74"/>
      <c r="P1831" s="95"/>
      <c r="Q1831" s="47" t="s">
        <v>32</v>
      </c>
      <c r="R1831" s="47" t="s">
        <v>217</v>
      </c>
      <c r="S1831" s="12">
        <f t="shared" si="471"/>
        <v>617.5</v>
      </c>
      <c r="T1831" s="12">
        <f t="shared" si="471"/>
        <v>0</v>
      </c>
      <c r="U1831" s="538">
        <v>617.5</v>
      </c>
      <c r="V1831" s="12">
        <v>0</v>
      </c>
      <c r="W1831" s="12">
        <v>0</v>
      </c>
      <c r="X1831" s="12">
        <v>0</v>
      </c>
      <c r="Y1831" s="12">
        <v>0</v>
      </c>
      <c r="Z1831" s="12">
        <v>0</v>
      </c>
      <c r="AA1831" s="12">
        <v>0</v>
      </c>
      <c r="AB1831" s="12">
        <v>0</v>
      </c>
      <c r="AC1831" s="351"/>
      <c r="AD1831" s="358"/>
    </row>
    <row r="1832" spans="1:30" ht="13.5" thickBot="1">
      <c r="A1832" s="350"/>
      <c r="B1832" s="348"/>
      <c r="C1832" s="352"/>
      <c r="D1832" s="135"/>
      <c r="E1832" s="75"/>
      <c r="F1832" s="21"/>
      <c r="G1832" s="75"/>
      <c r="H1832" s="21">
        <v>1</v>
      </c>
      <c r="I1832" s="75"/>
      <c r="J1832" s="21"/>
      <c r="K1832" s="75"/>
      <c r="L1832" s="21"/>
      <c r="M1832" s="75"/>
      <c r="N1832" s="21"/>
      <c r="O1832" s="75"/>
      <c r="P1832" s="114"/>
      <c r="Q1832" s="47" t="s">
        <v>31</v>
      </c>
      <c r="R1832" s="48" t="s">
        <v>218</v>
      </c>
      <c r="S1832" s="15">
        <f t="shared" si="471"/>
        <v>16488.2</v>
      </c>
      <c r="T1832" s="15">
        <f t="shared" si="471"/>
        <v>0</v>
      </c>
      <c r="U1832" s="538">
        <v>16488.2</v>
      </c>
      <c r="V1832" s="15">
        <v>0</v>
      </c>
      <c r="W1832" s="15">
        <v>0</v>
      </c>
      <c r="X1832" s="15">
        <v>0</v>
      </c>
      <c r="Y1832" s="15">
        <v>0</v>
      </c>
      <c r="Z1832" s="15">
        <v>0</v>
      </c>
      <c r="AA1832" s="15">
        <v>0</v>
      </c>
      <c r="AB1832" s="15">
        <v>0</v>
      </c>
      <c r="AC1832" s="352"/>
      <c r="AD1832" s="359"/>
    </row>
    <row r="1833" spans="1:30" ht="12.75" customHeight="1">
      <c r="A1833" s="360" t="s">
        <v>150</v>
      </c>
      <c r="B1833" s="346" t="s">
        <v>151</v>
      </c>
      <c r="C1833" s="356" t="s">
        <v>41</v>
      </c>
      <c r="D1833" s="134"/>
      <c r="E1833" s="73"/>
      <c r="F1833" s="7"/>
      <c r="G1833" s="73"/>
      <c r="H1833" s="7"/>
      <c r="I1833" s="73"/>
      <c r="J1833" s="7"/>
      <c r="K1833" s="73"/>
      <c r="L1833" s="7"/>
      <c r="M1833" s="73"/>
      <c r="N1833" s="7"/>
      <c r="O1833" s="73"/>
      <c r="P1833" s="113"/>
      <c r="Q1833" s="72"/>
      <c r="R1833" s="55" t="s">
        <v>27</v>
      </c>
      <c r="S1833" s="8">
        <f>SUM(S1834:S1844)</f>
        <v>14707.8</v>
      </c>
      <c r="T1833" s="8">
        <f aca="true" t="shared" si="472" ref="T1833:AB1833">SUM(T1834:T1844)</f>
        <v>0</v>
      </c>
      <c r="U1833" s="534">
        <f t="shared" si="472"/>
        <v>14707.8</v>
      </c>
      <c r="V1833" s="8">
        <f t="shared" si="472"/>
        <v>0</v>
      </c>
      <c r="W1833" s="8">
        <f t="shared" si="472"/>
        <v>0</v>
      </c>
      <c r="X1833" s="8">
        <f t="shared" si="472"/>
        <v>0</v>
      </c>
      <c r="Y1833" s="8">
        <f t="shared" si="472"/>
        <v>0</v>
      </c>
      <c r="Z1833" s="8">
        <f t="shared" si="472"/>
        <v>0</v>
      </c>
      <c r="AA1833" s="8">
        <f t="shared" si="472"/>
        <v>0</v>
      </c>
      <c r="AB1833" s="8">
        <f t="shared" si="472"/>
        <v>0</v>
      </c>
      <c r="AC1833" s="356" t="s">
        <v>28</v>
      </c>
      <c r="AD1833" s="357"/>
    </row>
    <row r="1834" spans="1:30" ht="12.75">
      <c r="A1834" s="349"/>
      <c r="B1834" s="347"/>
      <c r="C1834" s="351"/>
      <c r="D1834" s="107"/>
      <c r="E1834" s="74"/>
      <c r="F1834" s="10"/>
      <c r="G1834" s="74"/>
      <c r="H1834" s="10"/>
      <c r="I1834" s="74"/>
      <c r="J1834" s="10"/>
      <c r="K1834" s="74"/>
      <c r="L1834" s="10"/>
      <c r="M1834" s="74"/>
      <c r="N1834" s="10"/>
      <c r="O1834" s="74"/>
      <c r="P1834" s="95"/>
      <c r="Q1834" s="11"/>
      <c r="R1834" s="47" t="s">
        <v>30</v>
      </c>
      <c r="S1834" s="12">
        <f aca="true" t="shared" si="473" ref="S1834:T1838">U1834+W1834+Y1834+AA1834</f>
        <v>0</v>
      </c>
      <c r="T1834" s="12">
        <f t="shared" si="473"/>
        <v>0</v>
      </c>
      <c r="U1834" s="538">
        <v>0</v>
      </c>
      <c r="V1834" s="12">
        <v>0</v>
      </c>
      <c r="W1834" s="12">
        <v>0</v>
      </c>
      <c r="X1834" s="12">
        <v>0</v>
      </c>
      <c r="Y1834" s="12">
        <v>0</v>
      </c>
      <c r="Z1834" s="12">
        <v>0</v>
      </c>
      <c r="AA1834" s="12">
        <v>0</v>
      </c>
      <c r="AB1834" s="20">
        <v>0</v>
      </c>
      <c r="AC1834" s="351"/>
      <c r="AD1834" s="358"/>
    </row>
    <row r="1835" spans="1:30" ht="12.75">
      <c r="A1835" s="349"/>
      <c r="B1835" s="347"/>
      <c r="C1835" s="351"/>
      <c r="D1835" s="107"/>
      <c r="E1835" s="74"/>
      <c r="F1835" s="10"/>
      <c r="G1835" s="74"/>
      <c r="H1835" s="10"/>
      <c r="I1835" s="74"/>
      <c r="J1835" s="10"/>
      <c r="K1835" s="74"/>
      <c r="L1835" s="10"/>
      <c r="M1835" s="74"/>
      <c r="N1835" s="10"/>
      <c r="O1835" s="74"/>
      <c r="P1835" s="95"/>
      <c r="Q1835" s="47"/>
      <c r="R1835" s="47" t="s">
        <v>33</v>
      </c>
      <c r="S1835" s="12">
        <f t="shared" si="473"/>
        <v>0</v>
      </c>
      <c r="T1835" s="12">
        <f t="shared" si="473"/>
        <v>0</v>
      </c>
      <c r="U1835" s="538">
        <v>0</v>
      </c>
      <c r="V1835" s="12">
        <v>0</v>
      </c>
      <c r="W1835" s="12">
        <v>0</v>
      </c>
      <c r="X1835" s="12">
        <v>0</v>
      </c>
      <c r="Y1835" s="12">
        <v>0</v>
      </c>
      <c r="Z1835" s="12">
        <v>0</v>
      </c>
      <c r="AA1835" s="12">
        <v>0</v>
      </c>
      <c r="AB1835" s="20">
        <v>0</v>
      </c>
      <c r="AC1835" s="351"/>
      <c r="AD1835" s="358"/>
    </row>
    <row r="1836" spans="1:30" ht="12.75">
      <c r="A1836" s="349"/>
      <c r="B1836" s="347"/>
      <c r="C1836" s="351"/>
      <c r="D1836" s="107"/>
      <c r="E1836" s="74"/>
      <c r="F1836" s="10"/>
      <c r="G1836" s="74"/>
      <c r="H1836" s="10"/>
      <c r="I1836" s="74"/>
      <c r="J1836" s="10"/>
      <c r="K1836" s="74"/>
      <c r="L1836" s="10"/>
      <c r="M1836" s="74"/>
      <c r="N1836" s="10"/>
      <c r="O1836" s="74"/>
      <c r="P1836" s="95"/>
      <c r="Q1836" s="47"/>
      <c r="R1836" s="47" t="s">
        <v>34</v>
      </c>
      <c r="S1836" s="12">
        <f t="shared" si="473"/>
        <v>0</v>
      </c>
      <c r="T1836" s="12">
        <f t="shared" si="473"/>
        <v>0</v>
      </c>
      <c r="U1836" s="538">
        <v>0</v>
      </c>
      <c r="V1836" s="12">
        <v>0</v>
      </c>
      <c r="W1836" s="12">
        <v>0</v>
      </c>
      <c r="X1836" s="12">
        <v>0</v>
      </c>
      <c r="Y1836" s="12">
        <v>0</v>
      </c>
      <c r="Z1836" s="12">
        <v>0</v>
      </c>
      <c r="AA1836" s="12">
        <v>0</v>
      </c>
      <c r="AB1836" s="20">
        <v>0</v>
      </c>
      <c r="AC1836" s="351"/>
      <c r="AD1836" s="358"/>
    </row>
    <row r="1837" spans="1:30" ht="12.75">
      <c r="A1837" s="349"/>
      <c r="B1837" s="347"/>
      <c r="C1837" s="351"/>
      <c r="D1837" s="107"/>
      <c r="E1837" s="74"/>
      <c r="F1837" s="10"/>
      <c r="G1837" s="74"/>
      <c r="H1837" s="10"/>
      <c r="I1837" s="74"/>
      <c r="J1837" s="10"/>
      <c r="K1837" s="74"/>
      <c r="L1837" s="10"/>
      <c r="M1837" s="74"/>
      <c r="N1837" s="10"/>
      <c r="O1837" s="74"/>
      <c r="P1837" s="95"/>
      <c r="Q1837" s="47"/>
      <c r="R1837" s="47" t="s">
        <v>35</v>
      </c>
      <c r="S1837" s="12">
        <f t="shared" si="473"/>
        <v>0</v>
      </c>
      <c r="T1837" s="12">
        <f t="shared" si="473"/>
        <v>0</v>
      </c>
      <c r="U1837" s="538">
        <v>0</v>
      </c>
      <c r="V1837" s="12">
        <v>0</v>
      </c>
      <c r="W1837" s="12">
        <v>0</v>
      </c>
      <c r="X1837" s="12">
        <v>0</v>
      </c>
      <c r="Y1837" s="12">
        <v>0</v>
      </c>
      <c r="Z1837" s="12">
        <v>0</v>
      </c>
      <c r="AA1837" s="12">
        <v>0</v>
      </c>
      <c r="AB1837" s="20">
        <v>0</v>
      </c>
      <c r="AC1837" s="351"/>
      <c r="AD1837" s="358"/>
    </row>
    <row r="1838" spans="1:30" ht="12.75">
      <c r="A1838" s="349"/>
      <c r="B1838" s="347"/>
      <c r="C1838" s="351"/>
      <c r="D1838" s="107"/>
      <c r="E1838" s="74"/>
      <c r="F1838" s="10"/>
      <c r="G1838" s="74"/>
      <c r="H1838" s="10"/>
      <c r="I1838" s="74"/>
      <c r="J1838" s="10"/>
      <c r="K1838" s="74"/>
      <c r="L1838" s="10"/>
      <c r="M1838" s="74"/>
      <c r="N1838" s="10"/>
      <c r="O1838" s="74"/>
      <c r="P1838" s="95"/>
      <c r="Q1838" s="47"/>
      <c r="R1838" s="47" t="s">
        <v>36</v>
      </c>
      <c r="S1838" s="12">
        <f t="shared" si="473"/>
        <v>0</v>
      </c>
      <c r="T1838" s="12">
        <f t="shared" si="473"/>
        <v>0</v>
      </c>
      <c r="U1838" s="538">
        <v>0</v>
      </c>
      <c r="V1838" s="12">
        <v>0</v>
      </c>
      <c r="W1838" s="12">
        <v>0</v>
      </c>
      <c r="X1838" s="12">
        <v>0</v>
      </c>
      <c r="Y1838" s="12">
        <v>0</v>
      </c>
      <c r="Z1838" s="12">
        <v>0</v>
      </c>
      <c r="AA1838" s="12">
        <v>0</v>
      </c>
      <c r="AB1838" s="20">
        <v>0</v>
      </c>
      <c r="AC1838" s="351"/>
      <c r="AD1838" s="358"/>
    </row>
    <row r="1839" spans="1:30" ht="12.75">
      <c r="A1839" s="349"/>
      <c r="B1839" s="347"/>
      <c r="C1839" s="351"/>
      <c r="D1839" s="107"/>
      <c r="E1839" s="74"/>
      <c r="F1839" s="10"/>
      <c r="G1839" s="74"/>
      <c r="H1839" s="10"/>
      <c r="I1839" s="74"/>
      <c r="J1839" s="10"/>
      <c r="K1839" s="74"/>
      <c r="L1839" s="10"/>
      <c r="M1839" s="74"/>
      <c r="N1839" s="10"/>
      <c r="O1839" s="74"/>
      <c r="P1839" s="95"/>
      <c r="Q1839" s="47"/>
      <c r="R1839" s="47" t="s">
        <v>207</v>
      </c>
      <c r="S1839" s="12">
        <v>0</v>
      </c>
      <c r="T1839" s="12">
        <v>0</v>
      </c>
      <c r="U1839" s="538">
        <v>0</v>
      </c>
      <c r="V1839" s="12">
        <v>0</v>
      </c>
      <c r="W1839" s="12">
        <v>0</v>
      </c>
      <c r="X1839" s="12">
        <v>0</v>
      </c>
      <c r="Y1839" s="12">
        <v>0</v>
      </c>
      <c r="Z1839" s="12">
        <v>0</v>
      </c>
      <c r="AA1839" s="12">
        <v>0</v>
      </c>
      <c r="AB1839" s="20">
        <v>0</v>
      </c>
      <c r="AC1839" s="351"/>
      <c r="AD1839" s="358"/>
    </row>
    <row r="1840" spans="1:30" ht="12.75">
      <c r="A1840" s="349"/>
      <c r="B1840" s="347"/>
      <c r="C1840" s="351"/>
      <c r="D1840" s="107"/>
      <c r="E1840" s="74"/>
      <c r="F1840" s="10"/>
      <c r="G1840" s="74"/>
      <c r="H1840" s="10"/>
      <c r="I1840" s="74"/>
      <c r="J1840" s="10"/>
      <c r="K1840" s="74"/>
      <c r="L1840" s="10"/>
      <c r="M1840" s="74"/>
      <c r="N1840" s="10"/>
      <c r="O1840" s="74"/>
      <c r="P1840" s="95"/>
      <c r="Q1840" s="47"/>
      <c r="R1840" s="47" t="s">
        <v>214</v>
      </c>
      <c r="S1840" s="12">
        <f aca="true" t="shared" si="474" ref="S1840:T1844">U1840+W1840+Y1840+AA1840</f>
        <v>0</v>
      </c>
      <c r="T1840" s="12">
        <f t="shared" si="474"/>
        <v>0</v>
      </c>
      <c r="U1840" s="538">
        <v>0</v>
      </c>
      <c r="V1840" s="12">
        <v>0</v>
      </c>
      <c r="W1840" s="12">
        <v>0</v>
      </c>
      <c r="X1840" s="12">
        <v>0</v>
      </c>
      <c r="Y1840" s="12">
        <v>0</v>
      </c>
      <c r="Z1840" s="12">
        <v>0</v>
      </c>
      <c r="AA1840" s="12">
        <v>0</v>
      </c>
      <c r="AB1840" s="12">
        <v>0</v>
      </c>
      <c r="AC1840" s="351"/>
      <c r="AD1840" s="358"/>
    </row>
    <row r="1841" spans="1:30" ht="12.75">
      <c r="A1841" s="349"/>
      <c r="B1841" s="347"/>
      <c r="C1841" s="351"/>
      <c r="D1841" s="107"/>
      <c r="E1841" s="74"/>
      <c r="F1841" s="10"/>
      <c r="G1841" s="74"/>
      <c r="H1841" s="10"/>
      <c r="I1841" s="74"/>
      <c r="J1841" s="10"/>
      <c r="K1841" s="74"/>
      <c r="L1841" s="10"/>
      <c r="M1841" s="74"/>
      <c r="N1841" s="10"/>
      <c r="O1841" s="74"/>
      <c r="P1841" s="95"/>
      <c r="Q1841" s="47"/>
      <c r="R1841" s="47" t="s">
        <v>215</v>
      </c>
      <c r="S1841" s="12">
        <f t="shared" si="474"/>
        <v>0</v>
      </c>
      <c r="T1841" s="12">
        <f t="shared" si="474"/>
        <v>0</v>
      </c>
      <c r="U1841" s="538">
        <v>0</v>
      </c>
      <c r="V1841" s="12">
        <v>0</v>
      </c>
      <c r="W1841" s="12">
        <v>0</v>
      </c>
      <c r="X1841" s="12">
        <v>0</v>
      </c>
      <c r="Y1841" s="12">
        <v>0</v>
      </c>
      <c r="Z1841" s="12">
        <v>0</v>
      </c>
      <c r="AA1841" s="12">
        <v>0</v>
      </c>
      <c r="AB1841" s="12">
        <v>0</v>
      </c>
      <c r="AC1841" s="351"/>
      <c r="AD1841" s="358"/>
    </row>
    <row r="1842" spans="1:30" ht="12.75">
      <c r="A1842" s="349"/>
      <c r="B1842" s="347"/>
      <c r="C1842" s="351"/>
      <c r="D1842" s="107"/>
      <c r="E1842" s="74"/>
      <c r="F1842" s="10"/>
      <c r="G1842" s="74"/>
      <c r="H1842" s="10"/>
      <c r="I1842" s="74"/>
      <c r="J1842" s="10"/>
      <c r="K1842" s="74"/>
      <c r="L1842" s="10"/>
      <c r="M1842" s="74"/>
      <c r="N1842" s="10"/>
      <c r="O1842" s="74"/>
      <c r="P1842" s="95"/>
      <c r="Q1842" s="47"/>
      <c r="R1842" s="47" t="s">
        <v>216</v>
      </c>
      <c r="S1842" s="12">
        <f t="shared" si="474"/>
        <v>0</v>
      </c>
      <c r="T1842" s="12">
        <f t="shared" si="474"/>
        <v>0</v>
      </c>
      <c r="U1842" s="538">
        <v>0</v>
      </c>
      <c r="V1842" s="12">
        <v>0</v>
      </c>
      <c r="W1842" s="12">
        <v>0</v>
      </c>
      <c r="X1842" s="12">
        <v>0</v>
      </c>
      <c r="Y1842" s="12">
        <v>0</v>
      </c>
      <c r="Z1842" s="12">
        <v>0</v>
      </c>
      <c r="AA1842" s="12">
        <v>0</v>
      </c>
      <c r="AB1842" s="12">
        <v>0</v>
      </c>
      <c r="AC1842" s="351"/>
      <c r="AD1842" s="358"/>
    </row>
    <row r="1843" spans="1:30" ht="12.75">
      <c r="A1843" s="349"/>
      <c r="B1843" s="347"/>
      <c r="C1843" s="351"/>
      <c r="D1843" s="107"/>
      <c r="E1843" s="74"/>
      <c r="F1843" s="10">
        <v>1</v>
      </c>
      <c r="G1843" s="74"/>
      <c r="H1843" s="10"/>
      <c r="I1843" s="74"/>
      <c r="J1843" s="10"/>
      <c r="K1843" s="74"/>
      <c r="L1843" s="10"/>
      <c r="M1843" s="74"/>
      <c r="N1843" s="10"/>
      <c r="O1843" s="74"/>
      <c r="P1843" s="95"/>
      <c r="Q1843" s="47" t="s">
        <v>32</v>
      </c>
      <c r="R1843" s="47" t="s">
        <v>217</v>
      </c>
      <c r="S1843" s="12">
        <f t="shared" si="474"/>
        <v>603.8</v>
      </c>
      <c r="T1843" s="12">
        <f t="shared" si="474"/>
        <v>0</v>
      </c>
      <c r="U1843" s="538">
        <v>603.8</v>
      </c>
      <c r="V1843" s="12">
        <v>0</v>
      </c>
      <c r="W1843" s="12">
        <v>0</v>
      </c>
      <c r="X1843" s="12">
        <v>0</v>
      </c>
      <c r="Y1843" s="12">
        <v>0</v>
      </c>
      <c r="Z1843" s="12">
        <v>0</v>
      </c>
      <c r="AA1843" s="12">
        <v>0</v>
      </c>
      <c r="AB1843" s="12">
        <v>0</v>
      </c>
      <c r="AC1843" s="351"/>
      <c r="AD1843" s="358"/>
    </row>
    <row r="1844" spans="1:30" ht="13.5" thickBot="1">
      <c r="A1844" s="350"/>
      <c r="B1844" s="348"/>
      <c r="C1844" s="352"/>
      <c r="D1844" s="135"/>
      <c r="E1844" s="75"/>
      <c r="F1844" s="21"/>
      <c r="G1844" s="75"/>
      <c r="H1844" s="21">
        <v>1</v>
      </c>
      <c r="I1844" s="75"/>
      <c r="J1844" s="21"/>
      <c r="K1844" s="75"/>
      <c r="L1844" s="21"/>
      <c r="M1844" s="75"/>
      <c r="N1844" s="21"/>
      <c r="O1844" s="75"/>
      <c r="P1844" s="114"/>
      <c r="Q1844" s="47" t="s">
        <v>31</v>
      </c>
      <c r="R1844" s="48" t="s">
        <v>218</v>
      </c>
      <c r="S1844" s="15">
        <f t="shared" si="474"/>
        <v>14104</v>
      </c>
      <c r="T1844" s="15">
        <f t="shared" si="474"/>
        <v>0</v>
      </c>
      <c r="U1844" s="538">
        <v>14104</v>
      </c>
      <c r="V1844" s="15">
        <v>0</v>
      </c>
      <c r="W1844" s="15">
        <v>0</v>
      </c>
      <c r="X1844" s="15">
        <v>0</v>
      </c>
      <c r="Y1844" s="15">
        <v>0</v>
      </c>
      <c r="Z1844" s="15">
        <v>0</v>
      </c>
      <c r="AA1844" s="15">
        <v>0</v>
      </c>
      <c r="AB1844" s="15">
        <v>0</v>
      </c>
      <c r="AC1844" s="352"/>
      <c r="AD1844" s="359"/>
    </row>
    <row r="1845" spans="1:30" ht="12.75" customHeight="1">
      <c r="A1845" s="360" t="s">
        <v>152</v>
      </c>
      <c r="B1845" s="346" t="s">
        <v>153</v>
      </c>
      <c r="C1845" s="356" t="s">
        <v>41</v>
      </c>
      <c r="D1845" s="134"/>
      <c r="E1845" s="73"/>
      <c r="F1845" s="7"/>
      <c r="G1845" s="73"/>
      <c r="H1845" s="7"/>
      <c r="I1845" s="73"/>
      <c r="J1845" s="7"/>
      <c r="K1845" s="73"/>
      <c r="L1845" s="7"/>
      <c r="M1845" s="73"/>
      <c r="N1845" s="7"/>
      <c r="O1845" s="73"/>
      <c r="P1845" s="113"/>
      <c r="Q1845" s="72"/>
      <c r="R1845" s="55" t="s">
        <v>27</v>
      </c>
      <c r="S1845" s="8">
        <f>SUM(S1846:S1856)</f>
        <v>5293.8</v>
      </c>
      <c r="T1845" s="8">
        <f aca="true" t="shared" si="475" ref="T1845:AB1845">SUM(T1846:T1856)</f>
        <v>0</v>
      </c>
      <c r="U1845" s="534">
        <f t="shared" si="475"/>
        <v>5293.8</v>
      </c>
      <c r="V1845" s="8">
        <f t="shared" si="475"/>
        <v>0</v>
      </c>
      <c r="W1845" s="8">
        <f t="shared" si="475"/>
        <v>0</v>
      </c>
      <c r="X1845" s="8">
        <f t="shared" si="475"/>
        <v>0</v>
      </c>
      <c r="Y1845" s="8">
        <f t="shared" si="475"/>
        <v>0</v>
      </c>
      <c r="Z1845" s="8">
        <f t="shared" si="475"/>
        <v>0</v>
      </c>
      <c r="AA1845" s="8">
        <f t="shared" si="475"/>
        <v>0</v>
      </c>
      <c r="AB1845" s="8">
        <f t="shared" si="475"/>
        <v>0</v>
      </c>
      <c r="AC1845" s="356" t="s">
        <v>28</v>
      </c>
      <c r="AD1845" s="357"/>
    </row>
    <row r="1846" spans="1:30" ht="12.75">
      <c r="A1846" s="349"/>
      <c r="B1846" s="347"/>
      <c r="C1846" s="351"/>
      <c r="D1846" s="107"/>
      <c r="E1846" s="74"/>
      <c r="F1846" s="10"/>
      <c r="G1846" s="74"/>
      <c r="H1846" s="10"/>
      <c r="I1846" s="74"/>
      <c r="J1846" s="10"/>
      <c r="K1846" s="74"/>
      <c r="L1846" s="10"/>
      <c r="M1846" s="74"/>
      <c r="N1846" s="10"/>
      <c r="O1846" s="74"/>
      <c r="P1846" s="95"/>
      <c r="Q1846" s="11"/>
      <c r="R1846" s="47" t="s">
        <v>30</v>
      </c>
      <c r="S1846" s="12">
        <f aca="true" t="shared" si="476" ref="S1846:T1850">U1846+W1846+Y1846+AA1846</f>
        <v>0</v>
      </c>
      <c r="T1846" s="12">
        <f t="shared" si="476"/>
        <v>0</v>
      </c>
      <c r="U1846" s="538">
        <v>0</v>
      </c>
      <c r="V1846" s="12">
        <v>0</v>
      </c>
      <c r="W1846" s="12">
        <v>0</v>
      </c>
      <c r="X1846" s="12">
        <v>0</v>
      </c>
      <c r="Y1846" s="12">
        <v>0</v>
      </c>
      <c r="Z1846" s="12">
        <v>0</v>
      </c>
      <c r="AA1846" s="12">
        <v>0</v>
      </c>
      <c r="AB1846" s="20">
        <v>0</v>
      </c>
      <c r="AC1846" s="351"/>
      <c r="AD1846" s="358"/>
    </row>
    <row r="1847" spans="1:30" ht="12.75">
      <c r="A1847" s="349"/>
      <c r="B1847" s="347"/>
      <c r="C1847" s="351"/>
      <c r="D1847" s="107"/>
      <c r="E1847" s="74"/>
      <c r="F1847" s="10"/>
      <c r="G1847" s="74"/>
      <c r="H1847" s="10"/>
      <c r="I1847" s="74"/>
      <c r="J1847" s="10"/>
      <c r="K1847" s="74"/>
      <c r="L1847" s="10"/>
      <c r="M1847" s="74"/>
      <c r="N1847" s="10"/>
      <c r="O1847" s="74"/>
      <c r="P1847" s="95"/>
      <c r="Q1847" s="47"/>
      <c r="R1847" s="47" t="s">
        <v>33</v>
      </c>
      <c r="S1847" s="12">
        <f t="shared" si="476"/>
        <v>0</v>
      </c>
      <c r="T1847" s="12">
        <f t="shared" si="476"/>
        <v>0</v>
      </c>
      <c r="U1847" s="538">
        <v>0</v>
      </c>
      <c r="V1847" s="12">
        <v>0</v>
      </c>
      <c r="W1847" s="12">
        <v>0</v>
      </c>
      <c r="X1847" s="12">
        <v>0</v>
      </c>
      <c r="Y1847" s="12">
        <v>0</v>
      </c>
      <c r="Z1847" s="12">
        <v>0</v>
      </c>
      <c r="AA1847" s="12">
        <v>0</v>
      </c>
      <c r="AB1847" s="20">
        <v>0</v>
      </c>
      <c r="AC1847" s="351"/>
      <c r="AD1847" s="358"/>
    </row>
    <row r="1848" spans="1:30" ht="12.75">
      <c r="A1848" s="349"/>
      <c r="B1848" s="347"/>
      <c r="C1848" s="351"/>
      <c r="D1848" s="107"/>
      <c r="E1848" s="74"/>
      <c r="F1848" s="10"/>
      <c r="G1848" s="74"/>
      <c r="H1848" s="10"/>
      <c r="I1848" s="74"/>
      <c r="J1848" s="10"/>
      <c r="K1848" s="74"/>
      <c r="L1848" s="10"/>
      <c r="M1848" s="74"/>
      <c r="N1848" s="10"/>
      <c r="O1848" s="74"/>
      <c r="P1848" s="95"/>
      <c r="Q1848" s="47"/>
      <c r="R1848" s="47" t="s">
        <v>34</v>
      </c>
      <c r="S1848" s="12">
        <f t="shared" si="476"/>
        <v>0</v>
      </c>
      <c r="T1848" s="12">
        <f t="shared" si="476"/>
        <v>0</v>
      </c>
      <c r="U1848" s="538">
        <v>0</v>
      </c>
      <c r="V1848" s="12">
        <v>0</v>
      </c>
      <c r="W1848" s="12">
        <v>0</v>
      </c>
      <c r="X1848" s="12">
        <v>0</v>
      </c>
      <c r="Y1848" s="12">
        <v>0</v>
      </c>
      <c r="Z1848" s="12">
        <v>0</v>
      </c>
      <c r="AA1848" s="12">
        <v>0</v>
      </c>
      <c r="AB1848" s="20">
        <v>0</v>
      </c>
      <c r="AC1848" s="351"/>
      <c r="AD1848" s="358"/>
    </row>
    <row r="1849" spans="1:30" ht="12.75">
      <c r="A1849" s="349"/>
      <c r="B1849" s="347"/>
      <c r="C1849" s="351"/>
      <c r="D1849" s="107"/>
      <c r="E1849" s="74"/>
      <c r="F1849" s="10"/>
      <c r="G1849" s="74"/>
      <c r="H1849" s="10"/>
      <c r="I1849" s="74"/>
      <c r="J1849" s="10"/>
      <c r="K1849" s="74"/>
      <c r="L1849" s="10"/>
      <c r="M1849" s="74"/>
      <c r="N1849" s="10"/>
      <c r="O1849" s="74"/>
      <c r="P1849" s="95"/>
      <c r="Q1849" s="47"/>
      <c r="R1849" s="47" t="s">
        <v>35</v>
      </c>
      <c r="S1849" s="12">
        <f t="shared" si="476"/>
        <v>0</v>
      </c>
      <c r="T1849" s="12">
        <f t="shared" si="476"/>
        <v>0</v>
      </c>
      <c r="U1849" s="538">
        <v>0</v>
      </c>
      <c r="V1849" s="12">
        <v>0</v>
      </c>
      <c r="W1849" s="12">
        <v>0</v>
      </c>
      <c r="X1849" s="12">
        <v>0</v>
      </c>
      <c r="Y1849" s="12">
        <v>0</v>
      </c>
      <c r="Z1849" s="12">
        <v>0</v>
      </c>
      <c r="AA1849" s="12">
        <v>0</v>
      </c>
      <c r="AB1849" s="20">
        <v>0</v>
      </c>
      <c r="AC1849" s="351"/>
      <c r="AD1849" s="358"/>
    </row>
    <row r="1850" spans="1:30" ht="12.75">
      <c r="A1850" s="349"/>
      <c r="B1850" s="347"/>
      <c r="C1850" s="351"/>
      <c r="D1850" s="107"/>
      <c r="E1850" s="74"/>
      <c r="F1850" s="10"/>
      <c r="G1850" s="74"/>
      <c r="H1850" s="10"/>
      <c r="I1850" s="74"/>
      <c r="J1850" s="10"/>
      <c r="K1850" s="74"/>
      <c r="L1850" s="10"/>
      <c r="M1850" s="74"/>
      <c r="N1850" s="10"/>
      <c r="O1850" s="74"/>
      <c r="P1850" s="95"/>
      <c r="Q1850" s="47"/>
      <c r="R1850" s="47" t="s">
        <v>36</v>
      </c>
      <c r="S1850" s="12">
        <f t="shared" si="476"/>
        <v>0</v>
      </c>
      <c r="T1850" s="12">
        <f t="shared" si="476"/>
        <v>0</v>
      </c>
      <c r="U1850" s="538">
        <v>0</v>
      </c>
      <c r="V1850" s="12">
        <v>0</v>
      </c>
      <c r="W1850" s="12">
        <v>0</v>
      </c>
      <c r="X1850" s="12">
        <v>0</v>
      </c>
      <c r="Y1850" s="12">
        <v>0</v>
      </c>
      <c r="Z1850" s="12">
        <v>0</v>
      </c>
      <c r="AA1850" s="12">
        <v>0</v>
      </c>
      <c r="AB1850" s="20">
        <v>0</v>
      </c>
      <c r="AC1850" s="351"/>
      <c r="AD1850" s="358"/>
    </row>
    <row r="1851" spans="1:30" ht="12.75">
      <c r="A1851" s="349"/>
      <c r="B1851" s="347"/>
      <c r="C1851" s="351"/>
      <c r="D1851" s="107"/>
      <c r="E1851" s="74"/>
      <c r="F1851" s="10"/>
      <c r="G1851" s="74"/>
      <c r="H1851" s="10"/>
      <c r="I1851" s="74"/>
      <c r="J1851" s="10"/>
      <c r="K1851" s="74"/>
      <c r="L1851" s="10"/>
      <c r="M1851" s="74"/>
      <c r="N1851" s="10"/>
      <c r="O1851" s="74"/>
      <c r="P1851" s="95"/>
      <c r="Q1851" s="47"/>
      <c r="R1851" s="47" t="s">
        <v>207</v>
      </c>
      <c r="S1851" s="12">
        <v>0</v>
      </c>
      <c r="T1851" s="12">
        <v>0</v>
      </c>
      <c r="U1851" s="538">
        <v>0</v>
      </c>
      <c r="V1851" s="12">
        <v>0</v>
      </c>
      <c r="W1851" s="12">
        <v>0</v>
      </c>
      <c r="X1851" s="12">
        <v>0</v>
      </c>
      <c r="Y1851" s="12">
        <v>0</v>
      </c>
      <c r="Z1851" s="12">
        <v>0</v>
      </c>
      <c r="AA1851" s="12">
        <v>0</v>
      </c>
      <c r="AB1851" s="20">
        <v>0</v>
      </c>
      <c r="AC1851" s="351"/>
      <c r="AD1851" s="358"/>
    </row>
    <row r="1852" spans="1:30" ht="12.75">
      <c r="A1852" s="349"/>
      <c r="B1852" s="347"/>
      <c r="C1852" s="351"/>
      <c r="D1852" s="107"/>
      <c r="E1852" s="74"/>
      <c r="F1852" s="10"/>
      <c r="G1852" s="74"/>
      <c r="H1852" s="10"/>
      <c r="I1852" s="74"/>
      <c r="J1852" s="10"/>
      <c r="K1852" s="74"/>
      <c r="L1852" s="10"/>
      <c r="M1852" s="74"/>
      <c r="N1852" s="10"/>
      <c r="O1852" s="74"/>
      <c r="P1852" s="95"/>
      <c r="Q1852" s="47"/>
      <c r="R1852" s="47" t="s">
        <v>214</v>
      </c>
      <c r="S1852" s="12">
        <f aca="true" t="shared" si="477" ref="S1852:T1856">U1852+W1852+Y1852+AA1852</f>
        <v>0</v>
      </c>
      <c r="T1852" s="12">
        <f t="shared" si="477"/>
        <v>0</v>
      </c>
      <c r="U1852" s="538">
        <v>0</v>
      </c>
      <c r="V1852" s="12">
        <v>0</v>
      </c>
      <c r="W1852" s="12">
        <v>0</v>
      </c>
      <c r="X1852" s="12">
        <v>0</v>
      </c>
      <c r="Y1852" s="12">
        <v>0</v>
      </c>
      <c r="Z1852" s="12">
        <v>0</v>
      </c>
      <c r="AA1852" s="12">
        <v>0</v>
      </c>
      <c r="AB1852" s="12">
        <v>0</v>
      </c>
      <c r="AC1852" s="351"/>
      <c r="AD1852" s="358"/>
    </row>
    <row r="1853" spans="1:30" ht="12.75">
      <c r="A1853" s="349"/>
      <c r="B1853" s="347"/>
      <c r="C1853" s="351"/>
      <c r="D1853" s="107"/>
      <c r="E1853" s="74"/>
      <c r="F1853" s="10"/>
      <c r="G1853" s="74"/>
      <c r="H1853" s="10"/>
      <c r="I1853" s="74"/>
      <c r="J1853" s="10"/>
      <c r="K1853" s="74"/>
      <c r="L1853" s="10"/>
      <c r="M1853" s="74"/>
      <c r="N1853" s="10"/>
      <c r="O1853" s="74"/>
      <c r="P1853" s="95"/>
      <c r="Q1853" s="47"/>
      <c r="R1853" s="47" t="s">
        <v>215</v>
      </c>
      <c r="S1853" s="12">
        <f t="shared" si="477"/>
        <v>0</v>
      </c>
      <c r="T1853" s="12">
        <f t="shared" si="477"/>
        <v>0</v>
      </c>
      <c r="U1853" s="538">
        <v>0</v>
      </c>
      <c r="V1853" s="12">
        <v>0</v>
      </c>
      <c r="W1853" s="12">
        <v>0</v>
      </c>
      <c r="X1853" s="12">
        <v>0</v>
      </c>
      <c r="Y1853" s="12">
        <v>0</v>
      </c>
      <c r="Z1853" s="12">
        <v>0</v>
      </c>
      <c r="AA1853" s="12">
        <v>0</v>
      </c>
      <c r="AB1853" s="12">
        <v>0</v>
      </c>
      <c r="AC1853" s="351"/>
      <c r="AD1853" s="358"/>
    </row>
    <row r="1854" spans="1:30" ht="12.75">
      <c r="A1854" s="349"/>
      <c r="B1854" s="347"/>
      <c r="C1854" s="351"/>
      <c r="D1854" s="107"/>
      <c r="E1854" s="74"/>
      <c r="F1854" s="10"/>
      <c r="G1854" s="74"/>
      <c r="H1854" s="10"/>
      <c r="I1854" s="74"/>
      <c r="J1854" s="10"/>
      <c r="K1854" s="74"/>
      <c r="L1854" s="10"/>
      <c r="M1854" s="74"/>
      <c r="N1854" s="10"/>
      <c r="O1854" s="74"/>
      <c r="P1854" s="95"/>
      <c r="Q1854" s="47"/>
      <c r="R1854" s="47" t="s">
        <v>216</v>
      </c>
      <c r="S1854" s="12">
        <f t="shared" si="477"/>
        <v>0</v>
      </c>
      <c r="T1854" s="12">
        <f t="shared" si="477"/>
        <v>0</v>
      </c>
      <c r="U1854" s="538">
        <v>0</v>
      </c>
      <c r="V1854" s="12">
        <v>0</v>
      </c>
      <c r="W1854" s="12">
        <v>0</v>
      </c>
      <c r="X1854" s="12">
        <v>0</v>
      </c>
      <c r="Y1854" s="12">
        <v>0</v>
      </c>
      <c r="Z1854" s="12">
        <v>0</v>
      </c>
      <c r="AA1854" s="12">
        <v>0</v>
      </c>
      <c r="AB1854" s="12">
        <v>0</v>
      </c>
      <c r="AC1854" s="351"/>
      <c r="AD1854" s="358"/>
    </row>
    <row r="1855" spans="1:30" ht="12.75">
      <c r="A1855" s="349"/>
      <c r="B1855" s="347"/>
      <c r="C1855" s="351"/>
      <c r="D1855" s="107"/>
      <c r="E1855" s="74"/>
      <c r="F1855" s="10">
        <v>1</v>
      </c>
      <c r="G1855" s="74"/>
      <c r="H1855" s="10"/>
      <c r="I1855" s="74"/>
      <c r="J1855" s="10"/>
      <c r="K1855" s="74"/>
      <c r="L1855" s="10"/>
      <c r="M1855" s="74"/>
      <c r="N1855" s="10"/>
      <c r="O1855" s="74"/>
      <c r="P1855" s="95"/>
      <c r="Q1855" s="47" t="s">
        <v>32</v>
      </c>
      <c r="R1855" s="47" t="s">
        <v>217</v>
      </c>
      <c r="S1855" s="12">
        <f t="shared" si="477"/>
        <v>345</v>
      </c>
      <c r="T1855" s="12">
        <f t="shared" si="477"/>
        <v>0</v>
      </c>
      <c r="U1855" s="538">
        <v>345</v>
      </c>
      <c r="V1855" s="12">
        <v>0</v>
      </c>
      <c r="W1855" s="12">
        <v>0</v>
      </c>
      <c r="X1855" s="12">
        <v>0</v>
      </c>
      <c r="Y1855" s="12">
        <v>0</v>
      </c>
      <c r="Z1855" s="12">
        <v>0</v>
      </c>
      <c r="AA1855" s="12">
        <v>0</v>
      </c>
      <c r="AB1855" s="12">
        <v>0</v>
      </c>
      <c r="AC1855" s="351"/>
      <c r="AD1855" s="358"/>
    </row>
    <row r="1856" spans="1:30" ht="13.5" thickBot="1">
      <c r="A1856" s="349"/>
      <c r="B1856" s="347"/>
      <c r="C1856" s="351"/>
      <c r="D1856" s="311"/>
      <c r="E1856" s="85"/>
      <c r="F1856" s="27"/>
      <c r="G1856" s="85"/>
      <c r="H1856" s="27">
        <v>1</v>
      </c>
      <c r="I1856" s="85"/>
      <c r="J1856" s="27"/>
      <c r="K1856" s="85"/>
      <c r="L1856" s="27"/>
      <c r="M1856" s="85"/>
      <c r="N1856" s="27"/>
      <c r="O1856" s="85"/>
      <c r="P1856" s="114"/>
      <c r="Q1856" s="47" t="s">
        <v>31</v>
      </c>
      <c r="R1856" s="48" t="s">
        <v>218</v>
      </c>
      <c r="S1856" s="15">
        <f t="shared" si="477"/>
        <v>4948.8</v>
      </c>
      <c r="T1856" s="15">
        <f t="shared" si="477"/>
        <v>0</v>
      </c>
      <c r="U1856" s="538">
        <v>4948.8</v>
      </c>
      <c r="V1856" s="15">
        <v>0</v>
      </c>
      <c r="W1856" s="15">
        <v>0</v>
      </c>
      <c r="X1856" s="15">
        <v>0</v>
      </c>
      <c r="Y1856" s="15">
        <v>0</v>
      </c>
      <c r="Z1856" s="15">
        <v>0</v>
      </c>
      <c r="AA1856" s="15">
        <v>0</v>
      </c>
      <c r="AB1856" s="15">
        <v>0</v>
      </c>
      <c r="AC1856" s="352"/>
      <c r="AD1856" s="359"/>
    </row>
    <row r="1857" spans="1:30" ht="12.75" customHeight="1">
      <c r="A1857" s="360" t="s">
        <v>154</v>
      </c>
      <c r="B1857" s="346" t="s">
        <v>201</v>
      </c>
      <c r="C1857" s="356" t="s">
        <v>41</v>
      </c>
      <c r="D1857" s="134"/>
      <c r="E1857" s="73"/>
      <c r="F1857" s="7"/>
      <c r="G1857" s="73"/>
      <c r="H1857" s="7"/>
      <c r="I1857" s="73"/>
      <c r="J1857" s="7"/>
      <c r="K1857" s="73"/>
      <c r="L1857" s="7"/>
      <c r="M1857" s="73"/>
      <c r="N1857" s="7"/>
      <c r="O1857" s="73"/>
      <c r="P1857" s="113"/>
      <c r="Q1857" s="7"/>
      <c r="R1857" s="55" t="s">
        <v>27</v>
      </c>
      <c r="S1857" s="8">
        <f>SUM(S1858:S1868)</f>
        <v>5636</v>
      </c>
      <c r="T1857" s="8">
        <f aca="true" t="shared" si="478" ref="T1857:AB1857">SUM(T1858:T1868)</f>
        <v>0</v>
      </c>
      <c r="U1857" s="534">
        <f t="shared" si="478"/>
        <v>5636</v>
      </c>
      <c r="V1857" s="8">
        <f t="shared" si="478"/>
        <v>0</v>
      </c>
      <c r="W1857" s="8">
        <f t="shared" si="478"/>
        <v>0</v>
      </c>
      <c r="X1857" s="8">
        <f t="shared" si="478"/>
        <v>0</v>
      </c>
      <c r="Y1857" s="8">
        <f t="shared" si="478"/>
        <v>0</v>
      </c>
      <c r="Z1857" s="8">
        <f t="shared" si="478"/>
        <v>0</v>
      </c>
      <c r="AA1857" s="8">
        <f t="shared" si="478"/>
        <v>0</v>
      </c>
      <c r="AB1857" s="8">
        <f t="shared" si="478"/>
        <v>0</v>
      </c>
      <c r="AC1857" s="356" t="s">
        <v>190</v>
      </c>
      <c r="AD1857" s="357"/>
    </row>
    <row r="1858" spans="1:30" ht="12.75">
      <c r="A1858" s="349"/>
      <c r="B1858" s="347"/>
      <c r="C1858" s="351"/>
      <c r="D1858" s="107"/>
      <c r="E1858" s="74"/>
      <c r="F1858" s="10"/>
      <c r="G1858" s="74"/>
      <c r="H1858" s="10"/>
      <c r="I1858" s="74"/>
      <c r="J1858" s="10"/>
      <c r="K1858" s="74"/>
      <c r="L1858" s="10"/>
      <c r="M1858" s="74"/>
      <c r="N1858" s="10"/>
      <c r="O1858" s="74"/>
      <c r="P1858" s="95"/>
      <c r="Q1858" s="17"/>
      <c r="R1858" s="47" t="s">
        <v>30</v>
      </c>
      <c r="S1858" s="12">
        <f aca="true" t="shared" si="479" ref="S1858:T1862">U1858+W1858+Y1858+AA1858</f>
        <v>0</v>
      </c>
      <c r="T1858" s="12">
        <f t="shared" si="479"/>
        <v>0</v>
      </c>
      <c r="U1858" s="538">
        <v>0</v>
      </c>
      <c r="V1858" s="12">
        <v>0</v>
      </c>
      <c r="W1858" s="12">
        <v>0</v>
      </c>
      <c r="X1858" s="12">
        <v>0</v>
      </c>
      <c r="Y1858" s="12">
        <v>0</v>
      </c>
      <c r="Z1858" s="12">
        <v>0</v>
      </c>
      <c r="AA1858" s="12">
        <v>0</v>
      </c>
      <c r="AB1858" s="20">
        <v>0</v>
      </c>
      <c r="AC1858" s="351"/>
      <c r="AD1858" s="358"/>
    </row>
    <row r="1859" spans="1:30" ht="12.75">
      <c r="A1859" s="349"/>
      <c r="B1859" s="347"/>
      <c r="C1859" s="351"/>
      <c r="D1859" s="107"/>
      <c r="E1859" s="74"/>
      <c r="F1859" s="10"/>
      <c r="G1859" s="74"/>
      <c r="H1859" s="10"/>
      <c r="I1859" s="74"/>
      <c r="J1859" s="10"/>
      <c r="K1859" s="74"/>
      <c r="L1859" s="10"/>
      <c r="M1859" s="74"/>
      <c r="N1859" s="10"/>
      <c r="O1859" s="74"/>
      <c r="P1859" s="95"/>
      <c r="Q1859" s="10"/>
      <c r="R1859" s="47" t="s">
        <v>33</v>
      </c>
      <c r="S1859" s="12">
        <f t="shared" si="479"/>
        <v>0</v>
      </c>
      <c r="T1859" s="12">
        <f t="shared" si="479"/>
        <v>0</v>
      </c>
      <c r="U1859" s="538">
        <v>0</v>
      </c>
      <c r="V1859" s="12">
        <v>0</v>
      </c>
      <c r="W1859" s="12">
        <v>0</v>
      </c>
      <c r="X1859" s="12">
        <v>0</v>
      </c>
      <c r="Y1859" s="12">
        <v>0</v>
      </c>
      <c r="Z1859" s="12">
        <v>0</v>
      </c>
      <c r="AA1859" s="12">
        <v>0</v>
      </c>
      <c r="AB1859" s="20">
        <v>0</v>
      </c>
      <c r="AC1859" s="351"/>
      <c r="AD1859" s="358"/>
    </row>
    <row r="1860" spans="1:30" ht="12.75">
      <c r="A1860" s="349"/>
      <c r="B1860" s="347"/>
      <c r="C1860" s="351"/>
      <c r="D1860" s="107"/>
      <c r="E1860" s="74"/>
      <c r="F1860" s="10"/>
      <c r="G1860" s="74"/>
      <c r="H1860" s="10"/>
      <c r="I1860" s="74"/>
      <c r="J1860" s="10"/>
      <c r="K1860" s="74"/>
      <c r="L1860" s="10"/>
      <c r="M1860" s="74"/>
      <c r="N1860" s="10"/>
      <c r="O1860" s="74"/>
      <c r="P1860" s="95"/>
      <c r="Q1860" s="10"/>
      <c r="R1860" s="47" t="s">
        <v>34</v>
      </c>
      <c r="S1860" s="12">
        <f t="shared" si="479"/>
        <v>0</v>
      </c>
      <c r="T1860" s="12">
        <f t="shared" si="479"/>
        <v>0</v>
      </c>
      <c r="U1860" s="538">
        <v>0</v>
      </c>
      <c r="V1860" s="12">
        <v>0</v>
      </c>
      <c r="W1860" s="12">
        <v>0</v>
      </c>
      <c r="X1860" s="12">
        <v>0</v>
      </c>
      <c r="Y1860" s="12">
        <v>0</v>
      </c>
      <c r="Z1860" s="12">
        <v>0</v>
      </c>
      <c r="AA1860" s="12">
        <v>0</v>
      </c>
      <c r="AB1860" s="20">
        <v>0</v>
      </c>
      <c r="AC1860" s="351"/>
      <c r="AD1860" s="358"/>
    </row>
    <row r="1861" spans="1:30" ht="12.75">
      <c r="A1861" s="349"/>
      <c r="B1861" s="347"/>
      <c r="C1861" s="351"/>
      <c r="D1861" s="107"/>
      <c r="E1861" s="74"/>
      <c r="F1861" s="10"/>
      <c r="G1861" s="74"/>
      <c r="H1861" s="10"/>
      <c r="I1861" s="74"/>
      <c r="J1861" s="10"/>
      <c r="K1861" s="74"/>
      <c r="L1861" s="10"/>
      <c r="M1861" s="74"/>
      <c r="N1861" s="10"/>
      <c r="O1861" s="74"/>
      <c r="P1861" s="95"/>
      <c r="Q1861" s="10"/>
      <c r="R1861" s="47" t="s">
        <v>35</v>
      </c>
      <c r="S1861" s="12">
        <f t="shared" si="479"/>
        <v>0</v>
      </c>
      <c r="T1861" s="12">
        <f t="shared" si="479"/>
        <v>0</v>
      </c>
      <c r="U1861" s="538">
        <v>0</v>
      </c>
      <c r="V1861" s="12">
        <v>0</v>
      </c>
      <c r="W1861" s="12">
        <v>0</v>
      </c>
      <c r="X1861" s="12">
        <v>0</v>
      </c>
      <c r="Y1861" s="12">
        <v>0</v>
      </c>
      <c r="Z1861" s="12">
        <v>0</v>
      </c>
      <c r="AA1861" s="12">
        <v>0</v>
      </c>
      <c r="AB1861" s="20">
        <v>0</v>
      </c>
      <c r="AC1861" s="351"/>
      <c r="AD1861" s="358"/>
    </row>
    <row r="1862" spans="1:30" ht="12.75">
      <c r="A1862" s="349"/>
      <c r="B1862" s="347"/>
      <c r="C1862" s="351"/>
      <c r="D1862" s="107"/>
      <c r="E1862" s="74"/>
      <c r="F1862" s="10"/>
      <c r="G1862" s="74"/>
      <c r="H1862" s="10"/>
      <c r="I1862" s="74"/>
      <c r="J1862" s="10"/>
      <c r="K1862" s="74"/>
      <c r="L1862" s="10"/>
      <c r="M1862" s="74"/>
      <c r="N1862" s="10"/>
      <c r="O1862" s="74"/>
      <c r="P1862" s="95"/>
      <c r="Q1862" s="10"/>
      <c r="R1862" s="47" t="s">
        <v>36</v>
      </c>
      <c r="S1862" s="12">
        <f t="shared" si="479"/>
        <v>0</v>
      </c>
      <c r="T1862" s="12">
        <f t="shared" si="479"/>
        <v>0</v>
      </c>
      <c r="U1862" s="538">
        <v>0</v>
      </c>
      <c r="V1862" s="12">
        <v>0</v>
      </c>
      <c r="W1862" s="12">
        <v>0</v>
      </c>
      <c r="X1862" s="12">
        <v>0</v>
      </c>
      <c r="Y1862" s="12">
        <v>0</v>
      </c>
      <c r="Z1862" s="12">
        <v>0</v>
      </c>
      <c r="AA1862" s="12">
        <v>0</v>
      </c>
      <c r="AB1862" s="20">
        <v>0</v>
      </c>
      <c r="AC1862" s="351"/>
      <c r="AD1862" s="358"/>
    </row>
    <row r="1863" spans="1:30" ht="12.75">
      <c r="A1863" s="349"/>
      <c r="B1863" s="347"/>
      <c r="C1863" s="351"/>
      <c r="D1863" s="107"/>
      <c r="E1863" s="74"/>
      <c r="F1863" s="10"/>
      <c r="G1863" s="74"/>
      <c r="H1863" s="10"/>
      <c r="I1863" s="74"/>
      <c r="J1863" s="10"/>
      <c r="K1863" s="74"/>
      <c r="L1863" s="10"/>
      <c r="M1863" s="74"/>
      <c r="N1863" s="10"/>
      <c r="O1863" s="74"/>
      <c r="P1863" s="95"/>
      <c r="Q1863" s="27"/>
      <c r="R1863" s="47" t="s">
        <v>207</v>
      </c>
      <c r="S1863" s="12">
        <v>0</v>
      </c>
      <c r="T1863" s="12">
        <v>0</v>
      </c>
      <c r="U1863" s="538">
        <v>0</v>
      </c>
      <c r="V1863" s="12">
        <v>0</v>
      </c>
      <c r="W1863" s="12">
        <v>0</v>
      </c>
      <c r="X1863" s="12">
        <v>0</v>
      </c>
      <c r="Y1863" s="12">
        <v>0</v>
      </c>
      <c r="Z1863" s="12">
        <v>0</v>
      </c>
      <c r="AA1863" s="12">
        <v>0</v>
      </c>
      <c r="AB1863" s="20">
        <v>0</v>
      </c>
      <c r="AC1863" s="351"/>
      <c r="AD1863" s="358"/>
    </row>
    <row r="1864" spans="1:30" ht="12.75">
      <c r="A1864" s="349"/>
      <c r="B1864" s="347"/>
      <c r="C1864" s="351"/>
      <c r="D1864" s="107"/>
      <c r="E1864" s="74"/>
      <c r="F1864" s="10"/>
      <c r="G1864" s="74"/>
      <c r="H1864" s="10"/>
      <c r="I1864" s="74"/>
      <c r="J1864" s="10"/>
      <c r="K1864" s="74"/>
      <c r="L1864" s="10"/>
      <c r="M1864" s="74"/>
      <c r="N1864" s="10"/>
      <c r="O1864" s="74"/>
      <c r="P1864" s="95"/>
      <c r="Q1864" s="10"/>
      <c r="R1864" s="47" t="s">
        <v>214</v>
      </c>
      <c r="S1864" s="12">
        <f aca="true" t="shared" si="480" ref="S1864:T1868">U1864+W1864+Y1864+AA1864</f>
        <v>0</v>
      </c>
      <c r="T1864" s="12">
        <f t="shared" si="480"/>
        <v>0</v>
      </c>
      <c r="U1864" s="538">
        <v>0</v>
      </c>
      <c r="V1864" s="12">
        <v>0</v>
      </c>
      <c r="W1864" s="12">
        <v>0</v>
      </c>
      <c r="X1864" s="12">
        <v>0</v>
      </c>
      <c r="Y1864" s="12">
        <v>0</v>
      </c>
      <c r="Z1864" s="12">
        <v>0</v>
      </c>
      <c r="AA1864" s="12">
        <v>0</v>
      </c>
      <c r="AB1864" s="12">
        <v>0</v>
      </c>
      <c r="AC1864" s="351"/>
      <c r="AD1864" s="358"/>
    </row>
    <row r="1865" spans="1:30" ht="12.75">
      <c r="A1865" s="349"/>
      <c r="B1865" s="347"/>
      <c r="C1865" s="351"/>
      <c r="D1865" s="107"/>
      <c r="E1865" s="74"/>
      <c r="F1865" s="10"/>
      <c r="G1865" s="74"/>
      <c r="H1865" s="10"/>
      <c r="I1865" s="74"/>
      <c r="J1865" s="10"/>
      <c r="K1865" s="74"/>
      <c r="L1865" s="10"/>
      <c r="M1865" s="74"/>
      <c r="N1865" s="10"/>
      <c r="O1865" s="74"/>
      <c r="P1865" s="95"/>
      <c r="Q1865" s="10"/>
      <c r="R1865" s="47" t="s">
        <v>215</v>
      </c>
      <c r="S1865" s="12">
        <f t="shared" si="480"/>
        <v>0</v>
      </c>
      <c r="T1865" s="12">
        <f t="shared" si="480"/>
        <v>0</v>
      </c>
      <c r="U1865" s="538">
        <v>0</v>
      </c>
      <c r="V1865" s="12">
        <v>0</v>
      </c>
      <c r="W1865" s="12">
        <v>0</v>
      </c>
      <c r="X1865" s="12">
        <v>0</v>
      </c>
      <c r="Y1865" s="12">
        <v>0</v>
      </c>
      <c r="Z1865" s="12">
        <v>0</v>
      </c>
      <c r="AA1865" s="12">
        <v>0</v>
      </c>
      <c r="AB1865" s="12">
        <v>0</v>
      </c>
      <c r="AC1865" s="351"/>
      <c r="AD1865" s="358"/>
    </row>
    <row r="1866" spans="1:30" ht="12.75">
      <c r="A1866" s="349"/>
      <c r="B1866" s="347"/>
      <c r="C1866" s="351"/>
      <c r="D1866" s="107"/>
      <c r="E1866" s="74"/>
      <c r="F1866" s="10"/>
      <c r="G1866" s="74"/>
      <c r="H1866" s="10"/>
      <c r="I1866" s="74"/>
      <c r="J1866" s="10"/>
      <c r="K1866" s="74"/>
      <c r="L1866" s="10"/>
      <c r="M1866" s="74"/>
      <c r="N1866" s="10"/>
      <c r="O1866" s="74"/>
      <c r="P1866" s="95"/>
      <c r="Q1866" s="10"/>
      <c r="R1866" s="47" t="s">
        <v>216</v>
      </c>
      <c r="S1866" s="12">
        <f t="shared" si="480"/>
        <v>0</v>
      </c>
      <c r="T1866" s="12">
        <f t="shared" si="480"/>
        <v>0</v>
      </c>
      <c r="U1866" s="538">
        <v>0</v>
      </c>
      <c r="V1866" s="12">
        <v>0</v>
      </c>
      <c r="W1866" s="12">
        <v>0</v>
      </c>
      <c r="X1866" s="12">
        <v>0</v>
      </c>
      <c r="Y1866" s="12">
        <v>0</v>
      </c>
      <c r="Z1866" s="12">
        <v>0</v>
      </c>
      <c r="AA1866" s="12">
        <v>0</v>
      </c>
      <c r="AB1866" s="12">
        <v>0</v>
      </c>
      <c r="AC1866" s="351"/>
      <c r="AD1866" s="358"/>
    </row>
    <row r="1867" spans="1:30" ht="12.75">
      <c r="A1867" s="349"/>
      <c r="B1867" s="347"/>
      <c r="C1867" s="351"/>
      <c r="D1867" s="107"/>
      <c r="E1867" s="74"/>
      <c r="F1867" s="10"/>
      <c r="G1867" s="74"/>
      <c r="H1867" s="10"/>
      <c r="I1867" s="74"/>
      <c r="J1867" s="10"/>
      <c r="K1867" s="74"/>
      <c r="L1867" s="10"/>
      <c r="M1867" s="74"/>
      <c r="N1867" s="10">
        <v>1</v>
      </c>
      <c r="O1867" s="74"/>
      <c r="P1867" s="95"/>
      <c r="Q1867" s="10" t="s">
        <v>172</v>
      </c>
      <c r="R1867" s="47" t="s">
        <v>217</v>
      </c>
      <c r="S1867" s="12">
        <f t="shared" si="480"/>
        <v>5636</v>
      </c>
      <c r="T1867" s="12">
        <f t="shared" si="480"/>
        <v>0</v>
      </c>
      <c r="U1867" s="538">
        <v>5636</v>
      </c>
      <c r="V1867" s="12">
        <v>0</v>
      </c>
      <c r="W1867" s="12">
        <v>0</v>
      </c>
      <c r="X1867" s="12">
        <v>0</v>
      </c>
      <c r="Y1867" s="12">
        <v>0</v>
      </c>
      <c r="Z1867" s="12">
        <v>0</v>
      </c>
      <c r="AA1867" s="12">
        <v>0</v>
      </c>
      <c r="AB1867" s="12">
        <v>0</v>
      </c>
      <c r="AC1867" s="351"/>
      <c r="AD1867" s="358"/>
    </row>
    <row r="1868" spans="1:30" ht="13.5" thickBot="1">
      <c r="A1868" s="349"/>
      <c r="B1868" s="347"/>
      <c r="C1868" s="351"/>
      <c r="D1868" s="311"/>
      <c r="E1868" s="85"/>
      <c r="F1868" s="27"/>
      <c r="G1868" s="85"/>
      <c r="H1868" s="27"/>
      <c r="I1868" s="85"/>
      <c r="J1868" s="27"/>
      <c r="K1868" s="85"/>
      <c r="L1868" s="27"/>
      <c r="M1868" s="85"/>
      <c r="N1868" s="27"/>
      <c r="O1868" s="85"/>
      <c r="P1868" s="114"/>
      <c r="Q1868" s="21"/>
      <c r="R1868" s="48" t="s">
        <v>218</v>
      </c>
      <c r="S1868" s="15">
        <f t="shared" si="480"/>
        <v>0</v>
      </c>
      <c r="T1868" s="15">
        <f t="shared" si="480"/>
        <v>0</v>
      </c>
      <c r="U1868" s="542">
        <v>0</v>
      </c>
      <c r="V1868" s="15">
        <v>0</v>
      </c>
      <c r="W1868" s="15">
        <v>0</v>
      </c>
      <c r="X1868" s="15">
        <v>0</v>
      </c>
      <c r="Y1868" s="15">
        <v>0</v>
      </c>
      <c r="Z1868" s="15">
        <v>0</v>
      </c>
      <c r="AA1868" s="15">
        <v>0</v>
      </c>
      <c r="AB1868" s="15">
        <v>0</v>
      </c>
      <c r="AC1868" s="352"/>
      <c r="AD1868" s="359"/>
    </row>
    <row r="1869" spans="1:30" ht="12.75" customHeight="1">
      <c r="A1869" s="360" t="s">
        <v>155</v>
      </c>
      <c r="B1869" s="346" t="s">
        <v>156</v>
      </c>
      <c r="C1869" s="356" t="s">
        <v>41</v>
      </c>
      <c r="D1869" s="134"/>
      <c r="E1869" s="73"/>
      <c r="F1869" s="7"/>
      <c r="G1869" s="73"/>
      <c r="H1869" s="7"/>
      <c r="I1869" s="73"/>
      <c r="J1869" s="7"/>
      <c r="K1869" s="73"/>
      <c r="L1869" s="7"/>
      <c r="M1869" s="73"/>
      <c r="N1869" s="7"/>
      <c r="O1869" s="73"/>
      <c r="P1869" s="113"/>
      <c r="Q1869" s="78"/>
      <c r="R1869" s="55" t="s">
        <v>27</v>
      </c>
      <c r="S1869" s="8">
        <f>SUM(S1870:S1880)</f>
        <v>13551</v>
      </c>
      <c r="T1869" s="8">
        <f aca="true" t="shared" si="481" ref="T1869:AB1869">SUM(T1870:T1880)</f>
        <v>0</v>
      </c>
      <c r="U1869" s="534">
        <f t="shared" si="481"/>
        <v>13551</v>
      </c>
      <c r="V1869" s="8">
        <f t="shared" si="481"/>
        <v>0</v>
      </c>
      <c r="W1869" s="8">
        <f t="shared" si="481"/>
        <v>0</v>
      </c>
      <c r="X1869" s="8">
        <f t="shared" si="481"/>
        <v>0</v>
      </c>
      <c r="Y1869" s="8">
        <f t="shared" si="481"/>
        <v>0</v>
      </c>
      <c r="Z1869" s="8">
        <f t="shared" si="481"/>
        <v>0</v>
      </c>
      <c r="AA1869" s="8">
        <f t="shared" si="481"/>
        <v>0</v>
      </c>
      <c r="AB1869" s="8">
        <f t="shared" si="481"/>
        <v>0</v>
      </c>
      <c r="AC1869" s="356" t="s">
        <v>28</v>
      </c>
      <c r="AD1869" s="357"/>
    </row>
    <row r="1870" spans="1:30" ht="12.75">
      <c r="A1870" s="349"/>
      <c r="B1870" s="347"/>
      <c r="C1870" s="351"/>
      <c r="D1870" s="107"/>
      <c r="E1870" s="74"/>
      <c r="F1870" s="10"/>
      <c r="G1870" s="74"/>
      <c r="H1870" s="10"/>
      <c r="I1870" s="74"/>
      <c r="J1870" s="10"/>
      <c r="K1870" s="74"/>
      <c r="L1870" s="10"/>
      <c r="M1870" s="74"/>
      <c r="N1870" s="10"/>
      <c r="O1870" s="74"/>
      <c r="P1870" s="95"/>
      <c r="Q1870" s="27"/>
      <c r="R1870" s="47" t="s">
        <v>30</v>
      </c>
      <c r="S1870" s="12">
        <f aca="true" t="shared" si="482" ref="S1870:T1874">U1870+W1870+Y1870+AA1870</f>
        <v>0</v>
      </c>
      <c r="T1870" s="12">
        <f t="shared" si="482"/>
        <v>0</v>
      </c>
      <c r="U1870" s="538">
        <v>0</v>
      </c>
      <c r="V1870" s="12">
        <v>0</v>
      </c>
      <c r="W1870" s="12">
        <v>0</v>
      </c>
      <c r="X1870" s="12">
        <v>0</v>
      </c>
      <c r="Y1870" s="12">
        <v>0</v>
      </c>
      <c r="Z1870" s="12">
        <v>0</v>
      </c>
      <c r="AA1870" s="12">
        <v>0</v>
      </c>
      <c r="AB1870" s="20">
        <v>0</v>
      </c>
      <c r="AC1870" s="351"/>
      <c r="AD1870" s="358"/>
    </row>
    <row r="1871" spans="1:30" ht="12.75">
      <c r="A1871" s="349"/>
      <c r="B1871" s="347"/>
      <c r="C1871" s="351"/>
      <c r="D1871" s="107"/>
      <c r="E1871" s="74"/>
      <c r="F1871" s="10"/>
      <c r="G1871" s="74"/>
      <c r="H1871" s="10"/>
      <c r="I1871" s="74"/>
      <c r="J1871" s="10"/>
      <c r="K1871" s="74"/>
      <c r="L1871" s="10"/>
      <c r="M1871" s="74"/>
      <c r="N1871" s="10"/>
      <c r="O1871" s="74"/>
      <c r="P1871" s="95"/>
      <c r="Q1871" s="27"/>
      <c r="R1871" s="47" t="s">
        <v>33</v>
      </c>
      <c r="S1871" s="12">
        <f t="shared" si="482"/>
        <v>0</v>
      </c>
      <c r="T1871" s="12">
        <f t="shared" si="482"/>
        <v>0</v>
      </c>
      <c r="U1871" s="538">
        <v>0</v>
      </c>
      <c r="V1871" s="12">
        <v>0</v>
      </c>
      <c r="W1871" s="12">
        <v>0</v>
      </c>
      <c r="X1871" s="12">
        <v>0</v>
      </c>
      <c r="Y1871" s="12">
        <v>0</v>
      </c>
      <c r="Z1871" s="12">
        <v>0</v>
      </c>
      <c r="AA1871" s="12">
        <v>0</v>
      </c>
      <c r="AB1871" s="20">
        <v>0</v>
      </c>
      <c r="AC1871" s="351"/>
      <c r="AD1871" s="358"/>
    </row>
    <row r="1872" spans="1:30" ht="12.75">
      <c r="A1872" s="349"/>
      <c r="B1872" s="347"/>
      <c r="C1872" s="351"/>
      <c r="D1872" s="107"/>
      <c r="E1872" s="74"/>
      <c r="F1872" s="10"/>
      <c r="G1872" s="74"/>
      <c r="H1872" s="10"/>
      <c r="I1872" s="74"/>
      <c r="J1872" s="10"/>
      <c r="K1872" s="74"/>
      <c r="L1872" s="10"/>
      <c r="M1872" s="74"/>
      <c r="N1872" s="10"/>
      <c r="O1872" s="74"/>
      <c r="P1872" s="95"/>
      <c r="Q1872" s="27"/>
      <c r="R1872" s="47" t="s">
        <v>34</v>
      </c>
      <c r="S1872" s="12">
        <f t="shared" si="482"/>
        <v>0</v>
      </c>
      <c r="T1872" s="12">
        <f t="shared" si="482"/>
        <v>0</v>
      </c>
      <c r="U1872" s="538">
        <v>0</v>
      </c>
      <c r="V1872" s="12">
        <v>0</v>
      </c>
      <c r="W1872" s="12">
        <v>0</v>
      </c>
      <c r="X1872" s="12">
        <v>0</v>
      </c>
      <c r="Y1872" s="12">
        <v>0</v>
      </c>
      <c r="Z1872" s="12">
        <v>0</v>
      </c>
      <c r="AA1872" s="12">
        <v>0</v>
      </c>
      <c r="AB1872" s="20">
        <v>0</v>
      </c>
      <c r="AC1872" s="351"/>
      <c r="AD1872" s="358"/>
    </row>
    <row r="1873" spans="1:30" ht="12.75">
      <c r="A1873" s="349"/>
      <c r="B1873" s="347"/>
      <c r="C1873" s="351"/>
      <c r="D1873" s="107"/>
      <c r="E1873" s="74"/>
      <c r="F1873" s="10"/>
      <c r="G1873" s="74"/>
      <c r="H1873" s="10"/>
      <c r="I1873" s="74"/>
      <c r="J1873" s="10"/>
      <c r="K1873" s="74"/>
      <c r="L1873" s="10"/>
      <c r="M1873" s="74"/>
      <c r="N1873" s="10"/>
      <c r="O1873" s="74"/>
      <c r="P1873" s="95"/>
      <c r="Q1873" s="27"/>
      <c r="R1873" s="47" t="s">
        <v>35</v>
      </c>
      <c r="S1873" s="12">
        <f t="shared" si="482"/>
        <v>0</v>
      </c>
      <c r="T1873" s="12">
        <f t="shared" si="482"/>
        <v>0</v>
      </c>
      <c r="U1873" s="538">
        <v>0</v>
      </c>
      <c r="V1873" s="12">
        <v>0</v>
      </c>
      <c r="W1873" s="12">
        <v>0</v>
      </c>
      <c r="X1873" s="12">
        <v>0</v>
      </c>
      <c r="Y1873" s="12">
        <v>0</v>
      </c>
      <c r="Z1873" s="12">
        <v>0</v>
      </c>
      <c r="AA1873" s="12">
        <v>0</v>
      </c>
      <c r="AB1873" s="20">
        <v>0</v>
      </c>
      <c r="AC1873" s="351"/>
      <c r="AD1873" s="358"/>
    </row>
    <row r="1874" spans="1:30" ht="12.75">
      <c r="A1874" s="349"/>
      <c r="B1874" s="347"/>
      <c r="C1874" s="351"/>
      <c r="D1874" s="107"/>
      <c r="E1874" s="74"/>
      <c r="F1874" s="10"/>
      <c r="G1874" s="74"/>
      <c r="H1874" s="10"/>
      <c r="I1874" s="74"/>
      <c r="J1874" s="10"/>
      <c r="K1874" s="74"/>
      <c r="L1874" s="10"/>
      <c r="M1874" s="74"/>
      <c r="N1874" s="10"/>
      <c r="O1874" s="74"/>
      <c r="P1874" s="95"/>
      <c r="Q1874" s="27"/>
      <c r="R1874" s="47" t="s">
        <v>36</v>
      </c>
      <c r="S1874" s="12">
        <f t="shared" si="482"/>
        <v>0</v>
      </c>
      <c r="T1874" s="12">
        <f t="shared" si="482"/>
        <v>0</v>
      </c>
      <c r="U1874" s="538">
        <v>0</v>
      </c>
      <c r="V1874" s="12">
        <v>0</v>
      </c>
      <c r="W1874" s="12">
        <v>0</v>
      </c>
      <c r="X1874" s="12">
        <v>0</v>
      </c>
      <c r="Y1874" s="12">
        <v>0</v>
      </c>
      <c r="Z1874" s="12">
        <v>0</v>
      </c>
      <c r="AA1874" s="12">
        <v>0</v>
      </c>
      <c r="AB1874" s="20">
        <v>0</v>
      </c>
      <c r="AC1874" s="351"/>
      <c r="AD1874" s="358"/>
    </row>
    <row r="1875" spans="1:30" ht="24.75" customHeight="1">
      <c r="A1875" s="349"/>
      <c r="B1875" s="347"/>
      <c r="C1875" s="351"/>
      <c r="D1875" s="107"/>
      <c r="E1875" s="74"/>
      <c r="F1875" s="10"/>
      <c r="G1875" s="74"/>
      <c r="H1875" s="10"/>
      <c r="I1875" s="74"/>
      <c r="J1875" s="10"/>
      <c r="K1875" s="74"/>
      <c r="L1875" s="10"/>
      <c r="M1875" s="74"/>
      <c r="N1875" s="10"/>
      <c r="O1875" s="74"/>
      <c r="P1875" s="95"/>
      <c r="Q1875" s="27"/>
      <c r="R1875" s="47" t="s">
        <v>207</v>
      </c>
      <c r="S1875" s="12">
        <v>0</v>
      </c>
      <c r="T1875" s="12">
        <v>0</v>
      </c>
      <c r="U1875" s="538">
        <v>0</v>
      </c>
      <c r="V1875" s="12">
        <v>0</v>
      </c>
      <c r="W1875" s="12">
        <v>0</v>
      </c>
      <c r="X1875" s="12">
        <v>0</v>
      </c>
      <c r="Y1875" s="12">
        <v>0</v>
      </c>
      <c r="Z1875" s="12">
        <v>0</v>
      </c>
      <c r="AA1875" s="12">
        <v>0</v>
      </c>
      <c r="AB1875" s="20">
        <v>0</v>
      </c>
      <c r="AC1875" s="351"/>
      <c r="AD1875" s="358"/>
    </row>
    <row r="1876" spans="1:30" ht="23.25" customHeight="1">
      <c r="A1876" s="349"/>
      <c r="B1876" s="347"/>
      <c r="C1876" s="351"/>
      <c r="D1876" s="107"/>
      <c r="E1876" s="74"/>
      <c r="F1876" s="10"/>
      <c r="G1876" s="74"/>
      <c r="H1876" s="10"/>
      <c r="I1876" s="74"/>
      <c r="J1876" s="10"/>
      <c r="K1876" s="74"/>
      <c r="L1876" s="10"/>
      <c r="M1876" s="74"/>
      <c r="N1876" s="10"/>
      <c r="O1876" s="74"/>
      <c r="P1876" s="95"/>
      <c r="Q1876" s="27"/>
      <c r="R1876" s="47" t="s">
        <v>214</v>
      </c>
      <c r="S1876" s="12">
        <f aca="true" t="shared" si="483" ref="S1876:T1880">U1876+W1876+Y1876+AA1876</f>
        <v>0</v>
      </c>
      <c r="T1876" s="12">
        <f t="shared" si="483"/>
        <v>0</v>
      </c>
      <c r="U1876" s="538">
        <v>0</v>
      </c>
      <c r="V1876" s="12">
        <v>0</v>
      </c>
      <c r="W1876" s="12">
        <v>0</v>
      </c>
      <c r="X1876" s="12">
        <v>0</v>
      </c>
      <c r="Y1876" s="12">
        <v>0</v>
      </c>
      <c r="Z1876" s="12">
        <v>0</v>
      </c>
      <c r="AA1876" s="12">
        <v>0</v>
      </c>
      <c r="AB1876" s="12">
        <v>0</v>
      </c>
      <c r="AC1876" s="351"/>
      <c r="AD1876" s="358"/>
    </row>
    <row r="1877" spans="1:30" ht="12.75">
      <c r="A1877" s="349"/>
      <c r="B1877" s="347"/>
      <c r="C1877" s="351"/>
      <c r="D1877" s="107"/>
      <c r="E1877" s="74"/>
      <c r="F1877" s="10"/>
      <c r="G1877" s="74"/>
      <c r="H1877" s="10"/>
      <c r="I1877" s="74"/>
      <c r="J1877" s="10"/>
      <c r="K1877" s="74"/>
      <c r="L1877" s="10"/>
      <c r="M1877" s="74"/>
      <c r="N1877" s="10"/>
      <c r="O1877" s="74"/>
      <c r="P1877" s="95"/>
      <c r="Q1877" s="27"/>
      <c r="R1877" s="47" t="s">
        <v>215</v>
      </c>
      <c r="S1877" s="12">
        <f t="shared" si="483"/>
        <v>0</v>
      </c>
      <c r="T1877" s="12">
        <f t="shared" si="483"/>
        <v>0</v>
      </c>
      <c r="U1877" s="538">
        <v>0</v>
      </c>
      <c r="V1877" s="12">
        <v>0</v>
      </c>
      <c r="W1877" s="12">
        <v>0</v>
      </c>
      <c r="X1877" s="12">
        <v>0</v>
      </c>
      <c r="Y1877" s="12">
        <v>0</v>
      </c>
      <c r="Z1877" s="12">
        <v>0</v>
      </c>
      <c r="AA1877" s="12">
        <v>0</v>
      </c>
      <c r="AB1877" s="12">
        <v>0</v>
      </c>
      <c r="AC1877" s="351"/>
      <c r="AD1877" s="358"/>
    </row>
    <row r="1878" spans="1:30" ht="12.75">
      <c r="A1878" s="349"/>
      <c r="B1878" s="347"/>
      <c r="C1878" s="351"/>
      <c r="D1878" s="107"/>
      <c r="E1878" s="74"/>
      <c r="F1878" s="10"/>
      <c r="G1878" s="74"/>
      <c r="H1878" s="10"/>
      <c r="I1878" s="74"/>
      <c r="J1878" s="10"/>
      <c r="K1878" s="74"/>
      <c r="L1878" s="10"/>
      <c r="M1878" s="74"/>
      <c r="N1878" s="10"/>
      <c r="O1878" s="74"/>
      <c r="P1878" s="95"/>
      <c r="Q1878" s="27"/>
      <c r="R1878" s="47" t="s">
        <v>216</v>
      </c>
      <c r="S1878" s="12">
        <f t="shared" si="483"/>
        <v>0</v>
      </c>
      <c r="T1878" s="12">
        <f t="shared" si="483"/>
        <v>0</v>
      </c>
      <c r="U1878" s="538">
        <v>0</v>
      </c>
      <c r="V1878" s="12">
        <v>0</v>
      </c>
      <c r="W1878" s="12">
        <v>0</v>
      </c>
      <c r="X1878" s="12">
        <v>0</v>
      </c>
      <c r="Y1878" s="12">
        <v>0</v>
      </c>
      <c r="Z1878" s="12">
        <v>0</v>
      </c>
      <c r="AA1878" s="12">
        <v>0</v>
      </c>
      <c r="AB1878" s="12">
        <v>0</v>
      </c>
      <c r="AC1878" s="351"/>
      <c r="AD1878" s="358"/>
    </row>
    <row r="1879" spans="1:30" ht="12.75">
      <c r="A1879" s="349"/>
      <c r="B1879" s="347"/>
      <c r="C1879" s="351"/>
      <c r="D1879" s="107"/>
      <c r="E1879" s="74"/>
      <c r="F1879" s="10">
        <v>1</v>
      </c>
      <c r="G1879" s="74"/>
      <c r="H1879" s="10"/>
      <c r="I1879" s="74"/>
      <c r="J1879" s="10"/>
      <c r="K1879" s="74"/>
      <c r="L1879" s="10"/>
      <c r="M1879" s="74"/>
      <c r="N1879" s="10"/>
      <c r="O1879" s="74"/>
      <c r="P1879" s="95"/>
      <c r="Q1879" s="27" t="s">
        <v>32</v>
      </c>
      <c r="R1879" s="47" t="s">
        <v>217</v>
      </c>
      <c r="S1879" s="12">
        <f t="shared" si="483"/>
        <v>580.1</v>
      </c>
      <c r="T1879" s="12">
        <f t="shared" si="483"/>
        <v>0</v>
      </c>
      <c r="U1879" s="538">
        <v>580.1</v>
      </c>
      <c r="V1879" s="12">
        <v>0</v>
      </c>
      <c r="W1879" s="12">
        <v>0</v>
      </c>
      <c r="X1879" s="12">
        <v>0</v>
      </c>
      <c r="Y1879" s="12">
        <v>0</v>
      </c>
      <c r="Z1879" s="12">
        <v>0</v>
      </c>
      <c r="AA1879" s="12">
        <v>0</v>
      </c>
      <c r="AB1879" s="12">
        <v>0</v>
      </c>
      <c r="AC1879" s="351"/>
      <c r="AD1879" s="358"/>
    </row>
    <row r="1880" spans="1:30" ht="13.5" thickBot="1">
      <c r="A1880" s="349"/>
      <c r="B1880" s="347"/>
      <c r="C1880" s="351"/>
      <c r="D1880" s="311"/>
      <c r="E1880" s="85"/>
      <c r="F1880" s="27"/>
      <c r="G1880" s="85"/>
      <c r="H1880" s="27">
        <v>1</v>
      </c>
      <c r="I1880" s="85"/>
      <c r="J1880" s="27"/>
      <c r="K1880" s="85"/>
      <c r="L1880" s="27"/>
      <c r="M1880" s="85"/>
      <c r="N1880" s="27"/>
      <c r="O1880" s="85"/>
      <c r="P1880" s="114"/>
      <c r="Q1880" s="27" t="s">
        <v>31</v>
      </c>
      <c r="R1880" s="48" t="s">
        <v>218</v>
      </c>
      <c r="S1880" s="15">
        <f t="shared" si="483"/>
        <v>12970.9</v>
      </c>
      <c r="T1880" s="15">
        <f t="shared" si="483"/>
        <v>0</v>
      </c>
      <c r="U1880" s="538">
        <v>12970.9</v>
      </c>
      <c r="V1880" s="15">
        <v>0</v>
      </c>
      <c r="W1880" s="15">
        <v>0</v>
      </c>
      <c r="X1880" s="15">
        <v>0</v>
      </c>
      <c r="Y1880" s="15">
        <v>0</v>
      </c>
      <c r="Z1880" s="15">
        <v>0</v>
      </c>
      <c r="AA1880" s="15">
        <v>0</v>
      </c>
      <c r="AB1880" s="15">
        <v>0</v>
      </c>
      <c r="AC1880" s="352"/>
      <c r="AD1880" s="359"/>
    </row>
    <row r="1881" spans="1:30" ht="12.75" customHeight="1">
      <c r="A1881" s="360" t="s">
        <v>157</v>
      </c>
      <c r="B1881" s="346" t="s">
        <v>158</v>
      </c>
      <c r="C1881" s="356" t="s">
        <v>41</v>
      </c>
      <c r="D1881" s="134"/>
      <c r="E1881" s="73"/>
      <c r="F1881" s="7"/>
      <c r="G1881" s="73"/>
      <c r="H1881" s="7"/>
      <c r="I1881" s="73"/>
      <c r="J1881" s="7"/>
      <c r="K1881" s="73"/>
      <c r="L1881" s="7"/>
      <c r="M1881" s="73"/>
      <c r="N1881" s="7"/>
      <c r="O1881" s="73"/>
      <c r="P1881" s="113"/>
      <c r="Q1881" s="78"/>
      <c r="R1881" s="55" t="s">
        <v>27</v>
      </c>
      <c r="S1881" s="8">
        <f>SUM(S1882:S1892)</f>
        <v>5737.5</v>
      </c>
      <c r="T1881" s="8">
        <f>SUM(T1882:T1892)</f>
        <v>0</v>
      </c>
      <c r="U1881" s="534">
        <f aca="true" t="shared" si="484" ref="U1881:AB1881">SUM(U1882:U1892)</f>
        <v>5737.5</v>
      </c>
      <c r="V1881" s="8">
        <f t="shared" si="484"/>
        <v>0</v>
      </c>
      <c r="W1881" s="8">
        <f t="shared" si="484"/>
        <v>0</v>
      </c>
      <c r="X1881" s="8">
        <f t="shared" si="484"/>
        <v>0</v>
      </c>
      <c r="Y1881" s="8">
        <f t="shared" si="484"/>
        <v>0</v>
      </c>
      <c r="Z1881" s="8">
        <f t="shared" si="484"/>
        <v>0</v>
      </c>
      <c r="AA1881" s="8">
        <f t="shared" si="484"/>
        <v>0</v>
      </c>
      <c r="AB1881" s="8">
        <f t="shared" si="484"/>
        <v>0</v>
      </c>
      <c r="AC1881" s="356" t="s">
        <v>28</v>
      </c>
      <c r="AD1881" s="357"/>
    </row>
    <row r="1882" spans="1:30" ht="12.75">
      <c r="A1882" s="349"/>
      <c r="B1882" s="347"/>
      <c r="C1882" s="351"/>
      <c r="D1882" s="107"/>
      <c r="E1882" s="74"/>
      <c r="F1882" s="10"/>
      <c r="G1882" s="74"/>
      <c r="H1882" s="10"/>
      <c r="I1882" s="74"/>
      <c r="J1882" s="10"/>
      <c r="K1882" s="74"/>
      <c r="L1882" s="10"/>
      <c r="M1882" s="74"/>
      <c r="N1882" s="10"/>
      <c r="O1882" s="74"/>
      <c r="P1882" s="95"/>
      <c r="Q1882" s="27"/>
      <c r="R1882" s="47" t="s">
        <v>30</v>
      </c>
      <c r="S1882" s="12">
        <f aca="true" t="shared" si="485" ref="S1882:T1886">U1882+W1882+Y1882+AA1882</f>
        <v>0</v>
      </c>
      <c r="T1882" s="12">
        <f t="shared" si="485"/>
        <v>0</v>
      </c>
      <c r="U1882" s="538">
        <v>0</v>
      </c>
      <c r="V1882" s="12">
        <v>0</v>
      </c>
      <c r="W1882" s="12">
        <v>0</v>
      </c>
      <c r="X1882" s="12">
        <v>0</v>
      </c>
      <c r="Y1882" s="12">
        <v>0</v>
      </c>
      <c r="Z1882" s="12">
        <v>0</v>
      </c>
      <c r="AA1882" s="12">
        <v>0</v>
      </c>
      <c r="AB1882" s="20">
        <v>0</v>
      </c>
      <c r="AC1882" s="351"/>
      <c r="AD1882" s="358"/>
    </row>
    <row r="1883" spans="1:30" ht="12.75">
      <c r="A1883" s="349"/>
      <c r="B1883" s="347"/>
      <c r="C1883" s="351"/>
      <c r="D1883" s="107"/>
      <c r="E1883" s="74"/>
      <c r="F1883" s="10"/>
      <c r="G1883" s="74"/>
      <c r="H1883" s="10"/>
      <c r="I1883" s="74"/>
      <c r="J1883" s="10"/>
      <c r="K1883" s="74"/>
      <c r="L1883" s="10"/>
      <c r="M1883" s="74"/>
      <c r="N1883" s="10"/>
      <c r="O1883" s="74"/>
      <c r="P1883" s="95"/>
      <c r="Q1883" s="27"/>
      <c r="R1883" s="47" t="s">
        <v>33</v>
      </c>
      <c r="S1883" s="12">
        <f t="shared" si="485"/>
        <v>0</v>
      </c>
      <c r="T1883" s="12">
        <f t="shared" si="485"/>
        <v>0</v>
      </c>
      <c r="U1883" s="538">
        <v>0</v>
      </c>
      <c r="V1883" s="12">
        <v>0</v>
      </c>
      <c r="W1883" s="12">
        <v>0</v>
      </c>
      <c r="X1883" s="12">
        <v>0</v>
      </c>
      <c r="Y1883" s="12">
        <v>0</v>
      </c>
      <c r="Z1883" s="12">
        <v>0</v>
      </c>
      <c r="AA1883" s="12">
        <v>0</v>
      </c>
      <c r="AB1883" s="20">
        <v>0</v>
      </c>
      <c r="AC1883" s="351"/>
      <c r="AD1883" s="358"/>
    </row>
    <row r="1884" spans="1:30" ht="12.75">
      <c r="A1884" s="349"/>
      <c r="B1884" s="347"/>
      <c r="C1884" s="351"/>
      <c r="D1884" s="107"/>
      <c r="E1884" s="74"/>
      <c r="F1884" s="10"/>
      <c r="G1884" s="74"/>
      <c r="H1884" s="10"/>
      <c r="I1884" s="74"/>
      <c r="J1884" s="10"/>
      <c r="K1884" s="74"/>
      <c r="L1884" s="10"/>
      <c r="M1884" s="74"/>
      <c r="N1884" s="10"/>
      <c r="O1884" s="74"/>
      <c r="P1884" s="95"/>
      <c r="Q1884" s="27"/>
      <c r="R1884" s="47" t="s">
        <v>34</v>
      </c>
      <c r="S1884" s="12">
        <f t="shared" si="485"/>
        <v>0</v>
      </c>
      <c r="T1884" s="12">
        <f t="shared" si="485"/>
        <v>0</v>
      </c>
      <c r="U1884" s="538">
        <v>0</v>
      </c>
      <c r="V1884" s="12">
        <v>0</v>
      </c>
      <c r="W1884" s="12">
        <v>0</v>
      </c>
      <c r="X1884" s="12">
        <v>0</v>
      </c>
      <c r="Y1884" s="12">
        <v>0</v>
      </c>
      <c r="Z1884" s="12">
        <v>0</v>
      </c>
      <c r="AA1884" s="12">
        <v>0</v>
      </c>
      <c r="AB1884" s="20">
        <v>0</v>
      </c>
      <c r="AC1884" s="351"/>
      <c r="AD1884" s="358"/>
    </row>
    <row r="1885" spans="1:30" ht="12.75">
      <c r="A1885" s="349"/>
      <c r="B1885" s="347"/>
      <c r="C1885" s="351"/>
      <c r="D1885" s="107"/>
      <c r="E1885" s="74"/>
      <c r="F1885" s="10"/>
      <c r="G1885" s="74"/>
      <c r="H1885" s="10"/>
      <c r="I1885" s="74"/>
      <c r="J1885" s="10"/>
      <c r="K1885" s="74"/>
      <c r="L1885" s="10"/>
      <c r="M1885" s="74"/>
      <c r="N1885" s="10"/>
      <c r="O1885" s="74"/>
      <c r="P1885" s="95"/>
      <c r="Q1885" s="27"/>
      <c r="R1885" s="47" t="s">
        <v>35</v>
      </c>
      <c r="S1885" s="12">
        <f t="shared" si="485"/>
        <v>0</v>
      </c>
      <c r="T1885" s="12">
        <f t="shared" si="485"/>
        <v>0</v>
      </c>
      <c r="U1885" s="538">
        <v>0</v>
      </c>
      <c r="V1885" s="12">
        <v>0</v>
      </c>
      <c r="W1885" s="12">
        <v>0</v>
      </c>
      <c r="X1885" s="12">
        <v>0</v>
      </c>
      <c r="Y1885" s="12">
        <v>0</v>
      </c>
      <c r="Z1885" s="12">
        <v>0</v>
      </c>
      <c r="AA1885" s="12">
        <v>0</v>
      </c>
      <c r="AB1885" s="20">
        <v>0</v>
      </c>
      <c r="AC1885" s="351"/>
      <c r="AD1885" s="358"/>
    </row>
    <row r="1886" spans="1:30" ht="12.75">
      <c r="A1886" s="349"/>
      <c r="B1886" s="347"/>
      <c r="C1886" s="351"/>
      <c r="D1886" s="107"/>
      <c r="E1886" s="74"/>
      <c r="F1886" s="10"/>
      <c r="G1886" s="74"/>
      <c r="H1886" s="10"/>
      <c r="I1886" s="74"/>
      <c r="J1886" s="10"/>
      <c r="K1886" s="74"/>
      <c r="L1886" s="10"/>
      <c r="M1886" s="74"/>
      <c r="N1886" s="10"/>
      <c r="O1886" s="74"/>
      <c r="P1886" s="95"/>
      <c r="Q1886" s="27"/>
      <c r="R1886" s="47" t="s">
        <v>36</v>
      </c>
      <c r="S1886" s="12">
        <f t="shared" si="485"/>
        <v>0</v>
      </c>
      <c r="T1886" s="12">
        <f t="shared" si="485"/>
        <v>0</v>
      </c>
      <c r="U1886" s="538">
        <v>0</v>
      </c>
      <c r="V1886" s="12">
        <v>0</v>
      </c>
      <c r="W1886" s="12">
        <v>0</v>
      </c>
      <c r="X1886" s="12">
        <v>0</v>
      </c>
      <c r="Y1886" s="12">
        <v>0</v>
      </c>
      <c r="Z1886" s="12">
        <v>0</v>
      </c>
      <c r="AA1886" s="12">
        <v>0</v>
      </c>
      <c r="AB1886" s="20">
        <v>0</v>
      </c>
      <c r="AC1886" s="351"/>
      <c r="AD1886" s="358"/>
    </row>
    <row r="1887" spans="1:30" ht="12.75">
      <c r="A1887" s="349"/>
      <c r="B1887" s="347"/>
      <c r="C1887" s="351"/>
      <c r="D1887" s="107"/>
      <c r="E1887" s="74"/>
      <c r="F1887" s="10"/>
      <c r="G1887" s="74"/>
      <c r="H1887" s="10"/>
      <c r="I1887" s="74"/>
      <c r="J1887" s="10"/>
      <c r="K1887" s="74"/>
      <c r="L1887" s="10"/>
      <c r="M1887" s="74"/>
      <c r="N1887" s="10"/>
      <c r="O1887" s="74"/>
      <c r="P1887" s="95"/>
      <c r="Q1887" s="27"/>
      <c r="R1887" s="47" t="s">
        <v>207</v>
      </c>
      <c r="S1887" s="12">
        <v>0</v>
      </c>
      <c r="T1887" s="12">
        <v>0</v>
      </c>
      <c r="U1887" s="538">
        <v>0</v>
      </c>
      <c r="V1887" s="12">
        <v>0</v>
      </c>
      <c r="W1887" s="12">
        <v>0</v>
      </c>
      <c r="X1887" s="12">
        <v>0</v>
      </c>
      <c r="Y1887" s="12">
        <v>0</v>
      </c>
      <c r="Z1887" s="12">
        <v>0</v>
      </c>
      <c r="AA1887" s="12">
        <v>0</v>
      </c>
      <c r="AB1887" s="20">
        <v>0</v>
      </c>
      <c r="AC1887" s="351"/>
      <c r="AD1887" s="358"/>
    </row>
    <row r="1888" spans="1:30" ht="12.75">
      <c r="A1888" s="349"/>
      <c r="B1888" s="347"/>
      <c r="C1888" s="351"/>
      <c r="D1888" s="107"/>
      <c r="E1888" s="74"/>
      <c r="F1888" s="10"/>
      <c r="G1888" s="74"/>
      <c r="H1888" s="10"/>
      <c r="I1888" s="74"/>
      <c r="J1888" s="10"/>
      <c r="K1888" s="74"/>
      <c r="L1888" s="10"/>
      <c r="M1888" s="74"/>
      <c r="N1888" s="10"/>
      <c r="O1888" s="74"/>
      <c r="P1888" s="95"/>
      <c r="Q1888" s="27"/>
      <c r="R1888" s="47" t="s">
        <v>214</v>
      </c>
      <c r="S1888" s="12">
        <f aca="true" t="shared" si="486" ref="S1888:T1892">U1888+W1888+Y1888+AA1888</f>
        <v>0</v>
      </c>
      <c r="T1888" s="12">
        <f t="shared" si="486"/>
        <v>0</v>
      </c>
      <c r="U1888" s="538">
        <v>0</v>
      </c>
      <c r="V1888" s="12">
        <v>0</v>
      </c>
      <c r="W1888" s="12">
        <v>0</v>
      </c>
      <c r="X1888" s="12">
        <v>0</v>
      </c>
      <c r="Y1888" s="12">
        <v>0</v>
      </c>
      <c r="Z1888" s="12">
        <v>0</v>
      </c>
      <c r="AA1888" s="12">
        <v>0</v>
      </c>
      <c r="AB1888" s="12">
        <v>0</v>
      </c>
      <c r="AC1888" s="351"/>
      <c r="AD1888" s="358"/>
    </row>
    <row r="1889" spans="1:30" ht="12.75">
      <c r="A1889" s="349"/>
      <c r="B1889" s="347"/>
      <c r="C1889" s="351"/>
      <c r="D1889" s="107"/>
      <c r="E1889" s="74"/>
      <c r="F1889" s="10"/>
      <c r="G1889" s="74"/>
      <c r="H1889" s="10"/>
      <c r="I1889" s="74"/>
      <c r="J1889" s="10"/>
      <c r="K1889" s="74"/>
      <c r="L1889" s="10"/>
      <c r="M1889" s="74"/>
      <c r="N1889" s="10"/>
      <c r="O1889" s="74"/>
      <c r="P1889" s="95"/>
      <c r="Q1889" s="27"/>
      <c r="R1889" s="47" t="s">
        <v>215</v>
      </c>
      <c r="S1889" s="12">
        <f t="shared" si="486"/>
        <v>0</v>
      </c>
      <c r="T1889" s="12">
        <f t="shared" si="486"/>
        <v>0</v>
      </c>
      <c r="U1889" s="538">
        <v>0</v>
      </c>
      <c r="V1889" s="12">
        <v>0</v>
      </c>
      <c r="W1889" s="12">
        <v>0</v>
      </c>
      <c r="X1889" s="12">
        <v>0</v>
      </c>
      <c r="Y1889" s="12">
        <v>0</v>
      </c>
      <c r="Z1889" s="12">
        <v>0</v>
      </c>
      <c r="AA1889" s="12">
        <v>0</v>
      </c>
      <c r="AB1889" s="12">
        <v>0</v>
      </c>
      <c r="AC1889" s="351"/>
      <c r="AD1889" s="358"/>
    </row>
    <row r="1890" spans="1:30" ht="12.75">
      <c r="A1890" s="349"/>
      <c r="B1890" s="347"/>
      <c r="C1890" s="351"/>
      <c r="D1890" s="107"/>
      <c r="E1890" s="74"/>
      <c r="F1890" s="10"/>
      <c r="G1890" s="74"/>
      <c r="H1890" s="10"/>
      <c r="I1890" s="74"/>
      <c r="J1890" s="10"/>
      <c r="K1890" s="74"/>
      <c r="L1890" s="10"/>
      <c r="M1890" s="74"/>
      <c r="N1890" s="10"/>
      <c r="O1890" s="74"/>
      <c r="P1890" s="95"/>
      <c r="Q1890" s="27"/>
      <c r="R1890" s="47" t="s">
        <v>216</v>
      </c>
      <c r="S1890" s="12">
        <f t="shared" si="486"/>
        <v>0</v>
      </c>
      <c r="T1890" s="12">
        <f t="shared" si="486"/>
        <v>0</v>
      </c>
      <c r="U1890" s="538">
        <v>0</v>
      </c>
      <c r="V1890" s="12">
        <v>0</v>
      </c>
      <c r="W1890" s="12">
        <v>0</v>
      </c>
      <c r="X1890" s="12">
        <v>0</v>
      </c>
      <c r="Y1890" s="12">
        <v>0</v>
      </c>
      <c r="Z1890" s="12">
        <v>0</v>
      </c>
      <c r="AA1890" s="12">
        <v>0</v>
      </c>
      <c r="AB1890" s="12">
        <v>0</v>
      </c>
      <c r="AC1890" s="351"/>
      <c r="AD1890" s="358"/>
    </row>
    <row r="1891" spans="1:30" ht="12.75">
      <c r="A1891" s="349"/>
      <c r="B1891" s="347"/>
      <c r="C1891" s="351"/>
      <c r="D1891" s="107"/>
      <c r="E1891" s="74"/>
      <c r="F1891" s="10">
        <v>1</v>
      </c>
      <c r="G1891" s="74"/>
      <c r="H1891" s="10"/>
      <c r="I1891" s="74"/>
      <c r="J1891" s="10"/>
      <c r="K1891" s="74"/>
      <c r="L1891" s="10"/>
      <c r="M1891" s="74"/>
      <c r="N1891" s="10"/>
      <c r="O1891" s="74"/>
      <c r="P1891" s="95"/>
      <c r="Q1891" s="27" t="s">
        <v>32</v>
      </c>
      <c r="R1891" s="47" t="s">
        <v>217</v>
      </c>
      <c r="S1891" s="12">
        <f t="shared" si="486"/>
        <v>278.6</v>
      </c>
      <c r="T1891" s="12">
        <f t="shared" si="486"/>
        <v>0</v>
      </c>
      <c r="U1891" s="538">
        <v>278.6</v>
      </c>
      <c r="V1891" s="12">
        <v>0</v>
      </c>
      <c r="W1891" s="12">
        <v>0</v>
      </c>
      <c r="X1891" s="12">
        <v>0</v>
      </c>
      <c r="Y1891" s="12">
        <v>0</v>
      </c>
      <c r="Z1891" s="12">
        <v>0</v>
      </c>
      <c r="AA1891" s="12">
        <v>0</v>
      </c>
      <c r="AB1891" s="12">
        <v>0</v>
      </c>
      <c r="AC1891" s="351"/>
      <c r="AD1891" s="358"/>
    </row>
    <row r="1892" spans="1:30" ht="13.5" thickBot="1">
      <c r="A1892" s="350"/>
      <c r="B1892" s="348"/>
      <c r="C1892" s="352"/>
      <c r="D1892" s="135"/>
      <c r="E1892" s="75"/>
      <c r="F1892" s="21"/>
      <c r="G1892" s="75"/>
      <c r="H1892" s="21">
        <v>1</v>
      </c>
      <c r="I1892" s="75"/>
      <c r="J1892" s="21"/>
      <c r="K1892" s="75"/>
      <c r="L1892" s="21"/>
      <c r="M1892" s="75"/>
      <c r="N1892" s="21"/>
      <c r="O1892" s="75"/>
      <c r="P1892" s="114"/>
      <c r="Q1892" s="27" t="s">
        <v>31</v>
      </c>
      <c r="R1892" s="48" t="s">
        <v>218</v>
      </c>
      <c r="S1892" s="15">
        <f t="shared" si="486"/>
        <v>5458.9</v>
      </c>
      <c r="T1892" s="15">
        <f t="shared" si="486"/>
        <v>0</v>
      </c>
      <c r="U1892" s="538">
        <v>5458.9</v>
      </c>
      <c r="V1892" s="15">
        <v>0</v>
      </c>
      <c r="W1892" s="15">
        <v>0</v>
      </c>
      <c r="X1892" s="15">
        <v>0</v>
      </c>
      <c r="Y1892" s="15">
        <v>0</v>
      </c>
      <c r="Z1892" s="15">
        <v>0</v>
      </c>
      <c r="AA1892" s="15">
        <v>0</v>
      </c>
      <c r="AB1892" s="15">
        <v>0</v>
      </c>
      <c r="AC1892" s="352"/>
      <c r="AD1892" s="359"/>
    </row>
    <row r="1893" spans="1:30" ht="12.75" customHeight="1">
      <c r="A1893" s="360" t="s">
        <v>159</v>
      </c>
      <c r="B1893" s="548" t="s">
        <v>160</v>
      </c>
      <c r="C1893" s="616" t="s">
        <v>161</v>
      </c>
      <c r="D1893" s="617"/>
      <c r="E1893" s="618"/>
      <c r="F1893" s="619"/>
      <c r="G1893" s="618"/>
      <c r="H1893" s="619"/>
      <c r="I1893" s="618"/>
      <c r="J1893" s="619"/>
      <c r="K1893" s="618"/>
      <c r="L1893" s="619"/>
      <c r="M1893" s="618"/>
      <c r="N1893" s="619"/>
      <c r="O1893" s="618"/>
      <c r="P1893" s="620"/>
      <c r="Q1893" s="665"/>
      <c r="R1893" s="599" t="s">
        <v>27</v>
      </c>
      <c r="S1893" s="534">
        <f>SUM(S1894:S1904)</f>
        <v>296960</v>
      </c>
      <c r="T1893" s="534">
        <f aca="true" t="shared" si="487" ref="T1893:AB1893">SUM(T1894:T1904)</f>
        <v>0</v>
      </c>
      <c r="U1893" s="534">
        <f t="shared" si="487"/>
        <v>296960</v>
      </c>
      <c r="V1893" s="534">
        <f t="shared" si="487"/>
        <v>0</v>
      </c>
      <c r="W1893" s="534">
        <f t="shared" si="487"/>
        <v>0</v>
      </c>
      <c r="X1893" s="534">
        <f t="shared" si="487"/>
        <v>0</v>
      </c>
      <c r="Y1893" s="534">
        <f t="shared" si="487"/>
        <v>0</v>
      </c>
      <c r="Z1893" s="534">
        <f t="shared" si="487"/>
        <v>0</v>
      </c>
      <c r="AA1893" s="534">
        <f t="shared" si="487"/>
        <v>0</v>
      </c>
      <c r="AB1893" s="534">
        <f t="shared" si="487"/>
        <v>0</v>
      </c>
      <c r="AC1893" s="616" t="s">
        <v>28</v>
      </c>
      <c r="AD1893" s="622"/>
    </row>
    <row r="1894" spans="1:30" ht="12.75">
      <c r="A1894" s="349"/>
      <c r="B1894" s="549"/>
      <c r="C1894" s="625"/>
      <c r="D1894" s="626"/>
      <c r="E1894" s="627"/>
      <c r="F1894" s="628"/>
      <c r="G1894" s="627"/>
      <c r="H1894" s="628"/>
      <c r="I1894" s="627"/>
      <c r="J1894" s="628"/>
      <c r="K1894" s="627"/>
      <c r="L1894" s="628"/>
      <c r="M1894" s="627"/>
      <c r="N1894" s="628"/>
      <c r="O1894" s="627"/>
      <c r="P1894" s="629"/>
      <c r="Q1894" s="666"/>
      <c r="R1894" s="552" t="s">
        <v>30</v>
      </c>
      <c r="S1894" s="538">
        <f aca="true" t="shared" si="488" ref="S1894:T1898">U1894+W1894+Y1894+AA1894</f>
        <v>0</v>
      </c>
      <c r="T1894" s="538">
        <f t="shared" si="488"/>
        <v>0</v>
      </c>
      <c r="U1894" s="538">
        <v>0</v>
      </c>
      <c r="V1894" s="538">
        <v>0</v>
      </c>
      <c r="W1894" s="538">
        <v>0</v>
      </c>
      <c r="X1894" s="538">
        <v>0</v>
      </c>
      <c r="Y1894" s="538">
        <v>0</v>
      </c>
      <c r="Z1894" s="538">
        <v>0</v>
      </c>
      <c r="AA1894" s="538">
        <v>0</v>
      </c>
      <c r="AB1894" s="667">
        <v>0</v>
      </c>
      <c r="AC1894" s="625"/>
      <c r="AD1894" s="630"/>
    </row>
    <row r="1895" spans="1:30" ht="12.75">
      <c r="A1895" s="349"/>
      <c r="B1895" s="549"/>
      <c r="C1895" s="625"/>
      <c r="D1895" s="626"/>
      <c r="E1895" s="627"/>
      <c r="F1895" s="628"/>
      <c r="G1895" s="627"/>
      <c r="H1895" s="628"/>
      <c r="I1895" s="627"/>
      <c r="J1895" s="628"/>
      <c r="K1895" s="627"/>
      <c r="L1895" s="628"/>
      <c r="M1895" s="627"/>
      <c r="N1895" s="628"/>
      <c r="O1895" s="627"/>
      <c r="P1895" s="629"/>
      <c r="Q1895" s="666"/>
      <c r="R1895" s="668" t="s">
        <v>33</v>
      </c>
      <c r="S1895" s="538">
        <f t="shared" si="488"/>
        <v>0</v>
      </c>
      <c r="T1895" s="538">
        <f t="shared" si="488"/>
        <v>0</v>
      </c>
      <c r="U1895" s="538">
        <v>0</v>
      </c>
      <c r="V1895" s="538">
        <v>0</v>
      </c>
      <c r="W1895" s="538">
        <v>0</v>
      </c>
      <c r="X1895" s="538">
        <v>0</v>
      </c>
      <c r="Y1895" s="538">
        <v>0</v>
      </c>
      <c r="Z1895" s="538">
        <v>0</v>
      </c>
      <c r="AA1895" s="538">
        <v>0</v>
      </c>
      <c r="AB1895" s="538">
        <v>0</v>
      </c>
      <c r="AC1895" s="625"/>
      <c r="AD1895" s="630"/>
    </row>
    <row r="1896" spans="1:30" ht="12.75">
      <c r="A1896" s="349"/>
      <c r="B1896" s="549"/>
      <c r="C1896" s="625"/>
      <c r="D1896" s="626"/>
      <c r="E1896" s="627"/>
      <c r="F1896" s="628"/>
      <c r="G1896" s="627"/>
      <c r="H1896" s="628"/>
      <c r="I1896" s="627"/>
      <c r="J1896" s="628"/>
      <c r="K1896" s="627"/>
      <c r="L1896" s="628"/>
      <c r="M1896" s="627"/>
      <c r="N1896" s="628"/>
      <c r="O1896" s="627"/>
      <c r="P1896" s="629"/>
      <c r="Q1896" s="666"/>
      <c r="R1896" s="552" t="s">
        <v>34</v>
      </c>
      <c r="S1896" s="538">
        <f t="shared" si="488"/>
        <v>0</v>
      </c>
      <c r="T1896" s="538">
        <f t="shared" si="488"/>
        <v>0</v>
      </c>
      <c r="U1896" s="538">
        <v>0</v>
      </c>
      <c r="V1896" s="538">
        <v>0</v>
      </c>
      <c r="W1896" s="538">
        <v>0</v>
      </c>
      <c r="X1896" s="538">
        <v>0</v>
      </c>
      <c r="Y1896" s="538">
        <v>0</v>
      </c>
      <c r="Z1896" s="538">
        <v>0</v>
      </c>
      <c r="AA1896" s="538">
        <v>0</v>
      </c>
      <c r="AB1896" s="667">
        <v>0</v>
      </c>
      <c r="AC1896" s="625"/>
      <c r="AD1896" s="630"/>
    </row>
    <row r="1897" spans="1:30" ht="12.75">
      <c r="A1897" s="349"/>
      <c r="B1897" s="549"/>
      <c r="C1897" s="625"/>
      <c r="D1897" s="626"/>
      <c r="E1897" s="627"/>
      <c r="F1897" s="628"/>
      <c r="G1897" s="627"/>
      <c r="H1897" s="628"/>
      <c r="I1897" s="627"/>
      <c r="J1897" s="628"/>
      <c r="K1897" s="627"/>
      <c r="L1897" s="628"/>
      <c r="M1897" s="627"/>
      <c r="N1897" s="628"/>
      <c r="O1897" s="627"/>
      <c r="P1897" s="629"/>
      <c r="Q1897" s="666"/>
      <c r="R1897" s="552" t="s">
        <v>35</v>
      </c>
      <c r="S1897" s="538">
        <f t="shared" si="488"/>
        <v>0</v>
      </c>
      <c r="T1897" s="538">
        <f t="shared" si="488"/>
        <v>0</v>
      </c>
      <c r="U1897" s="538">
        <v>0</v>
      </c>
      <c r="V1897" s="538">
        <v>0</v>
      </c>
      <c r="W1897" s="538">
        <v>0</v>
      </c>
      <c r="X1897" s="538">
        <v>0</v>
      </c>
      <c r="Y1897" s="538">
        <v>0</v>
      </c>
      <c r="Z1897" s="538">
        <v>0</v>
      </c>
      <c r="AA1897" s="538">
        <v>0</v>
      </c>
      <c r="AB1897" s="667">
        <v>0</v>
      </c>
      <c r="AC1897" s="625"/>
      <c r="AD1897" s="630"/>
    </row>
    <row r="1898" spans="1:30" ht="12.75">
      <c r="A1898" s="349"/>
      <c r="B1898" s="549"/>
      <c r="C1898" s="625"/>
      <c r="D1898" s="626"/>
      <c r="E1898" s="627"/>
      <c r="F1898" s="628"/>
      <c r="G1898" s="627"/>
      <c r="H1898" s="628"/>
      <c r="I1898" s="627"/>
      <c r="J1898" s="628"/>
      <c r="K1898" s="627"/>
      <c r="L1898" s="628"/>
      <c r="M1898" s="627"/>
      <c r="N1898" s="628"/>
      <c r="O1898" s="627"/>
      <c r="P1898" s="629"/>
      <c r="Q1898" s="666"/>
      <c r="R1898" s="552" t="s">
        <v>36</v>
      </c>
      <c r="S1898" s="538">
        <f t="shared" si="488"/>
        <v>0</v>
      </c>
      <c r="T1898" s="538">
        <f t="shared" si="488"/>
        <v>0</v>
      </c>
      <c r="U1898" s="538">
        <v>0</v>
      </c>
      <c r="V1898" s="538">
        <v>0</v>
      </c>
      <c r="W1898" s="538">
        <v>0</v>
      </c>
      <c r="X1898" s="538">
        <v>0</v>
      </c>
      <c r="Y1898" s="538">
        <v>0</v>
      </c>
      <c r="Z1898" s="538">
        <v>0</v>
      </c>
      <c r="AA1898" s="538">
        <v>0</v>
      </c>
      <c r="AB1898" s="667">
        <v>0</v>
      </c>
      <c r="AC1898" s="625"/>
      <c r="AD1898" s="630"/>
    </row>
    <row r="1899" spans="1:30" ht="12.75">
      <c r="A1899" s="349"/>
      <c r="B1899" s="549"/>
      <c r="C1899" s="625"/>
      <c r="D1899" s="626"/>
      <c r="E1899" s="627"/>
      <c r="F1899" s="628"/>
      <c r="G1899" s="627"/>
      <c r="H1899" s="628"/>
      <c r="I1899" s="627"/>
      <c r="J1899" s="628"/>
      <c r="K1899" s="627"/>
      <c r="L1899" s="628"/>
      <c r="M1899" s="627"/>
      <c r="N1899" s="628"/>
      <c r="O1899" s="627"/>
      <c r="P1899" s="629"/>
      <c r="Q1899" s="666"/>
      <c r="R1899" s="552" t="s">
        <v>207</v>
      </c>
      <c r="S1899" s="538">
        <v>0</v>
      </c>
      <c r="T1899" s="538">
        <v>0</v>
      </c>
      <c r="U1899" s="538">
        <v>0</v>
      </c>
      <c r="V1899" s="538">
        <v>0</v>
      </c>
      <c r="W1899" s="538">
        <v>0</v>
      </c>
      <c r="X1899" s="538">
        <v>0</v>
      </c>
      <c r="Y1899" s="538">
        <v>0</v>
      </c>
      <c r="Z1899" s="538">
        <v>0</v>
      </c>
      <c r="AA1899" s="538">
        <v>0</v>
      </c>
      <c r="AB1899" s="667">
        <v>0</v>
      </c>
      <c r="AC1899" s="625"/>
      <c r="AD1899" s="630"/>
    </row>
    <row r="1900" spans="1:30" ht="12.75">
      <c r="A1900" s="349"/>
      <c r="B1900" s="549"/>
      <c r="C1900" s="625"/>
      <c r="D1900" s="626"/>
      <c r="E1900" s="627"/>
      <c r="F1900" s="628"/>
      <c r="G1900" s="627"/>
      <c r="H1900" s="628"/>
      <c r="I1900" s="627"/>
      <c r="J1900" s="628"/>
      <c r="K1900" s="627"/>
      <c r="L1900" s="628"/>
      <c r="M1900" s="627"/>
      <c r="N1900" s="628"/>
      <c r="O1900" s="627"/>
      <c r="P1900" s="629"/>
      <c r="Q1900" s="666"/>
      <c r="R1900" s="552" t="s">
        <v>214</v>
      </c>
      <c r="S1900" s="538">
        <f aca="true" t="shared" si="489" ref="S1900:T1904">U1900+W1900+Y1900+AA1900</f>
        <v>0</v>
      </c>
      <c r="T1900" s="538">
        <f t="shared" si="489"/>
        <v>0</v>
      </c>
      <c r="U1900" s="538">
        <v>0</v>
      </c>
      <c r="V1900" s="538">
        <v>0</v>
      </c>
      <c r="W1900" s="538">
        <v>0</v>
      </c>
      <c r="X1900" s="538">
        <v>0</v>
      </c>
      <c r="Y1900" s="538">
        <v>0</v>
      </c>
      <c r="Z1900" s="538">
        <v>0</v>
      </c>
      <c r="AA1900" s="538">
        <v>0</v>
      </c>
      <c r="AB1900" s="538">
        <v>0</v>
      </c>
      <c r="AC1900" s="625"/>
      <c r="AD1900" s="630"/>
    </row>
    <row r="1901" spans="1:30" ht="12.75">
      <c r="A1901" s="349"/>
      <c r="B1901" s="549"/>
      <c r="C1901" s="625"/>
      <c r="D1901" s="626"/>
      <c r="E1901" s="627"/>
      <c r="F1901" s="628"/>
      <c r="G1901" s="627"/>
      <c r="H1901" s="628"/>
      <c r="I1901" s="627"/>
      <c r="J1901" s="628"/>
      <c r="K1901" s="627"/>
      <c r="L1901" s="628"/>
      <c r="M1901" s="627"/>
      <c r="N1901" s="628"/>
      <c r="O1901" s="627"/>
      <c r="P1901" s="629"/>
      <c r="Q1901" s="666"/>
      <c r="R1901" s="552" t="s">
        <v>215</v>
      </c>
      <c r="S1901" s="538">
        <f t="shared" si="489"/>
        <v>0</v>
      </c>
      <c r="T1901" s="538">
        <f t="shared" si="489"/>
        <v>0</v>
      </c>
      <c r="U1901" s="538">
        <v>0</v>
      </c>
      <c r="V1901" s="538">
        <v>0</v>
      </c>
      <c r="W1901" s="538">
        <v>0</v>
      </c>
      <c r="X1901" s="538">
        <v>0</v>
      </c>
      <c r="Y1901" s="538">
        <v>0</v>
      </c>
      <c r="Z1901" s="538">
        <v>0</v>
      </c>
      <c r="AA1901" s="538">
        <v>0</v>
      </c>
      <c r="AB1901" s="538">
        <v>0</v>
      </c>
      <c r="AC1901" s="625"/>
      <c r="AD1901" s="630"/>
    </row>
    <row r="1902" spans="1:30" ht="12.75">
      <c r="A1902" s="349"/>
      <c r="B1902" s="549"/>
      <c r="C1902" s="625"/>
      <c r="D1902" s="626"/>
      <c r="E1902" s="627"/>
      <c r="F1902" s="628"/>
      <c r="G1902" s="627"/>
      <c r="H1902" s="628"/>
      <c r="I1902" s="627"/>
      <c r="J1902" s="628"/>
      <c r="K1902" s="627"/>
      <c r="L1902" s="628"/>
      <c r="M1902" s="627"/>
      <c r="N1902" s="628"/>
      <c r="O1902" s="627"/>
      <c r="P1902" s="629"/>
      <c r="Q1902" s="666"/>
      <c r="R1902" s="552" t="s">
        <v>216</v>
      </c>
      <c r="S1902" s="538">
        <f t="shared" si="489"/>
        <v>0</v>
      </c>
      <c r="T1902" s="538">
        <f t="shared" si="489"/>
        <v>0</v>
      </c>
      <c r="U1902" s="538">
        <v>0</v>
      </c>
      <c r="V1902" s="538">
        <v>0</v>
      </c>
      <c r="W1902" s="538">
        <v>0</v>
      </c>
      <c r="X1902" s="538">
        <v>0</v>
      </c>
      <c r="Y1902" s="538">
        <v>0</v>
      </c>
      <c r="Z1902" s="538">
        <v>0</v>
      </c>
      <c r="AA1902" s="538">
        <v>0</v>
      </c>
      <c r="AB1902" s="538">
        <v>0</v>
      </c>
      <c r="AC1902" s="625"/>
      <c r="AD1902" s="630"/>
    </row>
    <row r="1903" spans="1:30" ht="12.75">
      <c r="A1903" s="349"/>
      <c r="B1903" s="549"/>
      <c r="C1903" s="625"/>
      <c r="D1903" s="626"/>
      <c r="E1903" s="627"/>
      <c r="F1903" s="628"/>
      <c r="G1903" s="627"/>
      <c r="H1903" s="628">
        <v>1</v>
      </c>
      <c r="I1903" s="627"/>
      <c r="J1903" s="628"/>
      <c r="K1903" s="627"/>
      <c r="L1903" s="628"/>
      <c r="M1903" s="627"/>
      <c r="N1903" s="628"/>
      <c r="O1903" s="627"/>
      <c r="P1903" s="629"/>
      <c r="Q1903" s="666" t="s">
        <v>32</v>
      </c>
      <c r="R1903" s="552" t="s">
        <v>217</v>
      </c>
      <c r="S1903" s="538">
        <f t="shared" si="489"/>
        <v>75000</v>
      </c>
      <c r="T1903" s="538">
        <f t="shared" si="489"/>
        <v>0</v>
      </c>
      <c r="U1903" s="538">
        <v>75000</v>
      </c>
      <c r="V1903" s="538">
        <v>0</v>
      </c>
      <c r="W1903" s="538">
        <v>0</v>
      </c>
      <c r="X1903" s="538">
        <v>0</v>
      </c>
      <c r="Y1903" s="538">
        <v>0</v>
      </c>
      <c r="Z1903" s="538">
        <v>0</v>
      </c>
      <c r="AA1903" s="538">
        <v>0</v>
      </c>
      <c r="AB1903" s="538">
        <v>0</v>
      </c>
      <c r="AC1903" s="625"/>
      <c r="AD1903" s="630"/>
    </row>
    <row r="1904" spans="1:30" ht="13.5" thickBot="1">
      <c r="A1904" s="349"/>
      <c r="B1904" s="549"/>
      <c r="C1904" s="625"/>
      <c r="D1904" s="669">
        <v>11214</v>
      </c>
      <c r="E1904" s="670"/>
      <c r="F1904" s="666"/>
      <c r="G1904" s="670"/>
      <c r="H1904" s="666"/>
      <c r="I1904" s="670"/>
      <c r="J1904" s="666">
        <v>1</v>
      </c>
      <c r="K1904" s="670"/>
      <c r="L1904" s="666"/>
      <c r="M1904" s="670"/>
      <c r="N1904" s="666"/>
      <c r="O1904" s="670"/>
      <c r="P1904" s="637"/>
      <c r="Q1904" s="666" t="s">
        <v>31</v>
      </c>
      <c r="R1904" s="553" t="s">
        <v>218</v>
      </c>
      <c r="S1904" s="542">
        <f t="shared" si="489"/>
        <v>221960</v>
      </c>
      <c r="T1904" s="542">
        <f t="shared" si="489"/>
        <v>0</v>
      </c>
      <c r="U1904" s="538">
        <v>221960</v>
      </c>
      <c r="V1904" s="542">
        <v>0</v>
      </c>
      <c r="W1904" s="542">
        <v>0</v>
      </c>
      <c r="X1904" s="542">
        <v>0</v>
      </c>
      <c r="Y1904" s="542">
        <v>0</v>
      </c>
      <c r="Z1904" s="542">
        <v>0</v>
      </c>
      <c r="AA1904" s="542">
        <v>0</v>
      </c>
      <c r="AB1904" s="542">
        <v>0</v>
      </c>
      <c r="AC1904" s="633"/>
      <c r="AD1904" s="638"/>
    </row>
    <row r="1905" spans="1:30" ht="12.75" customHeight="1">
      <c r="A1905" s="360" t="s">
        <v>162</v>
      </c>
      <c r="B1905" s="548" t="s">
        <v>6</v>
      </c>
      <c r="C1905" s="616" t="s">
        <v>163</v>
      </c>
      <c r="D1905" s="617"/>
      <c r="E1905" s="618"/>
      <c r="F1905" s="619"/>
      <c r="G1905" s="618"/>
      <c r="H1905" s="619"/>
      <c r="I1905" s="618"/>
      <c r="J1905" s="619"/>
      <c r="K1905" s="618"/>
      <c r="L1905" s="619"/>
      <c r="M1905" s="618"/>
      <c r="N1905" s="619"/>
      <c r="O1905" s="618"/>
      <c r="P1905" s="620"/>
      <c r="Q1905" s="671"/>
      <c r="R1905" s="599" t="s">
        <v>27</v>
      </c>
      <c r="S1905" s="534">
        <f>SUM(S1906:S1917)</f>
        <v>25657</v>
      </c>
      <c r="T1905" s="534">
        <f aca="true" t="shared" si="490" ref="T1905:AB1905">SUM(T1906:T1917)</f>
        <v>9.237055564881302E-14</v>
      </c>
      <c r="U1905" s="534">
        <f t="shared" si="490"/>
        <v>25657</v>
      </c>
      <c r="V1905" s="534">
        <f t="shared" si="490"/>
        <v>9.237055564881302E-14</v>
      </c>
      <c r="W1905" s="534">
        <f t="shared" si="490"/>
        <v>0</v>
      </c>
      <c r="X1905" s="534">
        <f t="shared" si="490"/>
        <v>0</v>
      </c>
      <c r="Y1905" s="534">
        <f t="shared" si="490"/>
        <v>0</v>
      </c>
      <c r="Z1905" s="534">
        <f t="shared" si="490"/>
        <v>0</v>
      </c>
      <c r="AA1905" s="534">
        <f t="shared" si="490"/>
        <v>0</v>
      </c>
      <c r="AB1905" s="534">
        <f t="shared" si="490"/>
        <v>0</v>
      </c>
      <c r="AC1905" s="616" t="s">
        <v>138</v>
      </c>
      <c r="AD1905" s="622"/>
    </row>
    <row r="1906" spans="1:30" ht="12.75">
      <c r="A1906" s="349"/>
      <c r="B1906" s="549"/>
      <c r="C1906" s="625"/>
      <c r="D1906" s="626"/>
      <c r="E1906" s="627"/>
      <c r="F1906" s="628"/>
      <c r="G1906" s="627"/>
      <c r="H1906" s="628"/>
      <c r="I1906" s="627"/>
      <c r="J1906" s="628"/>
      <c r="K1906" s="627"/>
      <c r="L1906" s="628"/>
      <c r="M1906" s="627"/>
      <c r="N1906" s="628"/>
      <c r="O1906" s="627"/>
      <c r="P1906" s="629"/>
      <c r="Q1906" s="666"/>
      <c r="R1906" s="668" t="s">
        <v>30</v>
      </c>
      <c r="S1906" s="538">
        <f>U1906+W1906+Y1906+AA1906</f>
        <v>0</v>
      </c>
      <c r="T1906" s="538">
        <f aca="true" t="shared" si="491" ref="S1906:T1911">V1906+X1906+Z1906+AB1906</f>
        <v>9.237055564881302E-14</v>
      </c>
      <c r="U1906" s="538">
        <v>0</v>
      </c>
      <c r="V1906" s="538">
        <f>2300-2250.6-49.4</f>
        <v>9.237055564881302E-14</v>
      </c>
      <c r="W1906" s="538">
        <v>0</v>
      </c>
      <c r="X1906" s="538">
        <v>0</v>
      </c>
      <c r="Y1906" s="538">
        <v>0</v>
      </c>
      <c r="Z1906" s="538">
        <v>0</v>
      </c>
      <c r="AA1906" s="538">
        <v>0</v>
      </c>
      <c r="AB1906" s="667">
        <v>0</v>
      </c>
      <c r="AC1906" s="625"/>
      <c r="AD1906" s="630"/>
    </row>
    <row r="1907" spans="1:30" ht="12.75">
      <c r="A1907" s="349"/>
      <c r="B1907" s="549"/>
      <c r="C1907" s="625"/>
      <c r="D1907" s="626"/>
      <c r="E1907" s="627"/>
      <c r="F1907" s="628"/>
      <c r="G1907" s="627"/>
      <c r="H1907" s="628"/>
      <c r="I1907" s="627"/>
      <c r="J1907" s="628"/>
      <c r="K1907" s="627"/>
      <c r="L1907" s="628"/>
      <c r="M1907" s="627"/>
      <c r="N1907" s="628"/>
      <c r="O1907" s="627"/>
      <c r="P1907" s="629"/>
      <c r="Q1907" s="666"/>
      <c r="R1907" s="552" t="s">
        <v>33</v>
      </c>
      <c r="S1907" s="538">
        <f t="shared" si="491"/>
        <v>0</v>
      </c>
      <c r="T1907" s="538">
        <f t="shared" si="491"/>
        <v>0</v>
      </c>
      <c r="U1907" s="538">
        <v>0</v>
      </c>
      <c r="V1907" s="538">
        <v>0</v>
      </c>
      <c r="W1907" s="538">
        <v>0</v>
      </c>
      <c r="X1907" s="538">
        <v>0</v>
      </c>
      <c r="Y1907" s="538">
        <v>0</v>
      </c>
      <c r="Z1907" s="538">
        <v>0</v>
      </c>
      <c r="AA1907" s="538">
        <v>0</v>
      </c>
      <c r="AB1907" s="667">
        <v>0</v>
      </c>
      <c r="AC1907" s="625"/>
      <c r="AD1907" s="630"/>
    </row>
    <row r="1908" spans="1:30" ht="12.75">
      <c r="A1908" s="349"/>
      <c r="B1908" s="549"/>
      <c r="C1908" s="625"/>
      <c r="D1908" s="626"/>
      <c r="E1908" s="627"/>
      <c r="F1908" s="628"/>
      <c r="G1908" s="627"/>
      <c r="H1908" s="628"/>
      <c r="I1908" s="627"/>
      <c r="J1908" s="628"/>
      <c r="K1908" s="627"/>
      <c r="L1908" s="628"/>
      <c r="M1908" s="627"/>
      <c r="N1908" s="628"/>
      <c r="O1908" s="627"/>
      <c r="P1908" s="629"/>
      <c r="Q1908" s="666"/>
      <c r="R1908" s="552" t="s">
        <v>34</v>
      </c>
      <c r="S1908" s="538">
        <f t="shared" si="491"/>
        <v>0</v>
      </c>
      <c r="T1908" s="538">
        <f t="shared" si="491"/>
        <v>0</v>
      </c>
      <c r="U1908" s="538">
        <v>0</v>
      </c>
      <c r="V1908" s="538">
        <v>0</v>
      </c>
      <c r="W1908" s="538">
        <v>0</v>
      </c>
      <c r="X1908" s="538">
        <v>0</v>
      </c>
      <c r="Y1908" s="538">
        <v>0</v>
      </c>
      <c r="Z1908" s="538">
        <v>0</v>
      </c>
      <c r="AA1908" s="538">
        <v>0</v>
      </c>
      <c r="AB1908" s="667">
        <v>0</v>
      </c>
      <c r="AC1908" s="625"/>
      <c r="AD1908" s="630"/>
    </row>
    <row r="1909" spans="1:30" ht="12.75">
      <c r="A1909" s="349"/>
      <c r="B1909" s="549"/>
      <c r="C1909" s="625"/>
      <c r="D1909" s="626"/>
      <c r="E1909" s="627"/>
      <c r="F1909" s="628"/>
      <c r="G1909" s="627"/>
      <c r="H1909" s="628"/>
      <c r="I1909" s="627"/>
      <c r="J1909" s="628"/>
      <c r="K1909" s="627"/>
      <c r="L1909" s="628"/>
      <c r="M1909" s="627"/>
      <c r="N1909" s="628"/>
      <c r="O1909" s="627"/>
      <c r="P1909" s="629"/>
      <c r="Q1909" s="666"/>
      <c r="R1909" s="552" t="s">
        <v>35</v>
      </c>
      <c r="S1909" s="538">
        <f>U1909+W1909+Y1909+AA1909</f>
        <v>0</v>
      </c>
      <c r="T1909" s="538">
        <f>V1909+X1909+Z1909+AB1909</f>
        <v>0</v>
      </c>
      <c r="U1909" s="538">
        <v>0</v>
      </c>
      <c r="V1909" s="538">
        <v>0</v>
      </c>
      <c r="W1909" s="538">
        <v>0</v>
      </c>
      <c r="X1909" s="538">
        <v>0</v>
      </c>
      <c r="Y1909" s="538">
        <v>0</v>
      </c>
      <c r="Z1909" s="538">
        <v>0</v>
      </c>
      <c r="AA1909" s="538">
        <v>0</v>
      </c>
      <c r="AB1909" s="667">
        <v>0</v>
      </c>
      <c r="AC1909" s="625"/>
      <c r="AD1909" s="630"/>
    </row>
    <row r="1910" spans="1:30" ht="12.75">
      <c r="A1910" s="349"/>
      <c r="B1910" s="549"/>
      <c r="C1910" s="625"/>
      <c r="D1910" s="626"/>
      <c r="E1910" s="627"/>
      <c r="F1910" s="628"/>
      <c r="G1910" s="627"/>
      <c r="H1910" s="628"/>
      <c r="I1910" s="627"/>
      <c r="J1910" s="628"/>
      <c r="K1910" s="627"/>
      <c r="L1910" s="628"/>
      <c r="M1910" s="627"/>
      <c r="N1910" s="628"/>
      <c r="O1910" s="627"/>
      <c r="P1910" s="629"/>
      <c r="Q1910" s="666"/>
      <c r="R1910" s="552" t="s">
        <v>35</v>
      </c>
      <c r="S1910" s="538">
        <f t="shared" si="491"/>
        <v>0</v>
      </c>
      <c r="T1910" s="538">
        <f t="shared" si="491"/>
        <v>0</v>
      </c>
      <c r="U1910" s="538">
        <v>0</v>
      </c>
      <c r="V1910" s="538">
        <v>0</v>
      </c>
      <c r="W1910" s="538">
        <v>0</v>
      </c>
      <c r="X1910" s="538">
        <v>0</v>
      </c>
      <c r="Y1910" s="538">
        <v>0</v>
      </c>
      <c r="Z1910" s="538">
        <v>0</v>
      </c>
      <c r="AA1910" s="538">
        <v>0</v>
      </c>
      <c r="AB1910" s="667">
        <v>0</v>
      </c>
      <c r="AC1910" s="625"/>
      <c r="AD1910" s="630"/>
    </row>
    <row r="1911" spans="1:30" ht="12.75">
      <c r="A1911" s="349"/>
      <c r="B1911" s="549"/>
      <c r="C1911" s="625"/>
      <c r="D1911" s="626"/>
      <c r="E1911" s="627"/>
      <c r="F1911" s="628"/>
      <c r="G1911" s="627"/>
      <c r="H1911" s="628"/>
      <c r="I1911" s="627"/>
      <c r="J1911" s="628"/>
      <c r="K1911" s="627"/>
      <c r="L1911" s="628"/>
      <c r="M1911" s="627"/>
      <c r="N1911" s="628"/>
      <c r="O1911" s="627"/>
      <c r="P1911" s="629"/>
      <c r="Q1911" s="666"/>
      <c r="R1911" s="552" t="s">
        <v>36</v>
      </c>
      <c r="S1911" s="538">
        <f t="shared" si="491"/>
        <v>0</v>
      </c>
      <c r="T1911" s="538">
        <f t="shared" si="491"/>
        <v>0</v>
      </c>
      <c r="U1911" s="538">
        <v>0</v>
      </c>
      <c r="V1911" s="538">
        <v>0</v>
      </c>
      <c r="W1911" s="538">
        <v>0</v>
      </c>
      <c r="X1911" s="538">
        <v>0</v>
      </c>
      <c r="Y1911" s="538">
        <v>0</v>
      </c>
      <c r="Z1911" s="538">
        <v>0</v>
      </c>
      <c r="AA1911" s="538">
        <v>0</v>
      </c>
      <c r="AB1911" s="667">
        <v>0</v>
      </c>
      <c r="AC1911" s="625"/>
      <c r="AD1911" s="630"/>
    </row>
    <row r="1912" spans="1:30" ht="12.75">
      <c r="A1912" s="349"/>
      <c r="B1912" s="549"/>
      <c r="C1912" s="625"/>
      <c r="D1912" s="626"/>
      <c r="E1912" s="627"/>
      <c r="F1912" s="628"/>
      <c r="G1912" s="627"/>
      <c r="H1912" s="628"/>
      <c r="I1912" s="627"/>
      <c r="J1912" s="628"/>
      <c r="K1912" s="627"/>
      <c r="L1912" s="628"/>
      <c r="M1912" s="627"/>
      <c r="N1912" s="628"/>
      <c r="O1912" s="627"/>
      <c r="P1912" s="629"/>
      <c r="Q1912" s="666"/>
      <c r="R1912" s="552" t="s">
        <v>207</v>
      </c>
      <c r="S1912" s="538">
        <f aca="true" t="shared" si="492" ref="S1912:T1917">U1912+W1912+Y1912+AA1912</f>
        <v>0</v>
      </c>
      <c r="T1912" s="538">
        <f t="shared" si="492"/>
        <v>0</v>
      </c>
      <c r="U1912" s="538">
        <v>0</v>
      </c>
      <c r="V1912" s="538">
        <v>0</v>
      </c>
      <c r="W1912" s="538">
        <v>0</v>
      </c>
      <c r="X1912" s="538">
        <v>0</v>
      </c>
      <c r="Y1912" s="538">
        <v>0</v>
      </c>
      <c r="Z1912" s="538">
        <v>0</v>
      </c>
      <c r="AA1912" s="538">
        <v>0</v>
      </c>
      <c r="AB1912" s="667">
        <v>0</v>
      </c>
      <c r="AC1912" s="625"/>
      <c r="AD1912" s="630"/>
    </row>
    <row r="1913" spans="1:30" ht="25.5">
      <c r="A1913" s="349"/>
      <c r="B1913" s="549"/>
      <c r="C1913" s="625"/>
      <c r="D1913" s="626"/>
      <c r="E1913" s="627"/>
      <c r="F1913" s="628"/>
      <c r="G1913" s="627"/>
      <c r="H1913" s="628"/>
      <c r="I1913" s="627"/>
      <c r="J1913" s="628">
        <v>1</v>
      </c>
      <c r="K1913" s="627"/>
      <c r="L1913" s="628"/>
      <c r="M1913" s="627"/>
      <c r="N1913" s="628"/>
      <c r="O1913" s="627"/>
      <c r="P1913" s="629"/>
      <c r="Q1913" s="666" t="s">
        <v>297</v>
      </c>
      <c r="R1913" s="552" t="s">
        <v>214</v>
      </c>
      <c r="S1913" s="538">
        <f t="shared" si="492"/>
        <v>25657</v>
      </c>
      <c r="T1913" s="538">
        <f t="shared" si="492"/>
        <v>0</v>
      </c>
      <c r="U1913" s="538">
        <v>25657</v>
      </c>
      <c r="V1913" s="538">
        <v>0</v>
      </c>
      <c r="W1913" s="538">
        <v>0</v>
      </c>
      <c r="X1913" s="538">
        <v>0</v>
      </c>
      <c r="Y1913" s="538">
        <v>0</v>
      </c>
      <c r="Z1913" s="538">
        <v>0</v>
      </c>
      <c r="AA1913" s="538">
        <v>0</v>
      </c>
      <c r="AB1913" s="538">
        <v>0</v>
      </c>
      <c r="AC1913" s="625"/>
      <c r="AD1913" s="630"/>
    </row>
    <row r="1914" spans="1:30" ht="12.75">
      <c r="A1914" s="349"/>
      <c r="B1914" s="549"/>
      <c r="C1914" s="625"/>
      <c r="D1914" s="626"/>
      <c r="E1914" s="627"/>
      <c r="F1914" s="628"/>
      <c r="G1914" s="627"/>
      <c r="H1914" s="628"/>
      <c r="I1914" s="627"/>
      <c r="J1914" s="628"/>
      <c r="K1914" s="627"/>
      <c r="L1914" s="628"/>
      <c r="M1914" s="627"/>
      <c r="N1914" s="628"/>
      <c r="O1914" s="627"/>
      <c r="P1914" s="629"/>
      <c r="Q1914" s="628"/>
      <c r="R1914" s="552" t="s">
        <v>215</v>
      </c>
      <c r="S1914" s="538">
        <f t="shared" si="492"/>
        <v>0</v>
      </c>
      <c r="T1914" s="538">
        <f t="shared" si="492"/>
        <v>0</v>
      </c>
      <c r="U1914" s="538">
        <v>0</v>
      </c>
      <c r="V1914" s="538">
        <v>0</v>
      </c>
      <c r="W1914" s="538">
        <v>0</v>
      </c>
      <c r="X1914" s="538">
        <v>0</v>
      </c>
      <c r="Y1914" s="538">
        <v>0</v>
      </c>
      <c r="Z1914" s="538">
        <v>0</v>
      </c>
      <c r="AA1914" s="538">
        <v>0</v>
      </c>
      <c r="AB1914" s="538">
        <v>0</v>
      </c>
      <c r="AC1914" s="625"/>
      <c r="AD1914" s="630"/>
    </row>
    <row r="1915" spans="1:30" ht="12.75">
      <c r="A1915" s="349"/>
      <c r="B1915" s="549"/>
      <c r="C1915" s="625"/>
      <c r="D1915" s="626"/>
      <c r="E1915" s="627"/>
      <c r="F1915" s="628"/>
      <c r="G1915" s="627"/>
      <c r="H1915" s="628"/>
      <c r="I1915" s="627"/>
      <c r="J1915" s="628"/>
      <c r="K1915" s="627"/>
      <c r="L1915" s="628"/>
      <c r="M1915" s="627"/>
      <c r="N1915" s="628"/>
      <c r="O1915" s="627"/>
      <c r="P1915" s="629"/>
      <c r="Q1915" s="628"/>
      <c r="R1915" s="552" t="s">
        <v>216</v>
      </c>
      <c r="S1915" s="538">
        <f t="shared" si="492"/>
        <v>0</v>
      </c>
      <c r="T1915" s="538">
        <f t="shared" si="492"/>
        <v>0</v>
      </c>
      <c r="U1915" s="538">
        <v>0</v>
      </c>
      <c r="V1915" s="538">
        <v>0</v>
      </c>
      <c r="W1915" s="538">
        <v>0</v>
      </c>
      <c r="X1915" s="538">
        <v>0</v>
      </c>
      <c r="Y1915" s="538">
        <v>0</v>
      </c>
      <c r="Z1915" s="538">
        <v>0</v>
      </c>
      <c r="AA1915" s="538">
        <v>0</v>
      </c>
      <c r="AB1915" s="538">
        <v>0</v>
      </c>
      <c r="AC1915" s="625"/>
      <c r="AD1915" s="630"/>
    </row>
    <row r="1916" spans="1:30" ht="12.75">
      <c r="A1916" s="349"/>
      <c r="B1916" s="549"/>
      <c r="C1916" s="625"/>
      <c r="D1916" s="626"/>
      <c r="E1916" s="627"/>
      <c r="F1916" s="628"/>
      <c r="G1916" s="627"/>
      <c r="H1916" s="628"/>
      <c r="I1916" s="627"/>
      <c r="J1916" s="628"/>
      <c r="K1916" s="627"/>
      <c r="L1916" s="628"/>
      <c r="M1916" s="627"/>
      <c r="N1916" s="628"/>
      <c r="O1916" s="627"/>
      <c r="P1916" s="629"/>
      <c r="Q1916" s="628"/>
      <c r="R1916" s="552" t="s">
        <v>217</v>
      </c>
      <c r="S1916" s="538">
        <f t="shared" si="492"/>
        <v>0</v>
      </c>
      <c r="T1916" s="538">
        <f t="shared" si="492"/>
        <v>0</v>
      </c>
      <c r="U1916" s="538">
        <v>0</v>
      </c>
      <c r="V1916" s="538">
        <v>0</v>
      </c>
      <c r="W1916" s="538">
        <v>0</v>
      </c>
      <c r="X1916" s="538">
        <v>0</v>
      </c>
      <c r="Y1916" s="538">
        <v>0</v>
      </c>
      <c r="Z1916" s="538">
        <v>0</v>
      </c>
      <c r="AA1916" s="538">
        <v>0</v>
      </c>
      <c r="AB1916" s="538">
        <v>0</v>
      </c>
      <c r="AC1916" s="625"/>
      <c r="AD1916" s="630"/>
    </row>
    <row r="1917" spans="1:30" ht="13.5" thickBot="1">
      <c r="A1917" s="349"/>
      <c r="B1917" s="549"/>
      <c r="C1917" s="625"/>
      <c r="D1917" s="669"/>
      <c r="E1917" s="670"/>
      <c r="F1917" s="666"/>
      <c r="G1917" s="670"/>
      <c r="H1917" s="666"/>
      <c r="I1917" s="670"/>
      <c r="J1917" s="666"/>
      <c r="K1917" s="670"/>
      <c r="L1917" s="666"/>
      <c r="M1917" s="670"/>
      <c r="N1917" s="666"/>
      <c r="O1917" s="670"/>
      <c r="P1917" s="637"/>
      <c r="Q1917" s="636"/>
      <c r="R1917" s="553" t="s">
        <v>218</v>
      </c>
      <c r="S1917" s="542">
        <f t="shared" si="492"/>
        <v>0</v>
      </c>
      <c r="T1917" s="542">
        <f t="shared" si="492"/>
        <v>0</v>
      </c>
      <c r="U1917" s="542">
        <v>0</v>
      </c>
      <c r="V1917" s="542">
        <v>0</v>
      </c>
      <c r="W1917" s="542">
        <v>0</v>
      </c>
      <c r="X1917" s="542">
        <v>0</v>
      </c>
      <c r="Y1917" s="542">
        <v>0</v>
      </c>
      <c r="Z1917" s="542">
        <v>0</v>
      </c>
      <c r="AA1917" s="542">
        <v>0</v>
      </c>
      <c r="AB1917" s="542">
        <v>0</v>
      </c>
      <c r="AC1917" s="633"/>
      <c r="AD1917" s="638"/>
    </row>
    <row r="1918" spans="1:30" ht="12.75" customHeight="1">
      <c r="A1918" s="360" t="s">
        <v>164</v>
      </c>
      <c r="B1918" s="548" t="s">
        <v>208</v>
      </c>
      <c r="C1918" s="616" t="s">
        <v>41</v>
      </c>
      <c r="D1918" s="617"/>
      <c r="E1918" s="618"/>
      <c r="F1918" s="619"/>
      <c r="G1918" s="618"/>
      <c r="H1918" s="619"/>
      <c r="I1918" s="618"/>
      <c r="J1918" s="619"/>
      <c r="K1918" s="618"/>
      <c r="L1918" s="619"/>
      <c r="M1918" s="618"/>
      <c r="N1918" s="619"/>
      <c r="O1918" s="618"/>
      <c r="P1918" s="619"/>
      <c r="Q1918" s="671"/>
      <c r="R1918" s="599" t="s">
        <v>27</v>
      </c>
      <c r="S1918" s="534">
        <f>SUM(S1919:S1929)</f>
        <v>636.3</v>
      </c>
      <c r="T1918" s="534">
        <f aca="true" t="shared" si="493" ref="T1918:AB1918">SUM(T1919:T1929)</f>
        <v>636.3</v>
      </c>
      <c r="U1918" s="534">
        <f t="shared" si="493"/>
        <v>636.3</v>
      </c>
      <c r="V1918" s="534">
        <f t="shared" si="493"/>
        <v>636.3</v>
      </c>
      <c r="W1918" s="534">
        <f t="shared" si="493"/>
        <v>0</v>
      </c>
      <c r="X1918" s="534">
        <f t="shared" si="493"/>
        <v>0</v>
      </c>
      <c r="Y1918" s="534">
        <f t="shared" si="493"/>
        <v>0</v>
      </c>
      <c r="Z1918" s="534">
        <f t="shared" si="493"/>
        <v>0</v>
      </c>
      <c r="AA1918" s="534">
        <f t="shared" si="493"/>
        <v>0</v>
      </c>
      <c r="AB1918" s="534">
        <f t="shared" si="493"/>
        <v>0</v>
      </c>
      <c r="AC1918" s="616" t="s">
        <v>28</v>
      </c>
      <c r="AD1918" s="622"/>
    </row>
    <row r="1919" spans="1:30" ht="12.75">
      <c r="A1919" s="349"/>
      <c r="B1919" s="549"/>
      <c r="C1919" s="625"/>
      <c r="D1919" s="626"/>
      <c r="E1919" s="627"/>
      <c r="F1919" s="628"/>
      <c r="G1919" s="627"/>
      <c r="H1919" s="628"/>
      <c r="I1919" s="627"/>
      <c r="J1919" s="628"/>
      <c r="K1919" s="627"/>
      <c r="L1919" s="628"/>
      <c r="M1919" s="627"/>
      <c r="N1919" s="628"/>
      <c r="O1919" s="627"/>
      <c r="P1919" s="628"/>
      <c r="Q1919" s="628"/>
      <c r="R1919" s="552" t="s">
        <v>30</v>
      </c>
      <c r="S1919" s="538">
        <f aca="true" t="shared" si="494" ref="S1919:T1923">U1919+W1919+Y1919+AA1919</f>
        <v>0</v>
      </c>
      <c r="T1919" s="538">
        <f t="shared" si="494"/>
        <v>0</v>
      </c>
      <c r="U1919" s="538">
        <v>0</v>
      </c>
      <c r="V1919" s="538">
        <v>0</v>
      </c>
      <c r="W1919" s="538">
        <v>0</v>
      </c>
      <c r="X1919" s="538">
        <v>0</v>
      </c>
      <c r="Y1919" s="538">
        <v>0</v>
      </c>
      <c r="Z1919" s="538">
        <v>0</v>
      </c>
      <c r="AA1919" s="538">
        <v>0</v>
      </c>
      <c r="AB1919" s="667">
        <v>0</v>
      </c>
      <c r="AC1919" s="625"/>
      <c r="AD1919" s="630"/>
    </row>
    <row r="1920" spans="1:30" ht="12.75">
      <c r="A1920" s="349"/>
      <c r="B1920" s="549"/>
      <c r="C1920" s="625"/>
      <c r="D1920" s="626"/>
      <c r="E1920" s="627"/>
      <c r="F1920" s="628"/>
      <c r="G1920" s="627"/>
      <c r="H1920" s="628"/>
      <c r="I1920" s="627"/>
      <c r="J1920" s="628"/>
      <c r="K1920" s="627"/>
      <c r="L1920" s="628"/>
      <c r="M1920" s="627"/>
      <c r="N1920" s="628"/>
      <c r="O1920" s="627"/>
      <c r="P1920" s="628" t="s">
        <v>194</v>
      </c>
      <c r="Q1920" s="666" t="s">
        <v>165</v>
      </c>
      <c r="R1920" s="552" t="s">
        <v>33</v>
      </c>
      <c r="S1920" s="538">
        <f t="shared" si="494"/>
        <v>521.3</v>
      </c>
      <c r="T1920" s="538">
        <f t="shared" si="494"/>
        <v>521.3</v>
      </c>
      <c r="U1920" s="538">
        <v>521.3</v>
      </c>
      <c r="V1920" s="538">
        <v>521.3</v>
      </c>
      <c r="W1920" s="538">
        <v>0</v>
      </c>
      <c r="X1920" s="538">
        <v>0</v>
      </c>
      <c r="Y1920" s="538">
        <v>0</v>
      </c>
      <c r="Z1920" s="538">
        <v>0</v>
      </c>
      <c r="AA1920" s="538">
        <v>0</v>
      </c>
      <c r="AB1920" s="667">
        <v>0</v>
      </c>
      <c r="AC1920" s="625"/>
      <c r="AD1920" s="630"/>
    </row>
    <row r="1921" spans="1:30" ht="12.75">
      <c r="A1921" s="349"/>
      <c r="B1921" s="549"/>
      <c r="C1921" s="625"/>
      <c r="D1921" s="626"/>
      <c r="E1921" s="627"/>
      <c r="F1921" s="628"/>
      <c r="G1921" s="627"/>
      <c r="H1921" s="628"/>
      <c r="I1921" s="627"/>
      <c r="J1921" s="628"/>
      <c r="K1921" s="627"/>
      <c r="L1921" s="628"/>
      <c r="M1921" s="627"/>
      <c r="N1921" s="628"/>
      <c r="O1921" s="627"/>
      <c r="P1921" s="628" t="s">
        <v>194</v>
      </c>
      <c r="Q1921" s="666" t="s">
        <v>31</v>
      </c>
      <c r="R1921" s="552" t="s">
        <v>34</v>
      </c>
      <c r="S1921" s="538">
        <f>U1921+W1921+Y1921+AA1921</f>
        <v>115</v>
      </c>
      <c r="T1921" s="538">
        <f>V1921+X1921+Z1921+AB1921</f>
        <v>115</v>
      </c>
      <c r="U1921" s="538">
        <f>500-385</f>
        <v>115</v>
      </c>
      <c r="V1921" s="538">
        <f>500-385</f>
        <v>115</v>
      </c>
      <c r="W1921" s="538">
        <v>0</v>
      </c>
      <c r="X1921" s="538">
        <v>0</v>
      </c>
      <c r="Y1921" s="538">
        <v>0</v>
      </c>
      <c r="Z1921" s="538">
        <v>0</v>
      </c>
      <c r="AA1921" s="538">
        <v>0</v>
      </c>
      <c r="AB1921" s="538">
        <v>0</v>
      </c>
      <c r="AC1921" s="625"/>
      <c r="AD1921" s="630"/>
    </row>
    <row r="1922" spans="1:30" ht="12.75">
      <c r="A1922" s="349"/>
      <c r="B1922" s="549"/>
      <c r="C1922" s="625"/>
      <c r="D1922" s="626"/>
      <c r="E1922" s="627"/>
      <c r="F1922" s="628"/>
      <c r="G1922" s="627"/>
      <c r="H1922" s="628"/>
      <c r="I1922" s="627"/>
      <c r="J1922" s="628"/>
      <c r="K1922" s="627"/>
      <c r="L1922" s="628"/>
      <c r="M1922" s="627"/>
      <c r="N1922" s="628"/>
      <c r="O1922" s="627"/>
      <c r="P1922" s="628"/>
      <c r="Q1922" s="666"/>
      <c r="R1922" s="552" t="s">
        <v>35</v>
      </c>
      <c r="S1922" s="538">
        <f t="shared" si="494"/>
        <v>0</v>
      </c>
      <c r="T1922" s="538">
        <f t="shared" si="494"/>
        <v>0</v>
      </c>
      <c r="U1922" s="538">
        <v>0</v>
      </c>
      <c r="V1922" s="538">
        <v>0</v>
      </c>
      <c r="W1922" s="538">
        <v>0</v>
      </c>
      <c r="X1922" s="538">
        <v>0</v>
      </c>
      <c r="Y1922" s="538">
        <v>0</v>
      </c>
      <c r="Z1922" s="538">
        <v>0</v>
      </c>
      <c r="AA1922" s="538">
        <v>0</v>
      </c>
      <c r="AB1922" s="667">
        <v>0</v>
      </c>
      <c r="AC1922" s="625"/>
      <c r="AD1922" s="630"/>
    </row>
    <row r="1923" spans="1:30" ht="12.75">
      <c r="A1923" s="349"/>
      <c r="B1923" s="549"/>
      <c r="C1923" s="625"/>
      <c r="D1923" s="626"/>
      <c r="E1923" s="627"/>
      <c r="F1923" s="628"/>
      <c r="G1923" s="627"/>
      <c r="H1923" s="628"/>
      <c r="I1923" s="627"/>
      <c r="J1923" s="628"/>
      <c r="K1923" s="627"/>
      <c r="L1923" s="628"/>
      <c r="M1923" s="627"/>
      <c r="N1923" s="628"/>
      <c r="O1923" s="627"/>
      <c r="P1923" s="628"/>
      <c r="Q1923" s="666"/>
      <c r="R1923" s="552" t="s">
        <v>36</v>
      </c>
      <c r="S1923" s="538">
        <f t="shared" si="494"/>
        <v>0</v>
      </c>
      <c r="T1923" s="538">
        <f t="shared" si="494"/>
        <v>0</v>
      </c>
      <c r="U1923" s="538">
        <v>0</v>
      </c>
      <c r="V1923" s="538">
        <v>0</v>
      </c>
      <c r="W1923" s="538">
        <v>0</v>
      </c>
      <c r="X1923" s="538">
        <v>0</v>
      </c>
      <c r="Y1923" s="538">
        <v>0</v>
      </c>
      <c r="Z1923" s="538">
        <v>0</v>
      </c>
      <c r="AA1923" s="538">
        <v>0</v>
      </c>
      <c r="AB1923" s="667">
        <v>0</v>
      </c>
      <c r="AC1923" s="625"/>
      <c r="AD1923" s="630"/>
    </row>
    <row r="1924" spans="1:30" ht="12.75">
      <c r="A1924" s="349"/>
      <c r="B1924" s="549"/>
      <c r="C1924" s="625"/>
      <c r="D1924" s="626"/>
      <c r="E1924" s="627"/>
      <c r="F1924" s="628"/>
      <c r="G1924" s="627"/>
      <c r="H1924" s="628"/>
      <c r="I1924" s="627"/>
      <c r="J1924" s="628"/>
      <c r="K1924" s="627"/>
      <c r="L1924" s="628"/>
      <c r="M1924" s="627"/>
      <c r="N1924" s="628"/>
      <c r="O1924" s="627"/>
      <c r="P1924" s="628"/>
      <c r="Q1924" s="666"/>
      <c r="R1924" s="552" t="s">
        <v>207</v>
      </c>
      <c r="S1924" s="538">
        <v>0</v>
      </c>
      <c r="T1924" s="538">
        <v>0</v>
      </c>
      <c r="U1924" s="538">
        <v>0</v>
      </c>
      <c r="V1924" s="538">
        <v>0</v>
      </c>
      <c r="W1924" s="538">
        <v>0</v>
      </c>
      <c r="X1924" s="538">
        <v>0</v>
      </c>
      <c r="Y1924" s="538">
        <v>0</v>
      </c>
      <c r="Z1924" s="538">
        <v>0</v>
      </c>
      <c r="AA1924" s="538">
        <v>0</v>
      </c>
      <c r="AB1924" s="667">
        <v>0</v>
      </c>
      <c r="AC1924" s="625"/>
      <c r="AD1924" s="630"/>
    </row>
    <row r="1925" spans="1:30" ht="12.75">
      <c r="A1925" s="349"/>
      <c r="B1925" s="549"/>
      <c r="C1925" s="625"/>
      <c r="D1925" s="626"/>
      <c r="E1925" s="627"/>
      <c r="F1925" s="628"/>
      <c r="G1925" s="627"/>
      <c r="H1925" s="628"/>
      <c r="I1925" s="627"/>
      <c r="J1925" s="628"/>
      <c r="K1925" s="627"/>
      <c r="L1925" s="628"/>
      <c r="M1925" s="627"/>
      <c r="N1925" s="628"/>
      <c r="O1925" s="627"/>
      <c r="P1925" s="628"/>
      <c r="Q1925" s="628"/>
      <c r="R1925" s="552" t="s">
        <v>214</v>
      </c>
      <c r="S1925" s="538">
        <f aca="true" t="shared" si="495" ref="S1925:T1929">U1925+W1925+Y1925+AA1925</f>
        <v>0</v>
      </c>
      <c r="T1925" s="538">
        <f t="shared" si="495"/>
        <v>0</v>
      </c>
      <c r="U1925" s="538">
        <v>0</v>
      </c>
      <c r="V1925" s="538">
        <v>0</v>
      </c>
      <c r="W1925" s="538">
        <v>0</v>
      </c>
      <c r="X1925" s="538">
        <v>0</v>
      </c>
      <c r="Y1925" s="538">
        <v>0</v>
      </c>
      <c r="Z1925" s="538">
        <v>0</v>
      </c>
      <c r="AA1925" s="538">
        <v>0</v>
      </c>
      <c r="AB1925" s="538">
        <v>0</v>
      </c>
      <c r="AC1925" s="625"/>
      <c r="AD1925" s="630"/>
    </row>
    <row r="1926" spans="1:30" ht="12.75">
      <c r="A1926" s="349"/>
      <c r="B1926" s="549"/>
      <c r="C1926" s="625"/>
      <c r="D1926" s="626"/>
      <c r="E1926" s="627"/>
      <c r="F1926" s="628"/>
      <c r="G1926" s="627"/>
      <c r="H1926" s="628"/>
      <c r="I1926" s="627"/>
      <c r="J1926" s="628"/>
      <c r="K1926" s="627"/>
      <c r="L1926" s="628"/>
      <c r="M1926" s="627"/>
      <c r="N1926" s="628"/>
      <c r="O1926" s="627"/>
      <c r="P1926" s="628"/>
      <c r="Q1926" s="628"/>
      <c r="R1926" s="552" t="s">
        <v>215</v>
      </c>
      <c r="S1926" s="538">
        <f t="shared" si="495"/>
        <v>0</v>
      </c>
      <c r="T1926" s="538">
        <f t="shared" si="495"/>
        <v>0</v>
      </c>
      <c r="U1926" s="538">
        <v>0</v>
      </c>
      <c r="V1926" s="538">
        <v>0</v>
      </c>
      <c r="W1926" s="538">
        <v>0</v>
      </c>
      <c r="X1926" s="538">
        <v>0</v>
      </c>
      <c r="Y1926" s="538">
        <v>0</v>
      </c>
      <c r="Z1926" s="538">
        <v>0</v>
      </c>
      <c r="AA1926" s="538">
        <v>0</v>
      </c>
      <c r="AB1926" s="538">
        <v>0</v>
      </c>
      <c r="AC1926" s="625"/>
      <c r="AD1926" s="630"/>
    </row>
    <row r="1927" spans="1:30" ht="12.75">
      <c r="A1927" s="349"/>
      <c r="B1927" s="549"/>
      <c r="C1927" s="625"/>
      <c r="D1927" s="626"/>
      <c r="E1927" s="627"/>
      <c r="F1927" s="628"/>
      <c r="G1927" s="627"/>
      <c r="H1927" s="628"/>
      <c r="I1927" s="627"/>
      <c r="J1927" s="628"/>
      <c r="K1927" s="627"/>
      <c r="L1927" s="628"/>
      <c r="M1927" s="627"/>
      <c r="N1927" s="628"/>
      <c r="O1927" s="627"/>
      <c r="P1927" s="628"/>
      <c r="Q1927" s="628"/>
      <c r="R1927" s="552" t="s">
        <v>216</v>
      </c>
      <c r="S1927" s="538">
        <f t="shared" si="495"/>
        <v>0</v>
      </c>
      <c r="T1927" s="538">
        <f t="shared" si="495"/>
        <v>0</v>
      </c>
      <c r="U1927" s="538">
        <v>0</v>
      </c>
      <c r="V1927" s="538">
        <v>0</v>
      </c>
      <c r="W1927" s="538">
        <v>0</v>
      </c>
      <c r="X1927" s="538">
        <v>0</v>
      </c>
      <c r="Y1927" s="538">
        <v>0</v>
      </c>
      <c r="Z1927" s="538">
        <v>0</v>
      </c>
      <c r="AA1927" s="538">
        <v>0</v>
      </c>
      <c r="AB1927" s="538">
        <v>0</v>
      </c>
      <c r="AC1927" s="625"/>
      <c r="AD1927" s="630"/>
    </row>
    <row r="1928" spans="1:30" ht="12.75">
      <c r="A1928" s="349"/>
      <c r="B1928" s="549"/>
      <c r="C1928" s="625"/>
      <c r="D1928" s="626"/>
      <c r="E1928" s="627"/>
      <c r="F1928" s="628"/>
      <c r="G1928" s="627"/>
      <c r="H1928" s="628"/>
      <c r="I1928" s="627"/>
      <c r="J1928" s="628"/>
      <c r="K1928" s="627"/>
      <c r="L1928" s="628"/>
      <c r="M1928" s="627"/>
      <c r="N1928" s="628"/>
      <c r="O1928" s="627"/>
      <c r="P1928" s="628"/>
      <c r="Q1928" s="628"/>
      <c r="R1928" s="552" t="s">
        <v>217</v>
      </c>
      <c r="S1928" s="538">
        <f t="shared" si="495"/>
        <v>0</v>
      </c>
      <c r="T1928" s="538">
        <f t="shared" si="495"/>
        <v>0</v>
      </c>
      <c r="U1928" s="538">
        <v>0</v>
      </c>
      <c r="V1928" s="538">
        <v>0</v>
      </c>
      <c r="W1928" s="538">
        <v>0</v>
      </c>
      <c r="X1928" s="538">
        <v>0</v>
      </c>
      <c r="Y1928" s="538">
        <v>0</v>
      </c>
      <c r="Z1928" s="538">
        <v>0</v>
      </c>
      <c r="AA1928" s="538">
        <v>0</v>
      </c>
      <c r="AB1928" s="538">
        <v>0</v>
      </c>
      <c r="AC1928" s="625"/>
      <c r="AD1928" s="630"/>
    </row>
    <row r="1929" spans="1:30" ht="13.5" thickBot="1">
      <c r="A1929" s="349"/>
      <c r="B1929" s="549"/>
      <c r="C1929" s="625"/>
      <c r="D1929" s="669"/>
      <c r="E1929" s="670"/>
      <c r="F1929" s="666"/>
      <c r="G1929" s="670"/>
      <c r="H1929" s="666"/>
      <c r="I1929" s="670"/>
      <c r="J1929" s="666"/>
      <c r="K1929" s="670"/>
      <c r="L1929" s="666"/>
      <c r="M1929" s="670"/>
      <c r="N1929" s="666"/>
      <c r="O1929" s="670"/>
      <c r="P1929" s="636"/>
      <c r="Q1929" s="636"/>
      <c r="R1929" s="553" t="s">
        <v>218</v>
      </c>
      <c r="S1929" s="542">
        <f t="shared" si="495"/>
        <v>0</v>
      </c>
      <c r="T1929" s="542">
        <f t="shared" si="495"/>
        <v>0</v>
      </c>
      <c r="U1929" s="542">
        <v>0</v>
      </c>
      <c r="V1929" s="542">
        <v>0</v>
      </c>
      <c r="W1929" s="542">
        <v>0</v>
      </c>
      <c r="X1929" s="542">
        <v>0</v>
      </c>
      <c r="Y1929" s="542">
        <v>0</v>
      </c>
      <c r="Z1929" s="542">
        <v>0</v>
      </c>
      <c r="AA1929" s="542">
        <v>0</v>
      </c>
      <c r="AB1929" s="542">
        <v>0</v>
      </c>
      <c r="AC1929" s="633"/>
      <c r="AD1929" s="638"/>
    </row>
    <row r="1930" spans="1:30" ht="12.75" customHeight="1">
      <c r="A1930" s="360" t="s">
        <v>166</v>
      </c>
      <c r="B1930" s="548" t="s">
        <v>167</v>
      </c>
      <c r="C1930" s="356" t="s">
        <v>283</v>
      </c>
      <c r="D1930" s="134"/>
      <c r="E1930" s="73"/>
      <c r="F1930" s="7"/>
      <c r="G1930" s="73"/>
      <c r="H1930" s="7"/>
      <c r="I1930" s="73"/>
      <c r="J1930" s="7"/>
      <c r="K1930" s="73"/>
      <c r="L1930" s="7"/>
      <c r="M1930" s="73"/>
      <c r="N1930" s="7"/>
      <c r="O1930" s="73"/>
      <c r="P1930" s="113"/>
      <c r="Q1930" s="72"/>
      <c r="R1930" s="55" t="s">
        <v>27</v>
      </c>
      <c r="S1930" s="8">
        <f>SUM(S1931:S1941)</f>
        <v>43584.5</v>
      </c>
      <c r="T1930" s="8">
        <f aca="true" t="shared" si="496" ref="T1930:AB1930">SUM(T1931:T1941)</f>
        <v>775</v>
      </c>
      <c r="U1930" s="534">
        <f t="shared" si="496"/>
        <v>43584.5</v>
      </c>
      <c r="V1930" s="8">
        <f t="shared" si="496"/>
        <v>775</v>
      </c>
      <c r="W1930" s="8">
        <f t="shared" si="496"/>
        <v>0</v>
      </c>
      <c r="X1930" s="8">
        <f t="shared" si="496"/>
        <v>0</v>
      </c>
      <c r="Y1930" s="8">
        <f t="shared" si="496"/>
        <v>0</v>
      </c>
      <c r="Z1930" s="8">
        <f t="shared" si="496"/>
        <v>0</v>
      </c>
      <c r="AA1930" s="8">
        <f t="shared" si="496"/>
        <v>0</v>
      </c>
      <c r="AB1930" s="8">
        <f t="shared" si="496"/>
        <v>0</v>
      </c>
      <c r="AC1930" s="356" t="s">
        <v>28</v>
      </c>
      <c r="AD1930" s="357"/>
    </row>
    <row r="1931" spans="1:30" ht="12.75">
      <c r="A1931" s="349"/>
      <c r="B1931" s="549"/>
      <c r="C1931" s="351"/>
      <c r="D1931" s="107"/>
      <c r="E1931" s="74"/>
      <c r="F1931" s="10"/>
      <c r="G1931" s="74"/>
      <c r="H1931" s="10"/>
      <c r="I1931" s="74"/>
      <c r="J1931" s="10"/>
      <c r="K1931" s="74"/>
      <c r="L1931" s="10"/>
      <c r="M1931" s="74"/>
      <c r="N1931" s="10"/>
      <c r="O1931" s="74"/>
      <c r="P1931" s="95"/>
      <c r="Q1931" s="47"/>
      <c r="R1931" s="54" t="s">
        <v>30</v>
      </c>
      <c r="S1931" s="12">
        <f aca="true" t="shared" si="497" ref="S1931:T1935">U1931+W1931+Y1931+AA1931</f>
        <v>0</v>
      </c>
      <c r="T1931" s="12">
        <f t="shared" si="497"/>
        <v>0</v>
      </c>
      <c r="U1931" s="538">
        <v>0</v>
      </c>
      <c r="V1931" s="12">
        <v>0</v>
      </c>
      <c r="W1931" s="12">
        <v>0</v>
      </c>
      <c r="X1931" s="12">
        <v>0</v>
      </c>
      <c r="Y1931" s="12">
        <v>0</v>
      </c>
      <c r="Z1931" s="12">
        <v>0</v>
      </c>
      <c r="AA1931" s="12">
        <v>0</v>
      </c>
      <c r="AB1931" s="20">
        <v>0</v>
      </c>
      <c r="AC1931" s="351"/>
      <c r="AD1931" s="358"/>
    </row>
    <row r="1932" spans="1:30" ht="12.75">
      <c r="A1932" s="349"/>
      <c r="B1932" s="549"/>
      <c r="C1932" s="351"/>
      <c r="D1932" s="107"/>
      <c r="E1932" s="74"/>
      <c r="F1932" s="10"/>
      <c r="G1932" s="74"/>
      <c r="H1932" s="10"/>
      <c r="I1932" s="74"/>
      <c r="J1932" s="10"/>
      <c r="K1932" s="74"/>
      <c r="L1932" s="10"/>
      <c r="M1932" s="74"/>
      <c r="N1932" s="10"/>
      <c r="O1932" s="74"/>
      <c r="P1932" s="117"/>
      <c r="Q1932" s="23"/>
      <c r="R1932" s="47" t="s">
        <v>33</v>
      </c>
      <c r="S1932" s="12">
        <f t="shared" si="497"/>
        <v>0</v>
      </c>
      <c r="T1932" s="12">
        <f t="shared" si="497"/>
        <v>0</v>
      </c>
      <c r="U1932" s="538">
        <v>0</v>
      </c>
      <c r="V1932" s="12">
        <v>0</v>
      </c>
      <c r="W1932" s="12">
        <v>0</v>
      </c>
      <c r="X1932" s="12">
        <v>0</v>
      </c>
      <c r="Y1932" s="12">
        <v>0</v>
      </c>
      <c r="Z1932" s="12">
        <v>0</v>
      </c>
      <c r="AA1932" s="12">
        <v>0</v>
      </c>
      <c r="AB1932" s="20">
        <v>0</v>
      </c>
      <c r="AC1932" s="351"/>
      <c r="AD1932" s="358"/>
    </row>
    <row r="1933" spans="1:30" ht="12.75">
      <c r="A1933" s="349"/>
      <c r="B1933" s="549"/>
      <c r="C1933" s="351"/>
      <c r="D1933" s="107"/>
      <c r="E1933" s="74"/>
      <c r="F1933" s="10"/>
      <c r="G1933" s="74"/>
      <c r="H1933" s="10"/>
      <c r="I1933" s="74"/>
      <c r="J1933" s="10"/>
      <c r="K1933" s="74"/>
      <c r="L1933" s="10"/>
      <c r="M1933" s="74"/>
      <c r="N1933" s="10"/>
      <c r="O1933" s="74"/>
      <c r="P1933" s="10" t="s">
        <v>194</v>
      </c>
      <c r="Q1933" s="47" t="s">
        <v>29</v>
      </c>
      <c r="R1933" s="47" t="s">
        <v>34</v>
      </c>
      <c r="S1933" s="12">
        <f t="shared" si="497"/>
        <v>775</v>
      </c>
      <c r="T1933" s="12">
        <f t="shared" si="497"/>
        <v>775</v>
      </c>
      <c r="U1933" s="538">
        <v>775</v>
      </c>
      <c r="V1933" s="12">
        <v>775</v>
      </c>
      <c r="W1933" s="12">
        <v>0</v>
      </c>
      <c r="X1933" s="12">
        <v>0</v>
      </c>
      <c r="Y1933" s="12">
        <v>0</v>
      </c>
      <c r="Z1933" s="12">
        <v>0</v>
      </c>
      <c r="AA1933" s="12">
        <v>0</v>
      </c>
      <c r="AB1933" s="20">
        <v>0</v>
      </c>
      <c r="AC1933" s="351"/>
      <c r="AD1933" s="358"/>
    </row>
    <row r="1934" spans="1:30" ht="12.75">
      <c r="A1934" s="349"/>
      <c r="B1934" s="549"/>
      <c r="C1934" s="351"/>
      <c r="D1934" s="107"/>
      <c r="E1934" s="74"/>
      <c r="F1934" s="10"/>
      <c r="G1934" s="74"/>
      <c r="H1934" s="10"/>
      <c r="I1934" s="74"/>
      <c r="J1934" s="10"/>
      <c r="K1934" s="74"/>
      <c r="L1934" s="10"/>
      <c r="M1934" s="74"/>
      <c r="N1934" s="10"/>
      <c r="O1934" s="74"/>
      <c r="P1934" s="95"/>
      <c r="Q1934" s="47"/>
      <c r="R1934" s="47" t="s">
        <v>35</v>
      </c>
      <c r="S1934" s="12">
        <f t="shared" si="497"/>
        <v>0</v>
      </c>
      <c r="T1934" s="12">
        <f t="shared" si="497"/>
        <v>0</v>
      </c>
      <c r="U1934" s="538">
        <v>0</v>
      </c>
      <c r="V1934" s="12">
        <v>0</v>
      </c>
      <c r="W1934" s="12">
        <v>0</v>
      </c>
      <c r="X1934" s="12">
        <v>0</v>
      </c>
      <c r="Y1934" s="12">
        <v>0</v>
      </c>
      <c r="Z1934" s="12">
        <v>0</v>
      </c>
      <c r="AA1934" s="12">
        <v>0</v>
      </c>
      <c r="AB1934" s="20">
        <v>0</v>
      </c>
      <c r="AC1934" s="351"/>
      <c r="AD1934" s="358"/>
    </row>
    <row r="1935" spans="1:30" ht="12.75">
      <c r="A1935" s="349"/>
      <c r="B1935" s="549"/>
      <c r="C1935" s="351"/>
      <c r="D1935" s="107"/>
      <c r="E1935" s="74"/>
      <c r="F1935" s="10"/>
      <c r="G1935" s="74"/>
      <c r="H1935" s="10"/>
      <c r="I1935" s="74"/>
      <c r="J1935" s="10"/>
      <c r="K1935" s="74"/>
      <c r="L1935" s="10"/>
      <c r="M1935" s="74"/>
      <c r="N1935" s="10"/>
      <c r="O1935" s="74"/>
      <c r="P1935" s="95"/>
      <c r="Q1935" s="27"/>
      <c r="R1935" s="47" t="s">
        <v>36</v>
      </c>
      <c r="S1935" s="12">
        <f t="shared" si="497"/>
        <v>0</v>
      </c>
      <c r="T1935" s="12">
        <f t="shared" si="497"/>
        <v>0</v>
      </c>
      <c r="U1935" s="538">
        <v>0</v>
      </c>
      <c r="V1935" s="12">
        <v>0</v>
      </c>
      <c r="W1935" s="12">
        <v>0</v>
      </c>
      <c r="X1935" s="12">
        <v>0</v>
      </c>
      <c r="Y1935" s="12">
        <v>0</v>
      </c>
      <c r="Z1935" s="12">
        <v>0</v>
      </c>
      <c r="AA1935" s="12">
        <v>0</v>
      </c>
      <c r="AB1935" s="20">
        <v>0</v>
      </c>
      <c r="AC1935" s="351"/>
      <c r="AD1935" s="358"/>
    </row>
    <row r="1936" spans="1:30" ht="12.75">
      <c r="A1936" s="349"/>
      <c r="B1936" s="549"/>
      <c r="C1936" s="351"/>
      <c r="D1936" s="107"/>
      <c r="E1936" s="74"/>
      <c r="F1936" s="10"/>
      <c r="G1936" s="74"/>
      <c r="H1936" s="10"/>
      <c r="I1936" s="74"/>
      <c r="J1936" s="10"/>
      <c r="K1936" s="74"/>
      <c r="L1936" s="10"/>
      <c r="M1936" s="74"/>
      <c r="N1936" s="10"/>
      <c r="O1936" s="74"/>
      <c r="P1936" s="95"/>
      <c r="Q1936" s="27"/>
      <c r="R1936" s="47" t="s">
        <v>207</v>
      </c>
      <c r="S1936" s="12">
        <f aca="true" t="shared" si="498" ref="S1936:S1941">U1936+W1936+Y1936+AA1936</f>
        <v>0</v>
      </c>
      <c r="T1936" s="12">
        <f aca="true" t="shared" si="499" ref="T1936:T1941">V1936+X1936+Z1936+AB1936</f>
        <v>0</v>
      </c>
      <c r="U1936" s="538">
        <v>0</v>
      </c>
      <c r="V1936" s="12">
        <v>0</v>
      </c>
      <c r="W1936" s="12">
        <v>0</v>
      </c>
      <c r="X1936" s="12">
        <v>0</v>
      </c>
      <c r="Y1936" s="12">
        <v>0</v>
      </c>
      <c r="Z1936" s="12">
        <v>0</v>
      </c>
      <c r="AA1936" s="12">
        <v>0</v>
      </c>
      <c r="AB1936" s="20">
        <v>0</v>
      </c>
      <c r="AC1936" s="351"/>
      <c r="AD1936" s="358"/>
    </row>
    <row r="1937" spans="1:30" ht="12.75">
      <c r="A1937" s="349"/>
      <c r="B1937" s="549"/>
      <c r="C1937" s="351"/>
      <c r="D1937" s="107">
        <v>148</v>
      </c>
      <c r="E1937" s="74"/>
      <c r="F1937" s="10"/>
      <c r="G1937" s="74"/>
      <c r="H1937" s="10">
        <v>1</v>
      </c>
      <c r="I1937" s="74"/>
      <c r="J1937" s="10"/>
      <c r="K1937" s="74"/>
      <c r="L1937" s="10"/>
      <c r="M1937" s="74"/>
      <c r="N1937" s="10"/>
      <c r="O1937" s="74"/>
      <c r="P1937" s="10"/>
      <c r="Q1937" s="27" t="s">
        <v>31</v>
      </c>
      <c r="R1937" s="47" t="s">
        <v>214</v>
      </c>
      <c r="S1937" s="12">
        <f t="shared" si="498"/>
        <v>42809.5</v>
      </c>
      <c r="T1937" s="12">
        <f t="shared" si="499"/>
        <v>0</v>
      </c>
      <c r="U1937" s="538">
        <f>10702.4+32107.1</f>
        <v>42809.5</v>
      </c>
      <c r="V1937" s="12">
        <v>0</v>
      </c>
      <c r="W1937" s="12">
        <v>0</v>
      </c>
      <c r="X1937" s="12">
        <v>0</v>
      </c>
      <c r="Y1937" s="12">
        <v>0</v>
      </c>
      <c r="Z1937" s="12">
        <v>0</v>
      </c>
      <c r="AA1937" s="12">
        <v>0</v>
      </c>
      <c r="AB1937" s="12">
        <v>0</v>
      </c>
      <c r="AC1937" s="351"/>
      <c r="AD1937" s="358"/>
    </row>
    <row r="1938" spans="1:30" ht="12.75">
      <c r="A1938" s="349"/>
      <c r="B1938" s="549"/>
      <c r="C1938" s="351"/>
      <c r="D1938" s="107"/>
      <c r="E1938" s="74"/>
      <c r="F1938" s="10"/>
      <c r="G1938" s="74"/>
      <c r="H1938" s="10"/>
      <c r="I1938" s="74"/>
      <c r="J1938" s="10"/>
      <c r="K1938" s="74"/>
      <c r="L1938" s="10"/>
      <c r="M1938" s="74"/>
      <c r="N1938" s="10"/>
      <c r="O1938" s="74"/>
      <c r="P1938" s="10"/>
      <c r="Q1938" s="10"/>
      <c r="R1938" s="47" t="s">
        <v>215</v>
      </c>
      <c r="S1938" s="12">
        <f t="shared" si="498"/>
        <v>0</v>
      </c>
      <c r="T1938" s="12">
        <f t="shared" si="499"/>
        <v>0</v>
      </c>
      <c r="U1938" s="538">
        <v>0</v>
      </c>
      <c r="V1938" s="12">
        <v>0</v>
      </c>
      <c r="W1938" s="12">
        <v>0</v>
      </c>
      <c r="X1938" s="12">
        <v>0</v>
      </c>
      <c r="Y1938" s="12">
        <v>0</v>
      </c>
      <c r="Z1938" s="12">
        <v>0</v>
      </c>
      <c r="AA1938" s="12">
        <v>0</v>
      </c>
      <c r="AB1938" s="12">
        <v>0</v>
      </c>
      <c r="AC1938" s="351"/>
      <c r="AD1938" s="358"/>
    </row>
    <row r="1939" spans="1:30" ht="12.75">
      <c r="A1939" s="349"/>
      <c r="B1939" s="549"/>
      <c r="C1939" s="351"/>
      <c r="D1939" s="107"/>
      <c r="E1939" s="74"/>
      <c r="F1939" s="10"/>
      <c r="G1939" s="74"/>
      <c r="H1939" s="10"/>
      <c r="I1939" s="74"/>
      <c r="J1939" s="10"/>
      <c r="K1939" s="74"/>
      <c r="L1939" s="10"/>
      <c r="M1939" s="74"/>
      <c r="N1939" s="10"/>
      <c r="O1939" s="74"/>
      <c r="P1939" s="10"/>
      <c r="Q1939" s="10"/>
      <c r="R1939" s="47" t="s">
        <v>216</v>
      </c>
      <c r="S1939" s="12">
        <f t="shared" si="498"/>
        <v>0</v>
      </c>
      <c r="T1939" s="12">
        <f t="shared" si="499"/>
        <v>0</v>
      </c>
      <c r="U1939" s="538">
        <v>0</v>
      </c>
      <c r="V1939" s="12">
        <v>0</v>
      </c>
      <c r="W1939" s="12">
        <v>0</v>
      </c>
      <c r="X1939" s="12">
        <v>0</v>
      </c>
      <c r="Y1939" s="12">
        <v>0</v>
      </c>
      <c r="Z1939" s="12">
        <v>0</v>
      </c>
      <c r="AA1939" s="12">
        <v>0</v>
      </c>
      <c r="AB1939" s="12">
        <v>0</v>
      </c>
      <c r="AC1939" s="351"/>
      <c r="AD1939" s="358"/>
    </row>
    <row r="1940" spans="1:30" ht="12.75">
      <c r="A1940" s="349"/>
      <c r="B1940" s="549"/>
      <c r="C1940" s="351"/>
      <c r="D1940" s="107"/>
      <c r="E1940" s="74"/>
      <c r="F1940" s="10"/>
      <c r="G1940" s="74"/>
      <c r="H1940" s="10"/>
      <c r="I1940" s="74"/>
      <c r="J1940" s="10"/>
      <c r="K1940" s="74"/>
      <c r="L1940" s="10"/>
      <c r="M1940" s="74"/>
      <c r="N1940" s="10"/>
      <c r="O1940" s="74"/>
      <c r="P1940" s="10"/>
      <c r="Q1940" s="10"/>
      <c r="R1940" s="47" t="s">
        <v>217</v>
      </c>
      <c r="S1940" s="12">
        <f t="shared" si="498"/>
        <v>0</v>
      </c>
      <c r="T1940" s="12">
        <f t="shared" si="499"/>
        <v>0</v>
      </c>
      <c r="U1940" s="538">
        <v>0</v>
      </c>
      <c r="V1940" s="12">
        <v>0</v>
      </c>
      <c r="W1940" s="12">
        <v>0</v>
      </c>
      <c r="X1940" s="12">
        <v>0</v>
      </c>
      <c r="Y1940" s="12">
        <v>0</v>
      </c>
      <c r="Z1940" s="12">
        <v>0</v>
      </c>
      <c r="AA1940" s="12">
        <v>0</v>
      </c>
      <c r="AB1940" s="12">
        <v>0</v>
      </c>
      <c r="AC1940" s="351"/>
      <c r="AD1940" s="358"/>
    </row>
    <row r="1941" spans="1:30" ht="13.5" thickBot="1">
      <c r="A1941" s="349"/>
      <c r="B1941" s="549"/>
      <c r="C1941" s="351"/>
      <c r="D1941" s="311"/>
      <c r="E1941" s="85"/>
      <c r="F1941" s="27"/>
      <c r="G1941" s="85"/>
      <c r="H1941" s="27"/>
      <c r="I1941" s="85"/>
      <c r="J1941" s="27"/>
      <c r="K1941" s="85"/>
      <c r="L1941" s="27"/>
      <c r="M1941" s="85"/>
      <c r="N1941" s="27"/>
      <c r="O1941" s="85"/>
      <c r="P1941" s="21"/>
      <c r="Q1941" s="21"/>
      <c r="R1941" s="48" t="s">
        <v>218</v>
      </c>
      <c r="S1941" s="15">
        <f t="shared" si="498"/>
        <v>0</v>
      </c>
      <c r="T1941" s="15">
        <f t="shared" si="499"/>
        <v>0</v>
      </c>
      <c r="U1941" s="542">
        <v>0</v>
      </c>
      <c r="V1941" s="15">
        <v>0</v>
      </c>
      <c r="W1941" s="15">
        <v>0</v>
      </c>
      <c r="X1941" s="15">
        <v>0</v>
      </c>
      <c r="Y1941" s="15">
        <v>0</v>
      </c>
      <c r="Z1941" s="15">
        <v>0</v>
      </c>
      <c r="AA1941" s="15">
        <v>0</v>
      </c>
      <c r="AB1941" s="15">
        <v>0</v>
      </c>
      <c r="AC1941" s="352"/>
      <c r="AD1941" s="359"/>
    </row>
    <row r="1942" spans="1:30" ht="12.75" customHeight="1">
      <c r="A1942" s="360" t="s">
        <v>168</v>
      </c>
      <c r="B1942" s="346" t="s">
        <v>169</v>
      </c>
      <c r="C1942" s="356" t="s">
        <v>282</v>
      </c>
      <c r="D1942" s="134"/>
      <c r="E1942" s="73"/>
      <c r="F1942" s="7"/>
      <c r="G1942" s="73"/>
      <c r="H1942" s="7"/>
      <c r="I1942" s="73"/>
      <c r="J1942" s="7"/>
      <c r="K1942" s="73"/>
      <c r="L1942" s="7"/>
      <c r="M1942" s="73"/>
      <c r="N1942" s="7"/>
      <c r="O1942" s="73"/>
      <c r="P1942" s="7"/>
      <c r="Q1942" s="78"/>
      <c r="R1942" s="55" t="s">
        <v>27</v>
      </c>
      <c r="S1942" s="8">
        <f>SUM(S1943:S1953)</f>
        <v>2800</v>
      </c>
      <c r="T1942" s="8">
        <f aca="true" t="shared" si="500" ref="T1942:AB1942">SUM(T1943:T1953)</f>
        <v>2800</v>
      </c>
      <c r="U1942" s="534">
        <f t="shared" si="500"/>
        <v>2800</v>
      </c>
      <c r="V1942" s="8">
        <f t="shared" si="500"/>
        <v>2800</v>
      </c>
      <c r="W1942" s="8">
        <f t="shared" si="500"/>
        <v>0</v>
      </c>
      <c r="X1942" s="8">
        <f t="shared" si="500"/>
        <v>0</v>
      </c>
      <c r="Y1942" s="8">
        <f t="shared" si="500"/>
        <v>0</v>
      </c>
      <c r="Z1942" s="8">
        <f t="shared" si="500"/>
        <v>0</v>
      </c>
      <c r="AA1942" s="8">
        <f t="shared" si="500"/>
        <v>0</v>
      </c>
      <c r="AB1942" s="8">
        <f t="shared" si="500"/>
        <v>0</v>
      </c>
      <c r="AC1942" s="356" t="s">
        <v>28</v>
      </c>
      <c r="AD1942" s="357"/>
    </row>
    <row r="1943" spans="1:30" ht="12.75">
      <c r="A1943" s="349"/>
      <c r="B1943" s="347"/>
      <c r="C1943" s="351"/>
      <c r="D1943" s="107"/>
      <c r="E1943" s="74"/>
      <c r="F1943" s="10"/>
      <c r="G1943" s="74"/>
      <c r="H1943" s="10"/>
      <c r="I1943" s="74"/>
      <c r="J1943" s="10"/>
      <c r="K1943" s="74"/>
      <c r="L1943" s="10"/>
      <c r="M1943" s="74"/>
      <c r="N1943" s="10"/>
      <c r="O1943" s="74"/>
      <c r="P1943" s="10"/>
      <c r="Q1943" s="27"/>
      <c r="R1943" s="47" t="s">
        <v>30</v>
      </c>
      <c r="S1943" s="12">
        <f aca="true" t="shared" si="501" ref="S1943:T1947">U1943+W1943+Y1943+AA1943</f>
        <v>0</v>
      </c>
      <c r="T1943" s="12">
        <f t="shared" si="501"/>
        <v>0</v>
      </c>
      <c r="U1943" s="538">
        <v>0</v>
      </c>
      <c r="V1943" s="12">
        <v>0</v>
      </c>
      <c r="W1943" s="12">
        <v>0</v>
      </c>
      <c r="X1943" s="12">
        <v>0</v>
      </c>
      <c r="Y1943" s="12">
        <v>0</v>
      </c>
      <c r="Z1943" s="12">
        <v>0</v>
      </c>
      <c r="AA1943" s="12">
        <v>0</v>
      </c>
      <c r="AB1943" s="20">
        <v>0</v>
      </c>
      <c r="AC1943" s="351"/>
      <c r="AD1943" s="358"/>
    </row>
    <row r="1944" spans="1:30" ht="12.75">
      <c r="A1944" s="349"/>
      <c r="B1944" s="347"/>
      <c r="C1944" s="351"/>
      <c r="D1944" s="107"/>
      <c r="E1944" s="74"/>
      <c r="F1944" s="10"/>
      <c r="G1944" s="74"/>
      <c r="H1944" s="10"/>
      <c r="I1944" s="74"/>
      <c r="J1944" s="10"/>
      <c r="K1944" s="74"/>
      <c r="L1944" s="10"/>
      <c r="M1944" s="74"/>
      <c r="N1944" s="10"/>
      <c r="O1944" s="74"/>
      <c r="P1944" s="10" t="s">
        <v>194</v>
      </c>
      <c r="Q1944" s="10" t="s">
        <v>29</v>
      </c>
      <c r="R1944" s="47" t="s">
        <v>33</v>
      </c>
      <c r="S1944" s="12">
        <f>U1944+W1944+Y1944+AA1944</f>
        <v>2800</v>
      </c>
      <c r="T1944" s="12">
        <f>V1944+X1944+Z1944+AB1944</f>
        <v>2800</v>
      </c>
      <c r="U1944" s="538">
        <v>2800</v>
      </c>
      <c r="V1944" s="12">
        <v>2800</v>
      </c>
      <c r="W1944" s="12">
        <v>0</v>
      </c>
      <c r="X1944" s="12">
        <v>0</v>
      </c>
      <c r="Y1944" s="12">
        <v>0</v>
      </c>
      <c r="Z1944" s="12">
        <v>0</v>
      </c>
      <c r="AA1944" s="12">
        <v>0</v>
      </c>
      <c r="AB1944" s="20">
        <v>0</v>
      </c>
      <c r="AC1944" s="351"/>
      <c r="AD1944" s="358"/>
    </row>
    <row r="1945" spans="1:30" ht="12.75">
      <c r="A1945" s="349"/>
      <c r="B1945" s="347"/>
      <c r="C1945" s="351"/>
      <c r="D1945" s="107"/>
      <c r="E1945" s="74"/>
      <c r="F1945" s="10"/>
      <c r="G1945" s="74"/>
      <c r="H1945" s="10"/>
      <c r="I1945" s="74"/>
      <c r="J1945" s="10"/>
      <c r="K1945" s="74"/>
      <c r="L1945" s="10"/>
      <c r="M1945" s="74"/>
      <c r="N1945" s="10"/>
      <c r="O1945" s="74"/>
      <c r="P1945" s="10"/>
      <c r="Q1945" s="27"/>
      <c r="R1945" s="47" t="s">
        <v>34</v>
      </c>
      <c r="S1945" s="12">
        <f t="shared" si="501"/>
        <v>0</v>
      </c>
      <c r="T1945" s="12">
        <f t="shared" si="501"/>
        <v>0</v>
      </c>
      <c r="U1945" s="538">
        <v>0</v>
      </c>
      <c r="V1945" s="12">
        <v>0</v>
      </c>
      <c r="W1945" s="12">
        <v>0</v>
      </c>
      <c r="X1945" s="12">
        <v>0</v>
      </c>
      <c r="Y1945" s="12">
        <v>0</v>
      </c>
      <c r="Z1945" s="12">
        <v>0</v>
      </c>
      <c r="AA1945" s="12">
        <v>0</v>
      </c>
      <c r="AB1945" s="20">
        <v>0</v>
      </c>
      <c r="AC1945" s="351"/>
      <c r="AD1945" s="358"/>
    </row>
    <row r="1946" spans="1:30" ht="12.75">
      <c r="A1946" s="349"/>
      <c r="B1946" s="347"/>
      <c r="C1946" s="351"/>
      <c r="D1946" s="107"/>
      <c r="E1946" s="74"/>
      <c r="F1946" s="10"/>
      <c r="G1946" s="74"/>
      <c r="H1946" s="10"/>
      <c r="I1946" s="74"/>
      <c r="J1946" s="10"/>
      <c r="K1946" s="74"/>
      <c r="L1946" s="10"/>
      <c r="M1946" s="74"/>
      <c r="N1946" s="10"/>
      <c r="O1946" s="74"/>
      <c r="P1946" s="10"/>
      <c r="Q1946" s="27"/>
      <c r="R1946" s="47" t="s">
        <v>35</v>
      </c>
      <c r="S1946" s="12">
        <f t="shared" si="501"/>
        <v>0</v>
      </c>
      <c r="T1946" s="12">
        <f t="shared" si="501"/>
        <v>0</v>
      </c>
      <c r="U1946" s="538">
        <v>0</v>
      </c>
      <c r="V1946" s="12">
        <v>0</v>
      </c>
      <c r="W1946" s="12">
        <v>0</v>
      </c>
      <c r="X1946" s="12">
        <v>0</v>
      </c>
      <c r="Y1946" s="12">
        <v>0</v>
      </c>
      <c r="Z1946" s="12">
        <v>0</v>
      </c>
      <c r="AA1946" s="12">
        <v>0</v>
      </c>
      <c r="AB1946" s="20">
        <v>0</v>
      </c>
      <c r="AC1946" s="351"/>
      <c r="AD1946" s="358"/>
    </row>
    <row r="1947" spans="1:30" ht="28.5" customHeight="1">
      <c r="A1947" s="349"/>
      <c r="B1947" s="347"/>
      <c r="C1947" s="351"/>
      <c r="D1947" s="107"/>
      <c r="E1947" s="74"/>
      <c r="F1947" s="10"/>
      <c r="G1947" s="74"/>
      <c r="H1947" s="10"/>
      <c r="I1947" s="74"/>
      <c r="J1947" s="10"/>
      <c r="K1947" s="74"/>
      <c r="L1947" s="10"/>
      <c r="M1947" s="74"/>
      <c r="N1947" s="10"/>
      <c r="O1947" s="74"/>
      <c r="P1947" s="10"/>
      <c r="Q1947" s="27"/>
      <c r="R1947" s="47" t="s">
        <v>36</v>
      </c>
      <c r="S1947" s="12">
        <f t="shared" si="501"/>
        <v>0</v>
      </c>
      <c r="T1947" s="12">
        <f t="shared" si="501"/>
        <v>0</v>
      </c>
      <c r="U1947" s="538">
        <v>0</v>
      </c>
      <c r="V1947" s="12">
        <v>0</v>
      </c>
      <c r="W1947" s="12">
        <v>0</v>
      </c>
      <c r="X1947" s="12">
        <v>0</v>
      </c>
      <c r="Y1947" s="12">
        <v>0</v>
      </c>
      <c r="Z1947" s="12">
        <v>0</v>
      </c>
      <c r="AA1947" s="12">
        <v>0</v>
      </c>
      <c r="AB1947" s="20">
        <v>0</v>
      </c>
      <c r="AC1947" s="351"/>
      <c r="AD1947" s="358"/>
    </row>
    <row r="1948" spans="1:30" ht="12.75">
      <c r="A1948" s="349"/>
      <c r="B1948" s="347"/>
      <c r="C1948" s="351"/>
      <c r="D1948" s="107"/>
      <c r="E1948" s="74"/>
      <c r="F1948" s="10"/>
      <c r="G1948" s="74"/>
      <c r="H1948" s="10"/>
      <c r="I1948" s="74"/>
      <c r="J1948" s="10"/>
      <c r="K1948" s="74"/>
      <c r="L1948" s="10"/>
      <c r="M1948" s="74"/>
      <c r="N1948" s="10"/>
      <c r="O1948" s="74"/>
      <c r="P1948" s="10"/>
      <c r="Q1948" s="27"/>
      <c r="R1948" s="47" t="s">
        <v>207</v>
      </c>
      <c r="S1948" s="12">
        <v>0</v>
      </c>
      <c r="T1948" s="12">
        <v>0</v>
      </c>
      <c r="U1948" s="538">
        <v>0</v>
      </c>
      <c r="V1948" s="12">
        <v>0</v>
      </c>
      <c r="W1948" s="12">
        <v>0</v>
      </c>
      <c r="X1948" s="12">
        <v>0</v>
      </c>
      <c r="Y1948" s="12">
        <v>0</v>
      </c>
      <c r="Z1948" s="12">
        <v>0</v>
      </c>
      <c r="AA1948" s="12">
        <v>0</v>
      </c>
      <c r="AB1948" s="20">
        <v>0</v>
      </c>
      <c r="AC1948" s="351"/>
      <c r="AD1948" s="358"/>
    </row>
    <row r="1949" spans="1:30" ht="12.75">
      <c r="A1949" s="349"/>
      <c r="B1949" s="347"/>
      <c r="C1949" s="351"/>
      <c r="D1949" s="107"/>
      <c r="E1949" s="74"/>
      <c r="F1949" s="10"/>
      <c r="G1949" s="74"/>
      <c r="H1949" s="10"/>
      <c r="I1949" s="74"/>
      <c r="J1949" s="10"/>
      <c r="K1949" s="74"/>
      <c r="L1949" s="10"/>
      <c r="M1949" s="74"/>
      <c r="N1949" s="10"/>
      <c r="O1949" s="74"/>
      <c r="P1949" s="10"/>
      <c r="Q1949" s="10"/>
      <c r="R1949" s="47" t="s">
        <v>214</v>
      </c>
      <c r="S1949" s="12">
        <f aca="true" t="shared" si="502" ref="S1949:T1953">U1949+W1949+Y1949+AA1949</f>
        <v>0</v>
      </c>
      <c r="T1949" s="12">
        <f t="shared" si="502"/>
        <v>0</v>
      </c>
      <c r="U1949" s="538">
        <v>0</v>
      </c>
      <c r="V1949" s="12">
        <v>0</v>
      </c>
      <c r="W1949" s="12">
        <v>0</v>
      </c>
      <c r="X1949" s="12">
        <v>0</v>
      </c>
      <c r="Y1949" s="12">
        <v>0</v>
      </c>
      <c r="Z1949" s="12">
        <v>0</v>
      </c>
      <c r="AA1949" s="12">
        <v>0</v>
      </c>
      <c r="AB1949" s="12">
        <v>0</v>
      </c>
      <c r="AC1949" s="351"/>
      <c r="AD1949" s="358"/>
    </row>
    <row r="1950" spans="1:30" ht="12.75">
      <c r="A1950" s="349"/>
      <c r="B1950" s="347"/>
      <c r="C1950" s="351"/>
      <c r="D1950" s="107"/>
      <c r="E1950" s="74"/>
      <c r="F1950" s="10"/>
      <c r="G1950" s="74"/>
      <c r="H1950" s="10"/>
      <c r="I1950" s="74"/>
      <c r="J1950" s="10"/>
      <c r="K1950" s="74"/>
      <c r="L1950" s="10"/>
      <c r="M1950" s="74"/>
      <c r="N1950" s="10"/>
      <c r="O1950" s="74"/>
      <c r="P1950" s="10"/>
      <c r="Q1950" s="10"/>
      <c r="R1950" s="47" t="s">
        <v>215</v>
      </c>
      <c r="S1950" s="12">
        <f t="shared" si="502"/>
        <v>0</v>
      </c>
      <c r="T1950" s="12">
        <f t="shared" si="502"/>
        <v>0</v>
      </c>
      <c r="U1950" s="538">
        <v>0</v>
      </c>
      <c r="V1950" s="12">
        <v>0</v>
      </c>
      <c r="W1950" s="12">
        <v>0</v>
      </c>
      <c r="X1950" s="12">
        <v>0</v>
      </c>
      <c r="Y1950" s="12">
        <v>0</v>
      </c>
      <c r="Z1950" s="12">
        <v>0</v>
      </c>
      <c r="AA1950" s="12">
        <v>0</v>
      </c>
      <c r="AB1950" s="12">
        <v>0</v>
      </c>
      <c r="AC1950" s="351"/>
      <c r="AD1950" s="358"/>
    </row>
    <row r="1951" spans="1:30" ht="12.75">
      <c r="A1951" s="349"/>
      <c r="B1951" s="347"/>
      <c r="C1951" s="351"/>
      <c r="D1951" s="107"/>
      <c r="E1951" s="74"/>
      <c r="F1951" s="10"/>
      <c r="G1951" s="74"/>
      <c r="H1951" s="10"/>
      <c r="I1951" s="74"/>
      <c r="J1951" s="10"/>
      <c r="K1951" s="74"/>
      <c r="L1951" s="10"/>
      <c r="M1951" s="74"/>
      <c r="N1951" s="10"/>
      <c r="O1951" s="74"/>
      <c r="P1951" s="10"/>
      <c r="Q1951" s="10"/>
      <c r="R1951" s="47" t="s">
        <v>216</v>
      </c>
      <c r="S1951" s="12">
        <f t="shared" si="502"/>
        <v>0</v>
      </c>
      <c r="T1951" s="12">
        <f t="shared" si="502"/>
        <v>0</v>
      </c>
      <c r="U1951" s="538">
        <v>0</v>
      </c>
      <c r="V1951" s="12">
        <v>0</v>
      </c>
      <c r="W1951" s="12">
        <v>0</v>
      </c>
      <c r="X1951" s="12">
        <v>0</v>
      </c>
      <c r="Y1951" s="12">
        <v>0</v>
      </c>
      <c r="Z1951" s="12">
        <v>0</v>
      </c>
      <c r="AA1951" s="12">
        <v>0</v>
      </c>
      <c r="AB1951" s="12">
        <v>0</v>
      </c>
      <c r="AC1951" s="351"/>
      <c r="AD1951" s="358"/>
    </row>
    <row r="1952" spans="1:30" ht="12.75">
      <c r="A1952" s="349"/>
      <c r="B1952" s="347"/>
      <c r="C1952" s="351"/>
      <c r="D1952" s="107"/>
      <c r="E1952" s="74"/>
      <c r="F1952" s="10"/>
      <c r="G1952" s="74"/>
      <c r="H1952" s="10"/>
      <c r="I1952" s="74"/>
      <c r="J1952" s="10"/>
      <c r="K1952" s="74"/>
      <c r="L1952" s="10"/>
      <c r="M1952" s="74"/>
      <c r="N1952" s="10"/>
      <c r="O1952" s="74"/>
      <c r="P1952" s="10"/>
      <c r="Q1952" s="10"/>
      <c r="R1952" s="47" t="s">
        <v>217</v>
      </c>
      <c r="S1952" s="12">
        <f t="shared" si="502"/>
        <v>0</v>
      </c>
      <c r="T1952" s="12">
        <f t="shared" si="502"/>
        <v>0</v>
      </c>
      <c r="U1952" s="538">
        <v>0</v>
      </c>
      <c r="V1952" s="12">
        <v>0</v>
      </c>
      <c r="W1952" s="12">
        <v>0</v>
      </c>
      <c r="X1952" s="12">
        <v>0</v>
      </c>
      <c r="Y1952" s="12">
        <v>0</v>
      </c>
      <c r="Z1952" s="12">
        <v>0</v>
      </c>
      <c r="AA1952" s="12">
        <v>0</v>
      </c>
      <c r="AB1952" s="12">
        <v>0</v>
      </c>
      <c r="AC1952" s="351"/>
      <c r="AD1952" s="358"/>
    </row>
    <row r="1953" spans="1:30" ht="13.5" thickBot="1">
      <c r="A1953" s="350"/>
      <c r="B1953" s="348"/>
      <c r="C1953" s="352"/>
      <c r="D1953" s="135"/>
      <c r="E1953" s="75"/>
      <c r="F1953" s="21"/>
      <c r="G1953" s="75"/>
      <c r="H1953" s="21"/>
      <c r="I1953" s="75"/>
      <c r="J1953" s="21"/>
      <c r="K1953" s="75"/>
      <c r="L1953" s="21"/>
      <c r="M1953" s="75"/>
      <c r="N1953" s="21"/>
      <c r="O1953" s="75"/>
      <c r="P1953" s="27"/>
      <c r="Q1953" s="27"/>
      <c r="R1953" s="54" t="s">
        <v>218</v>
      </c>
      <c r="S1953" s="41">
        <f t="shared" si="502"/>
        <v>0</v>
      </c>
      <c r="T1953" s="41">
        <f t="shared" si="502"/>
        <v>0</v>
      </c>
      <c r="U1953" s="547">
        <v>0</v>
      </c>
      <c r="V1953" s="41">
        <v>0</v>
      </c>
      <c r="W1953" s="41">
        <v>0</v>
      </c>
      <c r="X1953" s="41">
        <v>0</v>
      </c>
      <c r="Y1953" s="41">
        <v>0</v>
      </c>
      <c r="Z1953" s="41">
        <v>0</v>
      </c>
      <c r="AA1953" s="41">
        <v>0</v>
      </c>
      <c r="AB1953" s="41">
        <v>0</v>
      </c>
      <c r="AC1953" s="351"/>
      <c r="AD1953" s="358"/>
    </row>
    <row r="1954" spans="1:30" ht="12.75" customHeight="1">
      <c r="A1954" s="360" t="s">
        <v>170</v>
      </c>
      <c r="B1954" s="346" t="s">
        <v>192</v>
      </c>
      <c r="C1954" s="356" t="s">
        <v>41</v>
      </c>
      <c r="D1954" s="134"/>
      <c r="E1954" s="73"/>
      <c r="F1954" s="7"/>
      <c r="G1954" s="73"/>
      <c r="H1954" s="7"/>
      <c r="I1954" s="73"/>
      <c r="J1954" s="7"/>
      <c r="K1954" s="73"/>
      <c r="L1954" s="7"/>
      <c r="M1954" s="73"/>
      <c r="N1954" s="7"/>
      <c r="O1954" s="73"/>
      <c r="P1954" s="113"/>
      <c r="Q1954" s="78"/>
      <c r="R1954" s="55" t="s">
        <v>27</v>
      </c>
      <c r="S1954" s="8">
        <f>SUM(S1955:S1965)</f>
        <v>35010</v>
      </c>
      <c r="T1954" s="8">
        <f aca="true" t="shared" si="503" ref="T1954:AB1954">SUM(T1955:T1965)</f>
        <v>35010</v>
      </c>
      <c r="U1954" s="534">
        <f t="shared" si="503"/>
        <v>35010</v>
      </c>
      <c r="V1954" s="8">
        <f t="shared" si="503"/>
        <v>35010</v>
      </c>
      <c r="W1954" s="8">
        <f t="shared" si="503"/>
        <v>0</v>
      </c>
      <c r="X1954" s="8">
        <f t="shared" si="503"/>
        <v>0</v>
      </c>
      <c r="Y1954" s="8">
        <f t="shared" si="503"/>
        <v>0</v>
      </c>
      <c r="Z1954" s="8">
        <f t="shared" si="503"/>
        <v>0</v>
      </c>
      <c r="AA1954" s="8">
        <f t="shared" si="503"/>
        <v>0</v>
      </c>
      <c r="AB1954" s="8">
        <f t="shared" si="503"/>
        <v>0</v>
      </c>
      <c r="AC1954" s="356" t="s">
        <v>190</v>
      </c>
      <c r="AD1954" s="357"/>
    </row>
    <row r="1955" spans="1:30" ht="12.75">
      <c r="A1955" s="349"/>
      <c r="B1955" s="347"/>
      <c r="C1955" s="351"/>
      <c r="D1955" s="107"/>
      <c r="E1955" s="74"/>
      <c r="F1955" s="10"/>
      <c r="G1955" s="74"/>
      <c r="H1955" s="10"/>
      <c r="I1955" s="74"/>
      <c r="J1955" s="10"/>
      <c r="K1955" s="74"/>
      <c r="L1955" s="10"/>
      <c r="M1955" s="74"/>
      <c r="N1955" s="10"/>
      <c r="O1955" s="74"/>
      <c r="P1955" s="95"/>
      <c r="Q1955" s="27"/>
      <c r="R1955" s="54" t="s">
        <v>30</v>
      </c>
      <c r="S1955" s="12">
        <f>U1955+W1955+Y1955+AA1955</f>
        <v>0</v>
      </c>
      <c r="T1955" s="12">
        <f aca="true" t="shared" si="504" ref="S1955:T1959">V1955+X1955+Z1955+AB1955</f>
        <v>0</v>
      </c>
      <c r="U1955" s="538">
        <v>0</v>
      </c>
      <c r="V1955" s="12">
        <v>0</v>
      </c>
      <c r="W1955" s="12">
        <v>0</v>
      </c>
      <c r="X1955" s="12">
        <v>0</v>
      </c>
      <c r="Y1955" s="12">
        <v>0</v>
      </c>
      <c r="Z1955" s="12">
        <v>0</v>
      </c>
      <c r="AA1955" s="12">
        <v>0</v>
      </c>
      <c r="AB1955" s="20">
        <v>0</v>
      </c>
      <c r="AC1955" s="351"/>
      <c r="AD1955" s="358"/>
    </row>
    <row r="1956" spans="1:30" ht="12.75">
      <c r="A1956" s="349"/>
      <c r="B1956" s="347"/>
      <c r="C1956" s="351"/>
      <c r="D1956" s="107"/>
      <c r="E1956" s="74"/>
      <c r="F1956" s="10"/>
      <c r="G1956" s="74"/>
      <c r="H1956" s="10"/>
      <c r="I1956" s="74"/>
      <c r="J1956" s="10"/>
      <c r="K1956" s="74"/>
      <c r="L1956" s="10"/>
      <c r="M1956" s="74"/>
      <c r="N1956" s="10"/>
      <c r="O1956" s="74"/>
      <c r="P1956" s="273" t="s">
        <v>198</v>
      </c>
      <c r="Q1956" s="27" t="s">
        <v>172</v>
      </c>
      <c r="R1956" s="47" t="s">
        <v>33</v>
      </c>
      <c r="S1956" s="12">
        <f t="shared" si="504"/>
        <v>35010</v>
      </c>
      <c r="T1956" s="12">
        <f t="shared" si="504"/>
        <v>35010</v>
      </c>
      <c r="U1956" s="538">
        <v>35010</v>
      </c>
      <c r="V1956" s="12">
        <v>35010</v>
      </c>
      <c r="W1956" s="12">
        <v>0</v>
      </c>
      <c r="X1956" s="12">
        <v>0</v>
      </c>
      <c r="Y1956" s="12">
        <v>0</v>
      </c>
      <c r="Z1956" s="12">
        <v>0</v>
      </c>
      <c r="AA1956" s="12">
        <v>0</v>
      </c>
      <c r="AB1956" s="20">
        <v>0</v>
      </c>
      <c r="AC1956" s="351"/>
      <c r="AD1956" s="358"/>
    </row>
    <row r="1957" spans="1:30" ht="12.75">
      <c r="A1957" s="349"/>
      <c r="B1957" s="347"/>
      <c r="C1957" s="351"/>
      <c r="D1957" s="107"/>
      <c r="E1957" s="74"/>
      <c r="F1957" s="10"/>
      <c r="G1957" s="74"/>
      <c r="H1957" s="10"/>
      <c r="I1957" s="74"/>
      <c r="J1957" s="10"/>
      <c r="K1957" s="74"/>
      <c r="L1957" s="10"/>
      <c r="M1957" s="74"/>
      <c r="N1957" s="10"/>
      <c r="O1957" s="74"/>
      <c r="P1957" s="95"/>
      <c r="Q1957" s="27"/>
      <c r="R1957" s="47" t="s">
        <v>34</v>
      </c>
      <c r="S1957" s="12">
        <f>U1957+W1957+Y1957+AA1957</f>
        <v>0</v>
      </c>
      <c r="T1957" s="12">
        <f t="shared" si="504"/>
        <v>0</v>
      </c>
      <c r="U1957" s="538">
        <v>0</v>
      </c>
      <c r="V1957" s="12">
        <v>0</v>
      </c>
      <c r="W1957" s="12">
        <v>0</v>
      </c>
      <c r="X1957" s="12">
        <v>0</v>
      </c>
      <c r="Y1957" s="12">
        <v>0</v>
      </c>
      <c r="Z1957" s="12">
        <v>0</v>
      </c>
      <c r="AA1957" s="12">
        <v>0</v>
      </c>
      <c r="AB1957" s="20">
        <v>0</v>
      </c>
      <c r="AC1957" s="351"/>
      <c r="AD1957" s="358"/>
    </row>
    <row r="1958" spans="1:30" ht="12.75">
      <c r="A1958" s="349"/>
      <c r="B1958" s="347"/>
      <c r="C1958" s="351"/>
      <c r="D1958" s="107"/>
      <c r="E1958" s="74"/>
      <c r="F1958" s="10"/>
      <c r="G1958" s="74"/>
      <c r="H1958" s="10"/>
      <c r="I1958" s="74"/>
      <c r="J1958" s="10"/>
      <c r="K1958" s="74"/>
      <c r="L1958" s="10"/>
      <c r="M1958" s="74"/>
      <c r="N1958" s="10"/>
      <c r="O1958" s="74"/>
      <c r="P1958" s="95"/>
      <c r="Q1958" s="27"/>
      <c r="R1958" s="47" t="s">
        <v>35</v>
      </c>
      <c r="S1958" s="12">
        <f>U1958+W1958+Y1958+AA1958</f>
        <v>0</v>
      </c>
      <c r="T1958" s="12">
        <f t="shared" si="504"/>
        <v>0</v>
      </c>
      <c r="U1958" s="538">
        <v>0</v>
      </c>
      <c r="V1958" s="12">
        <v>0</v>
      </c>
      <c r="W1958" s="12">
        <v>0</v>
      </c>
      <c r="X1958" s="12">
        <v>0</v>
      </c>
      <c r="Y1958" s="12">
        <v>0</v>
      </c>
      <c r="Z1958" s="12">
        <v>0</v>
      </c>
      <c r="AA1958" s="12">
        <v>0</v>
      </c>
      <c r="AB1958" s="20">
        <v>0</v>
      </c>
      <c r="AC1958" s="351"/>
      <c r="AD1958" s="358"/>
    </row>
    <row r="1959" spans="1:30" ht="12.75">
      <c r="A1959" s="349"/>
      <c r="B1959" s="347"/>
      <c r="C1959" s="351"/>
      <c r="D1959" s="107"/>
      <c r="E1959" s="74"/>
      <c r="F1959" s="10"/>
      <c r="G1959" s="74"/>
      <c r="H1959" s="10"/>
      <c r="I1959" s="74"/>
      <c r="J1959" s="10"/>
      <c r="K1959" s="74"/>
      <c r="L1959" s="10"/>
      <c r="M1959" s="74"/>
      <c r="N1959" s="10"/>
      <c r="O1959" s="74"/>
      <c r="P1959" s="95"/>
      <c r="Q1959" s="27"/>
      <c r="R1959" s="47" t="s">
        <v>36</v>
      </c>
      <c r="S1959" s="12">
        <f>U1959+W1959+Y1959+AA1959</f>
        <v>0</v>
      </c>
      <c r="T1959" s="12">
        <f t="shared" si="504"/>
        <v>0</v>
      </c>
      <c r="U1959" s="538">
        <v>0</v>
      </c>
      <c r="V1959" s="12">
        <v>0</v>
      </c>
      <c r="W1959" s="12">
        <v>0</v>
      </c>
      <c r="X1959" s="12">
        <v>0</v>
      </c>
      <c r="Y1959" s="12">
        <v>0</v>
      </c>
      <c r="Z1959" s="12">
        <v>0</v>
      </c>
      <c r="AA1959" s="12">
        <v>0</v>
      </c>
      <c r="AB1959" s="20">
        <v>0</v>
      </c>
      <c r="AC1959" s="351"/>
      <c r="AD1959" s="358"/>
    </row>
    <row r="1960" spans="1:30" ht="12.75">
      <c r="A1960" s="349"/>
      <c r="B1960" s="347"/>
      <c r="C1960" s="351"/>
      <c r="D1960" s="107"/>
      <c r="E1960" s="74"/>
      <c r="F1960" s="10"/>
      <c r="G1960" s="74"/>
      <c r="H1960" s="10"/>
      <c r="I1960" s="74"/>
      <c r="J1960" s="10"/>
      <c r="K1960" s="74"/>
      <c r="L1960" s="10"/>
      <c r="M1960" s="74"/>
      <c r="N1960" s="10"/>
      <c r="O1960" s="74"/>
      <c r="P1960" s="95"/>
      <c r="Q1960" s="27"/>
      <c r="R1960" s="47" t="s">
        <v>207</v>
      </c>
      <c r="S1960" s="12">
        <v>0</v>
      </c>
      <c r="T1960" s="12">
        <v>0</v>
      </c>
      <c r="U1960" s="538">
        <v>0</v>
      </c>
      <c r="V1960" s="12">
        <v>0</v>
      </c>
      <c r="W1960" s="12">
        <v>0</v>
      </c>
      <c r="X1960" s="12">
        <v>0</v>
      </c>
      <c r="Y1960" s="12">
        <v>0</v>
      </c>
      <c r="Z1960" s="12">
        <v>0</v>
      </c>
      <c r="AA1960" s="12">
        <v>0</v>
      </c>
      <c r="AB1960" s="20">
        <v>0</v>
      </c>
      <c r="AC1960" s="351"/>
      <c r="AD1960" s="358"/>
    </row>
    <row r="1961" spans="1:30" ht="12.75">
      <c r="A1961" s="349"/>
      <c r="B1961" s="347"/>
      <c r="C1961" s="351"/>
      <c r="D1961" s="107"/>
      <c r="E1961" s="74"/>
      <c r="F1961" s="10"/>
      <c r="G1961" s="74"/>
      <c r="H1961" s="10"/>
      <c r="I1961" s="74"/>
      <c r="J1961" s="10"/>
      <c r="K1961" s="74"/>
      <c r="L1961" s="10"/>
      <c r="M1961" s="74"/>
      <c r="N1961" s="10"/>
      <c r="O1961" s="74"/>
      <c r="P1961" s="10"/>
      <c r="Q1961" s="10"/>
      <c r="R1961" s="47" t="s">
        <v>214</v>
      </c>
      <c r="S1961" s="12">
        <f aca="true" t="shared" si="505" ref="S1961:T1965">U1961+W1961+Y1961+AA1961</f>
        <v>0</v>
      </c>
      <c r="T1961" s="12">
        <f t="shared" si="505"/>
        <v>0</v>
      </c>
      <c r="U1961" s="538">
        <v>0</v>
      </c>
      <c r="V1961" s="12">
        <v>0</v>
      </c>
      <c r="W1961" s="12">
        <v>0</v>
      </c>
      <c r="X1961" s="12">
        <v>0</v>
      </c>
      <c r="Y1961" s="12">
        <v>0</v>
      </c>
      <c r="Z1961" s="12">
        <v>0</v>
      </c>
      <c r="AA1961" s="12">
        <v>0</v>
      </c>
      <c r="AB1961" s="12">
        <v>0</v>
      </c>
      <c r="AC1961" s="351"/>
      <c r="AD1961" s="358"/>
    </row>
    <row r="1962" spans="1:30" ht="12.75">
      <c r="A1962" s="349"/>
      <c r="B1962" s="347"/>
      <c r="C1962" s="351"/>
      <c r="D1962" s="107"/>
      <c r="E1962" s="74"/>
      <c r="F1962" s="10"/>
      <c r="G1962" s="74"/>
      <c r="H1962" s="10"/>
      <c r="I1962" s="74"/>
      <c r="J1962" s="10"/>
      <c r="K1962" s="74"/>
      <c r="L1962" s="10"/>
      <c r="M1962" s="74"/>
      <c r="N1962" s="10"/>
      <c r="O1962" s="74"/>
      <c r="P1962" s="10"/>
      <c r="Q1962" s="10"/>
      <c r="R1962" s="47" t="s">
        <v>215</v>
      </c>
      <c r="S1962" s="12">
        <f t="shared" si="505"/>
        <v>0</v>
      </c>
      <c r="T1962" s="12">
        <f t="shared" si="505"/>
        <v>0</v>
      </c>
      <c r="U1962" s="538">
        <v>0</v>
      </c>
      <c r="V1962" s="12">
        <v>0</v>
      </c>
      <c r="W1962" s="12">
        <v>0</v>
      </c>
      <c r="X1962" s="12">
        <v>0</v>
      </c>
      <c r="Y1962" s="12">
        <v>0</v>
      </c>
      <c r="Z1962" s="12">
        <v>0</v>
      </c>
      <c r="AA1962" s="12">
        <v>0</v>
      </c>
      <c r="AB1962" s="12">
        <v>0</v>
      </c>
      <c r="AC1962" s="351"/>
      <c r="AD1962" s="358"/>
    </row>
    <row r="1963" spans="1:30" ht="12.75">
      <c r="A1963" s="349"/>
      <c r="B1963" s="347"/>
      <c r="C1963" s="351"/>
      <c r="D1963" s="107"/>
      <c r="E1963" s="74"/>
      <c r="F1963" s="10"/>
      <c r="G1963" s="74"/>
      <c r="H1963" s="10"/>
      <c r="I1963" s="74"/>
      <c r="J1963" s="10"/>
      <c r="K1963" s="74"/>
      <c r="L1963" s="10"/>
      <c r="M1963" s="74"/>
      <c r="N1963" s="10"/>
      <c r="O1963" s="74"/>
      <c r="P1963" s="10"/>
      <c r="Q1963" s="10"/>
      <c r="R1963" s="47" t="s">
        <v>216</v>
      </c>
      <c r="S1963" s="12">
        <f t="shared" si="505"/>
        <v>0</v>
      </c>
      <c r="T1963" s="12">
        <f t="shared" si="505"/>
        <v>0</v>
      </c>
      <c r="U1963" s="538">
        <v>0</v>
      </c>
      <c r="V1963" s="12">
        <v>0</v>
      </c>
      <c r="W1963" s="12">
        <v>0</v>
      </c>
      <c r="X1963" s="12">
        <v>0</v>
      </c>
      <c r="Y1963" s="12">
        <v>0</v>
      </c>
      <c r="Z1963" s="12">
        <v>0</v>
      </c>
      <c r="AA1963" s="12">
        <v>0</v>
      </c>
      <c r="AB1963" s="12">
        <v>0</v>
      </c>
      <c r="AC1963" s="351"/>
      <c r="AD1963" s="358"/>
    </row>
    <row r="1964" spans="1:30" ht="12.75">
      <c r="A1964" s="349"/>
      <c r="B1964" s="347"/>
      <c r="C1964" s="351"/>
      <c r="D1964" s="107"/>
      <c r="E1964" s="74"/>
      <c r="F1964" s="10"/>
      <c r="G1964" s="74"/>
      <c r="H1964" s="10"/>
      <c r="I1964" s="74"/>
      <c r="J1964" s="10"/>
      <c r="K1964" s="74"/>
      <c r="L1964" s="10"/>
      <c r="M1964" s="74"/>
      <c r="N1964" s="10"/>
      <c r="O1964" s="74"/>
      <c r="P1964" s="10"/>
      <c r="Q1964" s="10"/>
      <c r="R1964" s="47" t="s">
        <v>217</v>
      </c>
      <c r="S1964" s="12">
        <f t="shared" si="505"/>
        <v>0</v>
      </c>
      <c r="T1964" s="12">
        <f t="shared" si="505"/>
        <v>0</v>
      </c>
      <c r="U1964" s="538">
        <v>0</v>
      </c>
      <c r="V1964" s="12">
        <v>0</v>
      </c>
      <c r="W1964" s="12">
        <v>0</v>
      </c>
      <c r="X1964" s="12">
        <v>0</v>
      </c>
      <c r="Y1964" s="12">
        <v>0</v>
      </c>
      <c r="Z1964" s="12">
        <v>0</v>
      </c>
      <c r="AA1964" s="12">
        <v>0</v>
      </c>
      <c r="AB1964" s="12">
        <v>0</v>
      </c>
      <c r="AC1964" s="351"/>
      <c r="AD1964" s="358"/>
    </row>
    <row r="1965" spans="1:30" ht="13.5" thickBot="1">
      <c r="A1965" s="350"/>
      <c r="B1965" s="348"/>
      <c r="C1965" s="352"/>
      <c r="D1965" s="135"/>
      <c r="E1965" s="75"/>
      <c r="F1965" s="21"/>
      <c r="G1965" s="75"/>
      <c r="H1965" s="21"/>
      <c r="I1965" s="75"/>
      <c r="J1965" s="21"/>
      <c r="K1965" s="75"/>
      <c r="L1965" s="21"/>
      <c r="M1965" s="75"/>
      <c r="N1965" s="21"/>
      <c r="O1965" s="75"/>
      <c r="P1965" s="21"/>
      <c r="Q1965" s="21"/>
      <c r="R1965" s="48" t="s">
        <v>218</v>
      </c>
      <c r="S1965" s="15">
        <f t="shared" si="505"/>
        <v>0</v>
      </c>
      <c r="T1965" s="15">
        <f t="shared" si="505"/>
        <v>0</v>
      </c>
      <c r="U1965" s="542">
        <v>0</v>
      </c>
      <c r="V1965" s="15">
        <v>0</v>
      </c>
      <c r="W1965" s="15">
        <v>0</v>
      </c>
      <c r="X1965" s="15">
        <v>0</v>
      </c>
      <c r="Y1965" s="15">
        <v>0</v>
      </c>
      <c r="Z1965" s="15">
        <v>0</v>
      </c>
      <c r="AA1965" s="15">
        <v>0</v>
      </c>
      <c r="AB1965" s="15">
        <v>0</v>
      </c>
      <c r="AC1965" s="352"/>
      <c r="AD1965" s="359"/>
    </row>
    <row r="1966" spans="1:30" ht="12.75" customHeight="1">
      <c r="A1966" s="360" t="s">
        <v>191</v>
      </c>
      <c r="B1966" s="346" t="s">
        <v>171</v>
      </c>
      <c r="C1966" s="356" t="s">
        <v>41</v>
      </c>
      <c r="D1966" s="134"/>
      <c r="E1966" s="73"/>
      <c r="F1966" s="7"/>
      <c r="G1966" s="73"/>
      <c r="H1966" s="7"/>
      <c r="I1966" s="73"/>
      <c r="J1966" s="7"/>
      <c r="K1966" s="73"/>
      <c r="L1966" s="7"/>
      <c r="M1966" s="73"/>
      <c r="N1966" s="7"/>
      <c r="O1966" s="73"/>
      <c r="P1966" s="332" t="s">
        <v>198</v>
      </c>
      <c r="Q1966" s="78"/>
      <c r="R1966" s="55" t="s">
        <v>27</v>
      </c>
      <c r="S1966" s="8">
        <f>SUM(S1967:S1977)</f>
        <v>73285.2</v>
      </c>
      <c r="T1966" s="8">
        <f aca="true" t="shared" si="506" ref="T1966:AB1966">SUM(T1967:T1977)</f>
        <v>73285.2</v>
      </c>
      <c r="U1966" s="534">
        <f t="shared" si="506"/>
        <v>73285.2</v>
      </c>
      <c r="V1966" s="8">
        <f t="shared" si="506"/>
        <v>73285.2</v>
      </c>
      <c r="W1966" s="8">
        <f t="shared" si="506"/>
        <v>0</v>
      </c>
      <c r="X1966" s="8">
        <f t="shared" si="506"/>
        <v>0</v>
      </c>
      <c r="Y1966" s="8">
        <f t="shared" si="506"/>
        <v>0</v>
      </c>
      <c r="Z1966" s="8">
        <f t="shared" si="506"/>
        <v>0</v>
      </c>
      <c r="AA1966" s="8">
        <f t="shared" si="506"/>
        <v>0</v>
      </c>
      <c r="AB1966" s="8">
        <f t="shared" si="506"/>
        <v>0</v>
      </c>
      <c r="AC1966" s="356" t="s">
        <v>190</v>
      </c>
      <c r="AD1966" s="357"/>
    </row>
    <row r="1967" spans="1:30" ht="12.75">
      <c r="A1967" s="349"/>
      <c r="B1967" s="347"/>
      <c r="C1967" s="351"/>
      <c r="D1967" s="107"/>
      <c r="E1967" s="74"/>
      <c r="F1967" s="10"/>
      <c r="G1967" s="74"/>
      <c r="H1967" s="10"/>
      <c r="I1967" s="74"/>
      <c r="J1967" s="10"/>
      <c r="K1967" s="74"/>
      <c r="L1967" s="10"/>
      <c r="M1967" s="74"/>
      <c r="N1967" s="10"/>
      <c r="O1967" s="74"/>
      <c r="P1967" s="333"/>
      <c r="Q1967" s="27"/>
      <c r="R1967" s="54" t="s">
        <v>30</v>
      </c>
      <c r="S1967" s="12">
        <f aca="true" t="shared" si="507" ref="S1967:T1971">U1967+W1967+Y1967+AA1967</f>
        <v>0</v>
      </c>
      <c r="T1967" s="12">
        <f>V1967+X1967+Z1967+AB1967</f>
        <v>0</v>
      </c>
      <c r="U1967" s="538">
        <v>0</v>
      </c>
      <c r="V1967" s="12">
        <v>0</v>
      </c>
      <c r="W1967" s="12">
        <v>0</v>
      </c>
      <c r="X1967" s="12">
        <v>0</v>
      </c>
      <c r="Y1967" s="12">
        <v>0</v>
      </c>
      <c r="Z1967" s="12">
        <v>0</v>
      </c>
      <c r="AA1967" s="12">
        <v>0</v>
      </c>
      <c r="AB1967" s="20">
        <v>0</v>
      </c>
      <c r="AC1967" s="351"/>
      <c r="AD1967" s="358"/>
    </row>
    <row r="1968" spans="1:30" ht="12.75">
      <c r="A1968" s="349"/>
      <c r="B1968" s="347"/>
      <c r="C1968" s="351"/>
      <c r="D1968" s="107"/>
      <c r="E1968" s="74"/>
      <c r="F1968" s="10"/>
      <c r="G1968" s="74"/>
      <c r="H1968" s="10"/>
      <c r="I1968" s="74"/>
      <c r="J1968" s="10"/>
      <c r="K1968" s="74"/>
      <c r="L1968" s="10"/>
      <c r="M1968" s="74"/>
      <c r="N1968" s="10"/>
      <c r="O1968" s="74"/>
      <c r="P1968" s="333"/>
      <c r="Q1968" s="27" t="s">
        <v>172</v>
      </c>
      <c r="R1968" s="47" t="s">
        <v>33</v>
      </c>
      <c r="S1968" s="12">
        <f>U1968+W1968+Y1968+AA1968</f>
        <v>36310</v>
      </c>
      <c r="T1968" s="12">
        <f>V1968+X1968+Z1968+AB1968</f>
        <v>36310</v>
      </c>
      <c r="U1968" s="538">
        <v>36310</v>
      </c>
      <c r="V1968" s="12">
        <v>36310</v>
      </c>
      <c r="W1968" s="12">
        <v>0</v>
      </c>
      <c r="X1968" s="12">
        <v>0</v>
      </c>
      <c r="Y1968" s="12">
        <v>0</v>
      </c>
      <c r="Z1968" s="12">
        <v>0</v>
      </c>
      <c r="AA1968" s="12">
        <v>0</v>
      </c>
      <c r="AB1968" s="20">
        <v>0</v>
      </c>
      <c r="AC1968" s="351"/>
      <c r="AD1968" s="358"/>
    </row>
    <row r="1969" spans="1:30" ht="12.75">
      <c r="A1969" s="349"/>
      <c r="B1969" s="347"/>
      <c r="C1969" s="351"/>
      <c r="D1969" s="107"/>
      <c r="E1969" s="74"/>
      <c r="F1969" s="10"/>
      <c r="G1969" s="74"/>
      <c r="H1969" s="10"/>
      <c r="I1969" s="74"/>
      <c r="J1969" s="10"/>
      <c r="K1969" s="74"/>
      <c r="L1969" s="10"/>
      <c r="M1969" s="74"/>
      <c r="N1969" s="10"/>
      <c r="O1969" s="74"/>
      <c r="P1969" s="333"/>
      <c r="Q1969" s="27" t="s">
        <v>172</v>
      </c>
      <c r="R1969" s="47" t="s">
        <v>34</v>
      </c>
      <c r="S1969" s="12">
        <f t="shared" si="507"/>
        <v>36975.2</v>
      </c>
      <c r="T1969" s="12">
        <f t="shared" si="507"/>
        <v>36975.2</v>
      </c>
      <c r="U1969" s="538">
        <v>36975.2</v>
      </c>
      <c r="V1969" s="12">
        <v>36975.2</v>
      </c>
      <c r="W1969" s="12">
        <v>0</v>
      </c>
      <c r="X1969" s="12">
        <v>0</v>
      </c>
      <c r="Y1969" s="12">
        <v>0</v>
      </c>
      <c r="Z1969" s="12">
        <v>0</v>
      </c>
      <c r="AA1969" s="12">
        <v>0</v>
      </c>
      <c r="AB1969" s="20">
        <v>0</v>
      </c>
      <c r="AC1969" s="351"/>
      <c r="AD1969" s="358"/>
    </row>
    <row r="1970" spans="1:30" ht="12.75">
      <c r="A1970" s="349"/>
      <c r="B1970" s="347"/>
      <c r="C1970" s="351"/>
      <c r="D1970" s="107"/>
      <c r="E1970" s="74"/>
      <c r="F1970" s="10"/>
      <c r="G1970" s="74"/>
      <c r="H1970" s="10"/>
      <c r="I1970" s="74"/>
      <c r="J1970" s="10"/>
      <c r="K1970" s="74"/>
      <c r="L1970" s="10"/>
      <c r="M1970" s="74"/>
      <c r="N1970" s="10"/>
      <c r="O1970" s="74"/>
      <c r="P1970" s="333"/>
      <c r="Q1970" s="27"/>
      <c r="R1970" s="47" t="s">
        <v>35</v>
      </c>
      <c r="S1970" s="12">
        <f t="shared" si="507"/>
        <v>0</v>
      </c>
      <c r="T1970" s="12">
        <f t="shared" si="507"/>
        <v>0</v>
      </c>
      <c r="U1970" s="538">
        <v>0</v>
      </c>
      <c r="V1970" s="12">
        <v>0</v>
      </c>
      <c r="W1970" s="12">
        <v>0</v>
      </c>
      <c r="X1970" s="12">
        <v>0</v>
      </c>
      <c r="Y1970" s="12">
        <v>0</v>
      </c>
      <c r="Z1970" s="12">
        <v>0</v>
      </c>
      <c r="AA1970" s="12">
        <v>0</v>
      </c>
      <c r="AB1970" s="20">
        <v>0</v>
      </c>
      <c r="AC1970" s="351"/>
      <c r="AD1970" s="358"/>
    </row>
    <row r="1971" spans="1:30" ht="12.75">
      <c r="A1971" s="349"/>
      <c r="B1971" s="347"/>
      <c r="C1971" s="351"/>
      <c r="D1971" s="107"/>
      <c r="E1971" s="74"/>
      <c r="F1971" s="10"/>
      <c r="G1971" s="74"/>
      <c r="H1971" s="10"/>
      <c r="I1971" s="74"/>
      <c r="J1971" s="10"/>
      <c r="K1971" s="74"/>
      <c r="L1971" s="10"/>
      <c r="M1971" s="74"/>
      <c r="N1971" s="10"/>
      <c r="O1971" s="74"/>
      <c r="P1971" s="333"/>
      <c r="Q1971" s="27"/>
      <c r="R1971" s="47" t="s">
        <v>36</v>
      </c>
      <c r="S1971" s="12">
        <f t="shared" si="507"/>
        <v>0</v>
      </c>
      <c r="T1971" s="12">
        <f t="shared" si="507"/>
        <v>0</v>
      </c>
      <c r="U1971" s="538">
        <v>0</v>
      </c>
      <c r="V1971" s="12">
        <v>0</v>
      </c>
      <c r="W1971" s="12">
        <v>0</v>
      </c>
      <c r="X1971" s="12">
        <v>0</v>
      </c>
      <c r="Y1971" s="12">
        <v>0</v>
      </c>
      <c r="Z1971" s="12">
        <v>0</v>
      </c>
      <c r="AA1971" s="12">
        <v>0</v>
      </c>
      <c r="AB1971" s="20">
        <v>0</v>
      </c>
      <c r="AC1971" s="351"/>
      <c r="AD1971" s="358"/>
    </row>
    <row r="1972" spans="1:30" ht="12.75">
      <c r="A1972" s="349"/>
      <c r="B1972" s="347"/>
      <c r="C1972" s="351"/>
      <c r="D1972" s="107"/>
      <c r="E1972" s="74"/>
      <c r="F1972" s="10"/>
      <c r="G1972" s="74"/>
      <c r="H1972" s="10"/>
      <c r="I1972" s="74"/>
      <c r="J1972" s="10"/>
      <c r="K1972" s="74"/>
      <c r="L1972" s="10"/>
      <c r="M1972" s="74"/>
      <c r="N1972" s="10"/>
      <c r="O1972" s="74"/>
      <c r="P1972" s="333"/>
      <c r="Q1972" s="27"/>
      <c r="R1972" s="47" t="s">
        <v>207</v>
      </c>
      <c r="S1972" s="12">
        <v>0</v>
      </c>
      <c r="T1972" s="12">
        <v>0</v>
      </c>
      <c r="U1972" s="538">
        <v>0</v>
      </c>
      <c r="V1972" s="12">
        <v>0</v>
      </c>
      <c r="W1972" s="12">
        <v>0</v>
      </c>
      <c r="X1972" s="12">
        <v>0</v>
      </c>
      <c r="Y1972" s="12">
        <v>0</v>
      </c>
      <c r="Z1972" s="12">
        <v>0</v>
      </c>
      <c r="AA1972" s="12">
        <v>0</v>
      </c>
      <c r="AB1972" s="20">
        <v>0</v>
      </c>
      <c r="AC1972" s="351"/>
      <c r="AD1972" s="358"/>
    </row>
    <row r="1973" spans="1:30" ht="12.75">
      <c r="A1973" s="349"/>
      <c r="B1973" s="347"/>
      <c r="C1973" s="351"/>
      <c r="D1973" s="107"/>
      <c r="E1973" s="74"/>
      <c r="F1973" s="10"/>
      <c r="G1973" s="74"/>
      <c r="H1973" s="10"/>
      <c r="I1973" s="74"/>
      <c r="J1973" s="10"/>
      <c r="K1973" s="74"/>
      <c r="L1973" s="10"/>
      <c r="M1973" s="74"/>
      <c r="N1973" s="10"/>
      <c r="O1973" s="74"/>
      <c r="P1973" s="333"/>
      <c r="Q1973" s="10"/>
      <c r="R1973" s="47" t="s">
        <v>214</v>
      </c>
      <c r="S1973" s="12">
        <f aca="true" t="shared" si="508" ref="S1973:T1977">U1973+W1973+Y1973+AA1973</f>
        <v>0</v>
      </c>
      <c r="T1973" s="12">
        <f t="shared" si="508"/>
        <v>0</v>
      </c>
      <c r="U1973" s="538">
        <v>0</v>
      </c>
      <c r="V1973" s="12">
        <v>0</v>
      </c>
      <c r="W1973" s="12">
        <v>0</v>
      </c>
      <c r="X1973" s="12">
        <v>0</v>
      </c>
      <c r="Y1973" s="12">
        <v>0</v>
      </c>
      <c r="Z1973" s="12">
        <v>0</v>
      </c>
      <c r="AA1973" s="12">
        <v>0</v>
      </c>
      <c r="AB1973" s="12">
        <v>0</v>
      </c>
      <c r="AC1973" s="351"/>
      <c r="AD1973" s="358"/>
    </row>
    <row r="1974" spans="1:30" ht="12.75">
      <c r="A1974" s="349"/>
      <c r="B1974" s="347"/>
      <c r="C1974" s="351"/>
      <c r="D1974" s="107"/>
      <c r="E1974" s="74"/>
      <c r="F1974" s="10"/>
      <c r="G1974" s="74"/>
      <c r="H1974" s="10"/>
      <c r="I1974" s="74"/>
      <c r="J1974" s="10"/>
      <c r="K1974" s="74"/>
      <c r="L1974" s="10"/>
      <c r="M1974" s="74"/>
      <c r="N1974" s="10"/>
      <c r="O1974" s="74"/>
      <c r="P1974" s="333"/>
      <c r="Q1974" s="10"/>
      <c r="R1974" s="47" t="s">
        <v>215</v>
      </c>
      <c r="S1974" s="12">
        <f t="shared" si="508"/>
        <v>0</v>
      </c>
      <c r="T1974" s="12">
        <f t="shared" si="508"/>
        <v>0</v>
      </c>
      <c r="U1974" s="538">
        <v>0</v>
      </c>
      <c r="V1974" s="12">
        <v>0</v>
      </c>
      <c r="W1974" s="12">
        <v>0</v>
      </c>
      <c r="X1974" s="12">
        <v>0</v>
      </c>
      <c r="Y1974" s="12">
        <v>0</v>
      </c>
      <c r="Z1974" s="12">
        <v>0</v>
      </c>
      <c r="AA1974" s="12">
        <v>0</v>
      </c>
      <c r="AB1974" s="12">
        <v>0</v>
      </c>
      <c r="AC1974" s="351"/>
      <c r="AD1974" s="358"/>
    </row>
    <row r="1975" spans="1:30" ht="12.75">
      <c r="A1975" s="349"/>
      <c r="B1975" s="347"/>
      <c r="C1975" s="351"/>
      <c r="D1975" s="107"/>
      <c r="E1975" s="74"/>
      <c r="F1975" s="10"/>
      <c r="G1975" s="74"/>
      <c r="H1975" s="10"/>
      <c r="I1975" s="74"/>
      <c r="J1975" s="10"/>
      <c r="K1975" s="74"/>
      <c r="L1975" s="10"/>
      <c r="M1975" s="74"/>
      <c r="N1975" s="10"/>
      <c r="O1975" s="74"/>
      <c r="P1975" s="333"/>
      <c r="Q1975" s="10"/>
      <c r="R1975" s="47" t="s">
        <v>216</v>
      </c>
      <c r="S1975" s="12">
        <f t="shared" si="508"/>
        <v>0</v>
      </c>
      <c r="T1975" s="12">
        <f t="shared" si="508"/>
        <v>0</v>
      </c>
      <c r="U1975" s="538">
        <v>0</v>
      </c>
      <c r="V1975" s="12">
        <v>0</v>
      </c>
      <c r="W1975" s="12">
        <v>0</v>
      </c>
      <c r="X1975" s="12">
        <v>0</v>
      </c>
      <c r="Y1975" s="12">
        <v>0</v>
      </c>
      <c r="Z1975" s="12">
        <v>0</v>
      </c>
      <c r="AA1975" s="12">
        <v>0</v>
      </c>
      <c r="AB1975" s="12">
        <v>0</v>
      </c>
      <c r="AC1975" s="351"/>
      <c r="AD1975" s="358"/>
    </row>
    <row r="1976" spans="1:30" ht="12.75">
      <c r="A1976" s="349"/>
      <c r="B1976" s="347"/>
      <c r="C1976" s="351"/>
      <c r="D1976" s="107"/>
      <c r="E1976" s="74"/>
      <c r="F1976" s="10"/>
      <c r="G1976" s="74"/>
      <c r="H1976" s="10"/>
      <c r="I1976" s="74"/>
      <c r="J1976" s="10"/>
      <c r="K1976" s="74"/>
      <c r="L1976" s="10"/>
      <c r="M1976" s="74"/>
      <c r="N1976" s="10"/>
      <c r="O1976" s="74"/>
      <c r="P1976" s="333"/>
      <c r="Q1976" s="10"/>
      <c r="R1976" s="47" t="s">
        <v>217</v>
      </c>
      <c r="S1976" s="12">
        <f t="shared" si="508"/>
        <v>0</v>
      </c>
      <c r="T1976" s="12">
        <f t="shared" si="508"/>
        <v>0</v>
      </c>
      <c r="U1976" s="538">
        <v>0</v>
      </c>
      <c r="V1976" s="12">
        <v>0</v>
      </c>
      <c r="W1976" s="12">
        <v>0</v>
      </c>
      <c r="X1976" s="12">
        <v>0</v>
      </c>
      <c r="Y1976" s="12">
        <v>0</v>
      </c>
      <c r="Z1976" s="12">
        <v>0</v>
      </c>
      <c r="AA1976" s="12">
        <v>0</v>
      </c>
      <c r="AB1976" s="12">
        <v>0</v>
      </c>
      <c r="AC1976" s="351"/>
      <c r="AD1976" s="358"/>
    </row>
    <row r="1977" spans="1:30" ht="13.5" thickBot="1">
      <c r="A1977" s="350"/>
      <c r="B1977" s="348"/>
      <c r="C1977" s="352"/>
      <c r="D1977" s="135"/>
      <c r="E1977" s="75"/>
      <c r="F1977" s="21"/>
      <c r="G1977" s="75"/>
      <c r="H1977" s="21"/>
      <c r="I1977" s="75"/>
      <c r="J1977" s="21"/>
      <c r="K1977" s="75"/>
      <c r="L1977" s="21"/>
      <c r="M1977" s="75"/>
      <c r="N1977" s="21"/>
      <c r="O1977" s="75"/>
      <c r="P1977" s="334"/>
      <c r="Q1977" s="21"/>
      <c r="R1977" s="48" t="s">
        <v>218</v>
      </c>
      <c r="S1977" s="15">
        <f t="shared" si="508"/>
        <v>0</v>
      </c>
      <c r="T1977" s="15">
        <f t="shared" si="508"/>
        <v>0</v>
      </c>
      <c r="U1977" s="542">
        <v>0</v>
      </c>
      <c r="V1977" s="15">
        <v>0</v>
      </c>
      <c r="W1977" s="15">
        <v>0</v>
      </c>
      <c r="X1977" s="15">
        <v>0</v>
      </c>
      <c r="Y1977" s="15">
        <v>0</v>
      </c>
      <c r="Z1977" s="15">
        <v>0</v>
      </c>
      <c r="AA1977" s="15">
        <v>0</v>
      </c>
      <c r="AB1977" s="15">
        <v>0</v>
      </c>
      <c r="AC1977" s="352"/>
      <c r="AD1977" s="359"/>
    </row>
    <row r="1978" spans="1:30" ht="12.75" customHeight="1">
      <c r="A1978" s="353" t="s">
        <v>184</v>
      </c>
      <c r="B1978" s="338" t="s">
        <v>202</v>
      </c>
      <c r="C1978" s="364" t="s">
        <v>280</v>
      </c>
      <c r="D1978" s="134"/>
      <c r="E1978" s="73"/>
      <c r="F1978" s="7"/>
      <c r="G1978" s="73"/>
      <c r="H1978" s="7"/>
      <c r="I1978" s="73"/>
      <c r="J1978" s="7"/>
      <c r="K1978" s="73"/>
      <c r="L1978" s="7"/>
      <c r="M1978" s="73"/>
      <c r="N1978" s="7"/>
      <c r="O1978" s="73"/>
      <c r="P1978" s="113"/>
      <c r="Q1978" s="78"/>
      <c r="R1978" s="55" t="s">
        <v>27</v>
      </c>
      <c r="S1978" s="8">
        <f>SUM(S1979:S1989)</f>
        <v>194.3</v>
      </c>
      <c r="T1978" s="8">
        <f aca="true" t="shared" si="509" ref="T1978:AB1978">SUM(T1979:T1989)</f>
        <v>0</v>
      </c>
      <c r="U1978" s="534">
        <f t="shared" si="509"/>
        <v>1.9</v>
      </c>
      <c r="V1978" s="8">
        <f t="shared" si="509"/>
        <v>0</v>
      </c>
      <c r="W1978" s="8">
        <f t="shared" si="509"/>
        <v>0</v>
      </c>
      <c r="X1978" s="8">
        <f t="shared" si="509"/>
        <v>0</v>
      </c>
      <c r="Y1978" s="8">
        <f t="shared" si="509"/>
        <v>192.4</v>
      </c>
      <c r="Z1978" s="8">
        <f t="shared" si="509"/>
        <v>0</v>
      </c>
      <c r="AA1978" s="8">
        <f t="shared" si="509"/>
        <v>0</v>
      </c>
      <c r="AB1978" s="8">
        <f t="shared" si="509"/>
        <v>0</v>
      </c>
      <c r="AC1978" s="356" t="s">
        <v>28</v>
      </c>
      <c r="AD1978" s="357"/>
    </row>
    <row r="1979" spans="1:30" ht="12.75">
      <c r="A1979" s="354"/>
      <c r="B1979" s="342"/>
      <c r="C1979" s="365"/>
      <c r="D1979" s="107"/>
      <c r="E1979" s="74"/>
      <c r="F1979" s="10"/>
      <c r="G1979" s="74"/>
      <c r="H1979" s="10"/>
      <c r="I1979" s="74"/>
      <c r="J1979" s="10"/>
      <c r="K1979" s="74"/>
      <c r="L1979" s="10"/>
      <c r="M1979" s="74"/>
      <c r="N1979" s="10"/>
      <c r="O1979" s="74"/>
      <c r="P1979" s="95"/>
      <c r="Q1979" s="27"/>
      <c r="R1979" s="54" t="s">
        <v>30</v>
      </c>
      <c r="S1979" s="12">
        <f aca="true" t="shared" si="510" ref="S1979:T1983">U1979+W1979+Y1979+AA1979</f>
        <v>0</v>
      </c>
      <c r="T1979" s="12">
        <f t="shared" si="510"/>
        <v>0</v>
      </c>
      <c r="U1979" s="538">
        <v>0</v>
      </c>
      <c r="V1979" s="12">
        <v>0</v>
      </c>
      <c r="W1979" s="12">
        <v>0</v>
      </c>
      <c r="X1979" s="12">
        <v>0</v>
      </c>
      <c r="Y1979" s="12">
        <v>0</v>
      </c>
      <c r="Z1979" s="12">
        <v>0</v>
      </c>
      <c r="AA1979" s="12">
        <v>0</v>
      </c>
      <c r="AB1979" s="20">
        <v>0</v>
      </c>
      <c r="AC1979" s="351"/>
      <c r="AD1979" s="358"/>
    </row>
    <row r="1980" spans="1:30" ht="12.75">
      <c r="A1980" s="354"/>
      <c r="B1980" s="342"/>
      <c r="C1980" s="365"/>
      <c r="D1980" s="107"/>
      <c r="E1980" s="74"/>
      <c r="F1980" s="10"/>
      <c r="G1980" s="74"/>
      <c r="H1980" s="10"/>
      <c r="I1980" s="74"/>
      <c r="J1980" s="10"/>
      <c r="K1980" s="74"/>
      <c r="L1980" s="10"/>
      <c r="M1980" s="74"/>
      <c r="N1980" s="10"/>
      <c r="O1980" s="74"/>
      <c r="P1980" s="95"/>
      <c r="Q1980" s="27"/>
      <c r="R1980" s="47" t="s">
        <v>33</v>
      </c>
      <c r="S1980" s="12">
        <f t="shared" si="510"/>
        <v>0</v>
      </c>
      <c r="T1980" s="12">
        <f t="shared" si="510"/>
        <v>0</v>
      </c>
      <c r="U1980" s="538">
        <v>0</v>
      </c>
      <c r="V1980" s="12">
        <v>0</v>
      </c>
      <c r="W1980" s="12">
        <v>0</v>
      </c>
      <c r="X1980" s="12">
        <v>0</v>
      </c>
      <c r="Y1980" s="12">
        <v>0</v>
      </c>
      <c r="Z1980" s="12">
        <v>0</v>
      </c>
      <c r="AA1980" s="12">
        <v>0</v>
      </c>
      <c r="AB1980" s="20">
        <v>0</v>
      </c>
      <c r="AC1980" s="351"/>
      <c r="AD1980" s="358"/>
    </row>
    <row r="1981" spans="1:30" ht="12.75">
      <c r="A1981" s="354"/>
      <c r="B1981" s="342"/>
      <c r="C1981" s="365"/>
      <c r="D1981" s="107"/>
      <c r="E1981" s="74"/>
      <c r="F1981" s="10"/>
      <c r="G1981" s="74"/>
      <c r="H1981" s="10"/>
      <c r="I1981" s="74"/>
      <c r="J1981" s="10"/>
      <c r="K1981" s="74"/>
      <c r="L1981" s="10"/>
      <c r="M1981" s="74"/>
      <c r="N1981" s="10"/>
      <c r="O1981" s="74"/>
      <c r="P1981" s="95"/>
      <c r="Q1981" s="27"/>
      <c r="R1981" s="47" t="s">
        <v>34</v>
      </c>
      <c r="S1981" s="12">
        <f t="shared" si="510"/>
        <v>0</v>
      </c>
      <c r="T1981" s="12">
        <f t="shared" si="510"/>
        <v>0</v>
      </c>
      <c r="U1981" s="538">
        <v>0</v>
      </c>
      <c r="V1981" s="12">
        <v>0</v>
      </c>
      <c r="W1981" s="12">
        <v>0</v>
      </c>
      <c r="X1981" s="12">
        <v>0</v>
      </c>
      <c r="Y1981" s="12">
        <v>0</v>
      </c>
      <c r="Z1981" s="12">
        <v>0</v>
      </c>
      <c r="AA1981" s="12">
        <v>0</v>
      </c>
      <c r="AB1981" s="20">
        <v>0</v>
      </c>
      <c r="AC1981" s="351"/>
      <c r="AD1981" s="358"/>
    </row>
    <row r="1982" spans="1:30" ht="12.75">
      <c r="A1982" s="354"/>
      <c r="B1982" s="342"/>
      <c r="C1982" s="365"/>
      <c r="D1982" s="107"/>
      <c r="E1982" s="74"/>
      <c r="F1982" s="10"/>
      <c r="G1982" s="74"/>
      <c r="H1982" s="10"/>
      <c r="I1982" s="74"/>
      <c r="J1982" s="10"/>
      <c r="K1982" s="74"/>
      <c r="L1982" s="10"/>
      <c r="M1982" s="74"/>
      <c r="N1982" s="10"/>
      <c r="O1982" s="74"/>
      <c r="P1982" s="95"/>
      <c r="Q1982" s="27"/>
      <c r="R1982" s="47" t="s">
        <v>35</v>
      </c>
      <c r="S1982" s="12">
        <f t="shared" si="510"/>
        <v>0</v>
      </c>
      <c r="T1982" s="12">
        <f t="shared" si="510"/>
        <v>0</v>
      </c>
      <c r="U1982" s="538">
        <v>0</v>
      </c>
      <c r="V1982" s="12">
        <v>0</v>
      </c>
      <c r="W1982" s="12">
        <v>0</v>
      </c>
      <c r="X1982" s="12">
        <v>0</v>
      </c>
      <c r="Y1982" s="12">
        <v>0</v>
      </c>
      <c r="Z1982" s="12">
        <v>0</v>
      </c>
      <c r="AA1982" s="12">
        <v>0</v>
      </c>
      <c r="AB1982" s="20">
        <v>0</v>
      </c>
      <c r="AC1982" s="351"/>
      <c r="AD1982" s="358"/>
    </row>
    <row r="1983" spans="1:30" ht="12.75">
      <c r="A1983" s="354"/>
      <c r="B1983" s="342"/>
      <c r="C1983" s="365"/>
      <c r="D1983" s="107"/>
      <c r="E1983" s="74"/>
      <c r="F1983" s="10"/>
      <c r="G1983" s="74"/>
      <c r="H1983" s="10"/>
      <c r="I1983" s="74"/>
      <c r="J1983" s="10"/>
      <c r="K1983" s="74"/>
      <c r="L1983" s="10"/>
      <c r="M1983" s="74"/>
      <c r="N1983" s="10"/>
      <c r="O1983" s="74"/>
      <c r="P1983" s="95"/>
      <c r="Q1983" s="27"/>
      <c r="R1983" s="47" t="s">
        <v>36</v>
      </c>
      <c r="S1983" s="12">
        <f t="shared" si="510"/>
        <v>0</v>
      </c>
      <c r="T1983" s="12">
        <f t="shared" si="510"/>
        <v>0</v>
      </c>
      <c r="U1983" s="538">
        <v>0</v>
      </c>
      <c r="V1983" s="12">
        <v>0</v>
      </c>
      <c r="W1983" s="12">
        <v>0</v>
      </c>
      <c r="X1983" s="12">
        <v>0</v>
      </c>
      <c r="Y1983" s="12">
        <v>0</v>
      </c>
      <c r="Z1983" s="12">
        <v>0</v>
      </c>
      <c r="AA1983" s="12">
        <v>0</v>
      </c>
      <c r="AB1983" s="20">
        <v>0</v>
      </c>
      <c r="AC1983" s="351"/>
      <c r="AD1983" s="358"/>
    </row>
    <row r="1984" spans="1:30" ht="12.75">
      <c r="A1984" s="354"/>
      <c r="B1984" s="342"/>
      <c r="C1984" s="365"/>
      <c r="D1984" s="107"/>
      <c r="E1984" s="74"/>
      <c r="F1984" s="10"/>
      <c r="G1984" s="74"/>
      <c r="H1984" s="10"/>
      <c r="I1984" s="74"/>
      <c r="J1984" s="10"/>
      <c r="K1984" s="74"/>
      <c r="L1984" s="10"/>
      <c r="M1984" s="74"/>
      <c r="N1984" s="10"/>
      <c r="O1984" s="74"/>
      <c r="P1984" s="95"/>
      <c r="Q1984" s="27"/>
      <c r="R1984" s="47" t="s">
        <v>207</v>
      </c>
      <c r="S1984" s="12">
        <v>0</v>
      </c>
      <c r="T1984" s="12">
        <v>0</v>
      </c>
      <c r="U1984" s="538">
        <v>0</v>
      </c>
      <c r="V1984" s="12">
        <v>0</v>
      </c>
      <c r="W1984" s="12">
        <v>0</v>
      </c>
      <c r="X1984" s="12">
        <v>0</v>
      </c>
      <c r="Y1984" s="12">
        <v>0</v>
      </c>
      <c r="Z1984" s="12">
        <v>0</v>
      </c>
      <c r="AA1984" s="12">
        <v>0</v>
      </c>
      <c r="AB1984" s="20">
        <v>0</v>
      </c>
      <c r="AC1984" s="351"/>
      <c r="AD1984" s="358"/>
    </row>
    <row r="1985" spans="1:30" ht="12.75">
      <c r="A1985" s="354"/>
      <c r="B1985" s="342"/>
      <c r="C1985" s="365"/>
      <c r="D1985" s="107"/>
      <c r="E1985" s="74"/>
      <c r="F1985" s="10"/>
      <c r="G1985" s="74"/>
      <c r="H1985" s="10"/>
      <c r="I1985" s="74"/>
      <c r="J1985" s="10"/>
      <c r="K1985" s="74"/>
      <c r="L1985" s="10"/>
      <c r="M1985" s="74"/>
      <c r="N1985" s="10"/>
      <c r="O1985" s="74"/>
      <c r="P1985" s="95"/>
      <c r="Q1985" s="10"/>
      <c r="R1985" s="47" t="s">
        <v>214</v>
      </c>
      <c r="S1985" s="12">
        <f aca="true" t="shared" si="511" ref="S1985:T1989">U1985+W1985+Y1985+AA1985</f>
        <v>0</v>
      </c>
      <c r="T1985" s="12">
        <f t="shared" si="511"/>
        <v>0</v>
      </c>
      <c r="U1985" s="538">
        <v>0</v>
      </c>
      <c r="V1985" s="12">
        <v>0</v>
      </c>
      <c r="W1985" s="12">
        <v>0</v>
      </c>
      <c r="X1985" s="12">
        <v>0</v>
      </c>
      <c r="Y1985" s="12">
        <v>0</v>
      </c>
      <c r="Z1985" s="12">
        <v>0</v>
      </c>
      <c r="AA1985" s="12">
        <v>0</v>
      </c>
      <c r="AB1985" s="12">
        <v>0</v>
      </c>
      <c r="AC1985" s="351"/>
      <c r="AD1985" s="358"/>
    </row>
    <row r="1986" spans="1:30" ht="12.75">
      <c r="A1986" s="354"/>
      <c r="B1986" s="342"/>
      <c r="C1986" s="365"/>
      <c r="D1986" s="107"/>
      <c r="E1986" s="74"/>
      <c r="F1986" s="10"/>
      <c r="G1986" s="74"/>
      <c r="H1986" s="10"/>
      <c r="I1986" s="74"/>
      <c r="J1986" s="10"/>
      <c r="K1986" s="74"/>
      <c r="L1986" s="10"/>
      <c r="M1986" s="74"/>
      <c r="N1986" s="10"/>
      <c r="O1986" s="74"/>
      <c r="P1986" s="95"/>
      <c r="Q1986" s="10"/>
      <c r="R1986" s="47" t="s">
        <v>215</v>
      </c>
      <c r="S1986" s="12">
        <f t="shared" si="511"/>
        <v>0</v>
      </c>
      <c r="T1986" s="12">
        <f t="shared" si="511"/>
        <v>0</v>
      </c>
      <c r="U1986" s="538">
        <v>0</v>
      </c>
      <c r="V1986" s="12">
        <v>0</v>
      </c>
      <c r="W1986" s="12">
        <v>0</v>
      </c>
      <c r="X1986" s="12">
        <v>0</v>
      </c>
      <c r="Y1986" s="12">
        <v>0</v>
      </c>
      <c r="Z1986" s="12">
        <v>0</v>
      </c>
      <c r="AA1986" s="12">
        <v>0</v>
      </c>
      <c r="AB1986" s="12">
        <v>0</v>
      </c>
      <c r="AC1986" s="351"/>
      <c r="AD1986" s="358"/>
    </row>
    <row r="1987" spans="1:30" ht="12.75">
      <c r="A1987" s="354"/>
      <c r="B1987" s="342"/>
      <c r="C1987" s="365"/>
      <c r="D1987" s="107"/>
      <c r="E1987" s="74"/>
      <c r="F1987" s="10"/>
      <c r="G1987" s="74"/>
      <c r="H1987" s="10"/>
      <c r="I1987" s="74"/>
      <c r="J1987" s="10"/>
      <c r="K1987" s="74"/>
      <c r="L1987" s="10"/>
      <c r="M1987" s="74"/>
      <c r="N1987" s="10"/>
      <c r="O1987" s="74"/>
      <c r="P1987" s="95"/>
      <c r="Q1987" s="10"/>
      <c r="R1987" s="47" t="s">
        <v>216</v>
      </c>
      <c r="S1987" s="12">
        <f t="shared" si="511"/>
        <v>0</v>
      </c>
      <c r="T1987" s="12">
        <f t="shared" si="511"/>
        <v>0</v>
      </c>
      <c r="U1987" s="538">
        <v>0</v>
      </c>
      <c r="V1987" s="12">
        <v>0</v>
      </c>
      <c r="W1987" s="12">
        <v>0</v>
      </c>
      <c r="X1987" s="12">
        <v>0</v>
      </c>
      <c r="Y1987" s="12">
        <v>0</v>
      </c>
      <c r="Z1987" s="12">
        <v>0</v>
      </c>
      <c r="AA1987" s="12">
        <v>0</v>
      </c>
      <c r="AB1987" s="12">
        <v>0</v>
      </c>
      <c r="AC1987" s="351"/>
      <c r="AD1987" s="358"/>
    </row>
    <row r="1988" spans="1:30" ht="12.75">
      <c r="A1988" s="354"/>
      <c r="B1988" s="342"/>
      <c r="C1988" s="365"/>
      <c r="D1988" s="107"/>
      <c r="E1988" s="74"/>
      <c r="F1988" s="10">
        <v>1</v>
      </c>
      <c r="G1988" s="74"/>
      <c r="H1988" s="10"/>
      <c r="I1988" s="74"/>
      <c r="J1988" s="10"/>
      <c r="K1988" s="74"/>
      <c r="L1988" s="10"/>
      <c r="M1988" s="74"/>
      <c r="N1988" s="10"/>
      <c r="O1988" s="74"/>
      <c r="P1988" s="95"/>
      <c r="Q1988" s="10" t="s">
        <v>29</v>
      </c>
      <c r="R1988" s="47" t="s">
        <v>217</v>
      </c>
      <c r="S1988" s="12">
        <f t="shared" si="511"/>
        <v>194.3</v>
      </c>
      <c r="T1988" s="12">
        <f t="shared" si="511"/>
        <v>0</v>
      </c>
      <c r="U1988" s="538">
        <f>1.9</f>
        <v>1.9</v>
      </c>
      <c r="V1988" s="12">
        <v>0</v>
      </c>
      <c r="W1988" s="12">
        <v>0</v>
      </c>
      <c r="X1988" s="12">
        <v>0</v>
      </c>
      <c r="Y1988" s="12">
        <f>192.4</f>
        <v>192.4</v>
      </c>
      <c r="Z1988" s="12">
        <v>0</v>
      </c>
      <c r="AA1988" s="12">
        <v>0</v>
      </c>
      <c r="AB1988" s="12">
        <v>0</v>
      </c>
      <c r="AC1988" s="351"/>
      <c r="AD1988" s="358"/>
    </row>
    <row r="1989" spans="1:30" ht="13.5" thickBot="1">
      <c r="A1989" s="355"/>
      <c r="B1989" s="343"/>
      <c r="C1989" s="366"/>
      <c r="D1989" s="135"/>
      <c r="E1989" s="75"/>
      <c r="F1989" s="21"/>
      <c r="G1989" s="75"/>
      <c r="H1989" s="21"/>
      <c r="I1989" s="75"/>
      <c r="J1989" s="21"/>
      <c r="K1989" s="75"/>
      <c r="L1989" s="21"/>
      <c r="M1989" s="75"/>
      <c r="N1989" s="21"/>
      <c r="O1989" s="75"/>
      <c r="P1989" s="114"/>
      <c r="Q1989" s="21"/>
      <c r="R1989" s="48" t="s">
        <v>218</v>
      </c>
      <c r="S1989" s="15">
        <f t="shared" si="511"/>
        <v>0</v>
      </c>
      <c r="T1989" s="15">
        <f t="shared" si="511"/>
        <v>0</v>
      </c>
      <c r="U1989" s="542">
        <v>0</v>
      </c>
      <c r="V1989" s="15">
        <v>0</v>
      </c>
      <c r="W1989" s="15">
        <v>0</v>
      </c>
      <c r="X1989" s="15">
        <v>0</v>
      </c>
      <c r="Y1989" s="15">
        <v>0</v>
      </c>
      <c r="Z1989" s="15">
        <v>0</v>
      </c>
      <c r="AA1989" s="15">
        <v>0</v>
      </c>
      <c r="AB1989" s="15">
        <v>0</v>
      </c>
      <c r="AC1989" s="352"/>
      <c r="AD1989" s="359"/>
    </row>
    <row r="1990" spans="1:30" ht="12.75" customHeight="1">
      <c r="A1990" s="353" t="s">
        <v>221</v>
      </c>
      <c r="B1990" s="615" t="s">
        <v>311</v>
      </c>
      <c r="C1990" s="356" t="s">
        <v>312</v>
      </c>
      <c r="D1990" s="134"/>
      <c r="E1990" s="73"/>
      <c r="F1990" s="7"/>
      <c r="G1990" s="73"/>
      <c r="H1990" s="7"/>
      <c r="I1990" s="73"/>
      <c r="J1990" s="7"/>
      <c r="K1990" s="73"/>
      <c r="L1990" s="7"/>
      <c r="M1990" s="73"/>
      <c r="N1990" s="7"/>
      <c r="O1990" s="73"/>
      <c r="P1990" s="113"/>
      <c r="Q1990" s="72"/>
      <c r="R1990" s="55" t="s">
        <v>27</v>
      </c>
      <c r="S1990" s="43">
        <f>SUM(S1991:S2001)</f>
        <v>102582.69999999998</v>
      </c>
      <c r="T1990" s="43">
        <f aca="true" t="shared" si="512" ref="T1990:AB1990">SUM(T1991:T2001)</f>
        <v>102582.69999999998</v>
      </c>
      <c r="U1990" s="557">
        <f t="shared" si="512"/>
        <v>102582.69999999998</v>
      </c>
      <c r="V1990" s="43">
        <f t="shared" si="512"/>
        <v>102582.69999999998</v>
      </c>
      <c r="W1990" s="43">
        <f t="shared" si="512"/>
        <v>0</v>
      </c>
      <c r="X1990" s="43">
        <f t="shared" si="512"/>
        <v>0</v>
      </c>
      <c r="Y1990" s="43">
        <f t="shared" si="512"/>
        <v>0</v>
      </c>
      <c r="Z1990" s="43">
        <f t="shared" si="512"/>
        <v>0</v>
      </c>
      <c r="AA1990" s="43">
        <f t="shared" si="512"/>
        <v>0</v>
      </c>
      <c r="AB1990" s="43">
        <f t="shared" si="512"/>
        <v>0</v>
      </c>
      <c r="AC1990" s="356" t="s">
        <v>28</v>
      </c>
      <c r="AD1990" s="357"/>
    </row>
    <row r="1991" spans="1:30" ht="12.75">
      <c r="A1991" s="354"/>
      <c r="B1991" s="624"/>
      <c r="C1991" s="351"/>
      <c r="D1991" s="107"/>
      <c r="E1991" s="74"/>
      <c r="F1991" s="10"/>
      <c r="G1991" s="74"/>
      <c r="H1991" s="10"/>
      <c r="I1991" s="74"/>
      <c r="J1991" s="10"/>
      <c r="K1991" s="74"/>
      <c r="L1991" s="10"/>
      <c r="M1991" s="74"/>
      <c r="N1991" s="10"/>
      <c r="O1991" s="74"/>
      <c r="P1991" s="95"/>
      <c r="Q1991" s="47"/>
      <c r="R1991" s="47" t="s">
        <v>30</v>
      </c>
      <c r="S1991" s="12">
        <f>U1991+W1991+Y1991+AA1991</f>
        <v>0</v>
      </c>
      <c r="T1991" s="12">
        <f>V1991+X1991+Z1991+AB1991</f>
        <v>0</v>
      </c>
      <c r="U1991" s="538">
        <v>0</v>
      </c>
      <c r="V1991" s="12">
        <v>0</v>
      </c>
      <c r="W1991" s="12">
        <v>0</v>
      </c>
      <c r="X1991" s="12">
        <v>0</v>
      </c>
      <c r="Y1991" s="12">
        <v>0</v>
      </c>
      <c r="Z1991" s="12">
        <v>0</v>
      </c>
      <c r="AA1991" s="12">
        <v>0</v>
      </c>
      <c r="AB1991" s="12">
        <v>0</v>
      </c>
      <c r="AC1991" s="351"/>
      <c r="AD1991" s="358"/>
    </row>
    <row r="1992" spans="1:30" ht="12.75">
      <c r="A1992" s="354"/>
      <c r="B1992" s="624"/>
      <c r="C1992" s="351"/>
      <c r="D1992" s="107"/>
      <c r="E1992" s="74"/>
      <c r="F1992" s="10"/>
      <c r="G1992" s="74"/>
      <c r="H1992" s="10"/>
      <c r="I1992" s="74"/>
      <c r="J1992" s="10"/>
      <c r="K1992" s="74"/>
      <c r="L1992" s="10"/>
      <c r="M1992" s="74"/>
      <c r="N1992" s="10"/>
      <c r="O1992" s="74"/>
      <c r="P1992" s="95"/>
      <c r="Q1992" s="47"/>
      <c r="R1992" s="47" t="s">
        <v>33</v>
      </c>
      <c r="S1992" s="12">
        <f aca="true" t="shared" si="513" ref="S1992:T2001">U1992+W1992+Y1992+AA1992</f>
        <v>0</v>
      </c>
      <c r="T1992" s="12">
        <f t="shared" si="513"/>
        <v>0</v>
      </c>
      <c r="U1992" s="538">
        <v>0</v>
      </c>
      <c r="V1992" s="12">
        <v>0</v>
      </c>
      <c r="W1992" s="12">
        <v>0</v>
      </c>
      <c r="X1992" s="12">
        <v>0</v>
      </c>
      <c r="Y1992" s="12">
        <v>0</v>
      </c>
      <c r="Z1992" s="12">
        <v>0</v>
      </c>
      <c r="AA1992" s="12">
        <v>0</v>
      </c>
      <c r="AB1992" s="12">
        <v>0</v>
      </c>
      <c r="AC1992" s="351"/>
      <c r="AD1992" s="358"/>
    </row>
    <row r="1993" spans="1:30" ht="12.75">
      <c r="A1993" s="354"/>
      <c r="B1993" s="624"/>
      <c r="C1993" s="351"/>
      <c r="D1993" s="107"/>
      <c r="E1993" s="74"/>
      <c r="F1993" s="10"/>
      <c r="G1993" s="74"/>
      <c r="H1993" s="10"/>
      <c r="I1993" s="74"/>
      <c r="J1993" s="10"/>
      <c r="K1993" s="74"/>
      <c r="L1993" s="10"/>
      <c r="M1993" s="74"/>
      <c r="N1993" s="10"/>
      <c r="O1993" s="74"/>
      <c r="P1993" s="95"/>
      <c r="Q1993" s="47"/>
      <c r="R1993" s="47" t="s">
        <v>34</v>
      </c>
      <c r="S1993" s="12">
        <f t="shared" si="513"/>
        <v>0</v>
      </c>
      <c r="T1993" s="12">
        <f t="shared" si="513"/>
        <v>0</v>
      </c>
      <c r="U1993" s="538">
        <v>0</v>
      </c>
      <c r="V1993" s="12">
        <v>0</v>
      </c>
      <c r="W1993" s="12">
        <v>0</v>
      </c>
      <c r="X1993" s="12">
        <v>0</v>
      </c>
      <c r="Y1993" s="12">
        <v>0</v>
      </c>
      <c r="Z1993" s="12">
        <v>0</v>
      </c>
      <c r="AA1993" s="12">
        <v>0</v>
      </c>
      <c r="AB1993" s="12">
        <v>0</v>
      </c>
      <c r="AC1993" s="351"/>
      <c r="AD1993" s="358"/>
    </row>
    <row r="1994" spans="1:30" ht="25.5">
      <c r="A1994" s="354"/>
      <c r="B1994" s="624"/>
      <c r="C1994" s="351"/>
      <c r="D1994" s="107"/>
      <c r="E1994" s="74"/>
      <c r="F1994" s="10"/>
      <c r="G1994" s="74"/>
      <c r="H1994" s="10"/>
      <c r="I1994" s="74"/>
      <c r="J1994" s="10"/>
      <c r="K1994" s="74"/>
      <c r="L1994" s="10"/>
      <c r="M1994" s="74"/>
      <c r="N1994" s="10"/>
      <c r="O1994" s="74"/>
      <c r="P1994" s="95" t="s">
        <v>194</v>
      </c>
      <c r="Q1994" s="47" t="s">
        <v>313</v>
      </c>
      <c r="R1994" s="47" t="s">
        <v>35</v>
      </c>
      <c r="S1994" s="12">
        <f t="shared" si="513"/>
        <v>80917.79999999999</v>
      </c>
      <c r="T1994" s="12">
        <f t="shared" si="513"/>
        <v>80917.79999999999</v>
      </c>
      <c r="U1994" s="538">
        <v>80917.79999999999</v>
      </c>
      <c r="V1994" s="12">
        <v>80917.79999999999</v>
      </c>
      <c r="W1994" s="12">
        <v>0</v>
      </c>
      <c r="X1994" s="12">
        <v>0</v>
      </c>
      <c r="Y1994" s="12">
        <v>0</v>
      </c>
      <c r="Z1994" s="12">
        <v>0</v>
      </c>
      <c r="AA1994" s="12">
        <v>0</v>
      </c>
      <c r="AB1994" s="12">
        <v>0</v>
      </c>
      <c r="AC1994" s="351"/>
      <c r="AD1994" s="358"/>
    </row>
    <row r="1995" spans="1:30" ht="25.5">
      <c r="A1995" s="354"/>
      <c r="B1995" s="624"/>
      <c r="C1995" s="351"/>
      <c r="D1995" s="107"/>
      <c r="E1995" s="74"/>
      <c r="F1995" s="10"/>
      <c r="G1995" s="74"/>
      <c r="H1995" s="10"/>
      <c r="I1995" s="74"/>
      <c r="J1995" s="10"/>
      <c r="K1995" s="74"/>
      <c r="L1995" s="10"/>
      <c r="M1995" s="74"/>
      <c r="N1995" s="10"/>
      <c r="O1995" s="74"/>
      <c r="P1995" s="95" t="s">
        <v>194</v>
      </c>
      <c r="Q1995" s="47" t="s">
        <v>313</v>
      </c>
      <c r="R1995" s="47" t="s">
        <v>36</v>
      </c>
      <c r="S1995" s="12">
        <f t="shared" si="513"/>
        <v>21664.899999999998</v>
      </c>
      <c r="T1995" s="12">
        <f t="shared" si="513"/>
        <v>21664.899999999998</v>
      </c>
      <c r="U1995" s="538">
        <f>33100.2-11412.5-22.8</f>
        <v>21664.899999999998</v>
      </c>
      <c r="V1995" s="12">
        <f>33100.2-11412.5-22.8</f>
        <v>21664.899999999998</v>
      </c>
      <c r="W1995" s="12">
        <v>0</v>
      </c>
      <c r="X1995" s="12">
        <v>0</v>
      </c>
      <c r="Y1995" s="12">
        <v>0</v>
      </c>
      <c r="Z1995" s="12">
        <v>0</v>
      </c>
      <c r="AA1995" s="12">
        <v>0</v>
      </c>
      <c r="AB1995" s="12">
        <v>0</v>
      </c>
      <c r="AC1995" s="351"/>
      <c r="AD1995" s="358"/>
    </row>
    <row r="1996" spans="1:30" ht="12.75">
      <c r="A1996" s="354"/>
      <c r="B1996" s="624"/>
      <c r="C1996" s="351"/>
      <c r="D1996" s="107"/>
      <c r="E1996" s="74"/>
      <c r="F1996" s="10"/>
      <c r="G1996" s="74"/>
      <c r="H1996" s="10"/>
      <c r="I1996" s="74"/>
      <c r="J1996" s="10"/>
      <c r="K1996" s="74"/>
      <c r="L1996" s="10"/>
      <c r="M1996" s="74"/>
      <c r="N1996" s="10"/>
      <c r="O1996" s="74"/>
      <c r="P1996" s="95"/>
      <c r="Q1996" s="47" t="s">
        <v>31</v>
      </c>
      <c r="R1996" s="47" t="s">
        <v>207</v>
      </c>
      <c r="S1996" s="12">
        <f t="shared" si="513"/>
        <v>0</v>
      </c>
      <c r="T1996" s="12">
        <f t="shared" si="513"/>
        <v>0</v>
      </c>
      <c r="U1996" s="538">
        <v>0</v>
      </c>
      <c r="V1996" s="12">
        <v>0</v>
      </c>
      <c r="W1996" s="12">
        <v>0</v>
      </c>
      <c r="X1996" s="12">
        <v>0</v>
      </c>
      <c r="Y1996" s="12">
        <v>0</v>
      </c>
      <c r="Z1996" s="12">
        <v>0</v>
      </c>
      <c r="AA1996" s="12">
        <v>0</v>
      </c>
      <c r="AB1996" s="12">
        <v>0</v>
      </c>
      <c r="AC1996" s="351"/>
      <c r="AD1996" s="358"/>
    </row>
    <row r="1997" spans="1:30" ht="12.75">
      <c r="A1997" s="354"/>
      <c r="B1997" s="624"/>
      <c r="C1997" s="351"/>
      <c r="D1997" s="107"/>
      <c r="E1997" s="74"/>
      <c r="F1997" s="10"/>
      <c r="G1997" s="74"/>
      <c r="H1997" s="10"/>
      <c r="I1997" s="74"/>
      <c r="J1997" s="10"/>
      <c r="K1997" s="74"/>
      <c r="L1997" s="10"/>
      <c r="M1997" s="74"/>
      <c r="N1997" s="10"/>
      <c r="O1997" s="74"/>
      <c r="P1997" s="95"/>
      <c r="Q1997" s="47"/>
      <c r="R1997" s="47" t="s">
        <v>214</v>
      </c>
      <c r="S1997" s="12">
        <f t="shared" si="513"/>
        <v>0</v>
      </c>
      <c r="T1997" s="12">
        <f t="shared" si="513"/>
        <v>0</v>
      </c>
      <c r="U1997" s="538">
        <v>0</v>
      </c>
      <c r="V1997" s="12">
        <v>0</v>
      </c>
      <c r="W1997" s="12">
        <v>0</v>
      </c>
      <c r="X1997" s="12">
        <v>0</v>
      </c>
      <c r="Y1997" s="12">
        <v>0</v>
      </c>
      <c r="Z1997" s="12">
        <v>0</v>
      </c>
      <c r="AA1997" s="12">
        <v>0</v>
      </c>
      <c r="AB1997" s="12">
        <v>0</v>
      </c>
      <c r="AC1997" s="351"/>
      <c r="AD1997" s="358"/>
    </row>
    <row r="1998" spans="1:30" ht="12.75">
      <c r="A1998" s="354"/>
      <c r="B1998" s="624"/>
      <c r="C1998" s="351"/>
      <c r="D1998" s="107"/>
      <c r="E1998" s="74"/>
      <c r="F1998" s="10"/>
      <c r="G1998" s="74"/>
      <c r="H1998" s="10"/>
      <c r="I1998" s="74"/>
      <c r="J1998" s="10"/>
      <c r="K1998" s="74"/>
      <c r="L1998" s="10"/>
      <c r="M1998" s="74"/>
      <c r="N1998" s="10"/>
      <c r="O1998" s="74"/>
      <c r="P1998" s="95"/>
      <c r="Q1998" s="47"/>
      <c r="R1998" s="47" t="s">
        <v>215</v>
      </c>
      <c r="S1998" s="12">
        <f t="shared" si="513"/>
        <v>0</v>
      </c>
      <c r="T1998" s="12">
        <f t="shared" si="513"/>
        <v>0</v>
      </c>
      <c r="U1998" s="538">
        <v>0</v>
      </c>
      <c r="V1998" s="12">
        <v>0</v>
      </c>
      <c r="W1998" s="12">
        <v>0</v>
      </c>
      <c r="X1998" s="12">
        <v>0</v>
      </c>
      <c r="Y1998" s="12">
        <v>0</v>
      </c>
      <c r="Z1998" s="12">
        <v>0</v>
      </c>
      <c r="AA1998" s="12">
        <v>0</v>
      </c>
      <c r="AB1998" s="12">
        <v>0</v>
      </c>
      <c r="AC1998" s="351"/>
      <c r="AD1998" s="358"/>
    </row>
    <row r="1999" spans="1:30" ht="12.75">
      <c r="A1999" s="354"/>
      <c r="B1999" s="624"/>
      <c r="C1999" s="351"/>
      <c r="D1999" s="107"/>
      <c r="E1999" s="74"/>
      <c r="F1999" s="10"/>
      <c r="G1999" s="74"/>
      <c r="H1999" s="10"/>
      <c r="I1999" s="74"/>
      <c r="J1999" s="10"/>
      <c r="K1999" s="74"/>
      <c r="L1999" s="10"/>
      <c r="M1999" s="74"/>
      <c r="N1999" s="10"/>
      <c r="O1999" s="74"/>
      <c r="P1999" s="95"/>
      <c r="Q1999" s="47"/>
      <c r="R1999" s="47" t="s">
        <v>216</v>
      </c>
      <c r="S1999" s="12">
        <f t="shared" si="513"/>
        <v>0</v>
      </c>
      <c r="T1999" s="12">
        <f t="shared" si="513"/>
        <v>0</v>
      </c>
      <c r="U1999" s="538">
        <v>0</v>
      </c>
      <c r="V1999" s="12">
        <v>0</v>
      </c>
      <c r="W1999" s="12">
        <v>0</v>
      </c>
      <c r="X1999" s="12">
        <v>0</v>
      </c>
      <c r="Y1999" s="12">
        <v>0</v>
      </c>
      <c r="Z1999" s="12">
        <v>0</v>
      </c>
      <c r="AA1999" s="12">
        <v>0</v>
      </c>
      <c r="AB1999" s="12">
        <v>0</v>
      </c>
      <c r="AC1999" s="351"/>
      <c r="AD1999" s="358"/>
    </row>
    <row r="2000" spans="1:30" ht="12.75">
      <c r="A2000" s="354"/>
      <c r="B2000" s="624"/>
      <c r="C2000" s="351"/>
      <c r="D2000" s="107"/>
      <c r="E2000" s="74"/>
      <c r="F2000" s="10"/>
      <c r="G2000" s="74"/>
      <c r="H2000" s="10"/>
      <c r="I2000" s="74"/>
      <c r="J2000" s="10"/>
      <c r="K2000" s="74"/>
      <c r="L2000" s="10"/>
      <c r="M2000" s="74"/>
      <c r="N2000" s="10"/>
      <c r="O2000" s="74"/>
      <c r="P2000" s="95"/>
      <c r="Q2000" s="47"/>
      <c r="R2000" s="47" t="s">
        <v>217</v>
      </c>
      <c r="S2000" s="12">
        <f t="shared" si="513"/>
        <v>0</v>
      </c>
      <c r="T2000" s="12">
        <f t="shared" si="513"/>
        <v>0</v>
      </c>
      <c r="U2000" s="538">
        <v>0</v>
      </c>
      <c r="V2000" s="12">
        <v>0</v>
      </c>
      <c r="W2000" s="12">
        <v>0</v>
      </c>
      <c r="X2000" s="12">
        <v>0</v>
      </c>
      <c r="Y2000" s="12">
        <v>0</v>
      </c>
      <c r="Z2000" s="12">
        <v>0</v>
      </c>
      <c r="AA2000" s="12">
        <v>0</v>
      </c>
      <c r="AB2000" s="12">
        <v>0</v>
      </c>
      <c r="AC2000" s="351"/>
      <c r="AD2000" s="358"/>
    </row>
    <row r="2001" spans="1:30" ht="13.5" thickBot="1">
      <c r="A2001" s="355"/>
      <c r="B2001" s="632"/>
      <c r="C2001" s="352"/>
      <c r="D2001" s="135"/>
      <c r="E2001" s="75"/>
      <c r="F2001" s="21"/>
      <c r="G2001" s="75"/>
      <c r="H2001" s="21"/>
      <c r="I2001" s="75"/>
      <c r="J2001" s="21"/>
      <c r="K2001" s="75"/>
      <c r="L2001" s="21"/>
      <c r="M2001" s="75"/>
      <c r="N2001" s="21"/>
      <c r="O2001" s="75"/>
      <c r="P2001" s="114"/>
      <c r="Q2001" s="48"/>
      <c r="R2001" s="48" t="s">
        <v>218</v>
      </c>
      <c r="S2001" s="15">
        <f t="shared" si="513"/>
        <v>0</v>
      </c>
      <c r="T2001" s="15">
        <f t="shared" si="513"/>
        <v>0</v>
      </c>
      <c r="U2001" s="542">
        <v>0</v>
      </c>
      <c r="V2001" s="15">
        <v>0</v>
      </c>
      <c r="W2001" s="15">
        <v>0</v>
      </c>
      <c r="X2001" s="15">
        <v>0</v>
      </c>
      <c r="Y2001" s="15">
        <v>0</v>
      </c>
      <c r="Z2001" s="15">
        <v>0</v>
      </c>
      <c r="AA2001" s="15">
        <v>0</v>
      </c>
      <c r="AB2001" s="15">
        <v>0</v>
      </c>
      <c r="AC2001" s="352"/>
      <c r="AD2001" s="359"/>
    </row>
    <row r="2002" spans="1:30" ht="12.75">
      <c r="A2002" s="353" t="s">
        <v>293</v>
      </c>
      <c r="B2002" s="615" t="s">
        <v>294</v>
      </c>
      <c r="C2002" s="77"/>
      <c r="D2002" s="134"/>
      <c r="E2002" s="73"/>
      <c r="F2002" s="7"/>
      <c r="G2002" s="73"/>
      <c r="H2002" s="7"/>
      <c r="I2002" s="73"/>
      <c r="J2002" s="7"/>
      <c r="K2002" s="73"/>
      <c r="L2002" s="7"/>
      <c r="M2002" s="73"/>
      <c r="N2002" s="7"/>
      <c r="O2002" s="73"/>
      <c r="P2002" s="113"/>
      <c r="Q2002" s="72"/>
      <c r="R2002" s="55" t="s">
        <v>27</v>
      </c>
      <c r="S2002" s="43">
        <f>SUM(S2003:S2013)</f>
        <v>1659.6</v>
      </c>
      <c r="T2002" s="43">
        <f aca="true" t="shared" si="514" ref="T2002:AB2002">SUM(T2003:T2013)</f>
        <v>0</v>
      </c>
      <c r="U2002" s="557">
        <f t="shared" si="514"/>
        <v>1659.6</v>
      </c>
      <c r="V2002" s="43">
        <f t="shared" si="514"/>
        <v>0</v>
      </c>
      <c r="W2002" s="43">
        <f t="shared" si="514"/>
        <v>0</v>
      </c>
      <c r="X2002" s="43">
        <f t="shared" si="514"/>
        <v>0</v>
      </c>
      <c r="Y2002" s="43">
        <f t="shared" si="514"/>
        <v>0</v>
      </c>
      <c r="Z2002" s="43">
        <f t="shared" si="514"/>
        <v>0</v>
      </c>
      <c r="AA2002" s="43">
        <f t="shared" si="514"/>
        <v>0</v>
      </c>
      <c r="AB2002" s="43">
        <f t="shared" si="514"/>
        <v>0</v>
      </c>
      <c r="AC2002" s="356" t="s">
        <v>28</v>
      </c>
      <c r="AD2002" s="357"/>
    </row>
    <row r="2003" spans="1:30" ht="12.75">
      <c r="A2003" s="354"/>
      <c r="B2003" s="624"/>
      <c r="C2003" s="52"/>
      <c r="D2003" s="107"/>
      <c r="E2003" s="74"/>
      <c r="F2003" s="10"/>
      <c r="G2003" s="74"/>
      <c r="H2003" s="10"/>
      <c r="I2003" s="74"/>
      <c r="J2003" s="10"/>
      <c r="K2003" s="74"/>
      <c r="L2003" s="10"/>
      <c r="M2003" s="74"/>
      <c r="N2003" s="10"/>
      <c r="O2003" s="74"/>
      <c r="P2003" s="95"/>
      <c r="Q2003" s="47"/>
      <c r="R2003" s="47" t="s">
        <v>30</v>
      </c>
      <c r="S2003" s="12">
        <f aca="true" t="shared" si="515" ref="S2003:S2013">U2003+W2003+Y2003+AA2003</f>
        <v>0</v>
      </c>
      <c r="T2003" s="12">
        <f aca="true" t="shared" si="516" ref="T2003:T2013">V2003+X2003+Z2003+AB2003</f>
        <v>0</v>
      </c>
      <c r="U2003" s="538">
        <v>0</v>
      </c>
      <c r="V2003" s="12">
        <v>0</v>
      </c>
      <c r="W2003" s="12">
        <v>0</v>
      </c>
      <c r="X2003" s="12">
        <v>0</v>
      </c>
      <c r="Y2003" s="12">
        <v>0</v>
      </c>
      <c r="Z2003" s="12">
        <v>0</v>
      </c>
      <c r="AA2003" s="12">
        <v>0</v>
      </c>
      <c r="AB2003" s="12">
        <v>0</v>
      </c>
      <c r="AC2003" s="351"/>
      <c r="AD2003" s="358"/>
    </row>
    <row r="2004" spans="1:30" ht="12.75">
      <c r="A2004" s="354"/>
      <c r="B2004" s="624"/>
      <c r="C2004" s="52"/>
      <c r="D2004" s="107"/>
      <c r="E2004" s="74"/>
      <c r="F2004" s="10"/>
      <c r="G2004" s="74"/>
      <c r="H2004" s="10"/>
      <c r="I2004" s="74"/>
      <c r="J2004" s="10"/>
      <c r="K2004" s="74"/>
      <c r="L2004" s="10"/>
      <c r="M2004" s="74"/>
      <c r="N2004" s="10"/>
      <c r="O2004" s="74"/>
      <c r="P2004" s="95"/>
      <c r="Q2004" s="47"/>
      <c r="R2004" s="47" t="s">
        <v>33</v>
      </c>
      <c r="S2004" s="12">
        <f t="shared" si="515"/>
        <v>0</v>
      </c>
      <c r="T2004" s="12">
        <f t="shared" si="516"/>
        <v>0</v>
      </c>
      <c r="U2004" s="538">
        <v>0</v>
      </c>
      <c r="V2004" s="12">
        <v>0</v>
      </c>
      <c r="W2004" s="12">
        <v>0</v>
      </c>
      <c r="X2004" s="12">
        <v>0</v>
      </c>
      <c r="Y2004" s="12">
        <v>0</v>
      </c>
      <c r="Z2004" s="12">
        <v>0</v>
      </c>
      <c r="AA2004" s="12">
        <v>0</v>
      </c>
      <c r="AB2004" s="12">
        <v>0</v>
      </c>
      <c r="AC2004" s="351"/>
      <c r="AD2004" s="358"/>
    </row>
    <row r="2005" spans="1:30" ht="12.75">
      <c r="A2005" s="354"/>
      <c r="B2005" s="624"/>
      <c r="C2005" s="52"/>
      <c r="D2005" s="107"/>
      <c r="E2005" s="74"/>
      <c r="F2005" s="10"/>
      <c r="G2005" s="74"/>
      <c r="H2005" s="10"/>
      <c r="I2005" s="74"/>
      <c r="J2005" s="10"/>
      <c r="K2005" s="74"/>
      <c r="L2005" s="10"/>
      <c r="M2005" s="74"/>
      <c r="N2005" s="10"/>
      <c r="O2005" s="74"/>
      <c r="P2005" s="95"/>
      <c r="Q2005" s="47"/>
      <c r="R2005" s="47" t="s">
        <v>34</v>
      </c>
      <c r="S2005" s="12">
        <f t="shared" si="515"/>
        <v>0</v>
      </c>
      <c r="T2005" s="12">
        <f t="shared" si="516"/>
        <v>0</v>
      </c>
      <c r="U2005" s="538">
        <v>0</v>
      </c>
      <c r="V2005" s="12">
        <v>0</v>
      </c>
      <c r="W2005" s="12">
        <v>0</v>
      </c>
      <c r="X2005" s="12">
        <v>0</v>
      </c>
      <c r="Y2005" s="12">
        <v>0</v>
      </c>
      <c r="Z2005" s="12">
        <v>0</v>
      </c>
      <c r="AA2005" s="12">
        <v>0</v>
      </c>
      <c r="AB2005" s="12">
        <v>0</v>
      </c>
      <c r="AC2005" s="351"/>
      <c r="AD2005" s="358"/>
    </row>
    <row r="2006" spans="1:30" ht="12.75">
      <c r="A2006" s="354"/>
      <c r="B2006" s="624"/>
      <c r="C2006" s="52"/>
      <c r="D2006" s="107"/>
      <c r="E2006" s="74"/>
      <c r="F2006" s="10"/>
      <c r="G2006" s="74"/>
      <c r="H2006" s="10"/>
      <c r="I2006" s="74"/>
      <c r="J2006" s="10"/>
      <c r="K2006" s="74"/>
      <c r="L2006" s="10"/>
      <c r="M2006" s="74"/>
      <c r="N2006" s="10"/>
      <c r="O2006" s="74"/>
      <c r="P2006" s="95"/>
      <c r="Q2006" s="47"/>
      <c r="R2006" s="47" t="s">
        <v>35</v>
      </c>
      <c r="S2006" s="12">
        <f t="shared" si="515"/>
        <v>0</v>
      </c>
      <c r="T2006" s="12">
        <f t="shared" si="516"/>
        <v>0</v>
      </c>
      <c r="U2006" s="538">
        <v>0</v>
      </c>
      <c r="V2006" s="12">
        <v>0</v>
      </c>
      <c r="W2006" s="12">
        <v>0</v>
      </c>
      <c r="X2006" s="12">
        <v>0</v>
      </c>
      <c r="Y2006" s="12">
        <v>0</v>
      </c>
      <c r="Z2006" s="12">
        <v>0</v>
      </c>
      <c r="AA2006" s="12">
        <v>0</v>
      </c>
      <c r="AB2006" s="12">
        <v>0</v>
      </c>
      <c r="AC2006" s="351"/>
      <c r="AD2006" s="358"/>
    </row>
    <row r="2007" spans="1:30" ht="12.75">
      <c r="A2007" s="354"/>
      <c r="B2007" s="624"/>
      <c r="C2007" s="52"/>
      <c r="D2007" s="107"/>
      <c r="E2007" s="74"/>
      <c r="F2007" s="10"/>
      <c r="G2007" s="74"/>
      <c r="H2007" s="10"/>
      <c r="I2007" s="74"/>
      <c r="J2007" s="10"/>
      <c r="K2007" s="74"/>
      <c r="L2007" s="10"/>
      <c r="M2007" s="74"/>
      <c r="N2007" s="10"/>
      <c r="O2007" s="74"/>
      <c r="P2007" s="95"/>
      <c r="Q2007" s="47"/>
      <c r="R2007" s="47" t="s">
        <v>36</v>
      </c>
      <c r="S2007" s="12">
        <f t="shared" si="515"/>
        <v>0</v>
      </c>
      <c r="T2007" s="12">
        <f t="shared" si="516"/>
        <v>0</v>
      </c>
      <c r="U2007" s="538">
        <v>0</v>
      </c>
      <c r="V2007" s="12">
        <v>0</v>
      </c>
      <c r="W2007" s="12">
        <v>0</v>
      </c>
      <c r="X2007" s="12">
        <v>0</v>
      </c>
      <c r="Y2007" s="12">
        <v>0</v>
      </c>
      <c r="Z2007" s="12">
        <v>0</v>
      </c>
      <c r="AA2007" s="12">
        <v>0</v>
      </c>
      <c r="AB2007" s="12">
        <v>0</v>
      </c>
      <c r="AC2007" s="351"/>
      <c r="AD2007" s="358"/>
    </row>
    <row r="2008" spans="1:30" ht="12.75">
      <c r="A2008" s="354"/>
      <c r="B2008" s="624"/>
      <c r="C2008" s="52"/>
      <c r="D2008" s="107"/>
      <c r="E2008" s="74"/>
      <c r="F2008" s="10"/>
      <c r="G2008" s="74"/>
      <c r="H2008" s="10"/>
      <c r="I2008" s="74"/>
      <c r="J2008" s="10"/>
      <c r="K2008" s="74"/>
      <c r="L2008" s="10"/>
      <c r="M2008" s="74"/>
      <c r="N2008" s="10"/>
      <c r="O2008" s="74"/>
      <c r="P2008" s="95"/>
      <c r="Q2008" s="47"/>
      <c r="R2008" s="47" t="s">
        <v>207</v>
      </c>
      <c r="S2008" s="12">
        <f t="shared" si="515"/>
        <v>0</v>
      </c>
      <c r="T2008" s="12">
        <f t="shared" si="516"/>
        <v>0</v>
      </c>
      <c r="U2008" s="538">
        <v>0</v>
      </c>
      <c r="V2008" s="12">
        <v>0</v>
      </c>
      <c r="W2008" s="12">
        <v>0</v>
      </c>
      <c r="X2008" s="12">
        <v>0</v>
      </c>
      <c r="Y2008" s="12">
        <v>0</v>
      </c>
      <c r="Z2008" s="12">
        <v>0</v>
      </c>
      <c r="AA2008" s="12">
        <v>0</v>
      </c>
      <c r="AB2008" s="12">
        <v>0</v>
      </c>
      <c r="AC2008" s="351"/>
      <c r="AD2008" s="358"/>
    </row>
    <row r="2009" spans="1:30" ht="12.75">
      <c r="A2009" s="354"/>
      <c r="B2009" s="624"/>
      <c r="C2009" s="52"/>
      <c r="D2009" s="107"/>
      <c r="E2009" s="74"/>
      <c r="F2009" s="10"/>
      <c r="G2009" s="74"/>
      <c r="H2009" s="10"/>
      <c r="I2009" s="74"/>
      <c r="J2009" s="10"/>
      <c r="K2009" s="74"/>
      <c r="L2009" s="10"/>
      <c r="M2009" s="74"/>
      <c r="N2009" s="10"/>
      <c r="O2009" s="74"/>
      <c r="P2009" s="95"/>
      <c r="Q2009" s="47"/>
      <c r="R2009" s="47" t="s">
        <v>214</v>
      </c>
      <c r="S2009" s="12">
        <f t="shared" si="515"/>
        <v>0</v>
      </c>
      <c r="T2009" s="12">
        <f t="shared" si="516"/>
        <v>0</v>
      </c>
      <c r="U2009" s="538">
        <v>0</v>
      </c>
      <c r="V2009" s="12">
        <v>0</v>
      </c>
      <c r="W2009" s="12">
        <v>0</v>
      </c>
      <c r="X2009" s="12">
        <v>0</v>
      </c>
      <c r="Y2009" s="12">
        <v>0</v>
      </c>
      <c r="Z2009" s="12">
        <v>0</v>
      </c>
      <c r="AA2009" s="12">
        <v>0</v>
      </c>
      <c r="AB2009" s="12">
        <v>0</v>
      </c>
      <c r="AC2009" s="351"/>
      <c r="AD2009" s="358"/>
    </row>
    <row r="2010" spans="1:30" ht="12.75">
      <c r="A2010" s="354"/>
      <c r="B2010" s="624"/>
      <c r="C2010" s="52"/>
      <c r="D2010" s="107"/>
      <c r="E2010" s="74"/>
      <c r="F2010" s="10">
        <v>1</v>
      </c>
      <c r="G2010" s="74"/>
      <c r="H2010" s="10"/>
      <c r="I2010" s="74"/>
      <c r="J2010" s="10"/>
      <c r="K2010" s="74"/>
      <c r="L2010" s="10"/>
      <c r="M2010" s="74"/>
      <c r="N2010" s="10"/>
      <c r="O2010" s="74"/>
      <c r="P2010" s="95"/>
      <c r="Q2010" s="47" t="s">
        <v>183</v>
      </c>
      <c r="R2010" s="47" t="s">
        <v>215</v>
      </c>
      <c r="S2010" s="12">
        <f t="shared" si="515"/>
        <v>1659.6</v>
      </c>
      <c r="T2010" s="12">
        <f t="shared" si="516"/>
        <v>0</v>
      </c>
      <c r="U2010" s="538">
        <v>1659.6</v>
      </c>
      <c r="V2010" s="12">
        <v>0</v>
      </c>
      <c r="W2010" s="12">
        <v>0</v>
      </c>
      <c r="X2010" s="12">
        <v>0</v>
      </c>
      <c r="Y2010" s="12">
        <v>0</v>
      </c>
      <c r="Z2010" s="12">
        <v>0</v>
      </c>
      <c r="AA2010" s="12">
        <v>0</v>
      </c>
      <c r="AB2010" s="12">
        <v>0</v>
      </c>
      <c r="AC2010" s="351"/>
      <c r="AD2010" s="358"/>
    </row>
    <row r="2011" spans="1:30" ht="12.75">
      <c r="A2011" s="354"/>
      <c r="B2011" s="624"/>
      <c r="C2011" s="52"/>
      <c r="D2011" s="107"/>
      <c r="E2011" s="74"/>
      <c r="F2011" s="10"/>
      <c r="G2011" s="74"/>
      <c r="H2011" s="10"/>
      <c r="I2011" s="74"/>
      <c r="J2011" s="10"/>
      <c r="K2011" s="74"/>
      <c r="L2011" s="10"/>
      <c r="M2011" s="74"/>
      <c r="N2011" s="10"/>
      <c r="O2011" s="74"/>
      <c r="P2011" s="95"/>
      <c r="Q2011" s="47"/>
      <c r="R2011" s="47" t="s">
        <v>216</v>
      </c>
      <c r="S2011" s="12">
        <f t="shared" si="515"/>
        <v>0</v>
      </c>
      <c r="T2011" s="12">
        <f t="shared" si="516"/>
        <v>0</v>
      </c>
      <c r="U2011" s="538">
        <v>0</v>
      </c>
      <c r="V2011" s="12">
        <v>0</v>
      </c>
      <c r="W2011" s="12">
        <v>0</v>
      </c>
      <c r="X2011" s="12">
        <v>0</v>
      </c>
      <c r="Y2011" s="12">
        <v>0</v>
      </c>
      <c r="Z2011" s="12">
        <v>0</v>
      </c>
      <c r="AA2011" s="12">
        <v>0</v>
      </c>
      <c r="AB2011" s="12">
        <v>0</v>
      </c>
      <c r="AC2011" s="351"/>
      <c r="AD2011" s="358"/>
    </row>
    <row r="2012" spans="1:30" ht="12.75">
      <c r="A2012" s="354"/>
      <c r="B2012" s="624"/>
      <c r="C2012" s="52"/>
      <c r="D2012" s="107"/>
      <c r="E2012" s="74"/>
      <c r="F2012" s="10"/>
      <c r="G2012" s="74"/>
      <c r="H2012" s="10"/>
      <c r="I2012" s="74"/>
      <c r="J2012" s="10"/>
      <c r="K2012" s="74"/>
      <c r="L2012" s="10"/>
      <c r="M2012" s="74"/>
      <c r="N2012" s="10"/>
      <c r="O2012" s="74"/>
      <c r="P2012" s="95"/>
      <c r="Q2012" s="47"/>
      <c r="R2012" s="47" t="s">
        <v>217</v>
      </c>
      <c r="S2012" s="12">
        <f t="shared" si="515"/>
        <v>0</v>
      </c>
      <c r="T2012" s="12">
        <f t="shared" si="516"/>
        <v>0</v>
      </c>
      <c r="U2012" s="538">
        <v>0</v>
      </c>
      <c r="V2012" s="12">
        <v>0</v>
      </c>
      <c r="W2012" s="12">
        <v>0</v>
      </c>
      <c r="X2012" s="12">
        <v>0</v>
      </c>
      <c r="Y2012" s="12">
        <v>0</v>
      </c>
      <c r="Z2012" s="12">
        <v>0</v>
      </c>
      <c r="AA2012" s="12">
        <v>0</v>
      </c>
      <c r="AB2012" s="12">
        <v>0</v>
      </c>
      <c r="AC2012" s="351"/>
      <c r="AD2012" s="358"/>
    </row>
    <row r="2013" spans="1:30" ht="13.5" thickBot="1">
      <c r="A2013" s="355"/>
      <c r="B2013" s="632"/>
      <c r="C2013" s="53"/>
      <c r="D2013" s="135"/>
      <c r="E2013" s="75"/>
      <c r="F2013" s="21"/>
      <c r="G2013" s="75"/>
      <c r="H2013" s="21"/>
      <c r="I2013" s="75"/>
      <c r="J2013" s="21"/>
      <c r="K2013" s="75"/>
      <c r="L2013" s="21"/>
      <c r="M2013" s="75"/>
      <c r="N2013" s="21"/>
      <c r="O2013" s="75"/>
      <c r="P2013" s="114"/>
      <c r="Q2013" s="48"/>
      <c r="R2013" s="48" t="s">
        <v>218</v>
      </c>
      <c r="S2013" s="15">
        <f t="shared" si="515"/>
        <v>0</v>
      </c>
      <c r="T2013" s="15">
        <f t="shared" si="516"/>
        <v>0</v>
      </c>
      <c r="U2013" s="542">
        <v>0</v>
      </c>
      <c r="V2013" s="15">
        <v>0</v>
      </c>
      <c r="W2013" s="15">
        <v>0</v>
      </c>
      <c r="X2013" s="15">
        <v>0</v>
      </c>
      <c r="Y2013" s="15">
        <v>0</v>
      </c>
      <c r="Z2013" s="15">
        <v>0</v>
      </c>
      <c r="AA2013" s="15">
        <v>0</v>
      </c>
      <c r="AB2013" s="15">
        <v>0</v>
      </c>
      <c r="AC2013" s="352"/>
      <c r="AD2013" s="359"/>
    </row>
    <row r="2014" spans="1:31" ht="12.75">
      <c r="A2014" s="614" t="s">
        <v>295</v>
      </c>
      <c r="B2014" s="615" t="s">
        <v>298</v>
      </c>
      <c r="C2014" s="616" t="s">
        <v>307</v>
      </c>
      <c r="D2014" s="617"/>
      <c r="E2014" s="618"/>
      <c r="F2014" s="619"/>
      <c r="G2014" s="618"/>
      <c r="H2014" s="619"/>
      <c r="I2014" s="618"/>
      <c r="J2014" s="619"/>
      <c r="K2014" s="618"/>
      <c r="L2014" s="619"/>
      <c r="M2014" s="618"/>
      <c r="N2014" s="619"/>
      <c r="O2014" s="618"/>
      <c r="P2014" s="620"/>
      <c r="Q2014" s="621"/>
      <c r="R2014" s="599" t="s">
        <v>27</v>
      </c>
      <c r="S2014" s="557">
        <f>SUM(S2015:S2025)</f>
        <v>111041.99999999999</v>
      </c>
      <c r="T2014" s="557">
        <f aca="true" t="shared" si="517" ref="T2014:AB2014">SUM(T2015:T2025)</f>
        <v>111041.99999999999</v>
      </c>
      <c r="U2014" s="557">
        <f t="shared" si="517"/>
        <v>111041.99999999999</v>
      </c>
      <c r="V2014" s="557">
        <f t="shared" si="517"/>
        <v>111041.99999999999</v>
      </c>
      <c r="W2014" s="557">
        <f t="shared" si="517"/>
        <v>0</v>
      </c>
      <c r="X2014" s="557">
        <f t="shared" si="517"/>
        <v>0</v>
      </c>
      <c r="Y2014" s="557">
        <f t="shared" si="517"/>
        <v>0</v>
      </c>
      <c r="Z2014" s="557">
        <f t="shared" si="517"/>
        <v>0</v>
      </c>
      <c r="AA2014" s="557">
        <f t="shared" si="517"/>
        <v>0</v>
      </c>
      <c r="AB2014" s="557">
        <f t="shared" si="517"/>
        <v>0</v>
      </c>
      <c r="AC2014" s="616" t="s">
        <v>28</v>
      </c>
      <c r="AD2014" s="622"/>
      <c r="AE2014" s="551"/>
    </row>
    <row r="2015" spans="1:31" ht="12.75">
      <c r="A2015" s="623"/>
      <c r="B2015" s="624"/>
      <c r="C2015" s="625"/>
      <c r="D2015" s="626"/>
      <c r="E2015" s="627"/>
      <c r="F2015" s="628"/>
      <c r="G2015" s="627"/>
      <c r="H2015" s="628"/>
      <c r="I2015" s="627"/>
      <c r="J2015" s="628"/>
      <c r="K2015" s="627"/>
      <c r="L2015" s="628"/>
      <c r="M2015" s="627"/>
      <c r="N2015" s="628"/>
      <c r="O2015" s="627"/>
      <c r="P2015" s="629"/>
      <c r="Q2015" s="552"/>
      <c r="R2015" s="552" t="s">
        <v>30</v>
      </c>
      <c r="S2015" s="538">
        <f aca="true" t="shared" si="518" ref="S2015:S2025">U2015+W2015+Y2015+AA2015</f>
        <v>0</v>
      </c>
      <c r="T2015" s="538">
        <f aca="true" t="shared" si="519" ref="T2015:T2025">V2015+X2015+Z2015+AB2015</f>
        <v>0</v>
      </c>
      <c r="U2015" s="538">
        <v>0</v>
      </c>
      <c r="V2015" s="538">
        <v>0</v>
      </c>
      <c r="W2015" s="538">
        <v>0</v>
      </c>
      <c r="X2015" s="538">
        <v>0</v>
      </c>
      <c r="Y2015" s="538">
        <v>0</v>
      </c>
      <c r="Z2015" s="538">
        <v>0</v>
      </c>
      <c r="AA2015" s="538">
        <v>0</v>
      </c>
      <c r="AB2015" s="538">
        <v>0</v>
      </c>
      <c r="AC2015" s="625"/>
      <c r="AD2015" s="630"/>
      <c r="AE2015" s="551"/>
    </row>
    <row r="2016" spans="1:31" ht="12.75">
      <c r="A2016" s="623"/>
      <c r="B2016" s="624"/>
      <c r="C2016" s="625"/>
      <c r="D2016" s="626"/>
      <c r="E2016" s="627"/>
      <c r="F2016" s="628"/>
      <c r="G2016" s="627"/>
      <c r="H2016" s="628"/>
      <c r="I2016" s="627"/>
      <c r="J2016" s="628"/>
      <c r="K2016" s="627"/>
      <c r="L2016" s="628"/>
      <c r="M2016" s="627"/>
      <c r="N2016" s="628"/>
      <c r="O2016" s="627"/>
      <c r="P2016" s="629"/>
      <c r="Q2016" s="552"/>
      <c r="R2016" s="552" t="s">
        <v>33</v>
      </c>
      <c r="S2016" s="538">
        <f t="shared" si="518"/>
        <v>0</v>
      </c>
      <c r="T2016" s="538">
        <f t="shared" si="519"/>
        <v>0</v>
      </c>
      <c r="U2016" s="538">
        <v>0</v>
      </c>
      <c r="V2016" s="538">
        <v>0</v>
      </c>
      <c r="W2016" s="538">
        <v>0</v>
      </c>
      <c r="X2016" s="538">
        <v>0</v>
      </c>
      <c r="Y2016" s="538">
        <v>0</v>
      </c>
      <c r="Z2016" s="538">
        <v>0</v>
      </c>
      <c r="AA2016" s="538">
        <v>0</v>
      </c>
      <c r="AB2016" s="538">
        <v>0</v>
      </c>
      <c r="AC2016" s="625"/>
      <c r="AD2016" s="630"/>
      <c r="AE2016" s="551"/>
    </row>
    <row r="2017" spans="1:31" ht="12.75">
      <c r="A2017" s="623"/>
      <c r="B2017" s="624"/>
      <c r="C2017" s="625"/>
      <c r="D2017" s="626"/>
      <c r="E2017" s="627"/>
      <c r="F2017" s="628"/>
      <c r="G2017" s="627"/>
      <c r="H2017" s="628"/>
      <c r="I2017" s="627"/>
      <c r="J2017" s="628"/>
      <c r="K2017" s="627"/>
      <c r="L2017" s="628"/>
      <c r="M2017" s="627"/>
      <c r="N2017" s="628"/>
      <c r="O2017" s="627"/>
      <c r="P2017" s="629"/>
      <c r="Q2017" s="552"/>
      <c r="R2017" s="552" t="s">
        <v>34</v>
      </c>
      <c r="S2017" s="538">
        <f t="shared" si="518"/>
        <v>0</v>
      </c>
      <c r="T2017" s="538">
        <f t="shared" si="519"/>
        <v>0</v>
      </c>
      <c r="U2017" s="538">
        <v>0</v>
      </c>
      <c r="V2017" s="538">
        <v>0</v>
      </c>
      <c r="W2017" s="538">
        <v>0</v>
      </c>
      <c r="X2017" s="538">
        <v>0</v>
      </c>
      <c r="Y2017" s="538">
        <v>0</v>
      </c>
      <c r="Z2017" s="538">
        <v>0</v>
      </c>
      <c r="AA2017" s="538">
        <v>0</v>
      </c>
      <c r="AB2017" s="538">
        <v>0</v>
      </c>
      <c r="AC2017" s="625"/>
      <c r="AD2017" s="630"/>
      <c r="AE2017" s="551"/>
    </row>
    <row r="2018" spans="1:31" ht="19.5" customHeight="1">
      <c r="A2018" s="623"/>
      <c r="B2018" s="624"/>
      <c r="C2018" s="625"/>
      <c r="D2018" s="626"/>
      <c r="E2018" s="627"/>
      <c r="F2018" s="628"/>
      <c r="G2018" s="627"/>
      <c r="H2018" s="628"/>
      <c r="I2018" s="627"/>
      <c r="J2018" s="628"/>
      <c r="K2018" s="627"/>
      <c r="L2018" s="628"/>
      <c r="M2018" s="627"/>
      <c r="N2018" s="628"/>
      <c r="O2018" s="627"/>
      <c r="P2018" s="629"/>
      <c r="Q2018" s="552"/>
      <c r="R2018" s="552" t="s">
        <v>35</v>
      </c>
      <c r="S2018" s="538">
        <f t="shared" si="518"/>
        <v>0</v>
      </c>
      <c r="T2018" s="538">
        <f t="shared" si="519"/>
        <v>0</v>
      </c>
      <c r="U2018" s="538">
        <v>0</v>
      </c>
      <c r="V2018" s="538">
        <v>0</v>
      </c>
      <c r="W2018" s="538">
        <v>0</v>
      </c>
      <c r="X2018" s="538">
        <v>0</v>
      </c>
      <c r="Y2018" s="538">
        <v>0</v>
      </c>
      <c r="Z2018" s="538">
        <v>0</v>
      </c>
      <c r="AA2018" s="538">
        <v>0</v>
      </c>
      <c r="AB2018" s="538">
        <v>0</v>
      </c>
      <c r="AC2018" s="625"/>
      <c r="AD2018" s="630"/>
      <c r="AE2018" s="551"/>
    </row>
    <row r="2019" spans="1:31" ht="12.75">
      <c r="A2019" s="623"/>
      <c r="B2019" s="624"/>
      <c r="C2019" s="625"/>
      <c r="D2019" s="626"/>
      <c r="E2019" s="627"/>
      <c r="F2019" s="628"/>
      <c r="G2019" s="627"/>
      <c r="H2019" s="628"/>
      <c r="I2019" s="627"/>
      <c r="J2019" s="628"/>
      <c r="K2019" s="627"/>
      <c r="L2019" s="628"/>
      <c r="M2019" s="627"/>
      <c r="N2019" s="628"/>
      <c r="O2019" s="627"/>
      <c r="P2019" s="629"/>
      <c r="Q2019" s="552"/>
      <c r="R2019" s="552" t="s">
        <v>36</v>
      </c>
      <c r="S2019" s="538">
        <f t="shared" si="518"/>
        <v>0</v>
      </c>
      <c r="T2019" s="538">
        <f t="shared" si="519"/>
        <v>0</v>
      </c>
      <c r="U2019" s="538">
        <v>0</v>
      </c>
      <c r="V2019" s="538">
        <v>0</v>
      </c>
      <c r="W2019" s="538">
        <v>0</v>
      </c>
      <c r="X2019" s="538">
        <v>0</v>
      </c>
      <c r="Y2019" s="538">
        <v>0</v>
      </c>
      <c r="Z2019" s="538">
        <v>0</v>
      </c>
      <c r="AA2019" s="538">
        <v>0</v>
      </c>
      <c r="AB2019" s="538">
        <v>0</v>
      </c>
      <c r="AC2019" s="625"/>
      <c r="AD2019" s="630"/>
      <c r="AE2019" s="551"/>
    </row>
    <row r="2020" spans="1:31" ht="12.75">
      <c r="A2020" s="623"/>
      <c r="B2020" s="624"/>
      <c r="C2020" s="625"/>
      <c r="D2020" s="626">
        <v>2415</v>
      </c>
      <c r="E2020" s="627">
        <v>2415</v>
      </c>
      <c r="F2020" s="628"/>
      <c r="G2020" s="627"/>
      <c r="H2020" s="628">
        <v>1</v>
      </c>
      <c r="I2020" s="627">
        <v>1</v>
      </c>
      <c r="J2020" s="628"/>
      <c r="K2020" s="627"/>
      <c r="L2020" s="628"/>
      <c r="M2020" s="627"/>
      <c r="N2020" s="628"/>
      <c r="O2020" s="627"/>
      <c r="P2020" s="629" t="s">
        <v>194</v>
      </c>
      <c r="Q2020" s="552" t="s">
        <v>31</v>
      </c>
      <c r="R2020" s="552" t="s">
        <v>207</v>
      </c>
      <c r="S2020" s="538">
        <f t="shared" si="518"/>
        <v>111041.99999999999</v>
      </c>
      <c r="T2020" s="538">
        <f t="shared" si="519"/>
        <v>111041.99999999999</v>
      </c>
      <c r="U2020" s="538">
        <f>112408.9-626.3-740.6</f>
        <v>111041.99999999999</v>
      </c>
      <c r="V2020" s="538">
        <f>112408.9-626.3-740.6</f>
        <v>111041.99999999999</v>
      </c>
      <c r="W2020" s="538">
        <v>0</v>
      </c>
      <c r="X2020" s="538">
        <v>0</v>
      </c>
      <c r="Y2020" s="538">
        <v>0</v>
      </c>
      <c r="Z2020" s="538">
        <v>0</v>
      </c>
      <c r="AA2020" s="538">
        <v>0</v>
      </c>
      <c r="AB2020" s="538">
        <v>0</v>
      </c>
      <c r="AC2020" s="625"/>
      <c r="AD2020" s="630"/>
      <c r="AE2020" s="551"/>
    </row>
    <row r="2021" spans="1:31" ht="12.75">
      <c r="A2021" s="623"/>
      <c r="B2021" s="624"/>
      <c r="C2021" s="625"/>
      <c r="D2021" s="626"/>
      <c r="E2021" s="627"/>
      <c r="F2021" s="628"/>
      <c r="G2021" s="627"/>
      <c r="H2021" s="628"/>
      <c r="I2021" s="627"/>
      <c r="J2021" s="628"/>
      <c r="K2021" s="627"/>
      <c r="L2021" s="628"/>
      <c r="M2021" s="627"/>
      <c r="N2021" s="628"/>
      <c r="O2021" s="627"/>
      <c r="P2021" s="629"/>
      <c r="Q2021" s="552"/>
      <c r="R2021" s="552" t="s">
        <v>214</v>
      </c>
      <c r="S2021" s="538">
        <f t="shared" si="518"/>
        <v>0</v>
      </c>
      <c r="T2021" s="538">
        <f t="shared" si="519"/>
        <v>0</v>
      </c>
      <c r="U2021" s="538">
        <v>0</v>
      </c>
      <c r="V2021" s="538">
        <v>0</v>
      </c>
      <c r="W2021" s="538">
        <v>0</v>
      </c>
      <c r="X2021" s="538">
        <v>0</v>
      </c>
      <c r="Y2021" s="538">
        <v>0</v>
      </c>
      <c r="Z2021" s="538">
        <v>0</v>
      </c>
      <c r="AA2021" s="538">
        <v>0</v>
      </c>
      <c r="AB2021" s="538">
        <v>0</v>
      </c>
      <c r="AC2021" s="625"/>
      <c r="AD2021" s="630"/>
      <c r="AE2021" s="551"/>
    </row>
    <row r="2022" spans="1:31" ht="12.75">
      <c r="A2022" s="623"/>
      <c r="B2022" s="624"/>
      <c r="C2022" s="625"/>
      <c r="D2022" s="626"/>
      <c r="E2022" s="627"/>
      <c r="F2022" s="628"/>
      <c r="G2022" s="627"/>
      <c r="H2022" s="628"/>
      <c r="I2022" s="627"/>
      <c r="J2022" s="628"/>
      <c r="K2022" s="627"/>
      <c r="L2022" s="628"/>
      <c r="M2022" s="627"/>
      <c r="N2022" s="628"/>
      <c r="O2022" s="627"/>
      <c r="P2022" s="629"/>
      <c r="Q2022" s="552"/>
      <c r="R2022" s="552" t="s">
        <v>215</v>
      </c>
      <c r="S2022" s="538">
        <f t="shared" si="518"/>
        <v>0</v>
      </c>
      <c r="T2022" s="538">
        <f t="shared" si="519"/>
        <v>0</v>
      </c>
      <c r="U2022" s="538">
        <v>0</v>
      </c>
      <c r="V2022" s="538">
        <v>0</v>
      </c>
      <c r="W2022" s="538">
        <v>0</v>
      </c>
      <c r="X2022" s="538">
        <v>0</v>
      </c>
      <c r="Y2022" s="538">
        <v>0</v>
      </c>
      <c r="Z2022" s="538">
        <v>0</v>
      </c>
      <c r="AA2022" s="538">
        <v>0</v>
      </c>
      <c r="AB2022" s="538">
        <v>0</v>
      </c>
      <c r="AC2022" s="625"/>
      <c r="AD2022" s="630"/>
      <c r="AE2022" s="551"/>
    </row>
    <row r="2023" spans="1:31" ht="12.75">
      <c r="A2023" s="623"/>
      <c r="B2023" s="624"/>
      <c r="C2023" s="625"/>
      <c r="D2023" s="626"/>
      <c r="E2023" s="627"/>
      <c r="F2023" s="628"/>
      <c r="G2023" s="627"/>
      <c r="H2023" s="628"/>
      <c r="I2023" s="627"/>
      <c r="J2023" s="628"/>
      <c r="K2023" s="627"/>
      <c r="L2023" s="628"/>
      <c r="M2023" s="627"/>
      <c r="N2023" s="628"/>
      <c r="O2023" s="627"/>
      <c r="P2023" s="629"/>
      <c r="Q2023" s="552"/>
      <c r="R2023" s="552" t="s">
        <v>216</v>
      </c>
      <c r="S2023" s="538">
        <f t="shared" si="518"/>
        <v>0</v>
      </c>
      <c r="T2023" s="538">
        <f t="shared" si="519"/>
        <v>0</v>
      </c>
      <c r="U2023" s="538">
        <v>0</v>
      </c>
      <c r="V2023" s="538">
        <v>0</v>
      </c>
      <c r="W2023" s="538">
        <v>0</v>
      </c>
      <c r="X2023" s="538">
        <v>0</v>
      </c>
      <c r="Y2023" s="538">
        <v>0</v>
      </c>
      <c r="Z2023" s="538">
        <v>0</v>
      </c>
      <c r="AA2023" s="538">
        <v>0</v>
      </c>
      <c r="AB2023" s="538">
        <v>0</v>
      </c>
      <c r="AC2023" s="625"/>
      <c r="AD2023" s="630"/>
      <c r="AE2023" s="551"/>
    </row>
    <row r="2024" spans="1:31" ht="12.75">
      <c r="A2024" s="623"/>
      <c r="B2024" s="624"/>
      <c r="C2024" s="625"/>
      <c r="D2024" s="626"/>
      <c r="E2024" s="627"/>
      <c r="F2024" s="628"/>
      <c r="G2024" s="627"/>
      <c r="H2024" s="628"/>
      <c r="I2024" s="627"/>
      <c r="J2024" s="628"/>
      <c r="K2024" s="627"/>
      <c r="L2024" s="628"/>
      <c r="M2024" s="627"/>
      <c r="N2024" s="628"/>
      <c r="O2024" s="627"/>
      <c r="P2024" s="629"/>
      <c r="Q2024" s="552"/>
      <c r="R2024" s="552" t="s">
        <v>217</v>
      </c>
      <c r="S2024" s="538">
        <f t="shared" si="518"/>
        <v>0</v>
      </c>
      <c r="T2024" s="538">
        <f t="shared" si="519"/>
        <v>0</v>
      </c>
      <c r="U2024" s="538">
        <v>0</v>
      </c>
      <c r="V2024" s="538">
        <v>0</v>
      </c>
      <c r="W2024" s="538">
        <v>0</v>
      </c>
      <c r="X2024" s="538">
        <v>0</v>
      </c>
      <c r="Y2024" s="538">
        <v>0</v>
      </c>
      <c r="Z2024" s="538">
        <v>0</v>
      </c>
      <c r="AA2024" s="538">
        <v>0</v>
      </c>
      <c r="AB2024" s="538">
        <v>0</v>
      </c>
      <c r="AC2024" s="625"/>
      <c r="AD2024" s="630"/>
      <c r="AE2024" s="551"/>
    </row>
    <row r="2025" spans="1:31" ht="13.5" thickBot="1">
      <c r="A2025" s="631"/>
      <c r="B2025" s="632"/>
      <c r="C2025" s="633"/>
      <c r="D2025" s="634"/>
      <c r="E2025" s="635"/>
      <c r="F2025" s="636"/>
      <c r="G2025" s="635"/>
      <c r="H2025" s="636"/>
      <c r="I2025" s="635"/>
      <c r="J2025" s="636"/>
      <c r="K2025" s="635"/>
      <c r="L2025" s="636"/>
      <c r="M2025" s="635"/>
      <c r="N2025" s="636"/>
      <c r="O2025" s="635"/>
      <c r="P2025" s="637"/>
      <c r="Q2025" s="553"/>
      <c r="R2025" s="553" t="s">
        <v>218</v>
      </c>
      <c r="S2025" s="542">
        <f t="shared" si="518"/>
        <v>0</v>
      </c>
      <c r="T2025" s="542">
        <f t="shared" si="519"/>
        <v>0</v>
      </c>
      <c r="U2025" s="542">
        <v>0</v>
      </c>
      <c r="V2025" s="542">
        <v>0</v>
      </c>
      <c r="W2025" s="542">
        <v>0</v>
      </c>
      <c r="X2025" s="542">
        <v>0</v>
      </c>
      <c r="Y2025" s="542">
        <v>0</v>
      </c>
      <c r="Z2025" s="542">
        <v>0</v>
      </c>
      <c r="AA2025" s="542">
        <v>0</v>
      </c>
      <c r="AB2025" s="542">
        <v>0</v>
      </c>
      <c r="AC2025" s="633"/>
      <c r="AD2025" s="638"/>
      <c r="AE2025" s="551"/>
    </row>
    <row r="2026" spans="1:31" ht="12.75">
      <c r="A2026" s="614" t="s">
        <v>315</v>
      </c>
      <c r="B2026" s="615" t="s">
        <v>452</v>
      </c>
      <c r="C2026" s="616"/>
      <c r="D2026" s="617"/>
      <c r="E2026" s="618"/>
      <c r="F2026" s="619"/>
      <c r="G2026" s="618"/>
      <c r="H2026" s="619"/>
      <c r="I2026" s="618"/>
      <c r="J2026" s="619"/>
      <c r="K2026" s="618"/>
      <c r="L2026" s="619"/>
      <c r="M2026" s="618"/>
      <c r="N2026" s="619"/>
      <c r="O2026" s="618"/>
      <c r="P2026" s="620"/>
      <c r="Q2026" s="621"/>
      <c r="R2026" s="599" t="s">
        <v>27</v>
      </c>
      <c r="S2026" s="557">
        <f>SUM(S2027:S2037)</f>
        <v>54173.5</v>
      </c>
      <c r="T2026" s="557">
        <f aca="true" t="shared" si="520" ref="T2026:AB2026">SUM(T2027:T2037)</f>
        <v>0</v>
      </c>
      <c r="U2026" s="557">
        <f t="shared" si="520"/>
        <v>54173.5</v>
      </c>
      <c r="V2026" s="557">
        <f t="shared" si="520"/>
        <v>0</v>
      </c>
      <c r="W2026" s="557">
        <f t="shared" si="520"/>
        <v>0</v>
      </c>
      <c r="X2026" s="557">
        <f t="shared" si="520"/>
        <v>0</v>
      </c>
      <c r="Y2026" s="557">
        <f t="shared" si="520"/>
        <v>0</v>
      </c>
      <c r="Z2026" s="557">
        <f t="shared" si="520"/>
        <v>0</v>
      </c>
      <c r="AA2026" s="557">
        <f t="shared" si="520"/>
        <v>0</v>
      </c>
      <c r="AB2026" s="557">
        <f t="shared" si="520"/>
        <v>0</v>
      </c>
      <c r="AC2026" s="616" t="s">
        <v>28</v>
      </c>
      <c r="AD2026" s="622"/>
      <c r="AE2026" s="551"/>
    </row>
    <row r="2027" spans="1:31" ht="12.75">
      <c r="A2027" s="623"/>
      <c r="B2027" s="624"/>
      <c r="C2027" s="625"/>
      <c r="D2027" s="626"/>
      <c r="E2027" s="627"/>
      <c r="F2027" s="628"/>
      <c r="G2027" s="627"/>
      <c r="H2027" s="628"/>
      <c r="I2027" s="627"/>
      <c r="J2027" s="628"/>
      <c r="K2027" s="627"/>
      <c r="L2027" s="628"/>
      <c r="M2027" s="627"/>
      <c r="N2027" s="628"/>
      <c r="O2027" s="627"/>
      <c r="P2027" s="629"/>
      <c r="Q2027" s="552"/>
      <c r="R2027" s="552" t="s">
        <v>30</v>
      </c>
      <c r="S2027" s="538">
        <f aca="true" t="shared" si="521" ref="S2027:S2037">U2027+W2027+Y2027+AA2027</f>
        <v>0</v>
      </c>
      <c r="T2027" s="538">
        <f aca="true" t="shared" si="522" ref="T2027:T2037">V2027+X2027+Z2027+AB2027</f>
        <v>0</v>
      </c>
      <c r="U2027" s="538">
        <v>0</v>
      </c>
      <c r="V2027" s="538">
        <v>0</v>
      </c>
      <c r="W2027" s="538">
        <v>0</v>
      </c>
      <c r="X2027" s="538">
        <v>0</v>
      </c>
      <c r="Y2027" s="538">
        <v>0</v>
      </c>
      <c r="Z2027" s="538">
        <v>0</v>
      </c>
      <c r="AA2027" s="538">
        <v>0</v>
      </c>
      <c r="AB2027" s="538">
        <v>0</v>
      </c>
      <c r="AC2027" s="625"/>
      <c r="AD2027" s="630"/>
      <c r="AE2027" s="551"/>
    </row>
    <row r="2028" spans="1:31" ht="12.75">
      <c r="A2028" s="623"/>
      <c r="B2028" s="624"/>
      <c r="C2028" s="625"/>
      <c r="D2028" s="626"/>
      <c r="E2028" s="627"/>
      <c r="F2028" s="628"/>
      <c r="G2028" s="627"/>
      <c r="H2028" s="628"/>
      <c r="I2028" s="627"/>
      <c r="J2028" s="628"/>
      <c r="K2028" s="627"/>
      <c r="L2028" s="628"/>
      <c r="M2028" s="627"/>
      <c r="N2028" s="628"/>
      <c r="O2028" s="627"/>
      <c r="P2028" s="629"/>
      <c r="Q2028" s="552"/>
      <c r="R2028" s="552" t="s">
        <v>33</v>
      </c>
      <c r="S2028" s="538">
        <f t="shared" si="521"/>
        <v>0</v>
      </c>
      <c r="T2028" s="538">
        <f t="shared" si="522"/>
        <v>0</v>
      </c>
      <c r="U2028" s="538">
        <v>0</v>
      </c>
      <c r="V2028" s="538">
        <v>0</v>
      </c>
      <c r="W2028" s="538">
        <v>0</v>
      </c>
      <c r="X2028" s="538">
        <v>0</v>
      </c>
      <c r="Y2028" s="538">
        <v>0</v>
      </c>
      <c r="Z2028" s="538">
        <v>0</v>
      </c>
      <c r="AA2028" s="538">
        <v>0</v>
      </c>
      <c r="AB2028" s="538">
        <v>0</v>
      </c>
      <c r="AC2028" s="625"/>
      <c r="AD2028" s="630"/>
      <c r="AE2028" s="551"/>
    </row>
    <row r="2029" spans="1:31" ht="12.75">
      <c r="A2029" s="623"/>
      <c r="B2029" s="624"/>
      <c r="C2029" s="625"/>
      <c r="D2029" s="626"/>
      <c r="E2029" s="627"/>
      <c r="F2029" s="628"/>
      <c r="G2029" s="627"/>
      <c r="H2029" s="628"/>
      <c r="I2029" s="627"/>
      <c r="J2029" s="628"/>
      <c r="K2029" s="627"/>
      <c r="L2029" s="628"/>
      <c r="M2029" s="627"/>
      <c r="N2029" s="628"/>
      <c r="O2029" s="627"/>
      <c r="P2029" s="629"/>
      <c r="Q2029" s="552"/>
      <c r="R2029" s="552" t="s">
        <v>34</v>
      </c>
      <c r="S2029" s="538">
        <f t="shared" si="521"/>
        <v>0</v>
      </c>
      <c r="T2029" s="538">
        <f t="shared" si="522"/>
        <v>0</v>
      </c>
      <c r="U2029" s="538">
        <v>0</v>
      </c>
      <c r="V2029" s="538">
        <v>0</v>
      </c>
      <c r="W2029" s="538">
        <v>0</v>
      </c>
      <c r="X2029" s="538">
        <v>0</v>
      </c>
      <c r="Y2029" s="538">
        <v>0</v>
      </c>
      <c r="Z2029" s="538">
        <v>0</v>
      </c>
      <c r="AA2029" s="538">
        <v>0</v>
      </c>
      <c r="AB2029" s="538">
        <v>0</v>
      </c>
      <c r="AC2029" s="625"/>
      <c r="AD2029" s="630"/>
      <c r="AE2029" s="551"/>
    </row>
    <row r="2030" spans="1:31" ht="12.75">
      <c r="A2030" s="623"/>
      <c r="B2030" s="624"/>
      <c r="C2030" s="625"/>
      <c r="D2030" s="626"/>
      <c r="E2030" s="627"/>
      <c r="F2030" s="628"/>
      <c r="G2030" s="627"/>
      <c r="H2030" s="628"/>
      <c r="I2030" s="627"/>
      <c r="J2030" s="628"/>
      <c r="K2030" s="627"/>
      <c r="L2030" s="628"/>
      <c r="M2030" s="627"/>
      <c r="N2030" s="628"/>
      <c r="O2030" s="627"/>
      <c r="P2030" s="629"/>
      <c r="Q2030" s="552"/>
      <c r="R2030" s="552" t="s">
        <v>35</v>
      </c>
      <c r="S2030" s="538">
        <f t="shared" si="521"/>
        <v>0</v>
      </c>
      <c r="T2030" s="538">
        <f t="shared" si="522"/>
        <v>0</v>
      </c>
      <c r="U2030" s="538">
        <v>0</v>
      </c>
      <c r="V2030" s="538">
        <v>0</v>
      </c>
      <c r="W2030" s="538">
        <v>0</v>
      </c>
      <c r="X2030" s="538">
        <v>0</v>
      </c>
      <c r="Y2030" s="538">
        <v>0</v>
      </c>
      <c r="Z2030" s="538">
        <v>0</v>
      </c>
      <c r="AA2030" s="538">
        <v>0</v>
      </c>
      <c r="AB2030" s="538">
        <v>0</v>
      </c>
      <c r="AC2030" s="625"/>
      <c r="AD2030" s="630"/>
      <c r="AE2030" s="551"/>
    </row>
    <row r="2031" spans="1:31" ht="12.75">
      <c r="A2031" s="623"/>
      <c r="B2031" s="624"/>
      <c r="C2031" s="625"/>
      <c r="D2031" s="626"/>
      <c r="E2031" s="627"/>
      <c r="F2031" s="628"/>
      <c r="G2031" s="627"/>
      <c r="H2031" s="628"/>
      <c r="I2031" s="627"/>
      <c r="J2031" s="628"/>
      <c r="K2031" s="627"/>
      <c r="L2031" s="628"/>
      <c r="M2031" s="627"/>
      <c r="N2031" s="628"/>
      <c r="O2031" s="627"/>
      <c r="P2031" s="629"/>
      <c r="Q2031" s="552"/>
      <c r="R2031" s="552" t="s">
        <v>36</v>
      </c>
      <c r="S2031" s="538">
        <f t="shared" si="521"/>
        <v>0</v>
      </c>
      <c r="T2031" s="538">
        <f t="shared" si="522"/>
        <v>0</v>
      </c>
      <c r="U2031" s="538">
        <v>0</v>
      </c>
      <c r="V2031" s="538">
        <v>0</v>
      </c>
      <c r="W2031" s="538">
        <v>0</v>
      </c>
      <c r="X2031" s="538">
        <v>0</v>
      </c>
      <c r="Y2031" s="538">
        <v>0</v>
      </c>
      <c r="Z2031" s="538">
        <v>0</v>
      </c>
      <c r="AA2031" s="538">
        <v>0</v>
      </c>
      <c r="AB2031" s="538">
        <v>0</v>
      </c>
      <c r="AC2031" s="625"/>
      <c r="AD2031" s="630"/>
      <c r="AE2031" s="551"/>
    </row>
    <row r="2032" spans="1:31" ht="12.75">
      <c r="A2032" s="623"/>
      <c r="B2032" s="624"/>
      <c r="C2032" s="625"/>
      <c r="D2032" s="626"/>
      <c r="E2032" s="627"/>
      <c r="F2032" s="628"/>
      <c r="G2032" s="627"/>
      <c r="H2032" s="628"/>
      <c r="I2032" s="627"/>
      <c r="J2032" s="628"/>
      <c r="K2032" s="627"/>
      <c r="L2032" s="628"/>
      <c r="M2032" s="627"/>
      <c r="N2032" s="628"/>
      <c r="O2032" s="627"/>
      <c r="P2032" s="629"/>
      <c r="Q2032" s="552"/>
      <c r="R2032" s="552" t="s">
        <v>207</v>
      </c>
      <c r="S2032" s="538">
        <f t="shared" si="521"/>
        <v>0</v>
      </c>
      <c r="T2032" s="538">
        <f t="shared" si="522"/>
        <v>0</v>
      </c>
      <c r="U2032" s="538">
        <v>0</v>
      </c>
      <c r="V2032" s="538">
        <v>0</v>
      </c>
      <c r="W2032" s="538">
        <v>0</v>
      </c>
      <c r="X2032" s="538">
        <v>0</v>
      </c>
      <c r="Y2032" s="538">
        <v>0</v>
      </c>
      <c r="Z2032" s="538">
        <v>0</v>
      </c>
      <c r="AA2032" s="538">
        <v>0</v>
      </c>
      <c r="AB2032" s="538">
        <v>0</v>
      </c>
      <c r="AC2032" s="625"/>
      <c r="AD2032" s="630"/>
      <c r="AE2032" s="551"/>
    </row>
    <row r="2033" spans="1:31" ht="12.75">
      <c r="A2033" s="623"/>
      <c r="B2033" s="624"/>
      <c r="C2033" s="625"/>
      <c r="D2033" s="626"/>
      <c r="E2033" s="627"/>
      <c r="F2033" s="628"/>
      <c r="G2033" s="627"/>
      <c r="H2033" s="628">
        <v>1</v>
      </c>
      <c r="I2033" s="627"/>
      <c r="J2033" s="628"/>
      <c r="K2033" s="627"/>
      <c r="L2033" s="628"/>
      <c r="M2033" s="627"/>
      <c r="N2033" s="628"/>
      <c r="O2033" s="627"/>
      <c r="P2033" s="629"/>
      <c r="Q2033" s="552" t="s">
        <v>31</v>
      </c>
      <c r="R2033" s="552" t="s">
        <v>214</v>
      </c>
      <c r="S2033" s="538">
        <f t="shared" si="521"/>
        <v>54173.5</v>
      </c>
      <c r="T2033" s="538">
        <f t="shared" si="522"/>
        <v>0</v>
      </c>
      <c r="U2033" s="538">
        <v>54173.5</v>
      </c>
      <c r="V2033" s="538">
        <v>0</v>
      </c>
      <c r="W2033" s="538">
        <v>0</v>
      </c>
      <c r="X2033" s="538">
        <v>0</v>
      </c>
      <c r="Y2033" s="538">
        <v>0</v>
      </c>
      <c r="Z2033" s="538">
        <v>0</v>
      </c>
      <c r="AA2033" s="538">
        <v>0</v>
      </c>
      <c r="AB2033" s="538">
        <v>0</v>
      </c>
      <c r="AC2033" s="625"/>
      <c r="AD2033" s="630"/>
      <c r="AE2033" s="551"/>
    </row>
    <row r="2034" spans="1:31" ht="12.75">
      <c r="A2034" s="623"/>
      <c r="B2034" s="624"/>
      <c r="C2034" s="625"/>
      <c r="D2034" s="626"/>
      <c r="E2034" s="627"/>
      <c r="F2034" s="628"/>
      <c r="G2034" s="627"/>
      <c r="H2034" s="628"/>
      <c r="I2034" s="627"/>
      <c r="J2034" s="628"/>
      <c r="K2034" s="627"/>
      <c r="L2034" s="628"/>
      <c r="M2034" s="627"/>
      <c r="N2034" s="628"/>
      <c r="O2034" s="627"/>
      <c r="P2034" s="629"/>
      <c r="Q2034" s="552"/>
      <c r="R2034" s="552" t="s">
        <v>215</v>
      </c>
      <c r="S2034" s="538">
        <f t="shared" si="521"/>
        <v>0</v>
      </c>
      <c r="T2034" s="538">
        <f t="shared" si="522"/>
        <v>0</v>
      </c>
      <c r="U2034" s="538">
        <v>0</v>
      </c>
      <c r="V2034" s="538">
        <v>0</v>
      </c>
      <c r="W2034" s="538">
        <v>0</v>
      </c>
      <c r="X2034" s="538">
        <v>0</v>
      </c>
      <c r="Y2034" s="538">
        <v>0</v>
      </c>
      <c r="Z2034" s="538">
        <v>0</v>
      </c>
      <c r="AA2034" s="538">
        <v>0</v>
      </c>
      <c r="AB2034" s="538">
        <v>0</v>
      </c>
      <c r="AC2034" s="625"/>
      <c r="AD2034" s="630"/>
      <c r="AE2034" s="551"/>
    </row>
    <row r="2035" spans="1:31" ht="12.75">
      <c r="A2035" s="623"/>
      <c r="B2035" s="624"/>
      <c r="C2035" s="625"/>
      <c r="D2035" s="626"/>
      <c r="E2035" s="627"/>
      <c r="F2035" s="628"/>
      <c r="G2035" s="627"/>
      <c r="H2035" s="628"/>
      <c r="I2035" s="627"/>
      <c r="J2035" s="628"/>
      <c r="K2035" s="627"/>
      <c r="L2035" s="628"/>
      <c r="M2035" s="627"/>
      <c r="N2035" s="628"/>
      <c r="O2035" s="627"/>
      <c r="P2035" s="629"/>
      <c r="Q2035" s="552"/>
      <c r="R2035" s="552" t="s">
        <v>216</v>
      </c>
      <c r="S2035" s="538">
        <f t="shared" si="521"/>
        <v>0</v>
      </c>
      <c r="T2035" s="538">
        <f t="shared" si="522"/>
        <v>0</v>
      </c>
      <c r="U2035" s="538">
        <v>0</v>
      </c>
      <c r="V2035" s="538">
        <v>0</v>
      </c>
      <c r="W2035" s="538">
        <v>0</v>
      </c>
      <c r="X2035" s="538">
        <v>0</v>
      </c>
      <c r="Y2035" s="538">
        <v>0</v>
      </c>
      <c r="Z2035" s="538">
        <v>0</v>
      </c>
      <c r="AA2035" s="538">
        <v>0</v>
      </c>
      <c r="AB2035" s="538">
        <v>0</v>
      </c>
      <c r="AC2035" s="625"/>
      <c r="AD2035" s="630"/>
      <c r="AE2035" s="551"/>
    </row>
    <row r="2036" spans="1:31" ht="12.75">
      <c r="A2036" s="623"/>
      <c r="B2036" s="624"/>
      <c r="C2036" s="625"/>
      <c r="D2036" s="626"/>
      <c r="E2036" s="627"/>
      <c r="F2036" s="628"/>
      <c r="G2036" s="627"/>
      <c r="H2036" s="628"/>
      <c r="I2036" s="627"/>
      <c r="J2036" s="628"/>
      <c r="K2036" s="627"/>
      <c r="L2036" s="628"/>
      <c r="M2036" s="627"/>
      <c r="N2036" s="628"/>
      <c r="O2036" s="627"/>
      <c r="P2036" s="629"/>
      <c r="Q2036" s="552"/>
      <c r="R2036" s="552" t="s">
        <v>217</v>
      </c>
      <c r="S2036" s="538">
        <f t="shared" si="521"/>
        <v>0</v>
      </c>
      <c r="T2036" s="538">
        <f t="shared" si="522"/>
        <v>0</v>
      </c>
      <c r="U2036" s="538">
        <v>0</v>
      </c>
      <c r="V2036" s="538">
        <v>0</v>
      </c>
      <c r="W2036" s="538">
        <v>0</v>
      </c>
      <c r="X2036" s="538">
        <v>0</v>
      </c>
      <c r="Y2036" s="538">
        <v>0</v>
      </c>
      <c r="Z2036" s="538">
        <v>0</v>
      </c>
      <c r="AA2036" s="538">
        <v>0</v>
      </c>
      <c r="AB2036" s="538">
        <v>0</v>
      </c>
      <c r="AC2036" s="625"/>
      <c r="AD2036" s="630"/>
      <c r="AE2036" s="551"/>
    </row>
    <row r="2037" spans="1:31" ht="13.5" thickBot="1">
      <c r="A2037" s="631"/>
      <c r="B2037" s="632"/>
      <c r="C2037" s="633"/>
      <c r="D2037" s="634"/>
      <c r="E2037" s="635"/>
      <c r="F2037" s="636"/>
      <c r="G2037" s="635"/>
      <c r="H2037" s="636"/>
      <c r="I2037" s="635"/>
      <c r="J2037" s="636"/>
      <c r="K2037" s="635"/>
      <c r="L2037" s="636"/>
      <c r="M2037" s="635"/>
      <c r="N2037" s="636"/>
      <c r="O2037" s="635"/>
      <c r="P2037" s="637"/>
      <c r="Q2037" s="553"/>
      <c r="R2037" s="553" t="s">
        <v>218</v>
      </c>
      <c r="S2037" s="542">
        <f t="shared" si="521"/>
        <v>0</v>
      </c>
      <c r="T2037" s="542">
        <f t="shared" si="522"/>
        <v>0</v>
      </c>
      <c r="U2037" s="542">
        <v>0</v>
      </c>
      <c r="V2037" s="542">
        <v>0</v>
      </c>
      <c r="W2037" s="542">
        <v>0</v>
      </c>
      <c r="X2037" s="542">
        <v>0</v>
      </c>
      <c r="Y2037" s="542">
        <v>0</v>
      </c>
      <c r="Z2037" s="542">
        <v>0</v>
      </c>
      <c r="AA2037" s="542">
        <v>0</v>
      </c>
      <c r="AB2037" s="542">
        <v>0</v>
      </c>
      <c r="AC2037" s="633"/>
      <c r="AD2037" s="638"/>
      <c r="AE2037" s="551"/>
    </row>
    <row r="2038" spans="1:31" ht="12.75">
      <c r="A2038" s="614" t="s">
        <v>453</v>
      </c>
      <c r="B2038" s="615" t="s">
        <v>454</v>
      </c>
      <c r="C2038" s="616"/>
      <c r="D2038" s="617"/>
      <c r="E2038" s="618"/>
      <c r="F2038" s="619"/>
      <c r="G2038" s="618"/>
      <c r="H2038" s="619"/>
      <c r="I2038" s="618"/>
      <c r="J2038" s="619"/>
      <c r="K2038" s="618"/>
      <c r="L2038" s="619"/>
      <c r="M2038" s="618"/>
      <c r="N2038" s="619"/>
      <c r="O2038" s="618"/>
      <c r="P2038" s="620"/>
      <c r="Q2038" s="621"/>
      <c r="R2038" s="599" t="s">
        <v>27</v>
      </c>
      <c r="S2038" s="557">
        <f>SUM(S2039:S2049)</f>
        <v>57513</v>
      </c>
      <c r="T2038" s="557">
        <f aca="true" t="shared" si="523" ref="T2038:AB2038">SUM(T2039:T2049)</f>
        <v>0</v>
      </c>
      <c r="U2038" s="557">
        <f t="shared" si="523"/>
        <v>57513</v>
      </c>
      <c r="V2038" s="557">
        <f t="shared" si="523"/>
        <v>0</v>
      </c>
      <c r="W2038" s="557">
        <f t="shared" si="523"/>
        <v>0</v>
      </c>
      <c r="X2038" s="557">
        <f t="shared" si="523"/>
        <v>0</v>
      </c>
      <c r="Y2038" s="557">
        <f t="shared" si="523"/>
        <v>0</v>
      </c>
      <c r="Z2038" s="557">
        <f t="shared" si="523"/>
        <v>0</v>
      </c>
      <c r="AA2038" s="557">
        <f t="shared" si="523"/>
        <v>0</v>
      </c>
      <c r="AB2038" s="557">
        <f t="shared" si="523"/>
        <v>0</v>
      </c>
      <c r="AC2038" s="616" t="s">
        <v>28</v>
      </c>
      <c r="AD2038" s="622"/>
      <c r="AE2038" s="551"/>
    </row>
    <row r="2039" spans="1:31" ht="12.75">
      <c r="A2039" s="623"/>
      <c r="B2039" s="624"/>
      <c r="C2039" s="625"/>
      <c r="D2039" s="626"/>
      <c r="E2039" s="627"/>
      <c r="F2039" s="628"/>
      <c r="G2039" s="627"/>
      <c r="H2039" s="628"/>
      <c r="I2039" s="627"/>
      <c r="J2039" s="628"/>
      <c r="K2039" s="627"/>
      <c r="L2039" s="628"/>
      <c r="M2039" s="627"/>
      <c r="N2039" s="628"/>
      <c r="O2039" s="627"/>
      <c r="P2039" s="629"/>
      <c r="Q2039" s="552"/>
      <c r="R2039" s="552" t="s">
        <v>30</v>
      </c>
      <c r="S2039" s="538">
        <f aca="true" t="shared" si="524" ref="S2039:S2049">U2039+W2039+Y2039+AA2039</f>
        <v>0</v>
      </c>
      <c r="T2039" s="538">
        <f aca="true" t="shared" si="525" ref="T2039:T2049">V2039+X2039+Z2039+AB2039</f>
        <v>0</v>
      </c>
      <c r="U2039" s="538">
        <v>0</v>
      </c>
      <c r="V2039" s="538">
        <v>0</v>
      </c>
      <c r="W2039" s="538">
        <v>0</v>
      </c>
      <c r="X2039" s="538">
        <v>0</v>
      </c>
      <c r="Y2039" s="538">
        <v>0</v>
      </c>
      <c r="Z2039" s="538">
        <v>0</v>
      </c>
      <c r="AA2039" s="538">
        <v>0</v>
      </c>
      <c r="AB2039" s="538">
        <v>0</v>
      </c>
      <c r="AC2039" s="625"/>
      <c r="AD2039" s="630"/>
      <c r="AE2039" s="551"/>
    </row>
    <row r="2040" spans="1:31" ht="12.75">
      <c r="A2040" s="623"/>
      <c r="B2040" s="624"/>
      <c r="C2040" s="625"/>
      <c r="D2040" s="626"/>
      <c r="E2040" s="627"/>
      <c r="F2040" s="628"/>
      <c r="G2040" s="627"/>
      <c r="H2040" s="628"/>
      <c r="I2040" s="627"/>
      <c r="J2040" s="628"/>
      <c r="K2040" s="627"/>
      <c r="L2040" s="628"/>
      <c r="M2040" s="627"/>
      <c r="N2040" s="628"/>
      <c r="O2040" s="627"/>
      <c r="P2040" s="629"/>
      <c r="Q2040" s="552"/>
      <c r="R2040" s="552" t="s">
        <v>33</v>
      </c>
      <c r="S2040" s="538">
        <f t="shared" si="524"/>
        <v>0</v>
      </c>
      <c r="T2040" s="538">
        <f t="shared" si="525"/>
        <v>0</v>
      </c>
      <c r="U2040" s="538">
        <v>0</v>
      </c>
      <c r="V2040" s="538">
        <v>0</v>
      </c>
      <c r="W2040" s="538">
        <v>0</v>
      </c>
      <c r="X2040" s="538">
        <v>0</v>
      </c>
      <c r="Y2040" s="538">
        <v>0</v>
      </c>
      <c r="Z2040" s="538">
        <v>0</v>
      </c>
      <c r="AA2040" s="538">
        <v>0</v>
      </c>
      <c r="AB2040" s="538">
        <v>0</v>
      </c>
      <c r="AC2040" s="625"/>
      <c r="AD2040" s="630"/>
      <c r="AE2040" s="551"/>
    </row>
    <row r="2041" spans="1:31" ht="12.75">
      <c r="A2041" s="623"/>
      <c r="B2041" s="624"/>
      <c r="C2041" s="625"/>
      <c r="D2041" s="626"/>
      <c r="E2041" s="627"/>
      <c r="F2041" s="628"/>
      <c r="G2041" s="627"/>
      <c r="H2041" s="628"/>
      <c r="I2041" s="627"/>
      <c r="J2041" s="628"/>
      <c r="K2041" s="627"/>
      <c r="L2041" s="628"/>
      <c r="M2041" s="627"/>
      <c r="N2041" s="628"/>
      <c r="O2041" s="627"/>
      <c r="P2041" s="629"/>
      <c r="Q2041" s="552"/>
      <c r="R2041" s="552" t="s">
        <v>34</v>
      </c>
      <c r="S2041" s="538">
        <f t="shared" si="524"/>
        <v>0</v>
      </c>
      <c r="T2041" s="538">
        <f t="shared" si="525"/>
        <v>0</v>
      </c>
      <c r="U2041" s="538">
        <v>0</v>
      </c>
      <c r="V2041" s="538">
        <v>0</v>
      </c>
      <c r="W2041" s="538">
        <v>0</v>
      </c>
      <c r="X2041" s="538">
        <v>0</v>
      </c>
      <c r="Y2041" s="538">
        <v>0</v>
      </c>
      <c r="Z2041" s="538">
        <v>0</v>
      </c>
      <c r="AA2041" s="538">
        <v>0</v>
      </c>
      <c r="AB2041" s="538">
        <v>0</v>
      </c>
      <c r="AC2041" s="625"/>
      <c r="AD2041" s="630"/>
      <c r="AE2041" s="551"/>
    </row>
    <row r="2042" spans="1:31" ht="12.75">
      <c r="A2042" s="623"/>
      <c r="B2042" s="624"/>
      <c r="C2042" s="625"/>
      <c r="D2042" s="626"/>
      <c r="E2042" s="627"/>
      <c r="F2042" s="628"/>
      <c r="G2042" s="627"/>
      <c r="H2042" s="628"/>
      <c r="I2042" s="627"/>
      <c r="J2042" s="628"/>
      <c r="K2042" s="627"/>
      <c r="L2042" s="628"/>
      <c r="M2042" s="627"/>
      <c r="N2042" s="628"/>
      <c r="O2042" s="627"/>
      <c r="P2042" s="629"/>
      <c r="Q2042" s="552"/>
      <c r="R2042" s="552" t="s">
        <v>35</v>
      </c>
      <c r="S2042" s="538">
        <f t="shared" si="524"/>
        <v>0</v>
      </c>
      <c r="T2042" s="538">
        <f t="shared" si="525"/>
        <v>0</v>
      </c>
      <c r="U2042" s="538">
        <v>0</v>
      </c>
      <c r="V2042" s="538">
        <v>0</v>
      </c>
      <c r="W2042" s="538">
        <v>0</v>
      </c>
      <c r="X2042" s="538">
        <v>0</v>
      </c>
      <c r="Y2042" s="538">
        <v>0</v>
      </c>
      <c r="Z2042" s="538">
        <v>0</v>
      </c>
      <c r="AA2042" s="538">
        <v>0</v>
      </c>
      <c r="AB2042" s="538">
        <v>0</v>
      </c>
      <c r="AC2042" s="625"/>
      <c r="AD2042" s="630"/>
      <c r="AE2042" s="551"/>
    </row>
    <row r="2043" spans="1:31" ht="12.75">
      <c r="A2043" s="623"/>
      <c r="B2043" s="624"/>
      <c r="C2043" s="625"/>
      <c r="D2043" s="626"/>
      <c r="E2043" s="627"/>
      <c r="F2043" s="628"/>
      <c r="G2043" s="627"/>
      <c r="H2043" s="628"/>
      <c r="I2043" s="627"/>
      <c r="J2043" s="628"/>
      <c r="K2043" s="627"/>
      <c r="L2043" s="628"/>
      <c r="M2043" s="627"/>
      <c r="N2043" s="628"/>
      <c r="O2043" s="627"/>
      <c r="P2043" s="629"/>
      <c r="Q2043" s="552"/>
      <c r="R2043" s="552" t="s">
        <v>36</v>
      </c>
      <c r="S2043" s="538">
        <f t="shared" si="524"/>
        <v>0</v>
      </c>
      <c r="T2043" s="538">
        <f t="shared" si="525"/>
        <v>0</v>
      </c>
      <c r="U2043" s="538">
        <v>0</v>
      </c>
      <c r="V2043" s="538">
        <v>0</v>
      </c>
      <c r="W2043" s="538">
        <v>0</v>
      </c>
      <c r="X2043" s="538">
        <v>0</v>
      </c>
      <c r="Y2043" s="538">
        <v>0</v>
      </c>
      <c r="Z2043" s="538">
        <v>0</v>
      </c>
      <c r="AA2043" s="538">
        <v>0</v>
      </c>
      <c r="AB2043" s="538">
        <v>0</v>
      </c>
      <c r="AC2043" s="625"/>
      <c r="AD2043" s="630"/>
      <c r="AE2043" s="551"/>
    </row>
    <row r="2044" spans="1:31" ht="12.75">
      <c r="A2044" s="623"/>
      <c r="B2044" s="624"/>
      <c r="C2044" s="625"/>
      <c r="D2044" s="626"/>
      <c r="E2044" s="627"/>
      <c r="F2044" s="628"/>
      <c r="G2044" s="627"/>
      <c r="H2044" s="628"/>
      <c r="I2044" s="627"/>
      <c r="J2044" s="628"/>
      <c r="K2044" s="627"/>
      <c r="L2044" s="628"/>
      <c r="M2044" s="627"/>
      <c r="N2044" s="628"/>
      <c r="O2044" s="627"/>
      <c r="P2044" s="629"/>
      <c r="Q2044" s="552"/>
      <c r="R2044" s="552" t="s">
        <v>207</v>
      </c>
      <c r="S2044" s="538">
        <f t="shared" si="524"/>
        <v>0</v>
      </c>
      <c r="T2044" s="538">
        <f t="shared" si="525"/>
        <v>0</v>
      </c>
      <c r="U2044" s="538">
        <v>0</v>
      </c>
      <c r="V2044" s="538">
        <v>0</v>
      </c>
      <c r="W2044" s="538">
        <v>0</v>
      </c>
      <c r="X2044" s="538">
        <v>0</v>
      </c>
      <c r="Y2044" s="538">
        <v>0</v>
      </c>
      <c r="Z2044" s="538">
        <v>0</v>
      </c>
      <c r="AA2044" s="538">
        <v>0</v>
      </c>
      <c r="AB2044" s="538">
        <v>0</v>
      </c>
      <c r="AC2044" s="625"/>
      <c r="AD2044" s="630"/>
      <c r="AE2044" s="551"/>
    </row>
    <row r="2045" spans="1:31" ht="12.75">
      <c r="A2045" s="623"/>
      <c r="B2045" s="624"/>
      <c r="C2045" s="625"/>
      <c r="D2045" s="626"/>
      <c r="E2045" s="627"/>
      <c r="F2045" s="628"/>
      <c r="G2045" s="627"/>
      <c r="H2045" s="628">
        <v>1</v>
      </c>
      <c r="I2045" s="627"/>
      <c r="J2045" s="628"/>
      <c r="K2045" s="627"/>
      <c r="L2045" s="628"/>
      <c r="M2045" s="627"/>
      <c r="N2045" s="628"/>
      <c r="O2045" s="627"/>
      <c r="P2045" s="629"/>
      <c r="Q2045" s="552" t="s">
        <v>31</v>
      </c>
      <c r="R2045" s="552" t="s">
        <v>214</v>
      </c>
      <c r="S2045" s="538">
        <f t="shared" si="524"/>
        <v>57513</v>
      </c>
      <c r="T2045" s="538">
        <f t="shared" si="525"/>
        <v>0</v>
      </c>
      <c r="U2045" s="538">
        <v>57513</v>
      </c>
      <c r="V2045" s="538">
        <v>0</v>
      </c>
      <c r="W2045" s="538">
        <v>0</v>
      </c>
      <c r="X2045" s="538">
        <v>0</v>
      </c>
      <c r="Y2045" s="538">
        <v>0</v>
      </c>
      <c r="Z2045" s="538">
        <v>0</v>
      </c>
      <c r="AA2045" s="538">
        <v>0</v>
      </c>
      <c r="AB2045" s="538">
        <v>0</v>
      </c>
      <c r="AC2045" s="625"/>
      <c r="AD2045" s="630"/>
      <c r="AE2045" s="551"/>
    </row>
    <row r="2046" spans="1:31" ht="12.75">
      <c r="A2046" s="623"/>
      <c r="B2046" s="624"/>
      <c r="C2046" s="625"/>
      <c r="D2046" s="626"/>
      <c r="E2046" s="627"/>
      <c r="F2046" s="628"/>
      <c r="G2046" s="627"/>
      <c r="H2046" s="628"/>
      <c r="I2046" s="627"/>
      <c r="J2046" s="628"/>
      <c r="K2046" s="627"/>
      <c r="L2046" s="628"/>
      <c r="M2046" s="627"/>
      <c r="N2046" s="628"/>
      <c r="O2046" s="627"/>
      <c r="P2046" s="629"/>
      <c r="Q2046" s="552"/>
      <c r="R2046" s="552" t="s">
        <v>215</v>
      </c>
      <c r="S2046" s="538">
        <f t="shared" si="524"/>
        <v>0</v>
      </c>
      <c r="T2046" s="538">
        <f t="shared" si="525"/>
        <v>0</v>
      </c>
      <c r="U2046" s="538">
        <v>0</v>
      </c>
      <c r="V2046" s="538">
        <v>0</v>
      </c>
      <c r="W2046" s="538">
        <v>0</v>
      </c>
      <c r="X2046" s="538">
        <v>0</v>
      </c>
      <c r="Y2046" s="538">
        <v>0</v>
      </c>
      <c r="Z2046" s="538">
        <v>0</v>
      </c>
      <c r="AA2046" s="538">
        <v>0</v>
      </c>
      <c r="AB2046" s="538">
        <v>0</v>
      </c>
      <c r="AC2046" s="625"/>
      <c r="AD2046" s="630"/>
      <c r="AE2046" s="551"/>
    </row>
    <row r="2047" spans="1:31" ht="12.75">
      <c r="A2047" s="623"/>
      <c r="B2047" s="624"/>
      <c r="C2047" s="625"/>
      <c r="D2047" s="626"/>
      <c r="E2047" s="627"/>
      <c r="F2047" s="628"/>
      <c r="G2047" s="627"/>
      <c r="H2047" s="628"/>
      <c r="I2047" s="627"/>
      <c r="J2047" s="628"/>
      <c r="K2047" s="627"/>
      <c r="L2047" s="628"/>
      <c r="M2047" s="627"/>
      <c r="N2047" s="628"/>
      <c r="O2047" s="627"/>
      <c r="P2047" s="629"/>
      <c r="Q2047" s="552"/>
      <c r="R2047" s="552" t="s">
        <v>216</v>
      </c>
      <c r="S2047" s="538">
        <f t="shared" si="524"/>
        <v>0</v>
      </c>
      <c r="T2047" s="538">
        <f t="shared" si="525"/>
        <v>0</v>
      </c>
      <c r="U2047" s="538">
        <v>0</v>
      </c>
      <c r="V2047" s="538">
        <v>0</v>
      </c>
      <c r="W2047" s="538">
        <v>0</v>
      </c>
      <c r="X2047" s="538">
        <v>0</v>
      </c>
      <c r="Y2047" s="538">
        <v>0</v>
      </c>
      <c r="Z2047" s="538">
        <v>0</v>
      </c>
      <c r="AA2047" s="538">
        <v>0</v>
      </c>
      <c r="AB2047" s="538">
        <v>0</v>
      </c>
      <c r="AC2047" s="625"/>
      <c r="AD2047" s="630"/>
      <c r="AE2047" s="551"/>
    </row>
    <row r="2048" spans="1:31" ht="12.75">
      <c r="A2048" s="623"/>
      <c r="B2048" s="624"/>
      <c r="C2048" s="625"/>
      <c r="D2048" s="626"/>
      <c r="E2048" s="627"/>
      <c r="F2048" s="628"/>
      <c r="G2048" s="627"/>
      <c r="H2048" s="628"/>
      <c r="I2048" s="627"/>
      <c r="J2048" s="628"/>
      <c r="K2048" s="627"/>
      <c r="L2048" s="628"/>
      <c r="M2048" s="627"/>
      <c r="N2048" s="628"/>
      <c r="O2048" s="627"/>
      <c r="P2048" s="629"/>
      <c r="Q2048" s="552"/>
      <c r="R2048" s="552" t="s">
        <v>217</v>
      </c>
      <c r="S2048" s="538">
        <f t="shared" si="524"/>
        <v>0</v>
      </c>
      <c r="T2048" s="538">
        <f t="shared" si="525"/>
        <v>0</v>
      </c>
      <c r="U2048" s="538">
        <v>0</v>
      </c>
      <c r="V2048" s="538">
        <v>0</v>
      </c>
      <c r="W2048" s="538">
        <v>0</v>
      </c>
      <c r="X2048" s="538">
        <v>0</v>
      </c>
      <c r="Y2048" s="538">
        <v>0</v>
      </c>
      <c r="Z2048" s="538">
        <v>0</v>
      </c>
      <c r="AA2048" s="538">
        <v>0</v>
      </c>
      <c r="AB2048" s="538">
        <v>0</v>
      </c>
      <c r="AC2048" s="625"/>
      <c r="AD2048" s="630"/>
      <c r="AE2048" s="551"/>
    </row>
    <row r="2049" spans="1:31" ht="13.5" thickBot="1">
      <c r="A2049" s="631"/>
      <c r="B2049" s="632"/>
      <c r="C2049" s="633"/>
      <c r="D2049" s="634"/>
      <c r="E2049" s="635"/>
      <c r="F2049" s="636"/>
      <c r="G2049" s="635"/>
      <c r="H2049" s="636"/>
      <c r="I2049" s="635"/>
      <c r="J2049" s="636"/>
      <c r="K2049" s="635"/>
      <c r="L2049" s="636"/>
      <c r="M2049" s="635"/>
      <c r="N2049" s="636"/>
      <c r="O2049" s="635"/>
      <c r="P2049" s="637"/>
      <c r="Q2049" s="553"/>
      <c r="R2049" s="553" t="s">
        <v>218</v>
      </c>
      <c r="S2049" s="542">
        <f t="shared" si="524"/>
        <v>0</v>
      </c>
      <c r="T2049" s="542">
        <f t="shared" si="525"/>
        <v>0</v>
      </c>
      <c r="U2049" s="542">
        <v>0</v>
      </c>
      <c r="V2049" s="542">
        <v>0</v>
      </c>
      <c r="W2049" s="542">
        <v>0</v>
      </c>
      <c r="X2049" s="542">
        <v>0</v>
      </c>
      <c r="Y2049" s="542">
        <v>0</v>
      </c>
      <c r="Z2049" s="542">
        <v>0</v>
      </c>
      <c r="AA2049" s="542">
        <v>0</v>
      </c>
      <c r="AB2049" s="542">
        <v>0</v>
      </c>
      <c r="AC2049" s="633"/>
      <c r="AD2049" s="638"/>
      <c r="AE2049" s="551"/>
    </row>
    <row r="2050" spans="1:31" ht="12.75">
      <c r="A2050" s="614" t="s">
        <v>455</v>
      </c>
      <c r="B2050" s="615" t="s">
        <v>456</v>
      </c>
      <c r="C2050" s="616"/>
      <c r="D2050" s="617"/>
      <c r="E2050" s="618"/>
      <c r="F2050" s="619"/>
      <c r="G2050" s="618"/>
      <c r="H2050" s="619"/>
      <c r="I2050" s="618"/>
      <c r="J2050" s="619"/>
      <c r="K2050" s="618"/>
      <c r="L2050" s="619"/>
      <c r="M2050" s="618"/>
      <c r="N2050" s="619"/>
      <c r="O2050" s="618"/>
      <c r="P2050" s="620"/>
      <c r="Q2050" s="621"/>
      <c r="R2050" s="599" t="s">
        <v>27</v>
      </c>
      <c r="S2050" s="557">
        <f>SUM(S2051:S2061)</f>
        <v>15713.3</v>
      </c>
      <c r="T2050" s="557">
        <f aca="true" t="shared" si="526" ref="T2050:AB2050">SUM(T2051:T2061)</f>
        <v>0</v>
      </c>
      <c r="U2050" s="557">
        <f t="shared" si="526"/>
        <v>15713.3</v>
      </c>
      <c r="V2050" s="557">
        <f t="shared" si="526"/>
        <v>0</v>
      </c>
      <c r="W2050" s="557">
        <f t="shared" si="526"/>
        <v>0</v>
      </c>
      <c r="X2050" s="557">
        <f t="shared" si="526"/>
        <v>0</v>
      </c>
      <c r="Y2050" s="557">
        <f t="shared" si="526"/>
        <v>0</v>
      </c>
      <c r="Z2050" s="557">
        <f t="shared" si="526"/>
        <v>0</v>
      </c>
      <c r="AA2050" s="557">
        <f t="shared" si="526"/>
        <v>0</v>
      </c>
      <c r="AB2050" s="557">
        <f t="shared" si="526"/>
        <v>0</v>
      </c>
      <c r="AC2050" s="616" t="s">
        <v>28</v>
      </c>
      <c r="AD2050" s="622"/>
      <c r="AE2050" s="551"/>
    </row>
    <row r="2051" spans="1:31" ht="12.75">
      <c r="A2051" s="623"/>
      <c r="B2051" s="624"/>
      <c r="C2051" s="625"/>
      <c r="D2051" s="626"/>
      <c r="E2051" s="627"/>
      <c r="F2051" s="628"/>
      <c r="G2051" s="627"/>
      <c r="H2051" s="628"/>
      <c r="I2051" s="627"/>
      <c r="J2051" s="628"/>
      <c r="K2051" s="627"/>
      <c r="L2051" s="628"/>
      <c r="M2051" s="627"/>
      <c r="N2051" s="628"/>
      <c r="O2051" s="627"/>
      <c r="P2051" s="629"/>
      <c r="Q2051" s="552"/>
      <c r="R2051" s="552" t="s">
        <v>30</v>
      </c>
      <c r="S2051" s="538">
        <f aca="true" t="shared" si="527" ref="S2051:S2061">U2051+W2051+Y2051+AA2051</f>
        <v>0</v>
      </c>
      <c r="T2051" s="538">
        <f aca="true" t="shared" si="528" ref="T2051:T2061">V2051+X2051+Z2051+AB2051</f>
        <v>0</v>
      </c>
      <c r="U2051" s="538">
        <v>0</v>
      </c>
      <c r="V2051" s="538">
        <v>0</v>
      </c>
      <c r="W2051" s="538">
        <v>0</v>
      </c>
      <c r="X2051" s="538">
        <v>0</v>
      </c>
      <c r="Y2051" s="538">
        <v>0</v>
      </c>
      <c r="Z2051" s="538">
        <v>0</v>
      </c>
      <c r="AA2051" s="538">
        <v>0</v>
      </c>
      <c r="AB2051" s="538">
        <v>0</v>
      </c>
      <c r="AC2051" s="625"/>
      <c r="AD2051" s="630"/>
      <c r="AE2051" s="551"/>
    </row>
    <row r="2052" spans="1:31" ht="12.75">
      <c r="A2052" s="623"/>
      <c r="B2052" s="624"/>
      <c r="C2052" s="625"/>
      <c r="D2052" s="626"/>
      <c r="E2052" s="627"/>
      <c r="F2052" s="628"/>
      <c r="G2052" s="627"/>
      <c r="H2052" s="628"/>
      <c r="I2052" s="627"/>
      <c r="J2052" s="628"/>
      <c r="K2052" s="627"/>
      <c r="L2052" s="628"/>
      <c r="M2052" s="627"/>
      <c r="N2052" s="628"/>
      <c r="O2052" s="627"/>
      <c r="P2052" s="629"/>
      <c r="Q2052" s="552"/>
      <c r="R2052" s="552" t="s">
        <v>33</v>
      </c>
      <c r="S2052" s="538">
        <f t="shared" si="527"/>
        <v>0</v>
      </c>
      <c r="T2052" s="538">
        <f t="shared" si="528"/>
        <v>0</v>
      </c>
      <c r="U2052" s="538">
        <v>0</v>
      </c>
      <c r="V2052" s="538">
        <v>0</v>
      </c>
      <c r="W2052" s="538">
        <v>0</v>
      </c>
      <c r="X2052" s="538">
        <v>0</v>
      </c>
      <c r="Y2052" s="538">
        <v>0</v>
      </c>
      <c r="Z2052" s="538">
        <v>0</v>
      </c>
      <c r="AA2052" s="538">
        <v>0</v>
      </c>
      <c r="AB2052" s="538">
        <v>0</v>
      </c>
      <c r="AC2052" s="625"/>
      <c r="AD2052" s="630"/>
      <c r="AE2052" s="551"/>
    </row>
    <row r="2053" spans="1:31" ht="12.75">
      <c r="A2053" s="623"/>
      <c r="B2053" s="624"/>
      <c r="C2053" s="625"/>
      <c r="D2053" s="626"/>
      <c r="E2053" s="627"/>
      <c r="F2053" s="628"/>
      <c r="G2053" s="627"/>
      <c r="H2053" s="628"/>
      <c r="I2053" s="627"/>
      <c r="J2053" s="628"/>
      <c r="K2053" s="627"/>
      <c r="L2053" s="628"/>
      <c r="M2053" s="627"/>
      <c r="N2053" s="628"/>
      <c r="O2053" s="627"/>
      <c r="P2053" s="629"/>
      <c r="Q2053" s="552"/>
      <c r="R2053" s="552" t="s">
        <v>34</v>
      </c>
      <c r="S2053" s="538">
        <f t="shared" si="527"/>
        <v>0</v>
      </c>
      <c r="T2053" s="538">
        <f t="shared" si="528"/>
        <v>0</v>
      </c>
      <c r="U2053" s="538">
        <v>0</v>
      </c>
      <c r="V2053" s="538">
        <v>0</v>
      </c>
      <c r="W2053" s="538">
        <v>0</v>
      </c>
      <c r="X2053" s="538">
        <v>0</v>
      </c>
      <c r="Y2053" s="538">
        <v>0</v>
      </c>
      <c r="Z2053" s="538">
        <v>0</v>
      </c>
      <c r="AA2053" s="538">
        <v>0</v>
      </c>
      <c r="AB2053" s="538">
        <v>0</v>
      </c>
      <c r="AC2053" s="625"/>
      <c r="AD2053" s="630"/>
      <c r="AE2053" s="551"/>
    </row>
    <row r="2054" spans="1:31" ht="12.75">
      <c r="A2054" s="623"/>
      <c r="B2054" s="624"/>
      <c r="C2054" s="625"/>
      <c r="D2054" s="626"/>
      <c r="E2054" s="627"/>
      <c r="F2054" s="628"/>
      <c r="G2054" s="627"/>
      <c r="H2054" s="628"/>
      <c r="I2054" s="627"/>
      <c r="J2054" s="628"/>
      <c r="K2054" s="627"/>
      <c r="L2054" s="628"/>
      <c r="M2054" s="627"/>
      <c r="N2054" s="628"/>
      <c r="O2054" s="627"/>
      <c r="P2054" s="629"/>
      <c r="Q2054" s="552"/>
      <c r="R2054" s="552" t="s">
        <v>35</v>
      </c>
      <c r="S2054" s="538">
        <f t="shared" si="527"/>
        <v>0</v>
      </c>
      <c r="T2054" s="538">
        <f t="shared" si="528"/>
        <v>0</v>
      </c>
      <c r="U2054" s="538">
        <v>0</v>
      </c>
      <c r="V2054" s="538">
        <v>0</v>
      </c>
      <c r="W2054" s="538">
        <v>0</v>
      </c>
      <c r="X2054" s="538">
        <v>0</v>
      </c>
      <c r="Y2054" s="538">
        <v>0</v>
      </c>
      <c r="Z2054" s="538">
        <v>0</v>
      </c>
      <c r="AA2054" s="538">
        <v>0</v>
      </c>
      <c r="AB2054" s="538">
        <v>0</v>
      </c>
      <c r="AC2054" s="625"/>
      <c r="AD2054" s="630"/>
      <c r="AE2054" s="551"/>
    </row>
    <row r="2055" spans="1:31" ht="12.75">
      <c r="A2055" s="623"/>
      <c r="B2055" s="624"/>
      <c r="C2055" s="625"/>
      <c r="D2055" s="626"/>
      <c r="E2055" s="627"/>
      <c r="F2055" s="628"/>
      <c r="G2055" s="627"/>
      <c r="H2055" s="628"/>
      <c r="I2055" s="627"/>
      <c r="J2055" s="628"/>
      <c r="K2055" s="627"/>
      <c r="L2055" s="628"/>
      <c r="M2055" s="627"/>
      <c r="N2055" s="628"/>
      <c r="O2055" s="627"/>
      <c r="P2055" s="629"/>
      <c r="Q2055" s="552"/>
      <c r="R2055" s="552" t="s">
        <v>36</v>
      </c>
      <c r="S2055" s="538">
        <f t="shared" si="527"/>
        <v>0</v>
      </c>
      <c r="T2055" s="538">
        <f t="shared" si="528"/>
        <v>0</v>
      </c>
      <c r="U2055" s="538">
        <v>0</v>
      </c>
      <c r="V2055" s="538">
        <v>0</v>
      </c>
      <c r="W2055" s="538">
        <v>0</v>
      </c>
      <c r="X2055" s="538">
        <v>0</v>
      </c>
      <c r="Y2055" s="538">
        <v>0</v>
      </c>
      <c r="Z2055" s="538">
        <v>0</v>
      </c>
      <c r="AA2055" s="538">
        <v>0</v>
      </c>
      <c r="AB2055" s="538">
        <v>0</v>
      </c>
      <c r="AC2055" s="625"/>
      <c r="AD2055" s="630"/>
      <c r="AE2055" s="551"/>
    </row>
    <row r="2056" spans="1:31" ht="12.75">
      <c r="A2056" s="623"/>
      <c r="B2056" s="624"/>
      <c r="C2056" s="625"/>
      <c r="D2056" s="626"/>
      <c r="E2056" s="627"/>
      <c r="F2056" s="628"/>
      <c r="G2056" s="627"/>
      <c r="H2056" s="628"/>
      <c r="I2056" s="627"/>
      <c r="J2056" s="628"/>
      <c r="K2056" s="627"/>
      <c r="L2056" s="628"/>
      <c r="M2056" s="627"/>
      <c r="N2056" s="628"/>
      <c r="O2056" s="627"/>
      <c r="P2056" s="629"/>
      <c r="Q2056" s="552"/>
      <c r="R2056" s="552" t="s">
        <v>207</v>
      </c>
      <c r="S2056" s="538">
        <f t="shared" si="527"/>
        <v>0</v>
      </c>
      <c r="T2056" s="538">
        <f t="shared" si="528"/>
        <v>0</v>
      </c>
      <c r="U2056" s="538">
        <v>0</v>
      </c>
      <c r="V2056" s="538">
        <v>0</v>
      </c>
      <c r="W2056" s="538">
        <v>0</v>
      </c>
      <c r="X2056" s="538">
        <v>0</v>
      </c>
      <c r="Y2056" s="538">
        <v>0</v>
      </c>
      <c r="Z2056" s="538">
        <v>0</v>
      </c>
      <c r="AA2056" s="538">
        <v>0</v>
      </c>
      <c r="AB2056" s="538">
        <v>0</v>
      </c>
      <c r="AC2056" s="625"/>
      <c r="AD2056" s="630"/>
      <c r="AE2056" s="551"/>
    </row>
    <row r="2057" spans="1:31" ht="12.75">
      <c r="A2057" s="623"/>
      <c r="B2057" s="624"/>
      <c r="C2057" s="625"/>
      <c r="D2057" s="626"/>
      <c r="E2057" s="627"/>
      <c r="F2057" s="628"/>
      <c r="G2057" s="627"/>
      <c r="H2057" s="628">
        <v>1</v>
      </c>
      <c r="I2057" s="627"/>
      <c r="J2057" s="628"/>
      <c r="K2057" s="627"/>
      <c r="L2057" s="628"/>
      <c r="M2057" s="627"/>
      <c r="N2057" s="628"/>
      <c r="O2057" s="627"/>
      <c r="P2057" s="629"/>
      <c r="Q2057" s="552" t="s">
        <v>31</v>
      </c>
      <c r="R2057" s="552" t="s">
        <v>214</v>
      </c>
      <c r="S2057" s="538">
        <f t="shared" si="527"/>
        <v>15713.3</v>
      </c>
      <c r="T2057" s="538">
        <f t="shared" si="528"/>
        <v>0</v>
      </c>
      <c r="U2057" s="538">
        <v>15713.3</v>
      </c>
      <c r="V2057" s="538">
        <v>0</v>
      </c>
      <c r="W2057" s="538">
        <v>0</v>
      </c>
      <c r="X2057" s="538">
        <v>0</v>
      </c>
      <c r="Y2057" s="538">
        <v>0</v>
      </c>
      <c r="Z2057" s="538">
        <v>0</v>
      </c>
      <c r="AA2057" s="538">
        <v>0</v>
      </c>
      <c r="AB2057" s="538">
        <v>0</v>
      </c>
      <c r="AC2057" s="625"/>
      <c r="AD2057" s="630"/>
      <c r="AE2057" s="551"/>
    </row>
    <row r="2058" spans="1:31" ht="12.75">
      <c r="A2058" s="623"/>
      <c r="B2058" s="624"/>
      <c r="C2058" s="625"/>
      <c r="D2058" s="626"/>
      <c r="E2058" s="627"/>
      <c r="F2058" s="628"/>
      <c r="G2058" s="627"/>
      <c r="H2058" s="628"/>
      <c r="I2058" s="627"/>
      <c r="J2058" s="628"/>
      <c r="K2058" s="627"/>
      <c r="L2058" s="628"/>
      <c r="M2058" s="627"/>
      <c r="N2058" s="628"/>
      <c r="O2058" s="627"/>
      <c r="P2058" s="629"/>
      <c r="Q2058" s="552"/>
      <c r="R2058" s="552" t="s">
        <v>215</v>
      </c>
      <c r="S2058" s="538">
        <f t="shared" si="527"/>
        <v>0</v>
      </c>
      <c r="T2058" s="538">
        <f t="shared" si="528"/>
        <v>0</v>
      </c>
      <c r="U2058" s="538">
        <v>0</v>
      </c>
      <c r="V2058" s="538">
        <v>0</v>
      </c>
      <c r="W2058" s="538">
        <v>0</v>
      </c>
      <c r="X2058" s="538">
        <v>0</v>
      </c>
      <c r="Y2058" s="538">
        <v>0</v>
      </c>
      <c r="Z2058" s="538">
        <v>0</v>
      </c>
      <c r="AA2058" s="538">
        <v>0</v>
      </c>
      <c r="AB2058" s="538">
        <v>0</v>
      </c>
      <c r="AC2058" s="625"/>
      <c r="AD2058" s="630"/>
      <c r="AE2058" s="551"/>
    </row>
    <row r="2059" spans="1:31" ht="12.75">
      <c r="A2059" s="623"/>
      <c r="B2059" s="624"/>
      <c r="C2059" s="625"/>
      <c r="D2059" s="626"/>
      <c r="E2059" s="627"/>
      <c r="F2059" s="628"/>
      <c r="G2059" s="627"/>
      <c r="H2059" s="628"/>
      <c r="I2059" s="627"/>
      <c r="J2059" s="628"/>
      <c r="K2059" s="627"/>
      <c r="L2059" s="628"/>
      <c r="M2059" s="627"/>
      <c r="N2059" s="628"/>
      <c r="O2059" s="627"/>
      <c r="P2059" s="629"/>
      <c r="Q2059" s="552"/>
      <c r="R2059" s="552" t="s">
        <v>216</v>
      </c>
      <c r="S2059" s="538">
        <f t="shared" si="527"/>
        <v>0</v>
      </c>
      <c r="T2059" s="538">
        <f t="shared" si="528"/>
        <v>0</v>
      </c>
      <c r="U2059" s="538">
        <v>0</v>
      </c>
      <c r="V2059" s="538">
        <v>0</v>
      </c>
      <c r="W2059" s="538">
        <v>0</v>
      </c>
      <c r="X2059" s="538">
        <v>0</v>
      </c>
      <c r="Y2059" s="538">
        <v>0</v>
      </c>
      <c r="Z2059" s="538">
        <v>0</v>
      </c>
      <c r="AA2059" s="538">
        <v>0</v>
      </c>
      <c r="AB2059" s="538">
        <v>0</v>
      </c>
      <c r="AC2059" s="625"/>
      <c r="AD2059" s="630"/>
      <c r="AE2059" s="551"/>
    </row>
    <row r="2060" spans="1:31" ht="12.75">
      <c r="A2060" s="623"/>
      <c r="B2060" s="624"/>
      <c r="C2060" s="625"/>
      <c r="D2060" s="626"/>
      <c r="E2060" s="627"/>
      <c r="F2060" s="628"/>
      <c r="G2060" s="627"/>
      <c r="H2060" s="628"/>
      <c r="I2060" s="627"/>
      <c r="J2060" s="628"/>
      <c r="K2060" s="627"/>
      <c r="L2060" s="628"/>
      <c r="M2060" s="627"/>
      <c r="N2060" s="628"/>
      <c r="O2060" s="627"/>
      <c r="P2060" s="629"/>
      <c r="Q2060" s="552"/>
      <c r="R2060" s="552" t="s">
        <v>217</v>
      </c>
      <c r="S2060" s="538">
        <f t="shared" si="527"/>
        <v>0</v>
      </c>
      <c r="T2060" s="538">
        <f t="shared" si="528"/>
        <v>0</v>
      </c>
      <c r="U2060" s="538">
        <v>0</v>
      </c>
      <c r="V2060" s="538">
        <v>0</v>
      </c>
      <c r="W2060" s="538">
        <v>0</v>
      </c>
      <c r="X2060" s="538">
        <v>0</v>
      </c>
      <c r="Y2060" s="538">
        <v>0</v>
      </c>
      <c r="Z2060" s="538">
        <v>0</v>
      </c>
      <c r="AA2060" s="538">
        <v>0</v>
      </c>
      <c r="AB2060" s="538">
        <v>0</v>
      </c>
      <c r="AC2060" s="625"/>
      <c r="AD2060" s="630"/>
      <c r="AE2060" s="551"/>
    </row>
    <row r="2061" spans="1:31" ht="13.5" thickBot="1">
      <c r="A2061" s="631"/>
      <c r="B2061" s="632"/>
      <c r="C2061" s="633"/>
      <c r="D2061" s="634"/>
      <c r="E2061" s="635"/>
      <c r="F2061" s="636"/>
      <c r="G2061" s="635"/>
      <c r="H2061" s="636"/>
      <c r="I2061" s="635"/>
      <c r="J2061" s="636"/>
      <c r="K2061" s="635"/>
      <c r="L2061" s="636"/>
      <c r="M2061" s="635"/>
      <c r="N2061" s="636"/>
      <c r="O2061" s="635"/>
      <c r="P2061" s="637"/>
      <c r="Q2061" s="553"/>
      <c r="R2061" s="553" t="s">
        <v>218</v>
      </c>
      <c r="S2061" s="542">
        <f t="shared" si="527"/>
        <v>0</v>
      </c>
      <c r="T2061" s="542">
        <f t="shared" si="528"/>
        <v>0</v>
      </c>
      <c r="U2061" s="542">
        <v>0</v>
      </c>
      <c r="V2061" s="542">
        <v>0</v>
      </c>
      <c r="W2061" s="542">
        <v>0</v>
      </c>
      <c r="X2061" s="542">
        <v>0</v>
      </c>
      <c r="Y2061" s="542">
        <v>0</v>
      </c>
      <c r="Z2061" s="542">
        <v>0</v>
      </c>
      <c r="AA2061" s="542">
        <v>0</v>
      </c>
      <c r="AB2061" s="542">
        <v>0</v>
      </c>
      <c r="AC2061" s="633"/>
      <c r="AD2061" s="638"/>
      <c r="AE2061" s="551"/>
    </row>
    <row r="2062" spans="1:31" ht="12.75">
      <c r="A2062" s="614" t="s">
        <v>457</v>
      </c>
      <c r="B2062" s="615" t="s">
        <v>7</v>
      </c>
      <c r="C2062" s="616"/>
      <c r="D2062" s="617"/>
      <c r="E2062" s="618"/>
      <c r="F2062" s="619"/>
      <c r="G2062" s="618"/>
      <c r="H2062" s="619"/>
      <c r="I2062" s="618"/>
      <c r="J2062" s="619"/>
      <c r="K2062" s="618"/>
      <c r="L2062" s="619"/>
      <c r="M2062" s="618"/>
      <c r="N2062" s="619"/>
      <c r="O2062" s="618"/>
      <c r="P2062" s="620"/>
      <c r="Q2062" s="621"/>
      <c r="R2062" s="599" t="s">
        <v>27</v>
      </c>
      <c r="S2062" s="557">
        <f>SUM(S2063:S2073)</f>
        <v>8000.2</v>
      </c>
      <c r="T2062" s="557">
        <f aca="true" t="shared" si="529" ref="T2062:AB2062">SUM(T2063:T2073)</f>
        <v>0</v>
      </c>
      <c r="U2062" s="557">
        <f t="shared" si="529"/>
        <v>8000.2</v>
      </c>
      <c r="V2062" s="557">
        <f t="shared" si="529"/>
        <v>0</v>
      </c>
      <c r="W2062" s="557">
        <f t="shared" si="529"/>
        <v>0</v>
      </c>
      <c r="X2062" s="557">
        <f t="shared" si="529"/>
        <v>0</v>
      </c>
      <c r="Y2062" s="557">
        <f t="shared" si="529"/>
        <v>0</v>
      </c>
      <c r="Z2062" s="557">
        <f t="shared" si="529"/>
        <v>0</v>
      </c>
      <c r="AA2062" s="557">
        <f t="shared" si="529"/>
        <v>0</v>
      </c>
      <c r="AB2062" s="557">
        <f t="shared" si="529"/>
        <v>0</v>
      </c>
      <c r="AC2062" s="616" t="s">
        <v>28</v>
      </c>
      <c r="AD2062" s="622"/>
      <c r="AE2062" s="551"/>
    </row>
    <row r="2063" spans="1:31" ht="12.75">
      <c r="A2063" s="623"/>
      <c r="B2063" s="624"/>
      <c r="C2063" s="625"/>
      <c r="D2063" s="626"/>
      <c r="E2063" s="627"/>
      <c r="F2063" s="628"/>
      <c r="G2063" s="627"/>
      <c r="H2063" s="628"/>
      <c r="I2063" s="627"/>
      <c r="J2063" s="628"/>
      <c r="K2063" s="627"/>
      <c r="L2063" s="628"/>
      <c r="M2063" s="627"/>
      <c r="N2063" s="628"/>
      <c r="O2063" s="627"/>
      <c r="P2063" s="629"/>
      <c r="Q2063" s="552"/>
      <c r="R2063" s="552" t="s">
        <v>30</v>
      </c>
      <c r="S2063" s="538">
        <f aca="true" t="shared" si="530" ref="S2063:S2073">U2063+W2063+Y2063+AA2063</f>
        <v>0</v>
      </c>
      <c r="T2063" s="538">
        <f aca="true" t="shared" si="531" ref="T2063:T2073">V2063+X2063+Z2063+AB2063</f>
        <v>0</v>
      </c>
      <c r="U2063" s="538">
        <v>0</v>
      </c>
      <c r="V2063" s="538">
        <v>0</v>
      </c>
      <c r="W2063" s="538">
        <v>0</v>
      </c>
      <c r="X2063" s="538">
        <v>0</v>
      </c>
      <c r="Y2063" s="538">
        <v>0</v>
      </c>
      <c r="Z2063" s="538">
        <v>0</v>
      </c>
      <c r="AA2063" s="538">
        <v>0</v>
      </c>
      <c r="AB2063" s="538">
        <v>0</v>
      </c>
      <c r="AC2063" s="625"/>
      <c r="AD2063" s="630"/>
      <c r="AE2063" s="551"/>
    </row>
    <row r="2064" spans="1:31" ht="12.75">
      <c r="A2064" s="623"/>
      <c r="B2064" s="624"/>
      <c r="C2064" s="625"/>
      <c r="D2064" s="626"/>
      <c r="E2064" s="627"/>
      <c r="F2064" s="628"/>
      <c r="G2064" s="627"/>
      <c r="H2064" s="628"/>
      <c r="I2064" s="627"/>
      <c r="J2064" s="628"/>
      <c r="K2064" s="627"/>
      <c r="L2064" s="628"/>
      <c r="M2064" s="627"/>
      <c r="N2064" s="628"/>
      <c r="O2064" s="627"/>
      <c r="P2064" s="629"/>
      <c r="Q2064" s="552"/>
      <c r="R2064" s="552" t="s">
        <v>33</v>
      </c>
      <c r="S2064" s="538">
        <f t="shared" si="530"/>
        <v>0</v>
      </c>
      <c r="T2064" s="538">
        <f t="shared" si="531"/>
        <v>0</v>
      </c>
      <c r="U2064" s="538">
        <v>0</v>
      </c>
      <c r="V2064" s="538">
        <v>0</v>
      </c>
      <c r="W2064" s="538">
        <v>0</v>
      </c>
      <c r="X2064" s="538">
        <v>0</v>
      </c>
      <c r="Y2064" s="538">
        <v>0</v>
      </c>
      <c r="Z2064" s="538">
        <v>0</v>
      </c>
      <c r="AA2064" s="538">
        <v>0</v>
      </c>
      <c r="AB2064" s="538">
        <v>0</v>
      </c>
      <c r="AC2064" s="625"/>
      <c r="AD2064" s="630"/>
      <c r="AE2064" s="551"/>
    </row>
    <row r="2065" spans="1:31" ht="12.75">
      <c r="A2065" s="623"/>
      <c r="B2065" s="624"/>
      <c r="C2065" s="625"/>
      <c r="D2065" s="626"/>
      <c r="E2065" s="627"/>
      <c r="F2065" s="628"/>
      <c r="G2065" s="627"/>
      <c r="H2065" s="628"/>
      <c r="I2065" s="627"/>
      <c r="J2065" s="628"/>
      <c r="K2065" s="627"/>
      <c r="L2065" s="628"/>
      <c r="M2065" s="627"/>
      <c r="N2065" s="628"/>
      <c r="O2065" s="627"/>
      <c r="P2065" s="629"/>
      <c r="Q2065" s="552"/>
      <c r="R2065" s="552" t="s">
        <v>34</v>
      </c>
      <c r="S2065" s="538">
        <f t="shared" si="530"/>
        <v>0</v>
      </c>
      <c r="T2065" s="538">
        <f t="shared" si="531"/>
        <v>0</v>
      </c>
      <c r="U2065" s="538">
        <v>0</v>
      </c>
      <c r="V2065" s="538">
        <v>0</v>
      </c>
      <c r="W2065" s="538">
        <v>0</v>
      </c>
      <c r="X2065" s="538">
        <v>0</v>
      </c>
      <c r="Y2065" s="538">
        <v>0</v>
      </c>
      <c r="Z2065" s="538">
        <v>0</v>
      </c>
      <c r="AA2065" s="538">
        <v>0</v>
      </c>
      <c r="AB2065" s="538">
        <v>0</v>
      </c>
      <c r="AC2065" s="625"/>
      <c r="AD2065" s="630"/>
      <c r="AE2065" s="551"/>
    </row>
    <row r="2066" spans="1:31" ht="12.75">
      <c r="A2066" s="623"/>
      <c r="B2066" s="624"/>
      <c r="C2066" s="625"/>
      <c r="D2066" s="626"/>
      <c r="E2066" s="627"/>
      <c r="F2066" s="628"/>
      <c r="G2066" s="627"/>
      <c r="H2066" s="628"/>
      <c r="I2066" s="627"/>
      <c r="J2066" s="628"/>
      <c r="K2066" s="627"/>
      <c r="L2066" s="628"/>
      <c r="M2066" s="627"/>
      <c r="N2066" s="628"/>
      <c r="O2066" s="627"/>
      <c r="P2066" s="629"/>
      <c r="Q2066" s="552"/>
      <c r="R2066" s="552" t="s">
        <v>35</v>
      </c>
      <c r="S2066" s="538">
        <f t="shared" si="530"/>
        <v>0</v>
      </c>
      <c r="T2066" s="538">
        <f t="shared" si="531"/>
        <v>0</v>
      </c>
      <c r="U2066" s="538">
        <v>0</v>
      </c>
      <c r="V2066" s="538">
        <v>0</v>
      </c>
      <c r="W2066" s="538">
        <v>0</v>
      </c>
      <c r="X2066" s="538">
        <v>0</v>
      </c>
      <c r="Y2066" s="538">
        <v>0</v>
      </c>
      <c r="Z2066" s="538">
        <v>0</v>
      </c>
      <c r="AA2066" s="538">
        <v>0</v>
      </c>
      <c r="AB2066" s="538">
        <v>0</v>
      </c>
      <c r="AC2066" s="625"/>
      <c r="AD2066" s="630"/>
      <c r="AE2066" s="551"/>
    </row>
    <row r="2067" spans="1:31" ht="12.75">
      <c r="A2067" s="623"/>
      <c r="B2067" s="624"/>
      <c r="C2067" s="625"/>
      <c r="D2067" s="626"/>
      <c r="E2067" s="627"/>
      <c r="F2067" s="628"/>
      <c r="G2067" s="627"/>
      <c r="H2067" s="628"/>
      <c r="I2067" s="627"/>
      <c r="J2067" s="628"/>
      <c r="K2067" s="627"/>
      <c r="L2067" s="628"/>
      <c r="M2067" s="627"/>
      <c r="N2067" s="628"/>
      <c r="O2067" s="627"/>
      <c r="P2067" s="629"/>
      <c r="Q2067" s="552"/>
      <c r="R2067" s="552" t="s">
        <v>36</v>
      </c>
      <c r="S2067" s="538">
        <f t="shared" si="530"/>
        <v>0</v>
      </c>
      <c r="T2067" s="538">
        <f t="shared" si="531"/>
        <v>0</v>
      </c>
      <c r="U2067" s="538">
        <v>0</v>
      </c>
      <c r="V2067" s="538">
        <v>0</v>
      </c>
      <c r="W2067" s="538">
        <v>0</v>
      </c>
      <c r="X2067" s="538">
        <v>0</v>
      </c>
      <c r="Y2067" s="538">
        <v>0</v>
      </c>
      <c r="Z2067" s="538">
        <v>0</v>
      </c>
      <c r="AA2067" s="538">
        <v>0</v>
      </c>
      <c r="AB2067" s="538">
        <v>0</v>
      </c>
      <c r="AC2067" s="625"/>
      <c r="AD2067" s="630"/>
      <c r="AE2067" s="551"/>
    </row>
    <row r="2068" spans="1:31" ht="12.75">
      <c r="A2068" s="623"/>
      <c r="B2068" s="624"/>
      <c r="C2068" s="625"/>
      <c r="D2068" s="626"/>
      <c r="E2068" s="627"/>
      <c r="F2068" s="628"/>
      <c r="G2068" s="627"/>
      <c r="H2068" s="628"/>
      <c r="I2068" s="627"/>
      <c r="J2068" s="628"/>
      <c r="K2068" s="627"/>
      <c r="L2068" s="628"/>
      <c r="M2068" s="627"/>
      <c r="N2068" s="628"/>
      <c r="O2068" s="627"/>
      <c r="P2068" s="629"/>
      <c r="Q2068" s="552"/>
      <c r="R2068" s="552" t="s">
        <v>207</v>
      </c>
      <c r="S2068" s="538">
        <f t="shared" si="530"/>
        <v>0</v>
      </c>
      <c r="T2068" s="538">
        <f t="shared" si="531"/>
        <v>0</v>
      </c>
      <c r="U2068" s="538">
        <v>0</v>
      </c>
      <c r="V2068" s="538">
        <v>0</v>
      </c>
      <c r="W2068" s="538">
        <v>0</v>
      </c>
      <c r="X2068" s="538">
        <v>0</v>
      </c>
      <c r="Y2068" s="538">
        <v>0</v>
      </c>
      <c r="Z2068" s="538">
        <v>0</v>
      </c>
      <c r="AA2068" s="538">
        <v>0</v>
      </c>
      <c r="AB2068" s="538">
        <v>0</v>
      </c>
      <c r="AC2068" s="625"/>
      <c r="AD2068" s="630"/>
      <c r="AE2068" s="551"/>
    </row>
    <row r="2069" spans="1:31" ht="12.75">
      <c r="A2069" s="623"/>
      <c r="B2069" s="624"/>
      <c r="C2069" s="625"/>
      <c r="D2069" s="626"/>
      <c r="E2069" s="627"/>
      <c r="F2069" s="628"/>
      <c r="G2069" s="627"/>
      <c r="H2069" s="628">
        <v>1</v>
      </c>
      <c r="I2069" s="627"/>
      <c r="J2069" s="628"/>
      <c r="K2069" s="627"/>
      <c r="L2069" s="628"/>
      <c r="M2069" s="627"/>
      <c r="N2069" s="628"/>
      <c r="O2069" s="627"/>
      <c r="P2069" s="629"/>
      <c r="Q2069" s="552" t="s">
        <v>31</v>
      </c>
      <c r="R2069" s="552" t="s">
        <v>214</v>
      </c>
      <c r="S2069" s="538">
        <f t="shared" si="530"/>
        <v>8000.2</v>
      </c>
      <c r="T2069" s="538">
        <f t="shared" si="531"/>
        <v>0</v>
      </c>
      <c r="U2069" s="538">
        <v>8000.2</v>
      </c>
      <c r="V2069" s="538">
        <v>0</v>
      </c>
      <c r="W2069" s="538">
        <v>0</v>
      </c>
      <c r="X2069" s="538">
        <v>0</v>
      </c>
      <c r="Y2069" s="538">
        <v>0</v>
      </c>
      <c r="Z2069" s="538">
        <v>0</v>
      </c>
      <c r="AA2069" s="538">
        <v>0</v>
      </c>
      <c r="AB2069" s="538">
        <v>0</v>
      </c>
      <c r="AC2069" s="625"/>
      <c r="AD2069" s="630"/>
      <c r="AE2069" s="551"/>
    </row>
    <row r="2070" spans="1:31" ht="12.75">
      <c r="A2070" s="623"/>
      <c r="B2070" s="624"/>
      <c r="C2070" s="625"/>
      <c r="D2070" s="626"/>
      <c r="E2070" s="627"/>
      <c r="F2070" s="628"/>
      <c r="G2070" s="627"/>
      <c r="H2070" s="628"/>
      <c r="I2070" s="627"/>
      <c r="J2070" s="628"/>
      <c r="K2070" s="627"/>
      <c r="L2070" s="628"/>
      <c r="M2070" s="627"/>
      <c r="N2070" s="628"/>
      <c r="O2070" s="627"/>
      <c r="P2070" s="629"/>
      <c r="Q2070" s="552"/>
      <c r="R2070" s="552" t="s">
        <v>215</v>
      </c>
      <c r="S2070" s="538">
        <f t="shared" si="530"/>
        <v>0</v>
      </c>
      <c r="T2070" s="538">
        <f t="shared" si="531"/>
        <v>0</v>
      </c>
      <c r="U2070" s="538">
        <v>0</v>
      </c>
      <c r="V2070" s="538">
        <v>0</v>
      </c>
      <c r="W2070" s="538">
        <v>0</v>
      </c>
      <c r="X2070" s="538">
        <v>0</v>
      </c>
      <c r="Y2070" s="538">
        <v>0</v>
      </c>
      <c r="Z2070" s="538">
        <v>0</v>
      </c>
      <c r="AA2070" s="538">
        <v>0</v>
      </c>
      <c r="AB2070" s="538">
        <v>0</v>
      </c>
      <c r="AC2070" s="625"/>
      <c r="AD2070" s="630"/>
      <c r="AE2070" s="551"/>
    </row>
    <row r="2071" spans="1:31" ht="12.75">
      <c r="A2071" s="623"/>
      <c r="B2071" s="624"/>
      <c r="C2071" s="625"/>
      <c r="D2071" s="626"/>
      <c r="E2071" s="627"/>
      <c r="F2071" s="628"/>
      <c r="G2071" s="627"/>
      <c r="H2071" s="628"/>
      <c r="I2071" s="627"/>
      <c r="J2071" s="628"/>
      <c r="K2071" s="627"/>
      <c r="L2071" s="628"/>
      <c r="M2071" s="627"/>
      <c r="N2071" s="628"/>
      <c r="O2071" s="627"/>
      <c r="P2071" s="629"/>
      <c r="Q2071" s="552"/>
      <c r="R2071" s="552" t="s">
        <v>216</v>
      </c>
      <c r="S2071" s="538">
        <f t="shared" si="530"/>
        <v>0</v>
      </c>
      <c r="T2071" s="538">
        <f t="shared" si="531"/>
        <v>0</v>
      </c>
      <c r="U2071" s="538">
        <v>0</v>
      </c>
      <c r="V2071" s="538">
        <v>0</v>
      </c>
      <c r="W2071" s="538">
        <v>0</v>
      </c>
      <c r="X2071" s="538">
        <v>0</v>
      </c>
      <c r="Y2071" s="538">
        <v>0</v>
      </c>
      <c r="Z2071" s="538">
        <v>0</v>
      </c>
      <c r="AA2071" s="538">
        <v>0</v>
      </c>
      <c r="AB2071" s="538">
        <v>0</v>
      </c>
      <c r="AC2071" s="625"/>
      <c r="AD2071" s="630"/>
      <c r="AE2071" s="551"/>
    </row>
    <row r="2072" spans="1:31" ht="12.75">
      <c r="A2072" s="623"/>
      <c r="B2072" s="624"/>
      <c r="C2072" s="625"/>
      <c r="D2072" s="626"/>
      <c r="E2072" s="627"/>
      <c r="F2072" s="628"/>
      <c r="G2072" s="627"/>
      <c r="H2072" s="628"/>
      <c r="I2072" s="627"/>
      <c r="J2072" s="628"/>
      <c r="K2072" s="627"/>
      <c r="L2072" s="628"/>
      <c r="M2072" s="627"/>
      <c r="N2072" s="628"/>
      <c r="O2072" s="627"/>
      <c r="P2072" s="629"/>
      <c r="Q2072" s="552"/>
      <c r="R2072" s="552" t="s">
        <v>217</v>
      </c>
      <c r="S2072" s="538">
        <f t="shared" si="530"/>
        <v>0</v>
      </c>
      <c r="T2072" s="538">
        <f t="shared" si="531"/>
        <v>0</v>
      </c>
      <c r="U2072" s="538">
        <v>0</v>
      </c>
      <c r="V2072" s="538">
        <v>0</v>
      </c>
      <c r="W2072" s="538">
        <v>0</v>
      </c>
      <c r="X2072" s="538">
        <v>0</v>
      </c>
      <c r="Y2072" s="538">
        <v>0</v>
      </c>
      <c r="Z2072" s="538">
        <v>0</v>
      </c>
      <c r="AA2072" s="538">
        <v>0</v>
      </c>
      <c r="AB2072" s="538">
        <v>0</v>
      </c>
      <c r="AC2072" s="625"/>
      <c r="AD2072" s="630"/>
      <c r="AE2072" s="551"/>
    </row>
    <row r="2073" spans="1:31" ht="13.5" thickBot="1">
      <c r="A2073" s="631"/>
      <c r="B2073" s="632"/>
      <c r="C2073" s="633"/>
      <c r="D2073" s="634"/>
      <c r="E2073" s="635"/>
      <c r="F2073" s="636"/>
      <c r="G2073" s="635"/>
      <c r="H2073" s="636"/>
      <c r="I2073" s="635"/>
      <c r="J2073" s="636"/>
      <c r="K2073" s="635"/>
      <c r="L2073" s="636"/>
      <c r="M2073" s="635"/>
      <c r="N2073" s="636"/>
      <c r="O2073" s="635"/>
      <c r="P2073" s="637"/>
      <c r="Q2073" s="553"/>
      <c r="R2073" s="553" t="s">
        <v>218</v>
      </c>
      <c r="S2073" s="542">
        <f t="shared" si="530"/>
        <v>0</v>
      </c>
      <c r="T2073" s="542">
        <f t="shared" si="531"/>
        <v>0</v>
      </c>
      <c r="U2073" s="542">
        <v>0</v>
      </c>
      <c r="V2073" s="542">
        <v>0</v>
      </c>
      <c r="W2073" s="542">
        <v>0</v>
      </c>
      <c r="X2073" s="542">
        <v>0</v>
      </c>
      <c r="Y2073" s="542">
        <v>0</v>
      </c>
      <c r="Z2073" s="542">
        <v>0</v>
      </c>
      <c r="AA2073" s="542">
        <v>0</v>
      </c>
      <c r="AB2073" s="542">
        <v>0</v>
      </c>
      <c r="AC2073" s="633"/>
      <c r="AD2073" s="638"/>
      <c r="AE2073" s="551"/>
    </row>
    <row r="2074" spans="1:31" ht="12.75">
      <c r="A2074" s="614" t="s">
        <v>458</v>
      </c>
      <c r="B2074" s="615" t="s">
        <v>8</v>
      </c>
      <c r="C2074" s="616"/>
      <c r="D2074" s="617"/>
      <c r="E2074" s="618"/>
      <c r="F2074" s="619"/>
      <c r="G2074" s="618"/>
      <c r="H2074" s="619"/>
      <c r="I2074" s="618"/>
      <c r="J2074" s="619"/>
      <c r="K2074" s="618"/>
      <c r="L2074" s="619"/>
      <c r="M2074" s="618"/>
      <c r="N2074" s="619"/>
      <c r="O2074" s="618"/>
      <c r="P2074" s="620"/>
      <c r="Q2074" s="621"/>
      <c r="R2074" s="599" t="s">
        <v>27</v>
      </c>
      <c r="S2074" s="557">
        <f>SUM(S2075:S2085)</f>
        <v>8212.2</v>
      </c>
      <c r="T2074" s="557">
        <f aca="true" t="shared" si="532" ref="T2074:AB2074">SUM(T2075:T2085)</f>
        <v>0</v>
      </c>
      <c r="U2074" s="557">
        <f t="shared" si="532"/>
        <v>8212.2</v>
      </c>
      <c r="V2074" s="557">
        <f t="shared" si="532"/>
        <v>0</v>
      </c>
      <c r="W2074" s="557">
        <f t="shared" si="532"/>
        <v>0</v>
      </c>
      <c r="X2074" s="557">
        <f t="shared" si="532"/>
        <v>0</v>
      </c>
      <c r="Y2074" s="557">
        <f t="shared" si="532"/>
        <v>0</v>
      </c>
      <c r="Z2074" s="557">
        <f t="shared" si="532"/>
        <v>0</v>
      </c>
      <c r="AA2074" s="557">
        <f t="shared" si="532"/>
        <v>0</v>
      </c>
      <c r="AB2074" s="557">
        <f t="shared" si="532"/>
        <v>0</v>
      </c>
      <c r="AC2074" s="616" t="s">
        <v>28</v>
      </c>
      <c r="AD2074" s="622"/>
      <c r="AE2074" s="551"/>
    </row>
    <row r="2075" spans="1:31" ht="12.75">
      <c r="A2075" s="623"/>
      <c r="B2075" s="624"/>
      <c r="C2075" s="625"/>
      <c r="D2075" s="626"/>
      <c r="E2075" s="627"/>
      <c r="F2075" s="628"/>
      <c r="G2075" s="627"/>
      <c r="H2075" s="628"/>
      <c r="I2075" s="627"/>
      <c r="J2075" s="628"/>
      <c r="K2075" s="627"/>
      <c r="L2075" s="628"/>
      <c r="M2075" s="627"/>
      <c r="N2075" s="628"/>
      <c r="O2075" s="627"/>
      <c r="P2075" s="629"/>
      <c r="Q2075" s="552"/>
      <c r="R2075" s="552" t="s">
        <v>30</v>
      </c>
      <c r="S2075" s="538">
        <f aca="true" t="shared" si="533" ref="S2075:S2085">U2075+W2075+Y2075+AA2075</f>
        <v>0</v>
      </c>
      <c r="T2075" s="538">
        <f aca="true" t="shared" si="534" ref="T2075:T2085">V2075+X2075+Z2075+AB2075</f>
        <v>0</v>
      </c>
      <c r="U2075" s="538">
        <v>0</v>
      </c>
      <c r="V2075" s="538">
        <v>0</v>
      </c>
      <c r="W2075" s="538">
        <v>0</v>
      </c>
      <c r="X2075" s="538">
        <v>0</v>
      </c>
      <c r="Y2075" s="538">
        <v>0</v>
      </c>
      <c r="Z2075" s="538">
        <v>0</v>
      </c>
      <c r="AA2075" s="538">
        <v>0</v>
      </c>
      <c r="AB2075" s="538">
        <v>0</v>
      </c>
      <c r="AC2075" s="625"/>
      <c r="AD2075" s="630"/>
      <c r="AE2075" s="551"/>
    </row>
    <row r="2076" spans="1:31" ht="12.75">
      <c r="A2076" s="623"/>
      <c r="B2076" s="624"/>
      <c r="C2076" s="625"/>
      <c r="D2076" s="626"/>
      <c r="E2076" s="627"/>
      <c r="F2076" s="628"/>
      <c r="G2076" s="627"/>
      <c r="H2076" s="628"/>
      <c r="I2076" s="627"/>
      <c r="J2076" s="628"/>
      <c r="K2076" s="627"/>
      <c r="L2076" s="628"/>
      <c r="M2076" s="627"/>
      <c r="N2076" s="628"/>
      <c r="O2076" s="627"/>
      <c r="P2076" s="629"/>
      <c r="Q2076" s="552"/>
      <c r="R2076" s="552" t="s">
        <v>33</v>
      </c>
      <c r="S2076" s="538">
        <f t="shared" si="533"/>
        <v>0</v>
      </c>
      <c r="T2076" s="538">
        <f t="shared" si="534"/>
        <v>0</v>
      </c>
      <c r="U2076" s="538">
        <v>0</v>
      </c>
      <c r="V2076" s="538">
        <v>0</v>
      </c>
      <c r="W2076" s="538">
        <v>0</v>
      </c>
      <c r="X2076" s="538">
        <v>0</v>
      </c>
      <c r="Y2076" s="538">
        <v>0</v>
      </c>
      <c r="Z2076" s="538">
        <v>0</v>
      </c>
      <c r="AA2076" s="538">
        <v>0</v>
      </c>
      <c r="AB2076" s="538">
        <v>0</v>
      </c>
      <c r="AC2076" s="625"/>
      <c r="AD2076" s="630"/>
      <c r="AE2076" s="551"/>
    </row>
    <row r="2077" spans="1:31" ht="12.75">
      <c r="A2077" s="623"/>
      <c r="B2077" s="624"/>
      <c r="C2077" s="625"/>
      <c r="D2077" s="626"/>
      <c r="E2077" s="627"/>
      <c r="F2077" s="628"/>
      <c r="G2077" s="627"/>
      <c r="H2077" s="628"/>
      <c r="I2077" s="627"/>
      <c r="J2077" s="628"/>
      <c r="K2077" s="627"/>
      <c r="L2077" s="628"/>
      <c r="M2077" s="627"/>
      <c r="N2077" s="628"/>
      <c r="O2077" s="627"/>
      <c r="P2077" s="629"/>
      <c r="Q2077" s="552"/>
      <c r="R2077" s="552" t="s">
        <v>34</v>
      </c>
      <c r="S2077" s="538">
        <f t="shared" si="533"/>
        <v>0</v>
      </c>
      <c r="T2077" s="538">
        <f t="shared" si="534"/>
        <v>0</v>
      </c>
      <c r="U2077" s="538">
        <v>0</v>
      </c>
      <c r="V2077" s="538">
        <v>0</v>
      </c>
      <c r="W2077" s="538">
        <v>0</v>
      </c>
      <c r="X2077" s="538">
        <v>0</v>
      </c>
      <c r="Y2077" s="538">
        <v>0</v>
      </c>
      <c r="Z2077" s="538">
        <v>0</v>
      </c>
      <c r="AA2077" s="538">
        <v>0</v>
      </c>
      <c r="AB2077" s="538">
        <v>0</v>
      </c>
      <c r="AC2077" s="625"/>
      <c r="AD2077" s="630"/>
      <c r="AE2077" s="551"/>
    </row>
    <row r="2078" spans="1:31" ht="12.75">
      <c r="A2078" s="623"/>
      <c r="B2078" s="624"/>
      <c r="C2078" s="625"/>
      <c r="D2078" s="626"/>
      <c r="E2078" s="627"/>
      <c r="F2078" s="628"/>
      <c r="G2078" s="627"/>
      <c r="H2078" s="628"/>
      <c r="I2078" s="627"/>
      <c r="J2078" s="628"/>
      <c r="K2078" s="627"/>
      <c r="L2078" s="628"/>
      <c r="M2078" s="627"/>
      <c r="N2078" s="628"/>
      <c r="O2078" s="627"/>
      <c r="P2078" s="629"/>
      <c r="Q2078" s="552"/>
      <c r="R2078" s="552" t="s">
        <v>35</v>
      </c>
      <c r="S2078" s="538">
        <f t="shared" si="533"/>
        <v>0</v>
      </c>
      <c r="T2078" s="538">
        <f t="shared" si="534"/>
        <v>0</v>
      </c>
      <c r="U2078" s="538">
        <v>0</v>
      </c>
      <c r="V2078" s="538">
        <v>0</v>
      </c>
      <c r="W2078" s="538">
        <v>0</v>
      </c>
      <c r="X2078" s="538">
        <v>0</v>
      </c>
      <c r="Y2078" s="538">
        <v>0</v>
      </c>
      <c r="Z2078" s="538">
        <v>0</v>
      </c>
      <c r="AA2078" s="538">
        <v>0</v>
      </c>
      <c r="AB2078" s="538">
        <v>0</v>
      </c>
      <c r="AC2078" s="625"/>
      <c r="AD2078" s="630"/>
      <c r="AE2078" s="551"/>
    </row>
    <row r="2079" spans="1:31" ht="12.75">
      <c r="A2079" s="623"/>
      <c r="B2079" s="624"/>
      <c r="C2079" s="625"/>
      <c r="D2079" s="626"/>
      <c r="E2079" s="627"/>
      <c r="F2079" s="628"/>
      <c r="G2079" s="627"/>
      <c r="H2079" s="628"/>
      <c r="I2079" s="627"/>
      <c r="J2079" s="628"/>
      <c r="K2079" s="627"/>
      <c r="L2079" s="628"/>
      <c r="M2079" s="627"/>
      <c r="N2079" s="628"/>
      <c r="O2079" s="627"/>
      <c r="P2079" s="629"/>
      <c r="Q2079" s="552"/>
      <c r="R2079" s="552" t="s">
        <v>36</v>
      </c>
      <c r="S2079" s="538">
        <f t="shared" si="533"/>
        <v>0</v>
      </c>
      <c r="T2079" s="538">
        <f t="shared" si="534"/>
        <v>0</v>
      </c>
      <c r="U2079" s="538">
        <v>0</v>
      </c>
      <c r="V2079" s="538">
        <v>0</v>
      </c>
      <c r="W2079" s="538">
        <v>0</v>
      </c>
      <c r="X2079" s="538">
        <v>0</v>
      </c>
      <c r="Y2079" s="538">
        <v>0</v>
      </c>
      <c r="Z2079" s="538">
        <v>0</v>
      </c>
      <c r="AA2079" s="538">
        <v>0</v>
      </c>
      <c r="AB2079" s="538">
        <v>0</v>
      </c>
      <c r="AC2079" s="625"/>
      <c r="AD2079" s="630"/>
      <c r="AE2079" s="551"/>
    </row>
    <row r="2080" spans="1:31" ht="12.75">
      <c r="A2080" s="623"/>
      <c r="B2080" s="624"/>
      <c r="C2080" s="625"/>
      <c r="D2080" s="626"/>
      <c r="E2080" s="627"/>
      <c r="F2080" s="628"/>
      <c r="G2080" s="627"/>
      <c r="H2080" s="628"/>
      <c r="I2080" s="627"/>
      <c r="J2080" s="628"/>
      <c r="K2080" s="627"/>
      <c r="L2080" s="628"/>
      <c r="M2080" s="627"/>
      <c r="N2080" s="628"/>
      <c r="O2080" s="627"/>
      <c r="P2080" s="629"/>
      <c r="Q2080" s="552"/>
      <c r="R2080" s="552" t="s">
        <v>207</v>
      </c>
      <c r="S2080" s="538">
        <f t="shared" si="533"/>
        <v>0</v>
      </c>
      <c r="T2080" s="538">
        <f t="shared" si="534"/>
        <v>0</v>
      </c>
      <c r="U2080" s="538">
        <v>0</v>
      </c>
      <c r="V2080" s="538">
        <v>0</v>
      </c>
      <c r="W2080" s="538">
        <v>0</v>
      </c>
      <c r="X2080" s="538">
        <v>0</v>
      </c>
      <c r="Y2080" s="538">
        <v>0</v>
      </c>
      <c r="Z2080" s="538">
        <v>0</v>
      </c>
      <c r="AA2080" s="538">
        <v>0</v>
      </c>
      <c r="AB2080" s="538">
        <v>0</v>
      </c>
      <c r="AC2080" s="625"/>
      <c r="AD2080" s="630"/>
      <c r="AE2080" s="551"/>
    </row>
    <row r="2081" spans="1:31" ht="12.75">
      <c r="A2081" s="623"/>
      <c r="B2081" s="624"/>
      <c r="C2081" s="625"/>
      <c r="D2081" s="626"/>
      <c r="E2081" s="627"/>
      <c r="F2081" s="628"/>
      <c r="G2081" s="627"/>
      <c r="H2081" s="628"/>
      <c r="I2081" s="627"/>
      <c r="J2081" s="628"/>
      <c r="K2081" s="627"/>
      <c r="L2081" s="628"/>
      <c r="M2081" s="627"/>
      <c r="N2081" s="628"/>
      <c r="O2081" s="627"/>
      <c r="P2081" s="629"/>
      <c r="Q2081" s="552"/>
      <c r="R2081" s="552" t="s">
        <v>214</v>
      </c>
      <c r="S2081" s="538">
        <f t="shared" si="533"/>
        <v>0</v>
      </c>
      <c r="T2081" s="538">
        <f t="shared" si="534"/>
        <v>0</v>
      </c>
      <c r="U2081" s="538">
        <v>0</v>
      </c>
      <c r="V2081" s="538">
        <v>0</v>
      </c>
      <c r="W2081" s="538">
        <v>0</v>
      </c>
      <c r="X2081" s="538">
        <v>0</v>
      </c>
      <c r="Y2081" s="538">
        <v>0</v>
      </c>
      <c r="Z2081" s="538">
        <v>0</v>
      </c>
      <c r="AA2081" s="538">
        <v>0</v>
      </c>
      <c r="AB2081" s="538">
        <v>0</v>
      </c>
      <c r="AC2081" s="625"/>
      <c r="AD2081" s="630"/>
      <c r="AE2081" s="551"/>
    </row>
    <row r="2082" spans="1:31" ht="12.75">
      <c r="A2082" s="623"/>
      <c r="B2082" s="624"/>
      <c r="C2082" s="625"/>
      <c r="D2082" s="626"/>
      <c r="E2082" s="627"/>
      <c r="F2082" s="628"/>
      <c r="G2082" s="627"/>
      <c r="H2082" s="628">
        <v>1</v>
      </c>
      <c r="I2082" s="627"/>
      <c r="J2082" s="628"/>
      <c r="K2082" s="627"/>
      <c r="L2082" s="628"/>
      <c r="M2082" s="627"/>
      <c r="N2082" s="628"/>
      <c r="O2082" s="627"/>
      <c r="P2082" s="629"/>
      <c r="Q2082" s="552" t="s">
        <v>31</v>
      </c>
      <c r="R2082" s="552" t="s">
        <v>215</v>
      </c>
      <c r="S2082" s="538">
        <f t="shared" si="533"/>
        <v>8212.2</v>
      </c>
      <c r="T2082" s="538">
        <f t="shared" si="534"/>
        <v>0</v>
      </c>
      <c r="U2082" s="538">
        <v>8212.2</v>
      </c>
      <c r="V2082" s="538">
        <v>0</v>
      </c>
      <c r="W2082" s="538">
        <v>0</v>
      </c>
      <c r="X2082" s="538">
        <v>0</v>
      </c>
      <c r="Y2082" s="538">
        <v>0</v>
      </c>
      <c r="Z2082" s="538">
        <v>0</v>
      </c>
      <c r="AA2082" s="538">
        <v>0</v>
      </c>
      <c r="AB2082" s="538">
        <v>0</v>
      </c>
      <c r="AC2082" s="625"/>
      <c r="AD2082" s="630"/>
      <c r="AE2082" s="551"/>
    </row>
    <row r="2083" spans="1:31" ht="12.75">
      <c r="A2083" s="623"/>
      <c r="B2083" s="624"/>
      <c r="C2083" s="625"/>
      <c r="D2083" s="626"/>
      <c r="E2083" s="627"/>
      <c r="F2083" s="628"/>
      <c r="G2083" s="627"/>
      <c r="H2083" s="628"/>
      <c r="I2083" s="627"/>
      <c r="J2083" s="628"/>
      <c r="K2083" s="627"/>
      <c r="L2083" s="628"/>
      <c r="M2083" s="627"/>
      <c r="N2083" s="628"/>
      <c r="O2083" s="627"/>
      <c r="P2083" s="629"/>
      <c r="Q2083" s="552"/>
      <c r="R2083" s="552" t="s">
        <v>216</v>
      </c>
      <c r="S2083" s="538">
        <f t="shared" si="533"/>
        <v>0</v>
      </c>
      <c r="T2083" s="538">
        <f t="shared" si="534"/>
        <v>0</v>
      </c>
      <c r="U2083" s="538">
        <v>0</v>
      </c>
      <c r="V2083" s="538">
        <v>0</v>
      </c>
      <c r="W2083" s="538">
        <v>0</v>
      </c>
      <c r="X2083" s="538">
        <v>0</v>
      </c>
      <c r="Y2083" s="538">
        <v>0</v>
      </c>
      <c r="Z2083" s="538">
        <v>0</v>
      </c>
      <c r="AA2083" s="538">
        <v>0</v>
      </c>
      <c r="AB2083" s="538">
        <v>0</v>
      </c>
      <c r="AC2083" s="625"/>
      <c r="AD2083" s="630"/>
      <c r="AE2083" s="551"/>
    </row>
    <row r="2084" spans="1:31" ht="12.75">
      <c r="A2084" s="623"/>
      <c r="B2084" s="624"/>
      <c r="C2084" s="625"/>
      <c r="D2084" s="626"/>
      <c r="E2084" s="627"/>
      <c r="F2084" s="628"/>
      <c r="G2084" s="627"/>
      <c r="H2084" s="628"/>
      <c r="I2084" s="627"/>
      <c r="J2084" s="628"/>
      <c r="K2084" s="627"/>
      <c r="L2084" s="628"/>
      <c r="M2084" s="627"/>
      <c r="N2084" s="628"/>
      <c r="O2084" s="627"/>
      <c r="P2084" s="629"/>
      <c r="Q2084" s="552"/>
      <c r="R2084" s="552" t="s">
        <v>217</v>
      </c>
      <c r="S2084" s="538">
        <f t="shared" si="533"/>
        <v>0</v>
      </c>
      <c r="T2084" s="538">
        <f t="shared" si="534"/>
        <v>0</v>
      </c>
      <c r="U2084" s="538">
        <v>0</v>
      </c>
      <c r="V2084" s="538">
        <v>0</v>
      </c>
      <c r="W2084" s="538">
        <v>0</v>
      </c>
      <c r="X2084" s="538">
        <v>0</v>
      </c>
      <c r="Y2084" s="538">
        <v>0</v>
      </c>
      <c r="Z2084" s="538">
        <v>0</v>
      </c>
      <c r="AA2084" s="538">
        <v>0</v>
      </c>
      <c r="AB2084" s="538">
        <v>0</v>
      </c>
      <c r="AC2084" s="625"/>
      <c r="AD2084" s="630"/>
      <c r="AE2084" s="551"/>
    </row>
    <row r="2085" spans="1:31" ht="13.5" thickBot="1">
      <c r="A2085" s="631"/>
      <c r="B2085" s="632"/>
      <c r="C2085" s="633"/>
      <c r="D2085" s="634"/>
      <c r="E2085" s="635"/>
      <c r="F2085" s="636"/>
      <c r="G2085" s="635"/>
      <c r="H2085" s="636"/>
      <c r="I2085" s="635"/>
      <c r="J2085" s="636"/>
      <c r="K2085" s="635"/>
      <c r="L2085" s="636"/>
      <c r="M2085" s="635"/>
      <c r="N2085" s="636"/>
      <c r="O2085" s="635"/>
      <c r="P2085" s="637"/>
      <c r="Q2085" s="553"/>
      <c r="R2085" s="553" t="s">
        <v>218</v>
      </c>
      <c r="S2085" s="542">
        <f t="shared" si="533"/>
        <v>0</v>
      </c>
      <c r="T2085" s="542">
        <f t="shared" si="534"/>
        <v>0</v>
      </c>
      <c r="U2085" s="542">
        <v>0</v>
      </c>
      <c r="V2085" s="542">
        <v>0</v>
      </c>
      <c r="W2085" s="542">
        <v>0</v>
      </c>
      <c r="X2085" s="542">
        <v>0</v>
      </c>
      <c r="Y2085" s="542">
        <v>0</v>
      </c>
      <c r="Z2085" s="542">
        <v>0</v>
      </c>
      <c r="AA2085" s="542">
        <v>0</v>
      </c>
      <c r="AB2085" s="542">
        <v>0</v>
      </c>
      <c r="AC2085" s="633"/>
      <c r="AD2085" s="638"/>
      <c r="AE2085" s="551"/>
    </row>
    <row r="2086" spans="1:31" s="6" customFormat="1" ht="12.75">
      <c r="A2086" s="581"/>
      <c r="B2086" s="578" t="s">
        <v>544</v>
      </c>
      <c r="C2086" s="639">
        <v>2020</v>
      </c>
      <c r="D2086" s="583" t="e">
        <f>D1791+D1803+D1815+D1827+D1839+D1851+D1863+D1875+D1887+D1899+D1912+D1924+D1936+D1948+D1960+D1972+D1984+D1996+D2008+D2020+D2032+D2044+D2056+D2068+D2080+#REF!</f>
        <v>#REF!</v>
      </c>
      <c r="E2086" s="584" t="e">
        <f>E1791+E1803+E1815+E1827+E1839+E1851+E1863+E1875+E1887+E1899+E1912+E1924+E1936+E1948+E1960+E1972+E1984+E1996+E2008+E2020+E2032+E2044+E2056+E2068+E2080+#REF!</f>
        <v>#REF!</v>
      </c>
      <c r="F2086" s="576" t="e">
        <f>F1791+F1803+F1815+F1827+F1839+F1851+F1863+F1875+F1887+F1899+F1912+F1924+F1936+F1948+F1960+F1972+F1984+F1996+F2008+F2020+F2032+F2044+F2056+F2068+F2080+#REF!</f>
        <v>#REF!</v>
      </c>
      <c r="G2086" s="584" t="e">
        <f>G1791+G1803+G1815+G1827+G1839+G1851+G1863+G1875+G1887+G1899+G1912+G1924+G1936+G1948+G1960+G1972+G1984+G1996+G2008+G2020+G2032+G2044+G2056+G2068+G2080+#REF!</f>
        <v>#REF!</v>
      </c>
      <c r="H2086" s="576" t="e">
        <f>H1791+H1803+H1815+H1827+H1839+H1851+H1863+H1875+H1887+H1899+H1912+H1924+H1936+H1948+H1960+H1972+H1984+H1996+H2008+H2020+H2032+H2044+H2056+H2068+H2080+#REF!</f>
        <v>#REF!</v>
      </c>
      <c r="I2086" s="584" t="e">
        <f>I1791+I1803+I1815+I1827+I1839+I1851+I1863+I1875+I1887+I1899+I1912+I1924+I1936+I1948+I1960+I1972+I1984+I1996+I2008+I2020+I2032+I2044+I2056+I2068+I2080+#REF!</f>
        <v>#REF!</v>
      </c>
      <c r="J2086" s="576" t="e">
        <f>J1791+J1803+J1815+J1827+J1839+J1851+J1863+J1875+J1887+J1899+J1912+J1924+J1936+J1948+J1960+J1972+J1984+J1996+J2008+J2020+J2032+J2044+J2056+J2068+J2080+#REF!</f>
        <v>#REF!</v>
      </c>
      <c r="K2086" s="584" t="e">
        <f>K1791+K1803+K1815+K1827+K1839+K1851+K1863+K1875+K1887+K1899+K1912+K1924+K1936+K1948+K1960+K1972+K1984+K1996+K2008+K2020+K2032+K2044+K2056+K2068+K2080+#REF!</f>
        <v>#REF!</v>
      </c>
      <c r="L2086" s="576" t="e">
        <f>L1791+L1803+L1815+L1827+L1839+L1851+L1863+L1875+L1887+L1899+L1912+L1924+L1936+L1948+L1960+L1972+L1984+L1996+L2008+L2020+L2032+L2044+L2056+L2068+L2080+#REF!</f>
        <v>#REF!</v>
      </c>
      <c r="M2086" s="584" t="e">
        <f>M1791+M1803+M1815+M1827+M1839+M1851+M1863+M1875+M1887+M1899+M1912+M1924+M1936+M1948+M1960+M1972+M1984+M1996+M2008+M2020+M2032+M2044+M2056+M2068+M2080+#REF!</f>
        <v>#REF!</v>
      </c>
      <c r="N2086" s="576" t="e">
        <f>N1791+N1803+N1815+N1827+N1839+N1851+N1863+N1875+N1887+N1899+N1912+N1924+N1936+N1948+N1960+N1972+N1984+N1996+N2008+N2020+N2032+N2044+N2056+N2068+N2080+#REF!</f>
        <v>#REF!</v>
      </c>
      <c r="O2086" s="584" t="e">
        <f>O1791+O1803+O1815+O1827+O1839+O1851+O1863+O1875+O1887+O1899+O1912+O1924+O1936+O1948+O1960+O1972+O1984+O1996+O2008+O2020+O2032+O2044+O2056+O2068+O2080+#REF!</f>
        <v>#REF!</v>
      </c>
      <c r="P2086" s="576"/>
      <c r="Q2086" s="545"/>
      <c r="R2086" s="577">
        <v>2020</v>
      </c>
      <c r="S2086" s="545">
        <f aca="true" t="shared" si="535" ref="S2086:T2091">U2086+W2086+Y2086+AA2086</f>
        <v>111041.99999999999</v>
      </c>
      <c r="T2086" s="545">
        <f t="shared" si="535"/>
        <v>111041.99999999999</v>
      </c>
      <c r="U2086" s="545">
        <f aca="true" t="shared" si="536" ref="U2086:U2091">U1791+U1803+U1815+U1827+U1839+U1851+U1863+U1875+U1887+U1899+U1912+U1924+U1936+U1948+U1960+U1972+U1984+U1996+U2008+U2020+U2032+U2044+U2056+U2068+U2080</f>
        <v>111041.99999999999</v>
      </c>
      <c r="V2086" s="545">
        <f aca="true" t="shared" si="537" ref="V2086:AB2086">V1791+V1803+V1815+V1827+V1839+V1851+V1863+V1875+V1887+V1899+V1912+V1924+V1936+V1948+V1960+V1972+V1984+V1996+V2008+V2020+V2032+V2044+V2056+V2068+V2080</f>
        <v>111041.99999999999</v>
      </c>
      <c r="W2086" s="545">
        <f t="shared" si="537"/>
        <v>0</v>
      </c>
      <c r="X2086" s="545">
        <f t="shared" si="537"/>
        <v>0</v>
      </c>
      <c r="Y2086" s="545">
        <f t="shared" si="537"/>
        <v>0</v>
      </c>
      <c r="Z2086" s="545">
        <f t="shared" si="537"/>
        <v>0</v>
      </c>
      <c r="AA2086" s="545">
        <f t="shared" si="537"/>
        <v>0</v>
      </c>
      <c r="AB2086" s="545">
        <f t="shared" si="537"/>
        <v>0</v>
      </c>
      <c r="AC2086" s="578"/>
      <c r="AD2086" s="579"/>
      <c r="AE2086" s="580"/>
    </row>
    <row r="2087" spans="1:31" s="6" customFormat="1" ht="12.75">
      <c r="A2087" s="581"/>
      <c r="B2087" s="578"/>
      <c r="C2087" s="582">
        <v>2021</v>
      </c>
      <c r="D2087" s="640" t="e">
        <f>D1792+D1804+D1816+D1828+D1840+D1852+D1864+D1876+D1888+D1900+D1913+D1925+D1937+D1949+D1961+D1973+D1985+D1997+D2009+D2021+D2033+D2045+D2057+D2069+D2081+#REF!</f>
        <v>#REF!</v>
      </c>
      <c r="E2087" s="641" t="e">
        <f>E1792+E1804+E1816+E1828+E1840+E1852+E1864+E1876+E1888+E1900+E1913+E1925+E1937+E1949+E1961+E1973+E1985+E1997+E2009+E2021+E2033+E2045+E2057+E2069+E2081+#REF!</f>
        <v>#REF!</v>
      </c>
      <c r="F2087" s="585" t="e">
        <f>F1792+F1804+F1816+F1828+F1840+F1852+F1864+F1876+F1888+F1900+F1913+F1925+F1937+F1949+F1961+F1973+F1985+F1997+F2009+F2021+F2033+F2045+F2057+F2069+F2081+#REF!</f>
        <v>#REF!</v>
      </c>
      <c r="G2087" s="641" t="e">
        <f>G1792+G1804+G1816+G1828+G1840+G1852+G1864+G1876+G1888+G1900+G1913+G1925+G1937+G1949+G1961+G1973+G1985+G1997+G2009+G2021+G2033+G2045+G2057+G2069+G2081+#REF!</f>
        <v>#REF!</v>
      </c>
      <c r="H2087" s="585" t="e">
        <f>H1792+H1804+H1816+H1828+H1840+H1852+H1864+H1876+H1888+H1900+H1913+H1925+H1937+H1949+H1961+H1973+H1985+H1997+H2009+H2021+H2033+H2045+H2057+H2069+H2081+#REF!</f>
        <v>#REF!</v>
      </c>
      <c r="I2087" s="641" t="e">
        <f>I1792+I1804+I1816+I1828+I1840+I1852+I1864+I1876+I1888+I1900+I1913+I1925+I1937+I1949+I1961+I1973+I1985+I1997+I2009+I2021+I2033+I2045+I2057+I2069+I2081+#REF!</f>
        <v>#REF!</v>
      </c>
      <c r="J2087" s="585" t="e">
        <f>J1792+J1804+J1816+J1828+J1840+J1852+J1864+J1876+J1888+J1900+J1913+J1925+J1937+J1949+J1961+J1973+J1985+J1997+J2009+J2021+J2033+J2045+J2057+J2069+J2081+#REF!</f>
        <v>#REF!</v>
      </c>
      <c r="K2087" s="641" t="e">
        <f>K1792+K1804+K1816+K1828+K1840+K1852+K1864+K1876+K1888+K1900+K1913+K1925+K1937+K1949+K1961+K1973+K1985+K1997+K2009+K2021+K2033+K2045+K2057+K2069+K2081+#REF!</f>
        <v>#REF!</v>
      </c>
      <c r="L2087" s="585" t="e">
        <f>L1792+L1804+L1816+L1828+L1840+L1852+L1864+L1876+L1888+L1900+L1913+L1925+L1937+L1949+L1961+L1973+L1985+L1997+L2009+L2021+L2033+L2045+L2057+L2069+L2081+#REF!</f>
        <v>#REF!</v>
      </c>
      <c r="M2087" s="641" t="e">
        <f>M1792+M1804+M1816+M1828+M1840+M1852+M1864+M1876+M1888+M1900+M1913+M1925+M1937+M1949+M1961+M1973+M1985+M1997+M2009+M2021+M2033+M2045+M2057+M2069+M2081+#REF!</f>
        <v>#REF!</v>
      </c>
      <c r="N2087" s="585" t="e">
        <f>N1792+N1804+N1816+N1828+N1840+N1852+N1864+N1876+N1888+N1900+N1913+N1925+N1937+N1949+N1961+N1973+N1985+N1997+N2009+N2021+N2033+N2045+N2057+N2069+N2081+#REF!</f>
        <v>#REF!</v>
      </c>
      <c r="O2087" s="641" t="e">
        <f>O1792+O1804+O1816+O1828+O1840+O1852+O1864+O1876+O1888+O1900+O1913+O1925+O1937+O1949+O1961+O1973+O1985+O1997+O2009+O2021+O2033+O2045+O2057+O2069+O2081+#REF!</f>
        <v>#REF!</v>
      </c>
      <c r="P2087" s="585"/>
      <c r="Q2087" s="558"/>
      <c r="R2087" s="586">
        <v>2021</v>
      </c>
      <c r="S2087" s="545">
        <f t="shared" si="535"/>
        <v>228981.5</v>
      </c>
      <c r="T2087" s="545">
        <f t="shared" si="535"/>
        <v>0</v>
      </c>
      <c r="U2087" s="558">
        <f t="shared" si="536"/>
        <v>228981.5</v>
      </c>
      <c r="V2087" s="558">
        <f aca="true" t="shared" si="538" ref="V2087:AB2087">V1792+V1804+V1816+V1828+V1840+V1852+V1864+V1876+V1888+V1900+V1913+V1925+V1937+V1949+V1961+V1973+V1985+V1997+V2009+V2021+V2033+V2045+V2057+V2069+V2081</f>
        <v>0</v>
      </c>
      <c r="W2087" s="558">
        <f t="shared" si="538"/>
        <v>0</v>
      </c>
      <c r="X2087" s="558">
        <f t="shared" si="538"/>
        <v>0</v>
      </c>
      <c r="Y2087" s="558">
        <f t="shared" si="538"/>
        <v>0</v>
      </c>
      <c r="Z2087" s="558">
        <f t="shared" si="538"/>
        <v>0</v>
      </c>
      <c r="AA2087" s="558">
        <f t="shared" si="538"/>
        <v>0</v>
      </c>
      <c r="AB2087" s="558">
        <f t="shared" si="538"/>
        <v>0</v>
      </c>
      <c r="AC2087" s="578"/>
      <c r="AD2087" s="579"/>
      <c r="AE2087" s="580"/>
    </row>
    <row r="2088" spans="1:31" s="6" customFormat="1" ht="12.75">
      <c r="A2088" s="581"/>
      <c r="B2088" s="578"/>
      <c r="C2088" s="582">
        <v>2022</v>
      </c>
      <c r="D2088" s="640" t="e">
        <f>D1793+D1805+D1817+D1829+D1841+D1853+D1865+D1877+D1889+D1901+D1914+D1926+D1938+D1950+D1962+D1974+D1986+D1998+D2010+D2022+D2034+D2046+D2058+D2070+D2082+#REF!</f>
        <v>#REF!</v>
      </c>
      <c r="E2088" s="641" t="e">
        <f>E1793+E1805+E1817+E1829+E1841+E1853+E1865+E1877+E1889+E1901+E1914+E1926+E1938+E1950+E1962+E1974+E1986+E1998+E2010+E2022+E2034+E2046+E2058+E2070+E2082+#REF!</f>
        <v>#REF!</v>
      </c>
      <c r="F2088" s="585" t="e">
        <f>F1793+F1805+F1817+F1829+F1841+F1853+F1865+F1877+F1889+F1901+F1914+F1926+F1938+F1950+F1962+F1974+F1986+F1998+F2010+F2022+F2034+F2046+F2058+F2070+F2082+#REF!</f>
        <v>#REF!</v>
      </c>
      <c r="G2088" s="641" t="e">
        <f>G1793+G1805+G1817+G1829+G1841+G1853+G1865+G1877+G1889+G1901+G1914+G1926+G1938+G1950+G1962+G1974+G1986+G1998+G2010+G2022+G2034+G2046+G2058+G2070+G2082+#REF!</f>
        <v>#REF!</v>
      </c>
      <c r="H2088" s="585" t="e">
        <f>H1793+H1805+H1817+H1829+H1841+H1853+H1865+H1877+H1889+H1901+H1914+H1926+H1938+H1950+H1962+H1974+H1986+H1998+H2010+H2022+H2034+H2046+H2058+H2070+H2082+#REF!</f>
        <v>#REF!</v>
      </c>
      <c r="I2088" s="641" t="e">
        <f>I1793+I1805+I1817+I1829+I1841+I1853+I1865+I1877+I1889+I1901+I1914+I1926+I1938+I1950+I1962+I1974+I1986+I1998+I2010+I2022+I2034+I2046+I2058+I2070+I2082+#REF!</f>
        <v>#REF!</v>
      </c>
      <c r="J2088" s="585" t="e">
        <f>J1793+J1805+J1817+J1829+J1841+J1853+J1865+J1877+J1889+J1901+J1914+J1926+J1938+J1950+J1962+J1974+J1986+J1998+J2010+J2022+J2034+J2046+J2058+J2070+J2082+#REF!</f>
        <v>#REF!</v>
      </c>
      <c r="K2088" s="641" t="e">
        <f>K1793+K1805+K1817+K1829+K1841+K1853+K1865+K1877+K1889+K1901+K1914+K1926+K1938+K1950+K1962+K1974+K1986+K1998+K2010+K2022+K2034+K2046+K2058+K2070+K2082+#REF!</f>
        <v>#REF!</v>
      </c>
      <c r="L2088" s="585" t="e">
        <f>L1793+L1805+L1817+L1829+L1841+L1853+L1865+L1877+L1889+L1901+L1914+L1926+L1938+L1950+L1962+L1974+L1986+L1998+L2010+L2022+L2034+L2046+L2058+L2070+L2082+#REF!</f>
        <v>#REF!</v>
      </c>
      <c r="M2088" s="641" t="e">
        <f>M1793+M1805+M1817+M1829+M1841+M1853+M1865+M1877+M1889+M1901+M1914+M1926+M1938+M1950+M1962+M1974+M1986+M1998+M2010+M2022+M2034+M2046+M2058+M2070+M2082+#REF!</f>
        <v>#REF!</v>
      </c>
      <c r="N2088" s="585" t="e">
        <f>N1793+N1805+N1817+N1829+N1841+N1853+N1865+N1877+N1889+N1901+N1914+N1926+N1938+N1950+N1962+N1974+N1986+N1998+N2010+N2022+N2034+N2046+N2058+N2070+N2082+#REF!</f>
        <v>#REF!</v>
      </c>
      <c r="O2088" s="641" t="e">
        <f>O1793+O1805+O1817+O1829+O1841+O1853+O1865+O1877+O1889+O1901+O1914+O1926+O1938+O1950+O1962+O1974+O1986+O1998+O2010+O2022+O2034+O2046+O2058+O2070+O2082+#REF!</f>
        <v>#REF!</v>
      </c>
      <c r="P2088" s="585"/>
      <c r="Q2088" s="558"/>
      <c r="R2088" s="586">
        <v>2022</v>
      </c>
      <c r="S2088" s="545">
        <f t="shared" si="535"/>
        <v>9871.800000000001</v>
      </c>
      <c r="T2088" s="545">
        <f t="shared" si="535"/>
        <v>0</v>
      </c>
      <c r="U2088" s="558">
        <f t="shared" si="536"/>
        <v>9871.800000000001</v>
      </c>
      <c r="V2088" s="558">
        <f aca="true" t="shared" si="539" ref="V2088:AB2088">V1793+V1805+V1817+V1829+V1841+V1853+V1865+V1877+V1889+V1901+V1914+V1926+V1938+V1950+V1962+V1974+V1986+V1998+V2010+V2022+V2034+V2046+V2058+V2070+V2082</f>
        <v>0</v>
      </c>
      <c r="W2088" s="558">
        <f t="shared" si="539"/>
        <v>0</v>
      </c>
      <c r="X2088" s="558">
        <f t="shared" si="539"/>
        <v>0</v>
      </c>
      <c r="Y2088" s="558">
        <f t="shared" si="539"/>
        <v>0</v>
      </c>
      <c r="Z2088" s="558">
        <f t="shared" si="539"/>
        <v>0</v>
      </c>
      <c r="AA2088" s="558">
        <f t="shared" si="539"/>
        <v>0</v>
      </c>
      <c r="AB2088" s="558">
        <f t="shared" si="539"/>
        <v>0</v>
      </c>
      <c r="AC2088" s="578"/>
      <c r="AD2088" s="579"/>
      <c r="AE2088" s="580"/>
    </row>
    <row r="2089" spans="1:31" s="6" customFormat="1" ht="12.75">
      <c r="A2089" s="581"/>
      <c r="B2089" s="578"/>
      <c r="C2089" s="582">
        <v>2023</v>
      </c>
      <c r="D2089" s="640" t="e">
        <f>D1794+D1806+D1818+D1830+D1842+D1854+D1866+D1878+D1890+D1902+D1915+D1927+D1939+D1951+D1963+D1975+D1987+D1999+D2011+D2023+D2035+D2047+D2059+D2071+D2083+#REF!</f>
        <v>#REF!</v>
      </c>
      <c r="E2089" s="641" t="e">
        <f>E1794+E1806+E1818+E1830+E1842+E1854+E1866+E1878+E1890+E1902+E1915+E1927+E1939+E1951+E1963+E1975+E1987+E1999+E2011+E2023+E2035+E2047+E2059+E2071+E2083+#REF!</f>
        <v>#REF!</v>
      </c>
      <c r="F2089" s="585" t="e">
        <f>F1794+F1806+F1818+F1830+F1842+F1854+F1866+F1878+F1890+F1902+F1915+F1927+F1939+F1951+F1963+F1975+F1987+F1999+F2011+F2023+F2035+F2047+F2059+F2071+F2083+#REF!</f>
        <v>#REF!</v>
      </c>
      <c r="G2089" s="641" t="e">
        <f>G1794+G1806+G1818+G1830+G1842+G1854+G1866+G1878+G1890+G1902+G1915+G1927+G1939+G1951+G1963+G1975+G1987+G1999+G2011+G2023+G2035+G2047+G2059+G2071+G2083+#REF!</f>
        <v>#REF!</v>
      </c>
      <c r="H2089" s="585" t="e">
        <f>H1794+H1806+H1818+H1830+H1842+H1854+H1866+H1878+H1890+H1902+H1915+H1927+H1939+H1951+H1963+H1975+H1987+H1999+H2011+H2023+H2035+H2047+H2059+H2071+H2083+#REF!</f>
        <v>#REF!</v>
      </c>
      <c r="I2089" s="641" t="e">
        <f>I1794+I1806+I1818+I1830+I1842+I1854+I1866+I1878+I1890+I1902+I1915+I1927+I1939+I1951+I1963+I1975+I1987+I1999+I2011+I2023+I2035+I2047+I2059+I2071+I2083+#REF!</f>
        <v>#REF!</v>
      </c>
      <c r="J2089" s="585" t="e">
        <f>J1794+J1806+J1818+J1830+J1842+J1854+J1866+J1878+J1890+J1902+J1915+J1927+J1939+J1951+J1963+J1975+J1987+J1999+J2011+J2023+J2035+J2047+J2059+J2071+J2083+#REF!</f>
        <v>#REF!</v>
      </c>
      <c r="K2089" s="641" t="e">
        <f>K1794+K1806+K1818+K1830+K1842+K1854+K1866+K1878+K1890+K1902+K1915+K1927+K1939+K1951+K1963+K1975+K1987+K1999+K2011+K2023+K2035+K2047+K2059+K2071+K2083+#REF!</f>
        <v>#REF!</v>
      </c>
      <c r="L2089" s="585" t="e">
        <f>L1794+L1806+L1818+L1830+L1842+L1854+L1866+L1878+L1890+L1902+L1915+L1927+L1939+L1951+L1963+L1975+L1987+L1999+L2011+L2023+L2035+L2047+L2059+L2071+L2083+#REF!</f>
        <v>#REF!</v>
      </c>
      <c r="M2089" s="641" t="e">
        <f>M1794+M1806+M1818+M1830+M1842+M1854+M1866+M1878+M1890+M1902+M1915+M1927+M1939+M1951+M1963+M1975+M1987+M1999+M2011+M2023+M2035+M2047+M2059+M2071+M2083+#REF!</f>
        <v>#REF!</v>
      </c>
      <c r="N2089" s="585" t="e">
        <f>N1794+N1806+N1818+N1830+N1842+N1854+N1866+N1878+N1890+N1902+N1915+N1927+N1939+N1951+N1963+N1975+N1987+N1999+N2011+N2023+N2035+N2047+N2059+N2071+N2083+#REF!</f>
        <v>#REF!</v>
      </c>
      <c r="O2089" s="641" t="e">
        <f>O1794+O1806+O1818+O1830+O1842+O1854+O1866+O1878+O1890+O1902+O1915+O1927+O1939+O1951+O1963+O1975+O1987+O1999+O2011+O2023+O2035+O2047+O2059+O2071+O2083+#REF!</f>
        <v>#REF!</v>
      </c>
      <c r="P2089" s="585"/>
      <c r="Q2089" s="558"/>
      <c r="R2089" s="586">
        <v>2023</v>
      </c>
      <c r="S2089" s="545">
        <f t="shared" si="535"/>
        <v>0</v>
      </c>
      <c r="T2089" s="545">
        <f t="shared" si="535"/>
        <v>0</v>
      </c>
      <c r="U2089" s="558">
        <f t="shared" si="536"/>
        <v>0</v>
      </c>
      <c r="V2089" s="558">
        <f aca="true" t="shared" si="540" ref="V2089:AB2089">V1794+V1806+V1818+V1830+V1842+V1854+V1866+V1878+V1890+V1902+V1915+V1927+V1939+V1951+V1963+V1975+V1987+V1999+V2011+V2023+V2035+V2047+V2059+V2071+V2083</f>
        <v>0</v>
      </c>
      <c r="W2089" s="558">
        <f t="shared" si="540"/>
        <v>0</v>
      </c>
      <c r="X2089" s="558">
        <f t="shared" si="540"/>
        <v>0</v>
      </c>
      <c r="Y2089" s="558">
        <f t="shared" si="540"/>
        <v>0</v>
      </c>
      <c r="Z2089" s="558">
        <f t="shared" si="540"/>
        <v>0</v>
      </c>
      <c r="AA2089" s="558">
        <f t="shared" si="540"/>
        <v>0</v>
      </c>
      <c r="AB2089" s="558">
        <f t="shared" si="540"/>
        <v>0</v>
      </c>
      <c r="AC2089" s="578"/>
      <c r="AD2089" s="579"/>
      <c r="AE2089" s="580"/>
    </row>
    <row r="2090" spans="1:31" s="6" customFormat="1" ht="12.75">
      <c r="A2090" s="581"/>
      <c r="B2090" s="578"/>
      <c r="C2090" s="582">
        <v>2024</v>
      </c>
      <c r="D2090" s="640" t="e">
        <f>D1795+D1807+D1819+D1831+D1843+D1855+D1867+D1879+D1891+D1903+D1916+D1928+D1940+D1952+D1964+D1976+D1988+D2000+D2012+D2024+D2036+D2048+D2060+D2072+D2084+#REF!</f>
        <v>#REF!</v>
      </c>
      <c r="E2090" s="641" t="e">
        <f>E1795+E1807+E1819+E1831+E1843+E1855+E1867+E1879+E1891+E1903+E1916+E1928+E1940+E1952+E1964+E1976+E1988+E2000+E2012+E2024+E2036+E2048+E2060+E2072+E2084+#REF!</f>
        <v>#REF!</v>
      </c>
      <c r="F2090" s="585" t="e">
        <f>F1795+F1807+F1819+F1831+F1843+F1855+F1867+F1879+F1891+F1903+F1916+F1928+F1940+F1952+F1964+F1976+F1988+F2000+F2012+F2024+F2036+F2048+F2060+F2072+F2084+#REF!</f>
        <v>#REF!</v>
      </c>
      <c r="G2090" s="641" t="e">
        <f>G1795+G1807+G1819+G1831+G1843+G1855+G1867+G1879+G1891+G1903+G1916+G1928+G1940+G1952+G1964+G1976+G1988+G2000+G2012+G2024+G2036+G2048+G2060+G2072+G2084+#REF!</f>
        <v>#REF!</v>
      </c>
      <c r="H2090" s="585" t="e">
        <f>H1795+H1807+H1819+H1831+H1843+H1855+H1867+H1879+H1891+H1903+H1916+H1928+H1940+H1952+H1964+H1976+H1988+H2000+H2012+H2024+H2036+H2048+H2060+H2072+H2084+#REF!</f>
        <v>#REF!</v>
      </c>
      <c r="I2090" s="641" t="e">
        <f>I1795+I1807+I1819+I1831+I1843+I1855+I1867+I1879+I1891+I1903+I1916+I1928+I1940+I1952+I1964+I1976+I1988+I2000+I2012+I2024+I2036+I2048+I2060+I2072+I2084+#REF!</f>
        <v>#REF!</v>
      </c>
      <c r="J2090" s="585" t="e">
        <f>J1795+J1807+J1819+J1831+J1843+J1855+J1867+J1879+J1891+J1903+J1916+J1928+J1940+J1952+J1964+J1976+J1988+J2000+J2012+J2024+J2036+J2048+J2060+J2072+J2084+#REF!</f>
        <v>#REF!</v>
      </c>
      <c r="K2090" s="641" t="e">
        <f>K1795+K1807+K1819+K1831+K1843+K1855+K1867+K1879+K1891+K1903+K1916+K1928+K1940+K1952+K1964+K1976+K1988+K2000+K2012+K2024+K2036+K2048+K2060+K2072+K2084+#REF!</f>
        <v>#REF!</v>
      </c>
      <c r="L2090" s="585" t="e">
        <f>L1795+L1807+L1819+L1831+L1843+L1855+L1867+L1879+L1891+L1903+L1916+L1928+L1940+L1952+L1964+L1976+L1988+L2000+L2012+L2024+L2036+L2048+L2060+L2072+L2084+#REF!</f>
        <v>#REF!</v>
      </c>
      <c r="M2090" s="641" t="e">
        <f>M1795+M1807+M1819+M1831+M1843+M1855+M1867+M1879+M1891+M1903+M1916+M1928+M1940+M1952+M1964+M1976+M1988+M2000+M2012+M2024+M2036+M2048+M2060+M2072+M2084+#REF!</f>
        <v>#REF!</v>
      </c>
      <c r="N2090" s="585" t="e">
        <f>N1795+N1807+N1819+N1831+N1843+N1855+N1867+N1879+N1891+N1903+N1916+N1928+N1940+N1952+N1964+N1976+N1988+N2000+N2012+N2024+N2036+N2048+N2060+N2072+N2084+#REF!</f>
        <v>#REF!</v>
      </c>
      <c r="O2090" s="641" t="e">
        <f>O1795+O1807+O1819+O1831+O1843+O1855+O1867+O1879+O1891+O1903+O1916+O1928+O1940+O1952+O1964+O1976+O1988+O2000+O2012+O2024+O2036+O2048+O2060+O2072+O2084+#REF!</f>
        <v>#REF!</v>
      </c>
      <c r="P2090" s="585"/>
      <c r="Q2090" s="558"/>
      <c r="R2090" s="586">
        <v>2024</v>
      </c>
      <c r="S2090" s="545">
        <f t="shared" si="535"/>
        <v>83600.29999999999</v>
      </c>
      <c r="T2090" s="545">
        <f t="shared" si="535"/>
        <v>0</v>
      </c>
      <c r="U2090" s="558">
        <f t="shared" si="536"/>
        <v>83407.9</v>
      </c>
      <c r="V2090" s="558">
        <f aca="true" t="shared" si="541" ref="V2090:AB2090">V1795+V1807+V1819+V1831+V1843+V1855+V1867+V1879+V1891+V1903+V1916+V1928+V1940+V1952+V1964+V1976+V1988+V2000+V2012+V2024+V2036+V2048+V2060+V2072+V2084</f>
        <v>0</v>
      </c>
      <c r="W2090" s="558">
        <f t="shared" si="541"/>
        <v>0</v>
      </c>
      <c r="X2090" s="558">
        <f t="shared" si="541"/>
        <v>0</v>
      </c>
      <c r="Y2090" s="558">
        <f t="shared" si="541"/>
        <v>192.4</v>
      </c>
      <c r="Z2090" s="558">
        <f t="shared" si="541"/>
        <v>0</v>
      </c>
      <c r="AA2090" s="558">
        <f t="shared" si="541"/>
        <v>0</v>
      </c>
      <c r="AB2090" s="558">
        <f t="shared" si="541"/>
        <v>0</v>
      </c>
      <c r="AC2090" s="578"/>
      <c r="AD2090" s="579"/>
      <c r="AE2090" s="580"/>
    </row>
    <row r="2091" spans="1:31" s="6" customFormat="1" ht="13.5" thickBot="1">
      <c r="A2091" s="587"/>
      <c r="B2091" s="588"/>
      <c r="C2091" s="589">
        <v>2025</v>
      </c>
      <c r="D2091" s="642" t="e">
        <f>D1796+D1808+D1820+D1832+D1844+D1856+D1868+D1880+D1892+D1904+D1917+D1929+D1941+D1953+D1965+D1977+D1989+D2001+D2013+D2025+D2037+D2049+D2061+D2073+D2085+#REF!</f>
        <v>#REF!</v>
      </c>
      <c r="E2091" s="643" t="e">
        <f>E1796+E1808+E1820+E1832+E1844+E1856+E1868+E1880+E1892+E1904+E1917+E1929+E1941+E1953+E1965+E1977+E1989+E2001+E2013+E2025+E2037+E2049+E2061+E2073+E2085+#REF!</f>
        <v>#REF!</v>
      </c>
      <c r="F2091" s="593" t="e">
        <f>F1796+F1808+F1820+F1832+F1844+F1856+F1868+F1880+F1892+F1904+F1917+F1929+F1941+F1953+F1965+F1977+F1989+F2001+F2013+F2025+F2037+F2049+F2061+F2073+F2085+#REF!</f>
        <v>#REF!</v>
      </c>
      <c r="G2091" s="643" t="e">
        <f>G1796+G1808+G1820+G1832+G1844+G1856+G1868+G1880+G1892+G1904+G1917+G1929+G1941+G1953+G1965+G1977+G1989+G2001+G2013+G2025+G2037+G2049+G2061+G2073+G2085+#REF!</f>
        <v>#REF!</v>
      </c>
      <c r="H2091" s="593" t="e">
        <f>H1796+H1808+H1820+H1832+H1844+H1856+H1868+H1880+H1892+H1904+H1917+H1929+H1941+H1953+H1965+H1977+H1989+H2001+H2013+H2025+H2037+H2049+H2061+H2073+H2085+#REF!</f>
        <v>#REF!</v>
      </c>
      <c r="I2091" s="643" t="e">
        <f>I1796+I1808+I1820+I1832+I1844+I1856+I1868+I1880+I1892+I1904+I1917+I1929+I1941+I1953+I1965+I1977+I1989+I2001+I2013+I2025+I2037+I2049+I2061+I2073+I2085+#REF!</f>
        <v>#REF!</v>
      </c>
      <c r="J2091" s="593" t="e">
        <f>J1796+J1808+J1820+J1832+J1844+J1856+J1868+J1880+J1892+J1904+J1917+J1929+J1941+J1953+J1965+J1977+J1989+J2001+J2013+J2025+J2037+J2049+J2061+J2073+J2085+#REF!</f>
        <v>#REF!</v>
      </c>
      <c r="K2091" s="643" t="e">
        <f>K1796+K1808+K1820+K1832+K1844+K1856+K1868+K1880+K1892+K1904+K1917+K1929+K1941+K1953+K1965+K1977+K1989+K2001+K2013+K2025+K2037+K2049+K2061+K2073+K2085+#REF!</f>
        <v>#REF!</v>
      </c>
      <c r="L2091" s="593" t="e">
        <f>L1796+L1808+L1820+L1832+L1844+L1856+L1868+L1880+L1892+L1904+L1917+L1929+L1941+L1953+L1965+L1977+L1989+L2001+L2013+L2025+L2037+L2049+L2061+L2073+L2085+#REF!</f>
        <v>#REF!</v>
      </c>
      <c r="M2091" s="643" t="e">
        <f>M1796+M1808+M1820+M1832+M1844+M1856+M1868+M1880+M1892+M1904+M1917+M1929+M1941+M1953+M1965+M1977+M1989+M2001+M2013+M2025+M2037+M2049+M2061+M2073+M2085+#REF!</f>
        <v>#REF!</v>
      </c>
      <c r="N2091" s="593" t="e">
        <f>N1796+N1808+N1820+N1832+N1844+N1856+N1868+N1880+N1892+N1904+N1917+N1929+N1941+N1953+N1965+N1977+N1989+N2001+N2013+N2025+N2037+N2049+N2061+N2073+N2085+#REF!</f>
        <v>#REF!</v>
      </c>
      <c r="O2091" s="643" t="e">
        <f>O1796+O1808+O1820+O1832+O1844+O1856+O1868+O1880+O1892+O1904+O1917+O1929+O1941+O1953+O1965+O1977+O1989+O2001+O2013+O2025+O2037+O2049+O2061+O2073+O2085+#REF!</f>
        <v>#REF!</v>
      </c>
      <c r="P2091" s="593"/>
      <c r="Q2091" s="559"/>
      <c r="R2091" s="594">
        <v>2025</v>
      </c>
      <c r="S2091" s="545">
        <f t="shared" si="535"/>
        <v>280879.6</v>
      </c>
      <c r="T2091" s="545">
        <f t="shared" si="535"/>
        <v>0</v>
      </c>
      <c r="U2091" s="559">
        <f t="shared" si="536"/>
        <v>280879.6</v>
      </c>
      <c r="V2091" s="559">
        <f aca="true" t="shared" si="542" ref="V2091:AB2091">V1796+V1808+V1820+V1832+V1844+V1856+V1868+V1880+V1892+V1904+V1917+V1929+V1941+V1953+V1965+V1977+V1989+V2001+V2013+V2025+V2037+V2049+V2061+V2073+V2085</f>
        <v>0</v>
      </c>
      <c r="W2091" s="559">
        <f t="shared" si="542"/>
        <v>0</v>
      </c>
      <c r="X2091" s="559">
        <f t="shared" si="542"/>
        <v>0</v>
      </c>
      <c r="Y2091" s="559">
        <f t="shared" si="542"/>
        <v>0</v>
      </c>
      <c r="Z2091" s="559">
        <f t="shared" si="542"/>
        <v>0</v>
      </c>
      <c r="AA2091" s="559">
        <f t="shared" si="542"/>
        <v>0</v>
      </c>
      <c r="AB2091" s="559">
        <f t="shared" si="542"/>
        <v>0</v>
      </c>
      <c r="AC2091" s="588"/>
      <c r="AD2091" s="595"/>
      <c r="AE2091" s="580"/>
    </row>
    <row r="2092" spans="1:31" s="5" customFormat="1" ht="13.5">
      <c r="A2092" s="644" t="s">
        <v>173</v>
      </c>
      <c r="B2092" s="645"/>
      <c r="C2092" s="645"/>
      <c r="D2092" s="645"/>
      <c r="E2092" s="645"/>
      <c r="F2092" s="645"/>
      <c r="G2092" s="645"/>
      <c r="H2092" s="645"/>
      <c r="I2092" s="645"/>
      <c r="J2092" s="645"/>
      <c r="K2092" s="645"/>
      <c r="L2092" s="645"/>
      <c r="M2092" s="645"/>
      <c r="N2092" s="645"/>
      <c r="O2092" s="645"/>
      <c r="P2092" s="645"/>
      <c r="Q2092" s="646"/>
      <c r="R2092" s="647" t="s">
        <v>27</v>
      </c>
      <c r="S2092" s="563">
        <f>SUM(S2093:S2103)</f>
        <v>943448.5000000001</v>
      </c>
      <c r="T2092" s="563">
        <f>SUM(T2093:T2103)</f>
        <v>340115.3</v>
      </c>
      <c r="U2092" s="563">
        <f>SUM(U2093:U2103)</f>
        <v>943256.1000000001</v>
      </c>
      <c r="V2092" s="563">
        <f aca="true" t="shared" si="543" ref="V2092:AB2092">SUM(V2093:V2103)</f>
        <v>340115.3</v>
      </c>
      <c r="W2092" s="563">
        <f t="shared" si="543"/>
        <v>0</v>
      </c>
      <c r="X2092" s="563">
        <f t="shared" si="543"/>
        <v>0</v>
      </c>
      <c r="Y2092" s="563">
        <f t="shared" si="543"/>
        <v>192.4</v>
      </c>
      <c r="Z2092" s="563">
        <f t="shared" si="543"/>
        <v>0</v>
      </c>
      <c r="AA2092" s="563">
        <f t="shared" si="543"/>
        <v>0</v>
      </c>
      <c r="AB2092" s="563">
        <f t="shared" si="543"/>
        <v>0</v>
      </c>
      <c r="AC2092" s="648"/>
      <c r="AD2092" s="649"/>
      <c r="AE2092" s="650"/>
    </row>
    <row r="2093" spans="1:31" s="5" customFormat="1" ht="13.5">
      <c r="A2093" s="644"/>
      <c r="B2093" s="645"/>
      <c r="C2093" s="645"/>
      <c r="D2093" s="645"/>
      <c r="E2093" s="645"/>
      <c r="F2093" s="645"/>
      <c r="G2093" s="645"/>
      <c r="H2093" s="645"/>
      <c r="I2093" s="645"/>
      <c r="J2093" s="645"/>
      <c r="K2093" s="645"/>
      <c r="L2093" s="645"/>
      <c r="M2093" s="645"/>
      <c r="N2093" s="645"/>
      <c r="O2093" s="645"/>
      <c r="P2093" s="645"/>
      <c r="Q2093" s="646"/>
      <c r="R2093" s="651" t="s">
        <v>30</v>
      </c>
      <c r="S2093" s="555">
        <f>U2093+W2093+Y2093+AA2093</f>
        <v>13984.1</v>
      </c>
      <c r="T2093" s="555">
        <f>V2093+X2093+Z2093+AB2093</f>
        <v>13984.1</v>
      </c>
      <c r="U2093" s="555">
        <f>U1786+U1798+U1810+U1822+U1834+U1846+U1858+U1870+U1882+U1894+U1906+U1919+U1931+U1943+U1955+U1967+U1979+U1991++U2003+U2015+U2027+U2039+U2051+U2063+U2075</f>
        <v>13984.1</v>
      </c>
      <c r="V2093" s="555">
        <f aca="true" t="shared" si="544" ref="V2093:AA2093">V1786+V1798+V1810+V1822+V1834+V1846+V1858+V1870+V1882+V1894+V1906+V1919+V1931+V1943+V1955+V1967+V1979+V1991++V2003+V2015+V2027+V2039+V2051+V2063+V2075</f>
        <v>13984.1</v>
      </c>
      <c r="W2093" s="555">
        <f t="shared" si="544"/>
        <v>0</v>
      </c>
      <c r="X2093" s="555">
        <f t="shared" si="544"/>
        <v>0</v>
      </c>
      <c r="Y2093" s="555">
        <f t="shared" si="544"/>
        <v>0</v>
      </c>
      <c r="Z2093" s="555">
        <f t="shared" si="544"/>
        <v>0</v>
      </c>
      <c r="AA2093" s="555">
        <f t="shared" si="544"/>
        <v>0</v>
      </c>
      <c r="AB2093" s="555">
        <f>AB1786+AB1798+AB1810+AB1822+AB1834+AB1846+AB1858+AB1870+AB1882+AB1894+AB1906+AB1919+AB1931+AB1943+AB1955+AB1967+AB1979+AB1991++AB2003+AB2015+AB2027+AB2039</f>
        <v>0</v>
      </c>
      <c r="AC2093" s="648"/>
      <c r="AD2093" s="649"/>
      <c r="AE2093" s="650"/>
    </row>
    <row r="2094" spans="1:31" s="5" customFormat="1" ht="13.5">
      <c r="A2094" s="644"/>
      <c r="B2094" s="645"/>
      <c r="C2094" s="645"/>
      <c r="D2094" s="645"/>
      <c r="E2094" s="645"/>
      <c r="F2094" s="645"/>
      <c r="G2094" s="645"/>
      <c r="H2094" s="645"/>
      <c r="I2094" s="645"/>
      <c r="J2094" s="645"/>
      <c r="K2094" s="645"/>
      <c r="L2094" s="645"/>
      <c r="M2094" s="645"/>
      <c r="N2094" s="645"/>
      <c r="O2094" s="645"/>
      <c r="P2094" s="645"/>
      <c r="Q2094" s="646"/>
      <c r="R2094" s="651" t="s">
        <v>33</v>
      </c>
      <c r="S2094" s="555">
        <f aca="true" t="shared" si="545" ref="S2094:S2103">U2094+W2094+Y2094+AA2094</f>
        <v>74641.3</v>
      </c>
      <c r="T2094" s="555">
        <f aca="true" t="shared" si="546" ref="T2094:T2103">V2094+X2094+Z2094+AB2094</f>
        <v>74641.3</v>
      </c>
      <c r="U2094" s="555">
        <f aca="true" t="shared" si="547" ref="U2094:AA2097">U1787+U1799+U1811+U1823+U1835+U1847+U1859+U1871+U1883+U1895+U1907+U1920+U1932+U1944+U1956+U1968+U1980+U1992++U2004+U2016+U2028+U2040+U2052+U2064+U2076</f>
        <v>74641.3</v>
      </c>
      <c r="V2094" s="555">
        <f t="shared" si="547"/>
        <v>74641.3</v>
      </c>
      <c r="W2094" s="555">
        <f t="shared" si="547"/>
        <v>0</v>
      </c>
      <c r="X2094" s="555">
        <f t="shared" si="547"/>
        <v>0</v>
      </c>
      <c r="Y2094" s="555">
        <f t="shared" si="547"/>
        <v>0</v>
      </c>
      <c r="Z2094" s="555">
        <f t="shared" si="547"/>
        <v>0</v>
      </c>
      <c r="AA2094" s="555">
        <f t="shared" si="547"/>
        <v>0</v>
      </c>
      <c r="AB2094" s="555">
        <f>AB1787+AB1799+AB1811+AB1823+AB1835+AB1847+AB1859+AB1871+AB1883+AB1895+AB1907+AB1920+AB1932+AB1944+AB1956+AB1968+AB1980+AB1992++AB2004+AB2016+AB2028+AB2040</f>
        <v>0</v>
      </c>
      <c r="AC2094" s="648"/>
      <c r="AD2094" s="649"/>
      <c r="AE2094" s="650"/>
    </row>
    <row r="2095" spans="1:31" s="5" customFormat="1" ht="13.5">
      <c r="A2095" s="644"/>
      <c r="B2095" s="645"/>
      <c r="C2095" s="645"/>
      <c r="D2095" s="645"/>
      <c r="E2095" s="645"/>
      <c r="F2095" s="645"/>
      <c r="G2095" s="645"/>
      <c r="H2095" s="645"/>
      <c r="I2095" s="645"/>
      <c r="J2095" s="645"/>
      <c r="K2095" s="645"/>
      <c r="L2095" s="645"/>
      <c r="M2095" s="645"/>
      <c r="N2095" s="645"/>
      <c r="O2095" s="645"/>
      <c r="P2095" s="645"/>
      <c r="Q2095" s="646"/>
      <c r="R2095" s="651" t="s">
        <v>34</v>
      </c>
      <c r="S2095" s="555">
        <f t="shared" si="545"/>
        <v>37865.2</v>
      </c>
      <c r="T2095" s="555">
        <f t="shared" si="546"/>
        <v>37865.2</v>
      </c>
      <c r="U2095" s="555">
        <f t="shared" si="547"/>
        <v>37865.2</v>
      </c>
      <c r="V2095" s="555">
        <f t="shared" si="547"/>
        <v>37865.2</v>
      </c>
      <c r="W2095" s="555">
        <f t="shared" si="547"/>
        <v>0</v>
      </c>
      <c r="X2095" s="555">
        <f t="shared" si="547"/>
        <v>0</v>
      </c>
      <c r="Y2095" s="555">
        <f t="shared" si="547"/>
        <v>0</v>
      </c>
      <c r="Z2095" s="555">
        <f t="shared" si="547"/>
        <v>0</v>
      </c>
      <c r="AA2095" s="555">
        <f t="shared" si="547"/>
        <v>0</v>
      </c>
      <c r="AB2095" s="555">
        <f>AB1788+AB1800+AB1812+AB1824+AB1836+AB1848+AB1860+AB1872+AB1884+AB1896+AB1908+AB1921+AB1933+AB1945+AB1957+AB1969+AB1981+AB1993++AB2005+AB2017+AB2029+AB2041</f>
        <v>0</v>
      </c>
      <c r="AC2095" s="648"/>
      <c r="AD2095" s="649"/>
      <c r="AE2095" s="650"/>
    </row>
    <row r="2096" spans="1:31" s="5" customFormat="1" ht="13.5">
      <c r="A2096" s="644"/>
      <c r="B2096" s="645"/>
      <c r="C2096" s="645"/>
      <c r="D2096" s="645"/>
      <c r="E2096" s="645"/>
      <c r="F2096" s="645"/>
      <c r="G2096" s="645"/>
      <c r="H2096" s="645"/>
      <c r="I2096" s="645"/>
      <c r="J2096" s="645"/>
      <c r="K2096" s="645"/>
      <c r="L2096" s="645"/>
      <c r="M2096" s="645"/>
      <c r="N2096" s="645"/>
      <c r="O2096" s="645"/>
      <c r="P2096" s="645"/>
      <c r="Q2096" s="646"/>
      <c r="R2096" s="651" t="s">
        <v>35</v>
      </c>
      <c r="S2096" s="555">
        <f>U2096+W2096+Y2096+AA2096</f>
        <v>80917.79999999999</v>
      </c>
      <c r="T2096" s="555">
        <f t="shared" si="546"/>
        <v>80917.79999999999</v>
      </c>
      <c r="U2096" s="555">
        <f t="shared" si="547"/>
        <v>80917.79999999999</v>
      </c>
      <c r="V2096" s="555">
        <f t="shared" si="547"/>
        <v>80917.79999999999</v>
      </c>
      <c r="W2096" s="555">
        <f t="shared" si="547"/>
        <v>0</v>
      </c>
      <c r="X2096" s="555">
        <f t="shared" si="547"/>
        <v>0</v>
      </c>
      <c r="Y2096" s="555">
        <f t="shared" si="547"/>
        <v>0</v>
      </c>
      <c r="Z2096" s="555">
        <f t="shared" si="547"/>
        <v>0</v>
      </c>
      <c r="AA2096" s="555">
        <f t="shared" si="547"/>
        <v>0</v>
      </c>
      <c r="AB2096" s="555">
        <f>AB1789+AB1801+AB1813+AB1825+AB1837+AB1849+AB1861+AB1873+AB1885+AB1897+AB1909+AB1922+AB1934+AB1946+AB1958+AB1970+AB1982+AB1994++AB2006+AB2018+AB2030+AB2042</f>
        <v>0</v>
      </c>
      <c r="AC2096" s="648"/>
      <c r="AD2096" s="649"/>
      <c r="AE2096" s="650"/>
    </row>
    <row r="2097" spans="1:31" s="5" customFormat="1" ht="13.5">
      <c r="A2097" s="644"/>
      <c r="B2097" s="645"/>
      <c r="C2097" s="645"/>
      <c r="D2097" s="645"/>
      <c r="E2097" s="645"/>
      <c r="F2097" s="645"/>
      <c r="G2097" s="645"/>
      <c r="H2097" s="645"/>
      <c r="I2097" s="645"/>
      <c r="J2097" s="645"/>
      <c r="K2097" s="645"/>
      <c r="L2097" s="645"/>
      <c r="M2097" s="645"/>
      <c r="N2097" s="645"/>
      <c r="O2097" s="645"/>
      <c r="P2097" s="645"/>
      <c r="Q2097" s="646"/>
      <c r="R2097" s="651" t="s">
        <v>36</v>
      </c>
      <c r="S2097" s="555">
        <f t="shared" si="545"/>
        <v>21664.899999999998</v>
      </c>
      <c r="T2097" s="555">
        <f t="shared" si="546"/>
        <v>21664.899999999998</v>
      </c>
      <c r="U2097" s="555">
        <f t="shared" si="547"/>
        <v>21664.899999999998</v>
      </c>
      <c r="V2097" s="555">
        <f t="shared" si="547"/>
        <v>21664.899999999998</v>
      </c>
      <c r="W2097" s="555">
        <f t="shared" si="547"/>
        <v>0</v>
      </c>
      <c r="X2097" s="555">
        <f t="shared" si="547"/>
        <v>0</v>
      </c>
      <c r="Y2097" s="555">
        <f t="shared" si="547"/>
        <v>0</v>
      </c>
      <c r="Z2097" s="555">
        <f t="shared" si="547"/>
        <v>0</v>
      </c>
      <c r="AA2097" s="555">
        <f t="shared" si="547"/>
        <v>0</v>
      </c>
      <c r="AB2097" s="555">
        <f>AB1790+AB1802+AB1814+AB1826+AB1838+AB1850+AB1862+AB1874+AB1886+AB1898+AB1910+AB1923+AB1935+AB1947+AB1959+AB1971+AB1983+AB1995++AB2007+AB2019+AB2031+AB2043</f>
        <v>0</v>
      </c>
      <c r="AC2097" s="648"/>
      <c r="AD2097" s="649"/>
      <c r="AE2097" s="650"/>
    </row>
    <row r="2098" spans="1:31" s="5" customFormat="1" ht="13.5">
      <c r="A2098" s="644"/>
      <c r="B2098" s="645"/>
      <c r="C2098" s="645"/>
      <c r="D2098" s="645"/>
      <c r="E2098" s="645"/>
      <c r="F2098" s="645"/>
      <c r="G2098" s="645"/>
      <c r="H2098" s="645"/>
      <c r="I2098" s="645"/>
      <c r="J2098" s="645"/>
      <c r="K2098" s="645"/>
      <c r="L2098" s="645"/>
      <c r="M2098" s="645"/>
      <c r="N2098" s="645"/>
      <c r="O2098" s="645"/>
      <c r="P2098" s="645"/>
      <c r="Q2098" s="646"/>
      <c r="R2098" s="651" t="s">
        <v>207</v>
      </c>
      <c r="S2098" s="555">
        <f t="shared" si="545"/>
        <v>111041.99999999999</v>
      </c>
      <c r="T2098" s="555">
        <f t="shared" si="546"/>
        <v>111041.99999999999</v>
      </c>
      <c r="U2098" s="555">
        <f>U1791+U1803+U1815+U1827+U1839+U1851+U1863+U1875+U1887+U1899+U1911+U1924+U1936+U1948+U1960+U1972+U1984+U1996++U2008+U2020+U2032+U2044+U2056+U2068+U2080</f>
        <v>111041.99999999999</v>
      </c>
      <c r="V2098" s="555">
        <f aca="true" t="shared" si="548" ref="V2098:AB2098">V1791+V1803+V1815+V1827+V1839+V1851+V1863+V1875+V1887+V1899+V1911+V1924+V1936+V1948+V1960+V1972+V1984+V1996++V2008+V2020+V2032+V2044+V2056+V2068+V2080</f>
        <v>111041.99999999999</v>
      </c>
      <c r="W2098" s="555">
        <f t="shared" si="548"/>
        <v>0</v>
      </c>
      <c r="X2098" s="555">
        <f t="shared" si="548"/>
        <v>0</v>
      </c>
      <c r="Y2098" s="555">
        <f t="shared" si="548"/>
        <v>0</v>
      </c>
      <c r="Z2098" s="555">
        <f t="shared" si="548"/>
        <v>0</v>
      </c>
      <c r="AA2098" s="555">
        <f t="shared" si="548"/>
        <v>0</v>
      </c>
      <c r="AB2098" s="555">
        <f t="shared" si="548"/>
        <v>0</v>
      </c>
      <c r="AC2098" s="648"/>
      <c r="AD2098" s="649"/>
      <c r="AE2098" s="650"/>
    </row>
    <row r="2099" spans="1:31" s="5" customFormat="1" ht="13.5">
      <c r="A2099" s="644"/>
      <c r="B2099" s="645"/>
      <c r="C2099" s="645"/>
      <c r="D2099" s="645"/>
      <c r="E2099" s="645"/>
      <c r="F2099" s="645"/>
      <c r="G2099" s="645"/>
      <c r="H2099" s="645"/>
      <c r="I2099" s="645"/>
      <c r="J2099" s="645"/>
      <c r="K2099" s="645"/>
      <c r="L2099" s="645"/>
      <c r="M2099" s="645"/>
      <c r="N2099" s="645"/>
      <c r="O2099" s="645"/>
      <c r="P2099" s="645"/>
      <c r="Q2099" s="646"/>
      <c r="R2099" s="651" t="s">
        <v>214</v>
      </c>
      <c r="S2099" s="555">
        <f t="shared" si="545"/>
        <v>228981.5</v>
      </c>
      <c r="T2099" s="555">
        <f t="shared" si="546"/>
        <v>0</v>
      </c>
      <c r="U2099" s="555">
        <f>U1792+U1804+U1816+U1828+U1840+U1852+U1864+U1876+U1888+U1900+U1913+U1925+U1937+U1949+U1961+U1973+U1985+U1997++U2009+U2021+U2033+U2045+U2057+U2069+U2081</f>
        <v>228981.5</v>
      </c>
      <c r="V2099" s="555">
        <f aca="true" t="shared" si="549" ref="V2099:AB2099">V1792+V1804+V1816+V1828+V1840+V1852+V1864+V1876+V1888+V1900+V1913+V1925+V1937+V1949+V1961+V1973+V1985+V1997++V2009+V2021+V2033+V2045+V2057+V2069+V2081</f>
        <v>0</v>
      </c>
      <c r="W2099" s="555">
        <f t="shared" si="549"/>
        <v>0</v>
      </c>
      <c r="X2099" s="555">
        <f t="shared" si="549"/>
        <v>0</v>
      </c>
      <c r="Y2099" s="555">
        <f t="shared" si="549"/>
        <v>0</v>
      </c>
      <c r="Z2099" s="555">
        <f t="shared" si="549"/>
        <v>0</v>
      </c>
      <c r="AA2099" s="555">
        <f t="shared" si="549"/>
        <v>0</v>
      </c>
      <c r="AB2099" s="555">
        <f t="shared" si="549"/>
        <v>0</v>
      </c>
      <c r="AC2099" s="648"/>
      <c r="AD2099" s="649"/>
      <c r="AE2099" s="650"/>
    </row>
    <row r="2100" spans="1:31" s="5" customFormat="1" ht="13.5">
      <c r="A2100" s="644"/>
      <c r="B2100" s="645"/>
      <c r="C2100" s="645"/>
      <c r="D2100" s="645"/>
      <c r="E2100" s="645"/>
      <c r="F2100" s="645"/>
      <c r="G2100" s="645"/>
      <c r="H2100" s="645"/>
      <c r="I2100" s="645"/>
      <c r="J2100" s="645"/>
      <c r="K2100" s="645"/>
      <c r="L2100" s="645"/>
      <c r="M2100" s="645"/>
      <c r="N2100" s="645"/>
      <c r="O2100" s="645"/>
      <c r="P2100" s="645"/>
      <c r="Q2100" s="646"/>
      <c r="R2100" s="651" t="s">
        <v>215</v>
      </c>
      <c r="S2100" s="555">
        <f t="shared" si="545"/>
        <v>9871.800000000001</v>
      </c>
      <c r="T2100" s="555">
        <f t="shared" si="546"/>
        <v>0</v>
      </c>
      <c r="U2100" s="555">
        <f>U1793+U1805+U1817+U1829+U1841+U1853+U1865+U1877+U1889+U1901+U1914+U1926+U1938+U1950+U1962+U1974+U1986+U1998++U2010+U2022+U2034+U2046+U2058+U2070+U2082</f>
        <v>9871.800000000001</v>
      </c>
      <c r="V2100" s="555">
        <f aca="true" t="shared" si="550" ref="V2100:AB2100">V1793+V1805+V1817+V1829+V1841+V1853+V1865+V1877+V1889+V1901+V1914+V1926+V1938+V1950+V1962+V1974+V1986+V1998++V2010+V2022+V2034+V2046+V2058+V2070+V2082</f>
        <v>0</v>
      </c>
      <c r="W2100" s="555">
        <f t="shared" si="550"/>
        <v>0</v>
      </c>
      <c r="X2100" s="555">
        <f t="shared" si="550"/>
        <v>0</v>
      </c>
      <c r="Y2100" s="555">
        <f t="shared" si="550"/>
        <v>0</v>
      </c>
      <c r="Z2100" s="555">
        <f t="shared" si="550"/>
        <v>0</v>
      </c>
      <c r="AA2100" s="555">
        <f t="shared" si="550"/>
        <v>0</v>
      </c>
      <c r="AB2100" s="555">
        <f t="shared" si="550"/>
        <v>0</v>
      </c>
      <c r="AC2100" s="648"/>
      <c r="AD2100" s="649"/>
      <c r="AE2100" s="650"/>
    </row>
    <row r="2101" spans="1:31" s="5" customFormat="1" ht="13.5">
      <c r="A2101" s="644"/>
      <c r="B2101" s="645"/>
      <c r="C2101" s="645"/>
      <c r="D2101" s="645"/>
      <c r="E2101" s="645"/>
      <c r="F2101" s="645"/>
      <c r="G2101" s="645"/>
      <c r="H2101" s="645"/>
      <c r="I2101" s="645"/>
      <c r="J2101" s="645"/>
      <c r="K2101" s="645"/>
      <c r="L2101" s="645"/>
      <c r="M2101" s="645"/>
      <c r="N2101" s="645"/>
      <c r="O2101" s="645"/>
      <c r="P2101" s="645"/>
      <c r="Q2101" s="646"/>
      <c r="R2101" s="651" t="s">
        <v>216</v>
      </c>
      <c r="S2101" s="555">
        <f>U2101+W2101+Y2101+AA2101</f>
        <v>0</v>
      </c>
      <c r="T2101" s="555">
        <f>V2101+X2101+Z2101+AB2101</f>
        <v>0</v>
      </c>
      <c r="U2101" s="555">
        <f>U1794+U1806+U1818+U1830+U1842+U1854+U1866+U1878+U1890+U1902+U1915+U1927+U1939+U1951+U1963+U1975+U1987+U1999++U2011+U2023+U2035+U2047+U2059+U2071+U2083</f>
        <v>0</v>
      </c>
      <c r="V2101" s="555">
        <f aca="true" t="shared" si="551" ref="V2101:AB2101">V1794+V1806+V1818+V1830+V1842+V1854+V1866+V1878+V1890+V1902+V1915+V1927+V1939+V1951+V1963+V1975+V1987+V1999++V2011+V2023+V2035+V2047+V2059+V2071+V2083</f>
        <v>0</v>
      </c>
      <c r="W2101" s="555">
        <f t="shared" si="551"/>
        <v>0</v>
      </c>
      <c r="X2101" s="555">
        <f t="shared" si="551"/>
        <v>0</v>
      </c>
      <c r="Y2101" s="555">
        <f t="shared" si="551"/>
        <v>0</v>
      </c>
      <c r="Z2101" s="555">
        <f t="shared" si="551"/>
        <v>0</v>
      </c>
      <c r="AA2101" s="555">
        <f t="shared" si="551"/>
        <v>0</v>
      </c>
      <c r="AB2101" s="555">
        <f t="shared" si="551"/>
        <v>0</v>
      </c>
      <c r="AC2101" s="648"/>
      <c r="AD2101" s="649"/>
      <c r="AE2101" s="650"/>
    </row>
    <row r="2102" spans="1:31" s="5" customFormat="1" ht="13.5">
      <c r="A2102" s="644"/>
      <c r="B2102" s="645"/>
      <c r="C2102" s="645"/>
      <c r="D2102" s="645"/>
      <c r="E2102" s="645"/>
      <c r="F2102" s="645"/>
      <c r="G2102" s="645"/>
      <c r="H2102" s="645"/>
      <c r="I2102" s="645"/>
      <c r="J2102" s="645"/>
      <c r="K2102" s="645"/>
      <c r="L2102" s="645"/>
      <c r="M2102" s="645"/>
      <c r="N2102" s="645"/>
      <c r="O2102" s="645"/>
      <c r="P2102" s="645"/>
      <c r="Q2102" s="646"/>
      <c r="R2102" s="651" t="s">
        <v>217</v>
      </c>
      <c r="S2102" s="555">
        <f>U2102+W2102+Y2102+AA2102</f>
        <v>83600.29999999999</v>
      </c>
      <c r="T2102" s="555">
        <f>V2102+X2102+Z2102+AB2102</f>
        <v>0</v>
      </c>
      <c r="U2102" s="555">
        <f>U1795+U1807+U1819+U1831+U1843+U1855+U1867+U1879+U1891+U1903+U1916+U1928+U1940+U1952+U1964+U1976+U1988+U2000++U2012+U2024+U2036+U2048+U2060+U2072+U2084</f>
        <v>83407.9</v>
      </c>
      <c r="V2102" s="555">
        <f aca="true" t="shared" si="552" ref="V2102:AB2102">V1795+V1807+V1819+V1831+V1843+V1855+V1867+V1879+V1891+V1903+V1916+V1928+V1940+V1952+V1964+V1976+V1988+V2000++V2012+V2024+V2036+V2048+V2060+V2072+V2084</f>
        <v>0</v>
      </c>
      <c r="W2102" s="555">
        <f t="shared" si="552"/>
        <v>0</v>
      </c>
      <c r="X2102" s="555">
        <f t="shared" si="552"/>
        <v>0</v>
      </c>
      <c r="Y2102" s="555">
        <f t="shared" si="552"/>
        <v>192.4</v>
      </c>
      <c r="Z2102" s="555">
        <f t="shared" si="552"/>
        <v>0</v>
      </c>
      <c r="AA2102" s="555">
        <f t="shared" si="552"/>
        <v>0</v>
      </c>
      <c r="AB2102" s="555">
        <f t="shared" si="552"/>
        <v>0</v>
      </c>
      <c r="AC2102" s="648"/>
      <c r="AD2102" s="649"/>
      <c r="AE2102" s="650"/>
    </row>
    <row r="2103" spans="1:31" s="5" customFormat="1" ht="14.25" thickBot="1">
      <c r="A2103" s="652"/>
      <c r="B2103" s="653"/>
      <c r="C2103" s="653"/>
      <c r="D2103" s="653"/>
      <c r="E2103" s="653"/>
      <c r="F2103" s="653"/>
      <c r="G2103" s="653"/>
      <c r="H2103" s="653"/>
      <c r="I2103" s="653"/>
      <c r="J2103" s="653"/>
      <c r="K2103" s="653"/>
      <c r="L2103" s="653"/>
      <c r="M2103" s="653"/>
      <c r="N2103" s="653"/>
      <c r="O2103" s="653"/>
      <c r="P2103" s="653"/>
      <c r="Q2103" s="654"/>
      <c r="R2103" s="655" t="s">
        <v>218</v>
      </c>
      <c r="S2103" s="556">
        <f t="shared" si="545"/>
        <v>280879.6</v>
      </c>
      <c r="T2103" s="556">
        <f t="shared" si="546"/>
        <v>0</v>
      </c>
      <c r="U2103" s="555">
        <f>U1796+U1808+U1820+U1832+U1844+U1856+U1868+U1880+U1892+U1904+U1917+U1929+U1941+U1953+U1965+U1977+U1989+U2001++U2013+U2025+U2037+U2049+U2061+U2073+U2085</f>
        <v>280879.6</v>
      </c>
      <c r="V2103" s="555">
        <f aca="true" t="shared" si="553" ref="V2103:AB2103">V1796+V1808+V1820+V1832+V1844+V1856+V1868+V1880+V1892+V1904+V1917+V1929+V1941+V1953+V1965+V1977+V1989+V2001++V2013+V2025+V2037+V2049+V2061+V2073+V2085</f>
        <v>0</v>
      </c>
      <c r="W2103" s="555">
        <f t="shared" si="553"/>
        <v>0</v>
      </c>
      <c r="X2103" s="555">
        <f t="shared" si="553"/>
        <v>0</v>
      </c>
      <c r="Y2103" s="555">
        <f t="shared" si="553"/>
        <v>0</v>
      </c>
      <c r="Z2103" s="555">
        <f t="shared" si="553"/>
        <v>0</v>
      </c>
      <c r="AA2103" s="555">
        <f t="shared" si="553"/>
        <v>0</v>
      </c>
      <c r="AB2103" s="555">
        <f t="shared" si="553"/>
        <v>0</v>
      </c>
      <c r="AC2103" s="656"/>
      <c r="AD2103" s="657"/>
      <c r="AE2103" s="650"/>
    </row>
    <row r="2104" spans="1:31" s="5" customFormat="1" ht="13.5">
      <c r="A2104" s="658" t="s">
        <v>140</v>
      </c>
      <c r="B2104" s="659"/>
      <c r="C2104" s="659"/>
      <c r="D2104" s="659"/>
      <c r="E2104" s="659"/>
      <c r="F2104" s="659"/>
      <c r="G2104" s="659"/>
      <c r="H2104" s="659"/>
      <c r="I2104" s="659"/>
      <c r="J2104" s="659"/>
      <c r="K2104" s="659"/>
      <c r="L2104" s="659"/>
      <c r="M2104" s="659"/>
      <c r="N2104" s="659"/>
      <c r="O2104" s="659"/>
      <c r="P2104" s="659"/>
      <c r="Q2104" s="660"/>
      <c r="R2104" s="661" t="s">
        <v>27</v>
      </c>
      <c r="S2104" s="554">
        <f>SUM(S2105:S2115)</f>
        <v>4910</v>
      </c>
      <c r="T2104" s="554">
        <f aca="true" t="shared" si="554" ref="T2104:AB2104">SUM(T2105:T2115)</f>
        <v>4910</v>
      </c>
      <c r="U2104" s="554">
        <f t="shared" si="554"/>
        <v>4910</v>
      </c>
      <c r="V2104" s="554">
        <f t="shared" si="554"/>
        <v>4910</v>
      </c>
      <c r="W2104" s="554">
        <f t="shared" si="554"/>
        <v>0</v>
      </c>
      <c r="X2104" s="554">
        <f t="shared" si="554"/>
        <v>0</v>
      </c>
      <c r="Y2104" s="554">
        <f t="shared" si="554"/>
        <v>0</v>
      </c>
      <c r="Z2104" s="554">
        <f t="shared" si="554"/>
        <v>0</v>
      </c>
      <c r="AA2104" s="554">
        <f t="shared" si="554"/>
        <v>0</v>
      </c>
      <c r="AB2104" s="554">
        <f t="shared" si="554"/>
        <v>0</v>
      </c>
      <c r="AC2104" s="662"/>
      <c r="AD2104" s="663"/>
      <c r="AE2104" s="650"/>
    </row>
    <row r="2105" spans="1:31" s="5" customFormat="1" ht="13.5">
      <c r="A2105" s="644"/>
      <c r="B2105" s="645"/>
      <c r="C2105" s="645"/>
      <c r="D2105" s="645"/>
      <c r="E2105" s="645"/>
      <c r="F2105" s="645"/>
      <c r="G2105" s="645"/>
      <c r="H2105" s="645"/>
      <c r="I2105" s="645"/>
      <c r="J2105" s="645"/>
      <c r="K2105" s="645"/>
      <c r="L2105" s="645"/>
      <c r="M2105" s="645"/>
      <c r="N2105" s="645"/>
      <c r="O2105" s="645"/>
      <c r="P2105" s="645"/>
      <c r="Q2105" s="646"/>
      <c r="R2105" s="651" t="s">
        <v>30</v>
      </c>
      <c r="S2105" s="555">
        <f aca="true" t="shared" si="555" ref="S2105:T2107">U2105+W2105+Y2105+AA2105</f>
        <v>1335</v>
      </c>
      <c r="T2105" s="555">
        <f t="shared" si="555"/>
        <v>1335</v>
      </c>
      <c r="U2105" s="555">
        <f>U1798</f>
        <v>1335</v>
      </c>
      <c r="V2105" s="555">
        <f>V1798</f>
        <v>1335</v>
      </c>
      <c r="W2105" s="555">
        <f aca="true" t="shared" si="556" ref="W2105:AB2105">W1798</f>
        <v>0</v>
      </c>
      <c r="X2105" s="555">
        <f t="shared" si="556"/>
        <v>0</v>
      </c>
      <c r="Y2105" s="555">
        <f t="shared" si="556"/>
        <v>0</v>
      </c>
      <c r="Z2105" s="555">
        <f t="shared" si="556"/>
        <v>0</v>
      </c>
      <c r="AA2105" s="555">
        <f t="shared" si="556"/>
        <v>0</v>
      </c>
      <c r="AB2105" s="555">
        <f t="shared" si="556"/>
        <v>0</v>
      </c>
      <c r="AC2105" s="648"/>
      <c r="AD2105" s="649"/>
      <c r="AE2105" s="650"/>
    </row>
    <row r="2106" spans="1:31" s="5" customFormat="1" ht="13.5">
      <c r="A2106" s="644"/>
      <c r="B2106" s="645"/>
      <c r="C2106" s="645"/>
      <c r="D2106" s="645"/>
      <c r="E2106" s="645"/>
      <c r="F2106" s="645"/>
      <c r="G2106" s="645"/>
      <c r="H2106" s="645"/>
      <c r="I2106" s="645"/>
      <c r="J2106" s="645"/>
      <c r="K2106" s="645"/>
      <c r="L2106" s="645"/>
      <c r="M2106" s="645"/>
      <c r="N2106" s="645"/>
      <c r="O2106" s="645"/>
      <c r="P2106" s="645"/>
      <c r="Q2106" s="646"/>
      <c r="R2106" s="651" t="s">
        <v>33</v>
      </c>
      <c r="S2106" s="555">
        <f t="shared" si="555"/>
        <v>2800</v>
      </c>
      <c r="T2106" s="555">
        <f t="shared" si="555"/>
        <v>2800</v>
      </c>
      <c r="U2106" s="555">
        <f>U1932+U1944</f>
        <v>2800</v>
      </c>
      <c r="V2106" s="555">
        <f aca="true" t="shared" si="557" ref="V2106:AB2106">V1932+V1944</f>
        <v>2800</v>
      </c>
      <c r="W2106" s="555">
        <f t="shared" si="557"/>
        <v>0</v>
      </c>
      <c r="X2106" s="555">
        <f t="shared" si="557"/>
        <v>0</v>
      </c>
      <c r="Y2106" s="555">
        <f t="shared" si="557"/>
        <v>0</v>
      </c>
      <c r="Z2106" s="555">
        <f t="shared" si="557"/>
        <v>0</v>
      </c>
      <c r="AA2106" s="555">
        <f t="shared" si="557"/>
        <v>0</v>
      </c>
      <c r="AB2106" s="555">
        <f t="shared" si="557"/>
        <v>0</v>
      </c>
      <c r="AC2106" s="648"/>
      <c r="AD2106" s="649"/>
      <c r="AE2106" s="650"/>
    </row>
    <row r="2107" spans="1:31" s="5" customFormat="1" ht="13.5">
      <c r="A2107" s="644"/>
      <c r="B2107" s="645"/>
      <c r="C2107" s="645"/>
      <c r="D2107" s="645"/>
      <c r="E2107" s="645"/>
      <c r="F2107" s="645"/>
      <c r="G2107" s="645"/>
      <c r="H2107" s="645"/>
      <c r="I2107" s="645"/>
      <c r="J2107" s="645"/>
      <c r="K2107" s="645"/>
      <c r="L2107" s="645"/>
      <c r="M2107" s="645"/>
      <c r="N2107" s="645"/>
      <c r="O2107" s="645"/>
      <c r="P2107" s="645"/>
      <c r="Q2107" s="646"/>
      <c r="R2107" s="651" t="s">
        <v>34</v>
      </c>
      <c r="S2107" s="555">
        <f t="shared" si="555"/>
        <v>775</v>
      </c>
      <c r="T2107" s="555">
        <f t="shared" si="555"/>
        <v>775</v>
      </c>
      <c r="U2107" s="555">
        <f>U1933+U1908</f>
        <v>775</v>
      </c>
      <c r="V2107" s="555">
        <f aca="true" t="shared" si="558" ref="V2107:AB2107">V1933+V1908</f>
        <v>775</v>
      </c>
      <c r="W2107" s="555">
        <f t="shared" si="558"/>
        <v>0</v>
      </c>
      <c r="X2107" s="555">
        <f t="shared" si="558"/>
        <v>0</v>
      </c>
      <c r="Y2107" s="555">
        <f t="shared" si="558"/>
        <v>0</v>
      </c>
      <c r="Z2107" s="555">
        <f t="shared" si="558"/>
        <v>0</v>
      </c>
      <c r="AA2107" s="555">
        <f t="shared" si="558"/>
        <v>0</v>
      </c>
      <c r="AB2107" s="555">
        <f t="shared" si="558"/>
        <v>0</v>
      </c>
      <c r="AC2107" s="648"/>
      <c r="AD2107" s="649"/>
      <c r="AE2107" s="650"/>
    </row>
    <row r="2108" spans="1:31" s="5" customFormat="1" ht="13.5">
      <c r="A2108" s="644"/>
      <c r="B2108" s="645"/>
      <c r="C2108" s="645"/>
      <c r="D2108" s="645"/>
      <c r="E2108" s="645"/>
      <c r="F2108" s="645"/>
      <c r="G2108" s="645"/>
      <c r="H2108" s="645"/>
      <c r="I2108" s="645"/>
      <c r="J2108" s="645"/>
      <c r="K2108" s="645"/>
      <c r="L2108" s="645"/>
      <c r="M2108" s="645"/>
      <c r="N2108" s="645"/>
      <c r="O2108" s="645"/>
      <c r="P2108" s="645"/>
      <c r="Q2108" s="646"/>
      <c r="R2108" s="651" t="s">
        <v>35</v>
      </c>
      <c r="S2108" s="555">
        <f aca="true" t="shared" si="559" ref="S2108:S2115">U2108+W2108+Y2108+AA2108</f>
        <v>0</v>
      </c>
      <c r="T2108" s="555">
        <f aca="true" t="shared" si="560" ref="T2108:T2115">V2108+X2108+Z2108+AB2108</f>
        <v>0</v>
      </c>
      <c r="U2108" s="555">
        <f>U1813+U1825+U1837+U1849+U1873+U1885+U1897+U1909+U1910</f>
        <v>0</v>
      </c>
      <c r="V2108" s="555">
        <f aca="true" t="shared" si="561" ref="V2108:AB2108">V1813+V1825+V1837+V1849+V1873+V1885+V1897+V1909+V1910</f>
        <v>0</v>
      </c>
      <c r="W2108" s="555">
        <f t="shared" si="561"/>
        <v>0</v>
      </c>
      <c r="X2108" s="555">
        <f t="shared" si="561"/>
        <v>0</v>
      </c>
      <c r="Y2108" s="555">
        <f t="shared" si="561"/>
        <v>0</v>
      </c>
      <c r="Z2108" s="555">
        <f t="shared" si="561"/>
        <v>0</v>
      </c>
      <c r="AA2108" s="555">
        <f t="shared" si="561"/>
        <v>0</v>
      </c>
      <c r="AB2108" s="555">
        <f t="shared" si="561"/>
        <v>0</v>
      </c>
      <c r="AC2108" s="648"/>
      <c r="AD2108" s="649"/>
      <c r="AE2108" s="650"/>
    </row>
    <row r="2109" spans="1:31" s="5" customFormat="1" ht="13.5">
      <c r="A2109" s="644"/>
      <c r="B2109" s="645"/>
      <c r="C2109" s="645"/>
      <c r="D2109" s="645"/>
      <c r="E2109" s="645"/>
      <c r="F2109" s="645"/>
      <c r="G2109" s="645"/>
      <c r="H2109" s="645"/>
      <c r="I2109" s="645"/>
      <c r="J2109" s="645"/>
      <c r="K2109" s="645"/>
      <c r="L2109" s="645"/>
      <c r="M2109" s="645"/>
      <c r="N2109" s="645"/>
      <c r="O2109" s="645"/>
      <c r="P2109" s="645"/>
      <c r="Q2109" s="646"/>
      <c r="R2109" s="651" t="s">
        <v>36</v>
      </c>
      <c r="S2109" s="555">
        <f t="shared" si="559"/>
        <v>0</v>
      </c>
      <c r="T2109" s="555">
        <f t="shared" si="560"/>
        <v>0</v>
      </c>
      <c r="U2109" s="555">
        <f>U2031</f>
        <v>0</v>
      </c>
      <c r="V2109" s="555">
        <f aca="true" t="shared" si="562" ref="V2109:AB2109">V2031</f>
        <v>0</v>
      </c>
      <c r="W2109" s="555">
        <f t="shared" si="562"/>
        <v>0</v>
      </c>
      <c r="X2109" s="555">
        <f t="shared" si="562"/>
        <v>0</v>
      </c>
      <c r="Y2109" s="555">
        <f t="shared" si="562"/>
        <v>0</v>
      </c>
      <c r="Z2109" s="555">
        <f t="shared" si="562"/>
        <v>0</v>
      </c>
      <c r="AA2109" s="555">
        <f t="shared" si="562"/>
        <v>0</v>
      </c>
      <c r="AB2109" s="555">
        <f t="shared" si="562"/>
        <v>0</v>
      </c>
      <c r="AC2109" s="648"/>
      <c r="AD2109" s="649"/>
      <c r="AE2109" s="650"/>
    </row>
    <row r="2110" spans="1:31" s="5" customFormat="1" ht="13.5">
      <c r="A2110" s="644"/>
      <c r="B2110" s="645"/>
      <c r="C2110" s="645"/>
      <c r="D2110" s="645"/>
      <c r="E2110" s="645"/>
      <c r="F2110" s="645"/>
      <c r="G2110" s="645"/>
      <c r="H2110" s="645"/>
      <c r="I2110" s="645"/>
      <c r="J2110" s="645"/>
      <c r="K2110" s="645"/>
      <c r="L2110" s="645"/>
      <c r="M2110" s="645"/>
      <c r="N2110" s="645"/>
      <c r="O2110" s="645"/>
      <c r="P2110" s="645"/>
      <c r="Q2110" s="646"/>
      <c r="R2110" s="651" t="s">
        <v>207</v>
      </c>
      <c r="S2110" s="555">
        <f t="shared" si="559"/>
        <v>0</v>
      </c>
      <c r="T2110" s="555">
        <f t="shared" si="560"/>
        <v>0</v>
      </c>
      <c r="U2110" s="555">
        <v>0</v>
      </c>
      <c r="V2110" s="555">
        <v>0</v>
      </c>
      <c r="W2110" s="555">
        <v>0</v>
      </c>
      <c r="X2110" s="555">
        <v>0</v>
      </c>
      <c r="Y2110" s="555">
        <v>0</v>
      </c>
      <c r="Z2110" s="555">
        <v>0</v>
      </c>
      <c r="AA2110" s="555">
        <v>0</v>
      </c>
      <c r="AB2110" s="664">
        <v>0</v>
      </c>
      <c r="AC2110" s="648"/>
      <c r="AD2110" s="649"/>
      <c r="AE2110" s="650"/>
    </row>
    <row r="2111" spans="1:31" s="5" customFormat="1" ht="13.5">
      <c r="A2111" s="644"/>
      <c r="B2111" s="645"/>
      <c r="C2111" s="645"/>
      <c r="D2111" s="645"/>
      <c r="E2111" s="645"/>
      <c r="F2111" s="645"/>
      <c r="G2111" s="645"/>
      <c r="H2111" s="645"/>
      <c r="I2111" s="645"/>
      <c r="J2111" s="645"/>
      <c r="K2111" s="645"/>
      <c r="L2111" s="645"/>
      <c r="M2111" s="645"/>
      <c r="N2111" s="645"/>
      <c r="O2111" s="645"/>
      <c r="P2111" s="645"/>
      <c r="Q2111" s="646"/>
      <c r="R2111" s="651" t="s">
        <v>214</v>
      </c>
      <c r="S2111" s="555">
        <f t="shared" si="559"/>
        <v>0</v>
      </c>
      <c r="T2111" s="555">
        <f t="shared" si="560"/>
        <v>0</v>
      </c>
      <c r="U2111" s="555">
        <f>U1816+U1828+U1840+U1852+U1876+U1888+U1900</f>
        <v>0</v>
      </c>
      <c r="V2111" s="555">
        <f aca="true" t="shared" si="563" ref="V2111:AB2111">V1816+V1828+V1840+V1852+V1876+V1888+V1900</f>
        <v>0</v>
      </c>
      <c r="W2111" s="555">
        <f t="shared" si="563"/>
        <v>0</v>
      </c>
      <c r="X2111" s="555">
        <f t="shared" si="563"/>
        <v>0</v>
      </c>
      <c r="Y2111" s="555">
        <f t="shared" si="563"/>
        <v>0</v>
      </c>
      <c r="Z2111" s="555">
        <f t="shared" si="563"/>
        <v>0</v>
      </c>
      <c r="AA2111" s="555">
        <f t="shared" si="563"/>
        <v>0</v>
      </c>
      <c r="AB2111" s="555">
        <f t="shared" si="563"/>
        <v>0</v>
      </c>
      <c r="AC2111" s="648"/>
      <c r="AD2111" s="649"/>
      <c r="AE2111" s="650"/>
    </row>
    <row r="2112" spans="1:31" s="5" customFormat="1" ht="13.5">
      <c r="A2112" s="644"/>
      <c r="B2112" s="645"/>
      <c r="C2112" s="645"/>
      <c r="D2112" s="645"/>
      <c r="E2112" s="645"/>
      <c r="F2112" s="645"/>
      <c r="G2112" s="645"/>
      <c r="H2112" s="645"/>
      <c r="I2112" s="645"/>
      <c r="J2112" s="645"/>
      <c r="K2112" s="645"/>
      <c r="L2112" s="645"/>
      <c r="M2112" s="645"/>
      <c r="N2112" s="645"/>
      <c r="O2112" s="645"/>
      <c r="P2112" s="645"/>
      <c r="Q2112" s="646"/>
      <c r="R2112" s="651" t="s">
        <v>215</v>
      </c>
      <c r="S2112" s="555">
        <f t="shared" si="559"/>
        <v>0</v>
      </c>
      <c r="T2112" s="555">
        <f t="shared" si="560"/>
        <v>0</v>
      </c>
      <c r="U2112" s="555">
        <v>0</v>
      </c>
      <c r="V2112" s="555">
        <v>0</v>
      </c>
      <c r="W2112" s="555">
        <v>0</v>
      </c>
      <c r="X2112" s="555">
        <v>0</v>
      </c>
      <c r="Y2112" s="555">
        <v>0</v>
      </c>
      <c r="Z2112" s="555">
        <v>0</v>
      </c>
      <c r="AA2112" s="555">
        <v>0</v>
      </c>
      <c r="AB2112" s="555">
        <v>0</v>
      </c>
      <c r="AC2112" s="648"/>
      <c r="AD2112" s="649"/>
      <c r="AE2112" s="650"/>
    </row>
    <row r="2113" spans="1:31" s="5" customFormat="1" ht="13.5">
      <c r="A2113" s="644"/>
      <c r="B2113" s="645"/>
      <c r="C2113" s="645"/>
      <c r="D2113" s="645"/>
      <c r="E2113" s="645"/>
      <c r="F2113" s="645"/>
      <c r="G2113" s="645"/>
      <c r="H2113" s="645"/>
      <c r="I2113" s="645"/>
      <c r="J2113" s="645"/>
      <c r="K2113" s="645"/>
      <c r="L2113" s="645"/>
      <c r="M2113" s="645"/>
      <c r="N2113" s="645"/>
      <c r="O2113" s="645"/>
      <c r="P2113" s="645"/>
      <c r="Q2113" s="646"/>
      <c r="R2113" s="651" t="s">
        <v>216</v>
      </c>
      <c r="S2113" s="555">
        <f t="shared" si="559"/>
        <v>0</v>
      </c>
      <c r="T2113" s="555">
        <f t="shared" si="560"/>
        <v>0</v>
      </c>
      <c r="U2113" s="555">
        <v>0</v>
      </c>
      <c r="V2113" s="555">
        <v>0</v>
      </c>
      <c r="W2113" s="555">
        <v>0</v>
      </c>
      <c r="X2113" s="555">
        <v>0</v>
      </c>
      <c r="Y2113" s="555">
        <v>0</v>
      </c>
      <c r="Z2113" s="555">
        <v>0</v>
      </c>
      <c r="AA2113" s="555">
        <v>0</v>
      </c>
      <c r="AB2113" s="555">
        <v>0</v>
      </c>
      <c r="AC2113" s="648"/>
      <c r="AD2113" s="649"/>
      <c r="AE2113" s="650"/>
    </row>
    <row r="2114" spans="1:31" s="5" customFormat="1" ht="13.5">
      <c r="A2114" s="644"/>
      <c r="B2114" s="645"/>
      <c r="C2114" s="645"/>
      <c r="D2114" s="645"/>
      <c r="E2114" s="645"/>
      <c r="F2114" s="645"/>
      <c r="G2114" s="645"/>
      <c r="H2114" s="645"/>
      <c r="I2114" s="645"/>
      <c r="J2114" s="645"/>
      <c r="K2114" s="645"/>
      <c r="L2114" s="645"/>
      <c r="M2114" s="645"/>
      <c r="N2114" s="645"/>
      <c r="O2114" s="645"/>
      <c r="P2114" s="645"/>
      <c r="Q2114" s="646"/>
      <c r="R2114" s="651" t="s">
        <v>217</v>
      </c>
      <c r="S2114" s="555">
        <f t="shared" si="559"/>
        <v>0</v>
      </c>
      <c r="T2114" s="555">
        <f t="shared" si="560"/>
        <v>0</v>
      </c>
      <c r="U2114" s="555">
        <v>0</v>
      </c>
      <c r="V2114" s="555">
        <v>0</v>
      </c>
      <c r="W2114" s="555">
        <v>0</v>
      </c>
      <c r="X2114" s="555">
        <v>0</v>
      </c>
      <c r="Y2114" s="555">
        <v>0</v>
      </c>
      <c r="Z2114" s="555">
        <v>0</v>
      </c>
      <c r="AA2114" s="555">
        <v>0</v>
      </c>
      <c r="AB2114" s="555">
        <v>0</v>
      </c>
      <c r="AC2114" s="648"/>
      <c r="AD2114" s="649"/>
      <c r="AE2114" s="650"/>
    </row>
    <row r="2115" spans="1:31" s="5" customFormat="1" ht="14.25" thickBot="1">
      <c r="A2115" s="652"/>
      <c r="B2115" s="653"/>
      <c r="C2115" s="653"/>
      <c r="D2115" s="653"/>
      <c r="E2115" s="653"/>
      <c r="F2115" s="653"/>
      <c r="G2115" s="653"/>
      <c r="H2115" s="653"/>
      <c r="I2115" s="653"/>
      <c r="J2115" s="653"/>
      <c r="K2115" s="653"/>
      <c r="L2115" s="653"/>
      <c r="M2115" s="653"/>
      <c r="N2115" s="653"/>
      <c r="O2115" s="653"/>
      <c r="P2115" s="653"/>
      <c r="Q2115" s="654"/>
      <c r="R2115" s="655" t="s">
        <v>218</v>
      </c>
      <c r="S2115" s="556">
        <f t="shared" si="559"/>
        <v>0</v>
      </c>
      <c r="T2115" s="556">
        <f t="shared" si="560"/>
        <v>0</v>
      </c>
      <c r="U2115" s="556">
        <v>0</v>
      </c>
      <c r="V2115" s="556">
        <v>0</v>
      </c>
      <c r="W2115" s="556">
        <v>0</v>
      </c>
      <c r="X2115" s="556">
        <v>0</v>
      </c>
      <c r="Y2115" s="556">
        <v>0</v>
      </c>
      <c r="Z2115" s="556">
        <v>0</v>
      </c>
      <c r="AA2115" s="556">
        <v>0</v>
      </c>
      <c r="AB2115" s="556">
        <v>0</v>
      </c>
      <c r="AC2115" s="656"/>
      <c r="AD2115" s="657"/>
      <c r="AE2115" s="650"/>
    </row>
    <row r="2116" spans="1:31" s="5" customFormat="1" ht="13.5">
      <c r="A2116" s="658" t="s">
        <v>141</v>
      </c>
      <c r="B2116" s="659"/>
      <c r="C2116" s="659"/>
      <c r="D2116" s="659"/>
      <c r="E2116" s="659"/>
      <c r="F2116" s="659"/>
      <c r="G2116" s="659"/>
      <c r="H2116" s="659"/>
      <c r="I2116" s="659"/>
      <c r="J2116" s="659"/>
      <c r="K2116" s="659"/>
      <c r="L2116" s="659"/>
      <c r="M2116" s="659"/>
      <c r="N2116" s="659"/>
      <c r="O2116" s="659"/>
      <c r="P2116" s="659"/>
      <c r="Q2116" s="660"/>
      <c r="R2116" s="661" t="s">
        <v>27</v>
      </c>
      <c r="S2116" s="554">
        <f>SUM(S2117:S2127)</f>
        <v>938538.5000000001</v>
      </c>
      <c r="T2116" s="554">
        <f aca="true" t="shared" si="564" ref="T2116:AB2116">SUM(T2117:T2127)</f>
        <v>335205.3</v>
      </c>
      <c r="U2116" s="554">
        <f t="shared" si="564"/>
        <v>938346.1000000001</v>
      </c>
      <c r="V2116" s="554">
        <f t="shared" si="564"/>
        <v>335205.3</v>
      </c>
      <c r="W2116" s="554">
        <f t="shared" si="564"/>
        <v>0</v>
      </c>
      <c r="X2116" s="554">
        <f t="shared" si="564"/>
        <v>0</v>
      </c>
      <c r="Y2116" s="554">
        <f t="shared" si="564"/>
        <v>192.4</v>
      </c>
      <c r="Z2116" s="554">
        <f t="shared" si="564"/>
        <v>0</v>
      </c>
      <c r="AA2116" s="554">
        <f t="shared" si="564"/>
        <v>0</v>
      </c>
      <c r="AB2116" s="554">
        <f t="shared" si="564"/>
        <v>0</v>
      </c>
      <c r="AC2116" s="662"/>
      <c r="AD2116" s="663"/>
      <c r="AE2116" s="650"/>
    </row>
    <row r="2117" spans="1:31" s="5" customFormat="1" ht="13.5">
      <c r="A2117" s="644"/>
      <c r="B2117" s="645"/>
      <c r="C2117" s="645"/>
      <c r="D2117" s="645"/>
      <c r="E2117" s="645"/>
      <c r="F2117" s="645"/>
      <c r="G2117" s="645"/>
      <c r="H2117" s="645"/>
      <c r="I2117" s="645"/>
      <c r="J2117" s="645"/>
      <c r="K2117" s="645"/>
      <c r="L2117" s="645"/>
      <c r="M2117" s="645"/>
      <c r="N2117" s="645"/>
      <c r="O2117" s="645"/>
      <c r="P2117" s="645"/>
      <c r="Q2117" s="646"/>
      <c r="R2117" s="651" t="s">
        <v>30</v>
      </c>
      <c r="S2117" s="555">
        <f aca="true" t="shared" si="565" ref="S2117:S2122">S2093-S2105</f>
        <v>12649.1</v>
      </c>
      <c r="T2117" s="555">
        <f aca="true" t="shared" si="566" ref="T2117:AB2117">T2093-T2105</f>
        <v>12649.1</v>
      </c>
      <c r="U2117" s="555">
        <f>U2093-U2105</f>
        <v>12649.1</v>
      </c>
      <c r="V2117" s="555">
        <f aca="true" t="shared" si="567" ref="U2117:V2120">V2093-V2105</f>
        <v>12649.1</v>
      </c>
      <c r="W2117" s="555">
        <f t="shared" si="566"/>
        <v>0</v>
      </c>
      <c r="X2117" s="555">
        <f t="shared" si="566"/>
        <v>0</v>
      </c>
      <c r="Y2117" s="555">
        <f t="shared" si="566"/>
        <v>0</v>
      </c>
      <c r="Z2117" s="555">
        <f t="shared" si="566"/>
        <v>0</v>
      </c>
      <c r="AA2117" s="555">
        <f t="shared" si="566"/>
        <v>0</v>
      </c>
      <c r="AB2117" s="555">
        <f t="shared" si="566"/>
        <v>0</v>
      </c>
      <c r="AC2117" s="648"/>
      <c r="AD2117" s="649"/>
      <c r="AE2117" s="650"/>
    </row>
    <row r="2118" spans="1:31" s="5" customFormat="1" ht="13.5">
      <c r="A2118" s="644"/>
      <c r="B2118" s="645"/>
      <c r="C2118" s="645"/>
      <c r="D2118" s="645"/>
      <c r="E2118" s="645"/>
      <c r="F2118" s="645"/>
      <c r="G2118" s="645"/>
      <c r="H2118" s="645"/>
      <c r="I2118" s="645"/>
      <c r="J2118" s="645"/>
      <c r="K2118" s="645"/>
      <c r="L2118" s="645"/>
      <c r="M2118" s="645"/>
      <c r="N2118" s="645"/>
      <c r="O2118" s="645"/>
      <c r="P2118" s="645"/>
      <c r="Q2118" s="646"/>
      <c r="R2118" s="651" t="s">
        <v>33</v>
      </c>
      <c r="S2118" s="555">
        <f t="shared" si="565"/>
        <v>71841.3</v>
      </c>
      <c r="T2118" s="555">
        <f>T2094-T2106</f>
        <v>71841.3</v>
      </c>
      <c r="U2118" s="555">
        <f t="shared" si="567"/>
        <v>71841.3</v>
      </c>
      <c r="V2118" s="555">
        <f t="shared" si="567"/>
        <v>71841.3</v>
      </c>
      <c r="W2118" s="555">
        <f aca="true" t="shared" si="568" ref="W2118:AB2120">W2094-W2106</f>
        <v>0</v>
      </c>
      <c r="X2118" s="555">
        <f t="shared" si="568"/>
        <v>0</v>
      </c>
      <c r="Y2118" s="555">
        <f t="shared" si="568"/>
        <v>0</v>
      </c>
      <c r="Z2118" s="555">
        <f t="shared" si="568"/>
        <v>0</v>
      </c>
      <c r="AA2118" s="555">
        <f t="shared" si="568"/>
        <v>0</v>
      </c>
      <c r="AB2118" s="555">
        <f t="shared" si="568"/>
        <v>0</v>
      </c>
      <c r="AC2118" s="648"/>
      <c r="AD2118" s="649"/>
      <c r="AE2118" s="650"/>
    </row>
    <row r="2119" spans="1:31" s="5" customFormat="1" ht="13.5">
      <c r="A2119" s="644"/>
      <c r="B2119" s="645"/>
      <c r="C2119" s="645"/>
      <c r="D2119" s="645"/>
      <c r="E2119" s="645"/>
      <c r="F2119" s="645"/>
      <c r="G2119" s="645"/>
      <c r="H2119" s="645"/>
      <c r="I2119" s="645"/>
      <c r="J2119" s="645"/>
      <c r="K2119" s="645"/>
      <c r="L2119" s="645"/>
      <c r="M2119" s="645"/>
      <c r="N2119" s="645"/>
      <c r="O2119" s="645"/>
      <c r="P2119" s="645"/>
      <c r="Q2119" s="646"/>
      <c r="R2119" s="651" t="s">
        <v>34</v>
      </c>
      <c r="S2119" s="555">
        <f t="shared" si="565"/>
        <v>37090.2</v>
      </c>
      <c r="T2119" s="555">
        <f>T2095-T2107</f>
        <v>37090.2</v>
      </c>
      <c r="U2119" s="555">
        <f t="shared" si="567"/>
        <v>37090.2</v>
      </c>
      <c r="V2119" s="555">
        <f t="shared" si="567"/>
        <v>37090.2</v>
      </c>
      <c r="W2119" s="555">
        <f t="shared" si="568"/>
        <v>0</v>
      </c>
      <c r="X2119" s="555">
        <f t="shared" si="568"/>
        <v>0</v>
      </c>
      <c r="Y2119" s="555">
        <f t="shared" si="568"/>
        <v>0</v>
      </c>
      <c r="Z2119" s="555">
        <f t="shared" si="568"/>
        <v>0</v>
      </c>
      <c r="AA2119" s="555">
        <f t="shared" si="568"/>
        <v>0</v>
      </c>
      <c r="AB2119" s="555">
        <f t="shared" si="568"/>
        <v>0</v>
      </c>
      <c r="AC2119" s="648"/>
      <c r="AD2119" s="649"/>
      <c r="AE2119" s="650"/>
    </row>
    <row r="2120" spans="1:31" s="5" customFormat="1" ht="13.5">
      <c r="A2120" s="644"/>
      <c r="B2120" s="645"/>
      <c r="C2120" s="645"/>
      <c r="D2120" s="645"/>
      <c r="E2120" s="645"/>
      <c r="F2120" s="645"/>
      <c r="G2120" s="645"/>
      <c r="H2120" s="645"/>
      <c r="I2120" s="645"/>
      <c r="J2120" s="645"/>
      <c r="K2120" s="645"/>
      <c r="L2120" s="645"/>
      <c r="M2120" s="645"/>
      <c r="N2120" s="645"/>
      <c r="O2120" s="645"/>
      <c r="P2120" s="645"/>
      <c r="Q2120" s="646"/>
      <c r="R2120" s="651" t="s">
        <v>35</v>
      </c>
      <c r="S2120" s="555">
        <f t="shared" si="565"/>
        <v>80917.79999999999</v>
      </c>
      <c r="T2120" s="555">
        <f>T2096-T2108</f>
        <v>80917.79999999999</v>
      </c>
      <c r="U2120" s="555">
        <f t="shared" si="567"/>
        <v>80917.79999999999</v>
      </c>
      <c r="V2120" s="555">
        <f t="shared" si="567"/>
        <v>80917.79999999999</v>
      </c>
      <c r="W2120" s="555">
        <f t="shared" si="568"/>
        <v>0</v>
      </c>
      <c r="X2120" s="555">
        <f t="shared" si="568"/>
        <v>0</v>
      </c>
      <c r="Y2120" s="555">
        <f t="shared" si="568"/>
        <v>0</v>
      </c>
      <c r="Z2120" s="555">
        <f t="shared" si="568"/>
        <v>0</v>
      </c>
      <c r="AA2120" s="555">
        <f t="shared" si="568"/>
        <v>0</v>
      </c>
      <c r="AB2120" s="555">
        <f t="shared" si="568"/>
        <v>0</v>
      </c>
      <c r="AC2120" s="648"/>
      <c r="AD2120" s="649"/>
      <c r="AE2120" s="650"/>
    </row>
    <row r="2121" spans="1:31" s="5" customFormat="1" ht="13.5">
      <c r="A2121" s="644"/>
      <c r="B2121" s="645"/>
      <c r="C2121" s="645"/>
      <c r="D2121" s="645"/>
      <c r="E2121" s="645"/>
      <c r="F2121" s="645"/>
      <c r="G2121" s="645"/>
      <c r="H2121" s="645"/>
      <c r="I2121" s="645"/>
      <c r="J2121" s="645"/>
      <c r="K2121" s="645"/>
      <c r="L2121" s="645"/>
      <c r="M2121" s="645"/>
      <c r="N2121" s="645"/>
      <c r="O2121" s="645"/>
      <c r="P2121" s="645"/>
      <c r="Q2121" s="646"/>
      <c r="R2121" s="651" t="s">
        <v>36</v>
      </c>
      <c r="S2121" s="555">
        <f t="shared" si="565"/>
        <v>21664.899999999998</v>
      </c>
      <c r="T2121" s="555">
        <f>T2097-T2109</f>
        <v>21664.899999999998</v>
      </c>
      <c r="U2121" s="555">
        <f>U1995</f>
        <v>21664.899999999998</v>
      </c>
      <c r="V2121" s="555">
        <f aca="true" t="shared" si="569" ref="V2121:AB2121">V1995</f>
        <v>21664.899999999998</v>
      </c>
      <c r="W2121" s="555">
        <f t="shared" si="569"/>
        <v>0</v>
      </c>
      <c r="X2121" s="555">
        <f t="shared" si="569"/>
        <v>0</v>
      </c>
      <c r="Y2121" s="555">
        <f t="shared" si="569"/>
        <v>0</v>
      </c>
      <c r="Z2121" s="555">
        <f t="shared" si="569"/>
        <v>0</v>
      </c>
      <c r="AA2121" s="555">
        <f t="shared" si="569"/>
        <v>0</v>
      </c>
      <c r="AB2121" s="555">
        <f t="shared" si="569"/>
        <v>0</v>
      </c>
      <c r="AC2121" s="648"/>
      <c r="AD2121" s="649"/>
      <c r="AE2121" s="650"/>
    </row>
    <row r="2122" spans="1:31" s="5" customFormat="1" ht="13.5">
      <c r="A2122" s="644"/>
      <c r="B2122" s="645"/>
      <c r="C2122" s="645"/>
      <c r="D2122" s="645"/>
      <c r="E2122" s="645"/>
      <c r="F2122" s="645"/>
      <c r="G2122" s="645"/>
      <c r="H2122" s="645"/>
      <c r="I2122" s="645"/>
      <c r="J2122" s="645"/>
      <c r="K2122" s="645"/>
      <c r="L2122" s="645"/>
      <c r="M2122" s="645"/>
      <c r="N2122" s="645"/>
      <c r="O2122" s="645"/>
      <c r="P2122" s="645"/>
      <c r="Q2122" s="646"/>
      <c r="R2122" s="651" t="s">
        <v>207</v>
      </c>
      <c r="S2122" s="555">
        <f t="shared" si="565"/>
        <v>111041.99999999999</v>
      </c>
      <c r="T2122" s="555">
        <f>T2098-T2110</f>
        <v>111041.99999999999</v>
      </c>
      <c r="U2122" s="555">
        <f aca="true" t="shared" si="570" ref="U2122:AB2122">U2020+U1996+U1912+U1803</f>
        <v>111041.99999999999</v>
      </c>
      <c r="V2122" s="555">
        <f t="shared" si="570"/>
        <v>111041.99999999999</v>
      </c>
      <c r="W2122" s="555">
        <f t="shared" si="570"/>
        <v>0</v>
      </c>
      <c r="X2122" s="555">
        <f t="shared" si="570"/>
        <v>0</v>
      </c>
      <c r="Y2122" s="555">
        <f t="shared" si="570"/>
        <v>0</v>
      </c>
      <c r="Z2122" s="555">
        <f t="shared" si="570"/>
        <v>0</v>
      </c>
      <c r="AA2122" s="555">
        <f t="shared" si="570"/>
        <v>0</v>
      </c>
      <c r="AB2122" s="555">
        <f t="shared" si="570"/>
        <v>0</v>
      </c>
      <c r="AC2122" s="648"/>
      <c r="AD2122" s="649"/>
      <c r="AE2122" s="650"/>
    </row>
    <row r="2123" spans="1:31" s="5" customFormat="1" ht="13.5">
      <c r="A2123" s="644"/>
      <c r="B2123" s="645"/>
      <c r="C2123" s="645"/>
      <c r="D2123" s="645"/>
      <c r="E2123" s="645"/>
      <c r="F2123" s="645"/>
      <c r="G2123" s="645"/>
      <c r="H2123" s="645"/>
      <c r="I2123" s="645"/>
      <c r="J2123" s="645"/>
      <c r="K2123" s="645"/>
      <c r="L2123" s="645"/>
      <c r="M2123" s="645"/>
      <c r="N2123" s="645"/>
      <c r="O2123" s="645"/>
      <c r="P2123" s="645"/>
      <c r="Q2123" s="646"/>
      <c r="R2123" s="651" t="s">
        <v>214</v>
      </c>
      <c r="S2123" s="555">
        <f aca="true" t="shared" si="571" ref="S2123:T2127">U2123+W2123+Y2123+AA2123</f>
        <v>228981.5</v>
      </c>
      <c r="T2123" s="555">
        <f t="shared" si="571"/>
        <v>0</v>
      </c>
      <c r="U2123" s="555">
        <f aca="true" t="shared" si="572" ref="U2123:AB2127">U2099-U2111</f>
        <v>228981.5</v>
      </c>
      <c r="V2123" s="555">
        <f t="shared" si="572"/>
        <v>0</v>
      </c>
      <c r="W2123" s="555">
        <f t="shared" si="572"/>
        <v>0</v>
      </c>
      <c r="X2123" s="555">
        <f t="shared" si="572"/>
        <v>0</v>
      </c>
      <c r="Y2123" s="555">
        <f t="shared" si="572"/>
        <v>0</v>
      </c>
      <c r="Z2123" s="555">
        <f t="shared" si="572"/>
        <v>0</v>
      </c>
      <c r="AA2123" s="555">
        <f t="shared" si="572"/>
        <v>0</v>
      </c>
      <c r="AB2123" s="555">
        <f t="shared" si="572"/>
        <v>0</v>
      </c>
      <c r="AC2123" s="648"/>
      <c r="AD2123" s="649"/>
      <c r="AE2123" s="650"/>
    </row>
    <row r="2124" spans="1:31" s="5" customFormat="1" ht="13.5">
      <c r="A2124" s="644"/>
      <c r="B2124" s="645"/>
      <c r="C2124" s="645"/>
      <c r="D2124" s="645"/>
      <c r="E2124" s="645"/>
      <c r="F2124" s="645"/>
      <c r="G2124" s="645"/>
      <c r="H2124" s="645"/>
      <c r="I2124" s="645"/>
      <c r="J2124" s="645"/>
      <c r="K2124" s="645"/>
      <c r="L2124" s="645"/>
      <c r="M2124" s="645"/>
      <c r="N2124" s="645"/>
      <c r="O2124" s="645"/>
      <c r="P2124" s="645"/>
      <c r="Q2124" s="646"/>
      <c r="R2124" s="651" t="s">
        <v>215</v>
      </c>
      <c r="S2124" s="555">
        <f t="shared" si="571"/>
        <v>9871.800000000001</v>
      </c>
      <c r="T2124" s="555">
        <f t="shared" si="571"/>
        <v>0</v>
      </c>
      <c r="U2124" s="555">
        <f t="shared" si="572"/>
        <v>9871.800000000001</v>
      </c>
      <c r="V2124" s="555">
        <f t="shared" si="572"/>
        <v>0</v>
      </c>
      <c r="W2124" s="555">
        <f t="shared" si="572"/>
        <v>0</v>
      </c>
      <c r="X2124" s="555">
        <f t="shared" si="572"/>
        <v>0</v>
      </c>
      <c r="Y2124" s="555">
        <f t="shared" si="572"/>
        <v>0</v>
      </c>
      <c r="Z2124" s="555">
        <f t="shared" si="572"/>
        <v>0</v>
      </c>
      <c r="AA2124" s="555">
        <f t="shared" si="572"/>
        <v>0</v>
      </c>
      <c r="AB2124" s="555">
        <f t="shared" si="572"/>
        <v>0</v>
      </c>
      <c r="AC2124" s="648"/>
      <c r="AD2124" s="649"/>
      <c r="AE2124" s="650"/>
    </row>
    <row r="2125" spans="1:31" s="5" customFormat="1" ht="13.5">
      <c r="A2125" s="644"/>
      <c r="B2125" s="645"/>
      <c r="C2125" s="645"/>
      <c r="D2125" s="645"/>
      <c r="E2125" s="645"/>
      <c r="F2125" s="645"/>
      <c r="G2125" s="645"/>
      <c r="H2125" s="645"/>
      <c r="I2125" s="645"/>
      <c r="J2125" s="645"/>
      <c r="K2125" s="645"/>
      <c r="L2125" s="645"/>
      <c r="M2125" s="645"/>
      <c r="N2125" s="645"/>
      <c r="O2125" s="645"/>
      <c r="P2125" s="645"/>
      <c r="Q2125" s="646"/>
      <c r="R2125" s="651" t="s">
        <v>216</v>
      </c>
      <c r="S2125" s="555">
        <f>U2125+W2125+Y2125+AA2125</f>
        <v>0</v>
      </c>
      <c r="T2125" s="555">
        <f t="shared" si="571"/>
        <v>0</v>
      </c>
      <c r="U2125" s="555">
        <f>U2101-U2113</f>
        <v>0</v>
      </c>
      <c r="V2125" s="555">
        <f t="shared" si="572"/>
        <v>0</v>
      </c>
      <c r="W2125" s="555">
        <f t="shared" si="572"/>
        <v>0</v>
      </c>
      <c r="X2125" s="555">
        <f t="shared" si="572"/>
        <v>0</v>
      </c>
      <c r="Y2125" s="555">
        <f t="shared" si="572"/>
        <v>0</v>
      </c>
      <c r="Z2125" s="555">
        <f t="shared" si="572"/>
        <v>0</v>
      </c>
      <c r="AA2125" s="555">
        <f t="shared" si="572"/>
        <v>0</v>
      </c>
      <c r="AB2125" s="555">
        <f t="shared" si="572"/>
        <v>0</v>
      </c>
      <c r="AC2125" s="648"/>
      <c r="AD2125" s="649"/>
      <c r="AE2125" s="650"/>
    </row>
    <row r="2126" spans="1:31" s="5" customFormat="1" ht="13.5">
      <c r="A2126" s="644"/>
      <c r="B2126" s="645"/>
      <c r="C2126" s="645"/>
      <c r="D2126" s="645"/>
      <c r="E2126" s="645"/>
      <c r="F2126" s="645"/>
      <c r="G2126" s="645"/>
      <c r="H2126" s="645"/>
      <c r="I2126" s="645"/>
      <c r="J2126" s="645"/>
      <c r="K2126" s="645"/>
      <c r="L2126" s="645"/>
      <c r="M2126" s="645"/>
      <c r="N2126" s="645"/>
      <c r="O2126" s="645"/>
      <c r="P2126" s="645"/>
      <c r="Q2126" s="646"/>
      <c r="R2126" s="651" t="s">
        <v>217</v>
      </c>
      <c r="S2126" s="555">
        <f t="shared" si="571"/>
        <v>83600.29999999999</v>
      </c>
      <c r="T2126" s="555">
        <f t="shared" si="571"/>
        <v>0</v>
      </c>
      <c r="U2126" s="555">
        <f t="shared" si="572"/>
        <v>83407.9</v>
      </c>
      <c r="V2126" s="555">
        <f t="shared" si="572"/>
        <v>0</v>
      </c>
      <c r="W2126" s="555">
        <f t="shared" si="572"/>
        <v>0</v>
      </c>
      <c r="X2126" s="555">
        <f t="shared" si="572"/>
        <v>0</v>
      </c>
      <c r="Y2126" s="555">
        <f t="shared" si="572"/>
        <v>192.4</v>
      </c>
      <c r="Z2126" s="555">
        <f t="shared" si="572"/>
        <v>0</v>
      </c>
      <c r="AA2126" s="555">
        <f t="shared" si="572"/>
        <v>0</v>
      </c>
      <c r="AB2126" s="555">
        <f t="shared" si="572"/>
        <v>0</v>
      </c>
      <c r="AC2126" s="648"/>
      <c r="AD2126" s="649"/>
      <c r="AE2126" s="650"/>
    </row>
    <row r="2127" spans="1:31" s="5" customFormat="1" ht="14.25" thickBot="1">
      <c r="A2127" s="652"/>
      <c r="B2127" s="653"/>
      <c r="C2127" s="653"/>
      <c r="D2127" s="653"/>
      <c r="E2127" s="653"/>
      <c r="F2127" s="653"/>
      <c r="G2127" s="653"/>
      <c r="H2127" s="653"/>
      <c r="I2127" s="653"/>
      <c r="J2127" s="653"/>
      <c r="K2127" s="653"/>
      <c r="L2127" s="653"/>
      <c r="M2127" s="653"/>
      <c r="N2127" s="653"/>
      <c r="O2127" s="653"/>
      <c r="P2127" s="653"/>
      <c r="Q2127" s="654"/>
      <c r="R2127" s="655" t="s">
        <v>218</v>
      </c>
      <c r="S2127" s="556">
        <f t="shared" si="571"/>
        <v>280879.6</v>
      </c>
      <c r="T2127" s="556">
        <f t="shared" si="571"/>
        <v>0</v>
      </c>
      <c r="U2127" s="556">
        <f t="shared" si="572"/>
        <v>280879.6</v>
      </c>
      <c r="V2127" s="556">
        <f t="shared" si="572"/>
        <v>0</v>
      </c>
      <c r="W2127" s="556">
        <f t="shared" si="572"/>
        <v>0</v>
      </c>
      <c r="X2127" s="556">
        <f t="shared" si="572"/>
        <v>0</v>
      </c>
      <c r="Y2127" s="556">
        <f t="shared" si="572"/>
        <v>0</v>
      </c>
      <c r="Z2127" s="556">
        <f t="shared" si="572"/>
        <v>0</v>
      </c>
      <c r="AA2127" s="556">
        <f t="shared" si="572"/>
        <v>0</v>
      </c>
      <c r="AB2127" s="556">
        <f t="shared" si="572"/>
        <v>0</v>
      </c>
      <c r="AC2127" s="656"/>
      <c r="AD2127" s="657"/>
      <c r="AE2127" s="650"/>
    </row>
    <row r="2128" spans="1:30" ht="12.75">
      <c r="A2128" s="426" t="s">
        <v>174</v>
      </c>
      <c r="B2128" s="427"/>
      <c r="C2128" s="427"/>
      <c r="D2128" s="427"/>
      <c r="E2128" s="427"/>
      <c r="F2128" s="427"/>
      <c r="G2128" s="427"/>
      <c r="H2128" s="427"/>
      <c r="I2128" s="427"/>
      <c r="J2128" s="427"/>
      <c r="K2128" s="427"/>
      <c r="L2128" s="427"/>
      <c r="M2128" s="427"/>
      <c r="N2128" s="427"/>
      <c r="O2128" s="427"/>
      <c r="P2128" s="427"/>
      <c r="Q2128" s="427"/>
      <c r="R2128" s="427"/>
      <c r="S2128" s="427"/>
      <c r="T2128" s="427"/>
      <c r="U2128" s="427"/>
      <c r="V2128" s="427"/>
      <c r="W2128" s="427"/>
      <c r="X2128" s="427"/>
      <c r="Y2128" s="427"/>
      <c r="Z2128" s="427"/>
      <c r="AA2128" s="427"/>
      <c r="AB2128" s="427"/>
      <c r="AC2128" s="427"/>
      <c r="AD2128" s="428"/>
    </row>
    <row r="2129" spans="1:30" s="18" customFormat="1" ht="21" customHeight="1" thickBot="1">
      <c r="A2129" s="335" t="s">
        <v>324</v>
      </c>
      <c r="B2129" s="336"/>
      <c r="C2129" s="336"/>
      <c r="D2129" s="336"/>
      <c r="E2129" s="336"/>
      <c r="F2129" s="336"/>
      <c r="G2129" s="336"/>
      <c r="H2129" s="336"/>
      <c r="I2129" s="336"/>
      <c r="J2129" s="336"/>
      <c r="K2129" s="336"/>
      <c r="L2129" s="336"/>
      <c r="M2129" s="336"/>
      <c r="N2129" s="336"/>
      <c r="O2129" s="336"/>
      <c r="P2129" s="336"/>
      <c r="Q2129" s="336"/>
      <c r="R2129" s="336"/>
      <c r="S2129" s="336"/>
      <c r="T2129" s="336"/>
      <c r="U2129" s="336"/>
      <c r="V2129" s="336"/>
      <c r="W2129" s="336"/>
      <c r="X2129" s="336"/>
      <c r="Y2129" s="336"/>
      <c r="Z2129" s="336"/>
      <c r="AA2129" s="336"/>
      <c r="AB2129" s="336"/>
      <c r="AC2129" s="336"/>
      <c r="AD2129" s="337"/>
    </row>
    <row r="2130" spans="1:30" ht="12.75" customHeight="1">
      <c r="A2130" s="360" t="s">
        <v>143</v>
      </c>
      <c r="B2130" s="346" t="s">
        <v>175</v>
      </c>
      <c r="C2130" s="356" t="s">
        <v>41</v>
      </c>
      <c r="D2130" s="134"/>
      <c r="E2130" s="73"/>
      <c r="F2130" s="7"/>
      <c r="G2130" s="73"/>
      <c r="H2130" s="7"/>
      <c r="I2130" s="73"/>
      <c r="J2130" s="7"/>
      <c r="K2130" s="73"/>
      <c r="L2130" s="7"/>
      <c r="M2130" s="73"/>
      <c r="N2130" s="7"/>
      <c r="O2130" s="73"/>
      <c r="P2130" s="113"/>
      <c r="Q2130" s="7"/>
      <c r="R2130" s="55" t="s">
        <v>27</v>
      </c>
      <c r="S2130" s="8">
        <f>SUM(S2131:S2141)</f>
        <v>8264.8</v>
      </c>
      <c r="T2130" s="8">
        <f aca="true" t="shared" si="573" ref="T2130:AB2130">SUM(T2131:T2141)</f>
        <v>0</v>
      </c>
      <c r="U2130" s="534">
        <f t="shared" si="573"/>
        <v>8264.8</v>
      </c>
      <c r="V2130" s="8">
        <f t="shared" si="573"/>
        <v>0</v>
      </c>
      <c r="W2130" s="8">
        <f t="shared" si="573"/>
        <v>0</v>
      </c>
      <c r="X2130" s="8">
        <f t="shared" si="573"/>
        <v>0</v>
      </c>
      <c r="Y2130" s="8">
        <f t="shared" si="573"/>
        <v>0</v>
      </c>
      <c r="Z2130" s="8">
        <f t="shared" si="573"/>
        <v>0</v>
      </c>
      <c r="AA2130" s="8">
        <f t="shared" si="573"/>
        <v>0</v>
      </c>
      <c r="AB2130" s="8">
        <f t="shared" si="573"/>
        <v>0</v>
      </c>
      <c r="AC2130" s="356" t="s">
        <v>28</v>
      </c>
      <c r="AD2130" s="357"/>
    </row>
    <row r="2131" spans="1:30" ht="12.75">
      <c r="A2131" s="349"/>
      <c r="B2131" s="347"/>
      <c r="C2131" s="351"/>
      <c r="D2131" s="107"/>
      <c r="E2131" s="74"/>
      <c r="F2131" s="10"/>
      <c r="G2131" s="74"/>
      <c r="H2131" s="10"/>
      <c r="I2131" s="74"/>
      <c r="J2131" s="10"/>
      <c r="K2131" s="74"/>
      <c r="L2131" s="10"/>
      <c r="M2131" s="74"/>
      <c r="N2131" s="10"/>
      <c r="O2131" s="74"/>
      <c r="P2131" s="95"/>
      <c r="Q2131" s="44"/>
      <c r="R2131" s="47" t="s">
        <v>30</v>
      </c>
      <c r="S2131" s="12">
        <f>U2131+W2131+Y2131+AA2131</f>
        <v>0</v>
      </c>
      <c r="T2131" s="12">
        <f aca="true" t="shared" si="574" ref="S2131:T2135">V2131+X2131+Z2131+AB2131</f>
        <v>0</v>
      </c>
      <c r="U2131" s="538">
        <v>0</v>
      </c>
      <c r="V2131" s="12">
        <v>0</v>
      </c>
      <c r="W2131" s="12">
        <v>0</v>
      </c>
      <c r="X2131" s="12">
        <v>0</v>
      </c>
      <c r="Y2131" s="12">
        <v>0</v>
      </c>
      <c r="Z2131" s="12">
        <v>0</v>
      </c>
      <c r="AA2131" s="12">
        <v>0</v>
      </c>
      <c r="AB2131" s="20">
        <v>0</v>
      </c>
      <c r="AC2131" s="351"/>
      <c r="AD2131" s="358"/>
    </row>
    <row r="2132" spans="1:30" ht="12.75">
      <c r="A2132" s="349"/>
      <c r="B2132" s="347"/>
      <c r="C2132" s="351"/>
      <c r="D2132" s="107"/>
      <c r="E2132" s="74"/>
      <c r="F2132" s="10"/>
      <c r="G2132" s="74"/>
      <c r="H2132" s="10"/>
      <c r="I2132" s="74"/>
      <c r="J2132" s="10"/>
      <c r="K2132" s="74"/>
      <c r="L2132" s="10"/>
      <c r="M2132" s="74"/>
      <c r="N2132" s="10"/>
      <c r="O2132" s="74"/>
      <c r="P2132" s="95"/>
      <c r="Q2132" s="10"/>
      <c r="R2132" s="47" t="s">
        <v>33</v>
      </c>
      <c r="S2132" s="12">
        <f>U2132+W2132+Y2132+AA2132</f>
        <v>0</v>
      </c>
      <c r="T2132" s="12">
        <f t="shared" si="574"/>
        <v>0</v>
      </c>
      <c r="U2132" s="538">
        <v>0</v>
      </c>
      <c r="V2132" s="12">
        <v>0</v>
      </c>
      <c r="W2132" s="12">
        <v>0</v>
      </c>
      <c r="X2132" s="12">
        <v>0</v>
      </c>
      <c r="Y2132" s="12">
        <v>0</v>
      </c>
      <c r="Z2132" s="12">
        <v>0</v>
      </c>
      <c r="AA2132" s="12">
        <v>0</v>
      </c>
      <c r="AB2132" s="20">
        <v>0</v>
      </c>
      <c r="AC2132" s="351"/>
      <c r="AD2132" s="358"/>
    </row>
    <row r="2133" spans="1:30" ht="12.75">
      <c r="A2133" s="349"/>
      <c r="B2133" s="347"/>
      <c r="C2133" s="351"/>
      <c r="D2133" s="107"/>
      <c r="E2133" s="74"/>
      <c r="F2133" s="10"/>
      <c r="G2133" s="74"/>
      <c r="H2133" s="10"/>
      <c r="I2133" s="74"/>
      <c r="J2133" s="10"/>
      <c r="K2133" s="74"/>
      <c r="L2133" s="10"/>
      <c r="M2133" s="74"/>
      <c r="N2133" s="10"/>
      <c r="O2133" s="74"/>
      <c r="P2133" s="95"/>
      <c r="Q2133" s="10"/>
      <c r="R2133" s="47" t="s">
        <v>34</v>
      </c>
      <c r="S2133" s="12">
        <f t="shared" si="574"/>
        <v>0</v>
      </c>
      <c r="T2133" s="12">
        <f t="shared" si="574"/>
        <v>0</v>
      </c>
      <c r="U2133" s="538">
        <v>0</v>
      </c>
      <c r="V2133" s="12">
        <v>0</v>
      </c>
      <c r="W2133" s="12">
        <v>0</v>
      </c>
      <c r="X2133" s="12">
        <v>0</v>
      </c>
      <c r="Y2133" s="12">
        <v>0</v>
      </c>
      <c r="Z2133" s="12">
        <v>0</v>
      </c>
      <c r="AA2133" s="12">
        <v>0</v>
      </c>
      <c r="AB2133" s="20">
        <v>0</v>
      </c>
      <c r="AC2133" s="351"/>
      <c r="AD2133" s="358"/>
    </row>
    <row r="2134" spans="1:30" ht="12.75">
      <c r="A2134" s="349"/>
      <c r="B2134" s="347"/>
      <c r="C2134" s="351"/>
      <c r="D2134" s="107"/>
      <c r="E2134" s="74"/>
      <c r="F2134" s="10"/>
      <c r="G2134" s="74"/>
      <c r="H2134" s="10"/>
      <c r="I2134" s="74"/>
      <c r="J2134" s="10"/>
      <c r="K2134" s="74"/>
      <c r="L2134" s="10"/>
      <c r="M2134" s="74"/>
      <c r="N2134" s="10"/>
      <c r="O2134" s="74"/>
      <c r="P2134" s="95"/>
      <c r="Q2134" s="10"/>
      <c r="R2134" s="47" t="s">
        <v>35</v>
      </c>
      <c r="S2134" s="12">
        <f t="shared" si="574"/>
        <v>0</v>
      </c>
      <c r="T2134" s="12">
        <f t="shared" si="574"/>
        <v>0</v>
      </c>
      <c r="U2134" s="538">
        <v>0</v>
      </c>
      <c r="V2134" s="12">
        <v>0</v>
      </c>
      <c r="W2134" s="12">
        <v>0</v>
      </c>
      <c r="X2134" s="12">
        <v>0</v>
      </c>
      <c r="Y2134" s="12">
        <v>0</v>
      </c>
      <c r="Z2134" s="12">
        <v>0</v>
      </c>
      <c r="AA2134" s="12">
        <v>0</v>
      </c>
      <c r="AB2134" s="20">
        <v>0</v>
      </c>
      <c r="AC2134" s="351"/>
      <c r="AD2134" s="358"/>
    </row>
    <row r="2135" spans="1:30" ht="12.75">
      <c r="A2135" s="349"/>
      <c r="B2135" s="347"/>
      <c r="C2135" s="351"/>
      <c r="D2135" s="107"/>
      <c r="E2135" s="74"/>
      <c r="F2135" s="10"/>
      <c r="G2135" s="74"/>
      <c r="H2135" s="10"/>
      <c r="I2135" s="74"/>
      <c r="J2135" s="10"/>
      <c r="K2135" s="74"/>
      <c r="L2135" s="10"/>
      <c r="M2135" s="74"/>
      <c r="N2135" s="10"/>
      <c r="O2135" s="74"/>
      <c r="P2135" s="95"/>
      <c r="Q2135" s="10"/>
      <c r="R2135" s="47" t="s">
        <v>36</v>
      </c>
      <c r="S2135" s="12">
        <f t="shared" si="574"/>
        <v>0</v>
      </c>
      <c r="T2135" s="12">
        <f t="shared" si="574"/>
        <v>0</v>
      </c>
      <c r="U2135" s="538">
        <v>0</v>
      </c>
      <c r="V2135" s="12">
        <v>0</v>
      </c>
      <c r="W2135" s="12">
        <v>0</v>
      </c>
      <c r="X2135" s="12">
        <v>0</v>
      </c>
      <c r="Y2135" s="12">
        <v>0</v>
      </c>
      <c r="Z2135" s="12">
        <v>0</v>
      </c>
      <c r="AA2135" s="12">
        <v>0</v>
      </c>
      <c r="AB2135" s="20">
        <v>0</v>
      </c>
      <c r="AC2135" s="351"/>
      <c r="AD2135" s="358"/>
    </row>
    <row r="2136" spans="1:30" ht="12.75">
      <c r="A2136" s="349"/>
      <c r="B2136" s="347"/>
      <c r="C2136" s="351"/>
      <c r="D2136" s="107"/>
      <c r="E2136" s="74"/>
      <c r="F2136" s="10"/>
      <c r="G2136" s="74"/>
      <c r="H2136" s="10"/>
      <c r="I2136" s="74"/>
      <c r="J2136" s="10"/>
      <c r="K2136" s="74"/>
      <c r="L2136" s="10"/>
      <c r="M2136" s="74"/>
      <c r="N2136" s="10"/>
      <c r="O2136" s="74"/>
      <c r="P2136" s="95"/>
      <c r="Q2136" s="10"/>
      <c r="R2136" s="47" t="s">
        <v>207</v>
      </c>
      <c r="S2136" s="12">
        <v>0</v>
      </c>
      <c r="T2136" s="12">
        <v>0</v>
      </c>
      <c r="U2136" s="538">
        <v>0</v>
      </c>
      <c r="V2136" s="12">
        <v>0</v>
      </c>
      <c r="W2136" s="12">
        <v>0</v>
      </c>
      <c r="X2136" s="12">
        <v>0</v>
      </c>
      <c r="Y2136" s="12">
        <v>0</v>
      </c>
      <c r="Z2136" s="12">
        <v>0</v>
      </c>
      <c r="AA2136" s="12">
        <v>0</v>
      </c>
      <c r="AB2136" s="20">
        <v>0</v>
      </c>
      <c r="AC2136" s="351"/>
      <c r="AD2136" s="358"/>
    </row>
    <row r="2137" spans="1:30" ht="12.75">
      <c r="A2137" s="349"/>
      <c r="B2137" s="347"/>
      <c r="C2137" s="351"/>
      <c r="D2137" s="107"/>
      <c r="E2137" s="74"/>
      <c r="F2137" s="10"/>
      <c r="G2137" s="74"/>
      <c r="H2137" s="10"/>
      <c r="I2137" s="74"/>
      <c r="J2137" s="10"/>
      <c r="K2137" s="74"/>
      <c r="L2137" s="10"/>
      <c r="M2137" s="74"/>
      <c r="N2137" s="10"/>
      <c r="O2137" s="74"/>
      <c r="P2137" s="10"/>
      <c r="Q2137" s="10"/>
      <c r="R2137" s="47" t="s">
        <v>214</v>
      </c>
      <c r="S2137" s="12">
        <f aca="true" t="shared" si="575" ref="S2137:T2141">U2137+W2137+Y2137+AA2137</f>
        <v>0</v>
      </c>
      <c r="T2137" s="12">
        <f t="shared" si="575"/>
        <v>0</v>
      </c>
      <c r="U2137" s="538">
        <v>0</v>
      </c>
      <c r="V2137" s="12">
        <v>0</v>
      </c>
      <c r="W2137" s="12">
        <v>0</v>
      </c>
      <c r="X2137" s="12">
        <v>0</v>
      </c>
      <c r="Y2137" s="12">
        <v>0</v>
      </c>
      <c r="Z2137" s="12">
        <v>0</v>
      </c>
      <c r="AA2137" s="12">
        <v>0</v>
      </c>
      <c r="AB2137" s="12">
        <v>0</v>
      </c>
      <c r="AC2137" s="351"/>
      <c r="AD2137" s="358"/>
    </row>
    <row r="2138" spans="1:30" ht="12.75">
      <c r="A2138" s="349"/>
      <c r="B2138" s="347"/>
      <c r="C2138" s="351"/>
      <c r="D2138" s="107"/>
      <c r="E2138" s="74"/>
      <c r="F2138" s="10"/>
      <c r="G2138" s="74"/>
      <c r="H2138" s="10"/>
      <c r="I2138" s="74"/>
      <c r="J2138" s="10"/>
      <c r="K2138" s="74"/>
      <c r="L2138" s="10"/>
      <c r="M2138" s="74"/>
      <c r="N2138" s="10"/>
      <c r="O2138" s="74"/>
      <c r="P2138" s="10"/>
      <c r="Q2138" s="10"/>
      <c r="R2138" s="47" t="s">
        <v>215</v>
      </c>
      <c r="S2138" s="12">
        <f t="shared" si="575"/>
        <v>0</v>
      </c>
      <c r="T2138" s="12">
        <f t="shared" si="575"/>
        <v>0</v>
      </c>
      <c r="U2138" s="538">
        <v>0</v>
      </c>
      <c r="V2138" s="12">
        <v>0</v>
      </c>
      <c r="W2138" s="12">
        <v>0</v>
      </c>
      <c r="X2138" s="12">
        <v>0</v>
      </c>
      <c r="Y2138" s="12">
        <v>0</v>
      </c>
      <c r="Z2138" s="12">
        <v>0</v>
      </c>
      <c r="AA2138" s="12">
        <v>0</v>
      </c>
      <c r="AB2138" s="12">
        <v>0</v>
      </c>
      <c r="AC2138" s="351"/>
      <c r="AD2138" s="358"/>
    </row>
    <row r="2139" spans="1:30" ht="12.75">
      <c r="A2139" s="349"/>
      <c r="B2139" s="347"/>
      <c r="C2139" s="351"/>
      <c r="D2139" s="107"/>
      <c r="E2139" s="74"/>
      <c r="F2139" s="10"/>
      <c r="G2139" s="74"/>
      <c r="H2139" s="10"/>
      <c r="I2139" s="74"/>
      <c r="J2139" s="10"/>
      <c r="K2139" s="74"/>
      <c r="L2139" s="10"/>
      <c r="M2139" s="74"/>
      <c r="N2139" s="10"/>
      <c r="O2139" s="74"/>
      <c r="P2139" s="10"/>
      <c r="Q2139" s="10"/>
      <c r="R2139" s="47" t="s">
        <v>216</v>
      </c>
      <c r="S2139" s="12">
        <f t="shared" si="575"/>
        <v>0</v>
      </c>
      <c r="T2139" s="12">
        <f t="shared" si="575"/>
        <v>0</v>
      </c>
      <c r="U2139" s="538">
        <v>0</v>
      </c>
      <c r="V2139" s="12">
        <v>0</v>
      </c>
      <c r="W2139" s="12">
        <v>0</v>
      </c>
      <c r="X2139" s="12">
        <v>0</v>
      </c>
      <c r="Y2139" s="12">
        <v>0</v>
      </c>
      <c r="Z2139" s="12">
        <v>0</v>
      </c>
      <c r="AA2139" s="12">
        <v>0</v>
      </c>
      <c r="AB2139" s="12">
        <v>0</v>
      </c>
      <c r="AC2139" s="351"/>
      <c r="AD2139" s="358"/>
    </row>
    <row r="2140" spans="1:30" ht="12.75">
      <c r="A2140" s="349"/>
      <c r="B2140" s="347"/>
      <c r="C2140" s="351"/>
      <c r="D2140" s="107"/>
      <c r="E2140" s="74"/>
      <c r="F2140" s="10">
        <v>1</v>
      </c>
      <c r="G2140" s="74"/>
      <c r="H2140" s="10"/>
      <c r="I2140" s="74"/>
      <c r="J2140" s="10"/>
      <c r="K2140" s="74"/>
      <c r="L2140" s="10"/>
      <c r="M2140" s="74"/>
      <c r="N2140" s="10"/>
      <c r="O2140" s="74"/>
      <c r="P2140" s="10"/>
      <c r="Q2140" s="10" t="s">
        <v>29</v>
      </c>
      <c r="R2140" s="47" t="s">
        <v>217</v>
      </c>
      <c r="S2140" s="12">
        <f t="shared" si="575"/>
        <v>830</v>
      </c>
      <c r="T2140" s="12">
        <f t="shared" si="575"/>
        <v>0</v>
      </c>
      <c r="U2140" s="538">
        <v>830</v>
      </c>
      <c r="V2140" s="12">
        <v>0</v>
      </c>
      <c r="W2140" s="12">
        <v>0</v>
      </c>
      <c r="X2140" s="12">
        <v>0</v>
      </c>
      <c r="Y2140" s="12">
        <v>0</v>
      </c>
      <c r="Z2140" s="12">
        <v>0</v>
      </c>
      <c r="AA2140" s="12">
        <v>0</v>
      </c>
      <c r="AB2140" s="12">
        <v>0</v>
      </c>
      <c r="AC2140" s="351"/>
      <c r="AD2140" s="358"/>
    </row>
    <row r="2141" spans="1:30" ht="13.5" thickBot="1">
      <c r="A2141" s="350"/>
      <c r="B2141" s="348"/>
      <c r="C2141" s="352"/>
      <c r="D2141" s="135"/>
      <c r="E2141" s="75"/>
      <c r="F2141" s="21"/>
      <c r="G2141" s="75"/>
      <c r="H2141" s="21">
        <v>1</v>
      </c>
      <c r="I2141" s="75"/>
      <c r="J2141" s="21"/>
      <c r="K2141" s="75"/>
      <c r="L2141" s="21"/>
      <c r="M2141" s="75"/>
      <c r="N2141" s="21"/>
      <c r="O2141" s="75"/>
      <c r="P2141" s="21"/>
      <c r="Q2141" s="10" t="s">
        <v>31</v>
      </c>
      <c r="R2141" s="48" t="s">
        <v>218</v>
      </c>
      <c r="S2141" s="15">
        <f t="shared" si="575"/>
        <v>7434.8</v>
      </c>
      <c r="T2141" s="15">
        <f t="shared" si="575"/>
        <v>0</v>
      </c>
      <c r="U2141" s="538">
        <v>7434.8</v>
      </c>
      <c r="V2141" s="15">
        <v>0</v>
      </c>
      <c r="W2141" s="15">
        <v>0</v>
      </c>
      <c r="X2141" s="15">
        <v>0</v>
      </c>
      <c r="Y2141" s="15">
        <v>0</v>
      </c>
      <c r="Z2141" s="15">
        <v>0</v>
      </c>
      <c r="AA2141" s="15">
        <v>0</v>
      </c>
      <c r="AB2141" s="15">
        <v>0</v>
      </c>
      <c r="AC2141" s="352"/>
      <c r="AD2141" s="359"/>
    </row>
    <row r="2142" spans="1:30" ht="12.75" customHeight="1">
      <c r="A2142" s="360" t="s">
        <v>144</v>
      </c>
      <c r="B2142" s="346" t="s">
        <v>176</v>
      </c>
      <c r="C2142" s="356"/>
      <c r="D2142" s="134"/>
      <c r="E2142" s="73"/>
      <c r="F2142" s="7"/>
      <c r="G2142" s="73"/>
      <c r="H2142" s="7"/>
      <c r="I2142" s="73"/>
      <c r="J2142" s="7"/>
      <c r="K2142" s="73"/>
      <c r="L2142" s="7"/>
      <c r="M2142" s="73"/>
      <c r="N2142" s="7"/>
      <c r="O2142" s="73"/>
      <c r="P2142" s="113"/>
      <c r="Q2142" s="72"/>
      <c r="R2142" s="55" t="s">
        <v>27</v>
      </c>
      <c r="S2142" s="8">
        <f>SUM(S2143:S2153)</f>
        <v>7000</v>
      </c>
      <c r="T2142" s="8">
        <f aca="true" t="shared" si="576" ref="T2142:AB2142">SUM(T2143:T2153)</f>
        <v>0</v>
      </c>
      <c r="U2142" s="534">
        <f t="shared" si="576"/>
        <v>7000</v>
      </c>
      <c r="V2142" s="8">
        <f t="shared" si="576"/>
        <v>0</v>
      </c>
      <c r="W2142" s="8">
        <f t="shared" si="576"/>
        <v>0</v>
      </c>
      <c r="X2142" s="8">
        <f t="shared" si="576"/>
        <v>0</v>
      </c>
      <c r="Y2142" s="8">
        <f t="shared" si="576"/>
        <v>0</v>
      </c>
      <c r="Z2142" s="8">
        <f t="shared" si="576"/>
        <v>0</v>
      </c>
      <c r="AA2142" s="8">
        <f t="shared" si="576"/>
        <v>0</v>
      </c>
      <c r="AB2142" s="8">
        <f t="shared" si="576"/>
        <v>0</v>
      </c>
      <c r="AC2142" s="356" t="s">
        <v>28</v>
      </c>
      <c r="AD2142" s="357"/>
    </row>
    <row r="2143" spans="1:30" ht="12.75">
      <c r="A2143" s="349"/>
      <c r="B2143" s="347"/>
      <c r="C2143" s="351"/>
      <c r="D2143" s="107"/>
      <c r="E2143" s="74"/>
      <c r="F2143" s="10"/>
      <c r="G2143" s="74"/>
      <c r="H2143" s="10"/>
      <c r="I2143" s="74"/>
      <c r="J2143" s="10"/>
      <c r="K2143" s="74"/>
      <c r="L2143" s="10"/>
      <c r="M2143" s="74"/>
      <c r="N2143" s="10"/>
      <c r="O2143" s="74"/>
      <c r="P2143" s="95"/>
      <c r="Q2143" s="47"/>
      <c r="R2143" s="47" t="s">
        <v>30</v>
      </c>
      <c r="S2143" s="12">
        <f aca="true" t="shared" si="577" ref="S2143:T2147">U2143+W2143+Y2143+AA2143</f>
        <v>0</v>
      </c>
      <c r="T2143" s="12">
        <f t="shared" si="577"/>
        <v>0</v>
      </c>
      <c r="U2143" s="538">
        <v>0</v>
      </c>
      <c r="V2143" s="12">
        <v>0</v>
      </c>
      <c r="W2143" s="12">
        <v>0</v>
      </c>
      <c r="X2143" s="12">
        <v>0</v>
      </c>
      <c r="Y2143" s="12">
        <v>0</v>
      </c>
      <c r="Z2143" s="12">
        <v>0</v>
      </c>
      <c r="AA2143" s="12">
        <v>0</v>
      </c>
      <c r="AB2143" s="20">
        <v>0</v>
      </c>
      <c r="AC2143" s="351"/>
      <c r="AD2143" s="358"/>
    </row>
    <row r="2144" spans="1:30" ht="12.75">
      <c r="A2144" s="349"/>
      <c r="B2144" s="347"/>
      <c r="C2144" s="351"/>
      <c r="D2144" s="107"/>
      <c r="E2144" s="74"/>
      <c r="F2144" s="10"/>
      <c r="G2144" s="74"/>
      <c r="H2144" s="10"/>
      <c r="I2144" s="74"/>
      <c r="J2144" s="10"/>
      <c r="K2144" s="74"/>
      <c r="L2144" s="10"/>
      <c r="M2144" s="74"/>
      <c r="N2144" s="10"/>
      <c r="O2144" s="74"/>
      <c r="P2144" s="95"/>
      <c r="Q2144" s="47"/>
      <c r="R2144" s="47" t="s">
        <v>33</v>
      </c>
      <c r="S2144" s="12">
        <f t="shared" si="577"/>
        <v>0</v>
      </c>
      <c r="T2144" s="12">
        <f t="shared" si="577"/>
        <v>0</v>
      </c>
      <c r="U2144" s="538">
        <v>0</v>
      </c>
      <c r="V2144" s="12">
        <v>0</v>
      </c>
      <c r="W2144" s="12">
        <v>0</v>
      </c>
      <c r="X2144" s="12">
        <v>0</v>
      </c>
      <c r="Y2144" s="12">
        <v>0</v>
      </c>
      <c r="Z2144" s="12">
        <v>0</v>
      </c>
      <c r="AA2144" s="12">
        <v>0</v>
      </c>
      <c r="AB2144" s="20">
        <v>0</v>
      </c>
      <c r="AC2144" s="351"/>
      <c r="AD2144" s="358"/>
    </row>
    <row r="2145" spans="1:30" ht="12.75">
      <c r="A2145" s="349"/>
      <c r="B2145" s="347"/>
      <c r="C2145" s="351"/>
      <c r="D2145" s="107"/>
      <c r="E2145" s="74"/>
      <c r="F2145" s="10"/>
      <c r="G2145" s="74"/>
      <c r="H2145" s="10"/>
      <c r="I2145" s="74"/>
      <c r="J2145" s="10"/>
      <c r="K2145" s="74"/>
      <c r="L2145" s="10"/>
      <c r="M2145" s="74"/>
      <c r="N2145" s="10"/>
      <c r="O2145" s="74"/>
      <c r="P2145" s="95"/>
      <c r="Q2145" s="47"/>
      <c r="R2145" s="47" t="s">
        <v>34</v>
      </c>
      <c r="S2145" s="12">
        <f t="shared" si="577"/>
        <v>0</v>
      </c>
      <c r="T2145" s="12">
        <f t="shared" si="577"/>
        <v>0</v>
      </c>
      <c r="U2145" s="538">
        <v>0</v>
      </c>
      <c r="V2145" s="12">
        <v>0</v>
      </c>
      <c r="W2145" s="12">
        <v>0</v>
      </c>
      <c r="X2145" s="12">
        <v>0</v>
      </c>
      <c r="Y2145" s="12">
        <v>0</v>
      </c>
      <c r="Z2145" s="12">
        <v>0</v>
      </c>
      <c r="AA2145" s="12">
        <v>0</v>
      </c>
      <c r="AB2145" s="20">
        <v>0</v>
      </c>
      <c r="AC2145" s="351"/>
      <c r="AD2145" s="358"/>
    </row>
    <row r="2146" spans="1:30" ht="12.75">
      <c r="A2146" s="349"/>
      <c r="B2146" s="347"/>
      <c r="C2146" s="351"/>
      <c r="D2146" s="107"/>
      <c r="E2146" s="74"/>
      <c r="F2146" s="10"/>
      <c r="G2146" s="74"/>
      <c r="H2146" s="10"/>
      <c r="I2146" s="74"/>
      <c r="J2146" s="10"/>
      <c r="K2146" s="74"/>
      <c r="L2146" s="10"/>
      <c r="M2146" s="74"/>
      <c r="N2146" s="10"/>
      <c r="O2146" s="74"/>
      <c r="P2146" s="95"/>
      <c r="Q2146" s="47"/>
      <c r="R2146" s="47" t="s">
        <v>35</v>
      </c>
      <c r="S2146" s="12">
        <f t="shared" si="577"/>
        <v>0</v>
      </c>
      <c r="T2146" s="12">
        <f t="shared" si="577"/>
        <v>0</v>
      </c>
      <c r="U2146" s="538">
        <v>0</v>
      </c>
      <c r="V2146" s="12">
        <v>0</v>
      </c>
      <c r="W2146" s="12">
        <v>0</v>
      </c>
      <c r="X2146" s="12">
        <v>0</v>
      </c>
      <c r="Y2146" s="12">
        <v>0</v>
      </c>
      <c r="Z2146" s="12">
        <v>0</v>
      </c>
      <c r="AA2146" s="12">
        <v>0</v>
      </c>
      <c r="AB2146" s="20">
        <v>0</v>
      </c>
      <c r="AC2146" s="351"/>
      <c r="AD2146" s="358"/>
    </row>
    <row r="2147" spans="1:30" ht="12.75">
      <c r="A2147" s="349"/>
      <c r="B2147" s="347"/>
      <c r="C2147" s="351"/>
      <c r="D2147" s="107"/>
      <c r="E2147" s="74"/>
      <c r="F2147" s="10"/>
      <c r="G2147" s="74"/>
      <c r="H2147" s="10"/>
      <c r="I2147" s="74"/>
      <c r="J2147" s="10"/>
      <c r="K2147" s="74"/>
      <c r="L2147" s="10"/>
      <c r="M2147" s="74"/>
      <c r="N2147" s="10"/>
      <c r="O2147" s="74"/>
      <c r="P2147" s="95"/>
      <c r="Q2147" s="47"/>
      <c r="R2147" s="47" t="s">
        <v>36</v>
      </c>
      <c r="S2147" s="12">
        <f t="shared" si="577"/>
        <v>0</v>
      </c>
      <c r="T2147" s="12">
        <f t="shared" si="577"/>
        <v>0</v>
      </c>
      <c r="U2147" s="538">
        <v>0</v>
      </c>
      <c r="V2147" s="12">
        <v>0</v>
      </c>
      <c r="W2147" s="12">
        <v>0</v>
      </c>
      <c r="X2147" s="12">
        <v>0</v>
      </c>
      <c r="Y2147" s="12">
        <v>0</v>
      </c>
      <c r="Z2147" s="12">
        <v>0</v>
      </c>
      <c r="AA2147" s="12">
        <v>0</v>
      </c>
      <c r="AB2147" s="20">
        <v>0</v>
      </c>
      <c r="AC2147" s="351"/>
      <c r="AD2147" s="358"/>
    </row>
    <row r="2148" spans="1:30" ht="12.75">
      <c r="A2148" s="349"/>
      <c r="B2148" s="347"/>
      <c r="C2148" s="351"/>
      <c r="D2148" s="107"/>
      <c r="E2148" s="74"/>
      <c r="F2148" s="10"/>
      <c r="G2148" s="74"/>
      <c r="H2148" s="10"/>
      <c r="I2148" s="74"/>
      <c r="J2148" s="10"/>
      <c r="K2148" s="74"/>
      <c r="L2148" s="10"/>
      <c r="M2148" s="74"/>
      <c r="N2148" s="10"/>
      <c r="O2148" s="74"/>
      <c r="P2148" s="95"/>
      <c r="Q2148" s="47"/>
      <c r="R2148" s="47" t="s">
        <v>207</v>
      </c>
      <c r="S2148" s="12">
        <v>0</v>
      </c>
      <c r="T2148" s="12">
        <v>0</v>
      </c>
      <c r="U2148" s="538">
        <v>0</v>
      </c>
      <c r="V2148" s="12">
        <v>0</v>
      </c>
      <c r="W2148" s="12">
        <v>0</v>
      </c>
      <c r="X2148" s="12">
        <v>0</v>
      </c>
      <c r="Y2148" s="12">
        <v>0</v>
      </c>
      <c r="Z2148" s="12">
        <v>0</v>
      </c>
      <c r="AA2148" s="12">
        <v>0</v>
      </c>
      <c r="AB2148" s="20">
        <v>0</v>
      </c>
      <c r="AC2148" s="351"/>
      <c r="AD2148" s="358"/>
    </row>
    <row r="2149" spans="1:30" ht="12.75">
      <c r="A2149" s="349"/>
      <c r="B2149" s="347"/>
      <c r="C2149" s="351"/>
      <c r="D2149" s="107"/>
      <c r="E2149" s="74"/>
      <c r="F2149" s="10"/>
      <c r="G2149" s="74"/>
      <c r="H2149" s="10"/>
      <c r="I2149" s="74"/>
      <c r="J2149" s="10"/>
      <c r="K2149" s="74"/>
      <c r="L2149" s="10"/>
      <c r="M2149" s="74"/>
      <c r="N2149" s="10"/>
      <c r="O2149" s="74"/>
      <c r="P2149" s="95"/>
      <c r="Q2149" s="47"/>
      <c r="R2149" s="47" t="s">
        <v>214</v>
      </c>
      <c r="S2149" s="12">
        <f aca="true" t="shared" si="578" ref="S2149:T2153">U2149+W2149+Y2149+AA2149</f>
        <v>0</v>
      </c>
      <c r="T2149" s="12">
        <f t="shared" si="578"/>
        <v>0</v>
      </c>
      <c r="U2149" s="538">
        <v>0</v>
      </c>
      <c r="V2149" s="12">
        <v>0</v>
      </c>
      <c r="W2149" s="12">
        <v>0</v>
      </c>
      <c r="X2149" s="12">
        <v>0</v>
      </c>
      <c r="Y2149" s="12">
        <v>0</v>
      </c>
      <c r="Z2149" s="12">
        <v>0</v>
      </c>
      <c r="AA2149" s="12">
        <v>0</v>
      </c>
      <c r="AB2149" s="12">
        <v>0</v>
      </c>
      <c r="AC2149" s="351"/>
      <c r="AD2149" s="358"/>
    </row>
    <row r="2150" spans="1:30" ht="12.75">
      <c r="A2150" s="349"/>
      <c r="B2150" s="347"/>
      <c r="C2150" s="351"/>
      <c r="D2150" s="107"/>
      <c r="E2150" s="74"/>
      <c r="F2150" s="10"/>
      <c r="G2150" s="74"/>
      <c r="H2150" s="10"/>
      <c r="I2150" s="74"/>
      <c r="J2150" s="10"/>
      <c r="K2150" s="74"/>
      <c r="L2150" s="10"/>
      <c r="M2150" s="74"/>
      <c r="N2150" s="10"/>
      <c r="O2150" s="74"/>
      <c r="P2150" s="95"/>
      <c r="Q2150" s="47"/>
      <c r="R2150" s="47" t="s">
        <v>215</v>
      </c>
      <c r="S2150" s="12">
        <f t="shared" si="578"/>
        <v>0</v>
      </c>
      <c r="T2150" s="12">
        <f t="shared" si="578"/>
        <v>0</v>
      </c>
      <c r="U2150" s="538">
        <v>0</v>
      </c>
      <c r="V2150" s="12">
        <v>0</v>
      </c>
      <c r="W2150" s="12">
        <v>0</v>
      </c>
      <c r="X2150" s="12">
        <v>0</v>
      </c>
      <c r="Y2150" s="12">
        <v>0</v>
      </c>
      <c r="Z2150" s="12">
        <v>0</v>
      </c>
      <c r="AA2150" s="12">
        <v>0</v>
      </c>
      <c r="AB2150" s="12">
        <v>0</v>
      </c>
      <c r="AC2150" s="351"/>
      <c r="AD2150" s="358"/>
    </row>
    <row r="2151" spans="1:30" ht="12.75">
      <c r="A2151" s="349"/>
      <c r="B2151" s="347"/>
      <c r="C2151" s="351"/>
      <c r="D2151" s="107"/>
      <c r="E2151" s="74"/>
      <c r="F2151" s="10"/>
      <c r="G2151" s="74"/>
      <c r="H2151" s="10"/>
      <c r="I2151" s="74"/>
      <c r="J2151" s="10"/>
      <c r="K2151" s="74"/>
      <c r="L2151" s="10"/>
      <c r="M2151" s="74"/>
      <c r="N2151" s="10"/>
      <c r="O2151" s="74"/>
      <c r="P2151" s="95"/>
      <c r="Q2151" s="47"/>
      <c r="R2151" s="47" t="s">
        <v>216</v>
      </c>
      <c r="S2151" s="12">
        <f t="shared" si="578"/>
        <v>0</v>
      </c>
      <c r="T2151" s="12">
        <f t="shared" si="578"/>
        <v>0</v>
      </c>
      <c r="U2151" s="538">
        <v>0</v>
      </c>
      <c r="V2151" s="12">
        <v>0</v>
      </c>
      <c r="W2151" s="12">
        <v>0</v>
      </c>
      <c r="X2151" s="12">
        <v>0</v>
      </c>
      <c r="Y2151" s="12">
        <v>0</v>
      </c>
      <c r="Z2151" s="12">
        <v>0</v>
      </c>
      <c r="AA2151" s="12">
        <v>0</v>
      </c>
      <c r="AB2151" s="12">
        <v>0</v>
      </c>
      <c r="AC2151" s="351"/>
      <c r="AD2151" s="358"/>
    </row>
    <row r="2152" spans="1:30" ht="12.75">
      <c r="A2152" s="349"/>
      <c r="B2152" s="347"/>
      <c r="C2152" s="351"/>
      <c r="D2152" s="107"/>
      <c r="E2152" s="74"/>
      <c r="F2152" s="10">
        <v>1</v>
      </c>
      <c r="G2152" s="74"/>
      <c r="H2152" s="10"/>
      <c r="I2152" s="74"/>
      <c r="J2152" s="10"/>
      <c r="K2152" s="74"/>
      <c r="L2152" s="10"/>
      <c r="M2152" s="74"/>
      <c r="N2152" s="10"/>
      <c r="O2152" s="74"/>
      <c r="P2152" s="95"/>
      <c r="Q2152" s="47" t="s">
        <v>29</v>
      </c>
      <c r="R2152" s="47" t="s">
        <v>217</v>
      </c>
      <c r="S2152" s="12">
        <f t="shared" si="578"/>
        <v>700</v>
      </c>
      <c r="T2152" s="12">
        <f t="shared" si="578"/>
        <v>0</v>
      </c>
      <c r="U2152" s="538">
        <v>700</v>
      </c>
      <c r="V2152" s="12">
        <v>0</v>
      </c>
      <c r="W2152" s="12">
        <v>0</v>
      </c>
      <c r="X2152" s="12">
        <v>0</v>
      </c>
      <c r="Y2152" s="12">
        <v>0</v>
      </c>
      <c r="Z2152" s="12">
        <v>0</v>
      </c>
      <c r="AA2152" s="12">
        <v>0</v>
      </c>
      <c r="AB2152" s="12">
        <v>0</v>
      </c>
      <c r="AC2152" s="351"/>
      <c r="AD2152" s="358"/>
    </row>
    <row r="2153" spans="1:30" ht="13.5" thickBot="1">
      <c r="A2153" s="350"/>
      <c r="B2153" s="348"/>
      <c r="C2153" s="352"/>
      <c r="D2153" s="135"/>
      <c r="E2153" s="75"/>
      <c r="F2153" s="21"/>
      <c r="G2153" s="75"/>
      <c r="H2153" s="21">
        <v>1</v>
      </c>
      <c r="I2153" s="75"/>
      <c r="J2153" s="21"/>
      <c r="K2153" s="75"/>
      <c r="L2153" s="21"/>
      <c r="M2153" s="75"/>
      <c r="N2153" s="21"/>
      <c r="O2153" s="75"/>
      <c r="P2153" s="114"/>
      <c r="Q2153" s="47" t="s">
        <v>31</v>
      </c>
      <c r="R2153" s="48" t="s">
        <v>218</v>
      </c>
      <c r="S2153" s="15">
        <f t="shared" si="578"/>
        <v>6300</v>
      </c>
      <c r="T2153" s="15">
        <f t="shared" si="578"/>
        <v>0</v>
      </c>
      <c r="U2153" s="538">
        <v>6300</v>
      </c>
      <c r="V2153" s="15">
        <v>0</v>
      </c>
      <c r="W2153" s="15">
        <v>0</v>
      </c>
      <c r="X2153" s="15">
        <v>0</v>
      </c>
      <c r="Y2153" s="15">
        <v>0</v>
      </c>
      <c r="Z2153" s="15">
        <v>0</v>
      </c>
      <c r="AA2153" s="15">
        <v>0</v>
      </c>
      <c r="AB2153" s="15">
        <v>0</v>
      </c>
      <c r="AC2153" s="352"/>
      <c r="AD2153" s="359"/>
    </row>
    <row r="2154" spans="1:30" ht="12.75" customHeight="1">
      <c r="A2154" s="360" t="s">
        <v>146</v>
      </c>
      <c r="B2154" s="346" t="s">
        <v>177</v>
      </c>
      <c r="C2154" s="356"/>
      <c r="D2154" s="134"/>
      <c r="E2154" s="73"/>
      <c r="F2154" s="7"/>
      <c r="G2154" s="73"/>
      <c r="H2154" s="7"/>
      <c r="I2154" s="73"/>
      <c r="J2154" s="7"/>
      <c r="K2154" s="73"/>
      <c r="L2154" s="7"/>
      <c r="M2154" s="73"/>
      <c r="N2154" s="7"/>
      <c r="O2154" s="73"/>
      <c r="P2154" s="113"/>
      <c r="Q2154" s="72"/>
      <c r="R2154" s="55" t="s">
        <v>27</v>
      </c>
      <c r="S2154" s="8">
        <f>SUM(S2155:S2165)</f>
        <v>10620.2</v>
      </c>
      <c r="T2154" s="8">
        <f aca="true" t="shared" si="579" ref="T2154:AB2154">SUM(T2155:T2165)</f>
        <v>10620.2</v>
      </c>
      <c r="U2154" s="534">
        <f t="shared" si="579"/>
        <v>10620.2</v>
      </c>
      <c r="V2154" s="8">
        <f t="shared" si="579"/>
        <v>10620.2</v>
      </c>
      <c r="W2154" s="8">
        <f t="shared" si="579"/>
        <v>0</v>
      </c>
      <c r="X2154" s="8">
        <f t="shared" si="579"/>
        <v>0</v>
      </c>
      <c r="Y2154" s="8">
        <f t="shared" si="579"/>
        <v>0</v>
      </c>
      <c r="Z2154" s="8">
        <f t="shared" si="579"/>
        <v>0</v>
      </c>
      <c r="AA2154" s="8">
        <f t="shared" si="579"/>
        <v>0</v>
      </c>
      <c r="AB2154" s="8">
        <f t="shared" si="579"/>
        <v>0</v>
      </c>
      <c r="AC2154" s="356" t="s">
        <v>28</v>
      </c>
      <c r="AD2154" s="357"/>
    </row>
    <row r="2155" spans="1:30" ht="63.75">
      <c r="A2155" s="349"/>
      <c r="B2155" s="347"/>
      <c r="C2155" s="351"/>
      <c r="D2155" s="107"/>
      <c r="E2155" s="74"/>
      <c r="F2155" s="10"/>
      <c r="G2155" s="74"/>
      <c r="H2155" s="10"/>
      <c r="I2155" s="74"/>
      <c r="J2155" s="10"/>
      <c r="K2155" s="74"/>
      <c r="L2155" s="10"/>
      <c r="M2155" s="74"/>
      <c r="N2155" s="10"/>
      <c r="O2155" s="74"/>
      <c r="P2155" s="95">
        <v>834001414</v>
      </c>
      <c r="Q2155" s="47" t="s">
        <v>178</v>
      </c>
      <c r="R2155" s="47" t="s">
        <v>30</v>
      </c>
      <c r="S2155" s="12">
        <f aca="true" t="shared" si="580" ref="S2155:T2159">U2155+W2155+Y2155+AA2155</f>
        <v>10620.2</v>
      </c>
      <c r="T2155" s="12">
        <f t="shared" si="580"/>
        <v>10620.2</v>
      </c>
      <c r="U2155" s="538">
        <v>10620.2</v>
      </c>
      <c r="V2155" s="12">
        <v>10620.2</v>
      </c>
      <c r="W2155" s="12">
        <v>0</v>
      </c>
      <c r="X2155" s="12">
        <v>0</v>
      </c>
      <c r="Y2155" s="12">
        <v>0</v>
      </c>
      <c r="Z2155" s="12">
        <v>0</v>
      </c>
      <c r="AA2155" s="12">
        <v>0</v>
      </c>
      <c r="AB2155" s="20">
        <v>0</v>
      </c>
      <c r="AC2155" s="351"/>
      <c r="AD2155" s="358"/>
    </row>
    <row r="2156" spans="1:30" ht="12.75">
      <c r="A2156" s="349"/>
      <c r="B2156" s="347"/>
      <c r="C2156" s="351"/>
      <c r="D2156" s="107"/>
      <c r="E2156" s="74"/>
      <c r="F2156" s="10"/>
      <c r="G2156" s="74"/>
      <c r="H2156" s="10"/>
      <c r="I2156" s="74"/>
      <c r="J2156" s="10"/>
      <c r="K2156" s="74"/>
      <c r="L2156" s="10"/>
      <c r="M2156" s="74"/>
      <c r="N2156" s="10"/>
      <c r="O2156" s="74"/>
      <c r="P2156" s="95"/>
      <c r="Q2156" s="47"/>
      <c r="R2156" s="47" t="s">
        <v>33</v>
      </c>
      <c r="S2156" s="12">
        <f t="shared" si="580"/>
        <v>0</v>
      </c>
      <c r="T2156" s="12">
        <f t="shared" si="580"/>
        <v>0</v>
      </c>
      <c r="U2156" s="538">
        <v>0</v>
      </c>
      <c r="V2156" s="12">
        <v>0</v>
      </c>
      <c r="W2156" s="12">
        <v>0</v>
      </c>
      <c r="X2156" s="12">
        <v>0</v>
      </c>
      <c r="Y2156" s="12">
        <v>0</v>
      </c>
      <c r="Z2156" s="12">
        <v>0</v>
      </c>
      <c r="AA2156" s="12">
        <v>0</v>
      </c>
      <c r="AB2156" s="20">
        <v>0</v>
      </c>
      <c r="AC2156" s="351"/>
      <c r="AD2156" s="358"/>
    </row>
    <row r="2157" spans="1:30" ht="42" customHeight="1">
      <c r="A2157" s="349"/>
      <c r="B2157" s="347"/>
      <c r="C2157" s="351"/>
      <c r="D2157" s="107"/>
      <c r="E2157" s="74"/>
      <c r="F2157" s="10"/>
      <c r="G2157" s="74"/>
      <c r="H2157" s="10"/>
      <c r="I2157" s="74"/>
      <c r="J2157" s="10"/>
      <c r="K2157" s="74"/>
      <c r="L2157" s="10"/>
      <c r="M2157" s="74"/>
      <c r="N2157" s="10"/>
      <c r="O2157" s="74"/>
      <c r="P2157" s="95"/>
      <c r="Q2157" s="47"/>
      <c r="R2157" s="47" t="s">
        <v>34</v>
      </c>
      <c r="S2157" s="12">
        <f t="shared" si="580"/>
        <v>0</v>
      </c>
      <c r="T2157" s="12">
        <f t="shared" si="580"/>
        <v>0</v>
      </c>
      <c r="U2157" s="538">
        <v>0</v>
      </c>
      <c r="V2157" s="12">
        <v>0</v>
      </c>
      <c r="W2157" s="12">
        <v>0</v>
      </c>
      <c r="X2157" s="12">
        <v>0</v>
      </c>
      <c r="Y2157" s="12">
        <v>0</v>
      </c>
      <c r="Z2157" s="12">
        <v>0</v>
      </c>
      <c r="AA2157" s="12">
        <v>0</v>
      </c>
      <c r="AB2157" s="20">
        <v>0</v>
      </c>
      <c r="AC2157" s="351"/>
      <c r="AD2157" s="358"/>
    </row>
    <row r="2158" spans="1:30" ht="35.25" customHeight="1">
      <c r="A2158" s="349"/>
      <c r="B2158" s="347"/>
      <c r="C2158" s="351"/>
      <c r="D2158" s="107"/>
      <c r="E2158" s="74"/>
      <c r="F2158" s="10"/>
      <c r="G2158" s="74"/>
      <c r="H2158" s="10"/>
      <c r="I2158" s="74"/>
      <c r="J2158" s="10"/>
      <c r="K2158" s="74"/>
      <c r="L2158" s="10"/>
      <c r="M2158" s="74"/>
      <c r="N2158" s="10"/>
      <c r="O2158" s="74"/>
      <c r="P2158" s="95"/>
      <c r="Q2158" s="47"/>
      <c r="R2158" s="47" t="s">
        <v>35</v>
      </c>
      <c r="S2158" s="12">
        <f t="shared" si="580"/>
        <v>0</v>
      </c>
      <c r="T2158" s="12">
        <f t="shared" si="580"/>
        <v>0</v>
      </c>
      <c r="U2158" s="538">
        <v>0</v>
      </c>
      <c r="V2158" s="12">
        <v>0</v>
      </c>
      <c r="W2158" s="12">
        <v>0</v>
      </c>
      <c r="X2158" s="12">
        <v>0</v>
      </c>
      <c r="Y2158" s="12">
        <v>0</v>
      </c>
      <c r="Z2158" s="12">
        <v>0</v>
      </c>
      <c r="AA2158" s="12">
        <v>0</v>
      </c>
      <c r="AB2158" s="20">
        <v>0</v>
      </c>
      <c r="AC2158" s="351"/>
      <c r="AD2158" s="358"/>
    </row>
    <row r="2159" spans="1:30" ht="22.5" customHeight="1">
      <c r="A2159" s="349"/>
      <c r="B2159" s="347"/>
      <c r="C2159" s="351"/>
      <c r="D2159" s="107"/>
      <c r="E2159" s="74"/>
      <c r="F2159" s="10"/>
      <c r="G2159" s="74"/>
      <c r="H2159" s="10"/>
      <c r="I2159" s="74"/>
      <c r="J2159" s="10"/>
      <c r="K2159" s="74"/>
      <c r="L2159" s="10"/>
      <c r="M2159" s="74"/>
      <c r="N2159" s="10"/>
      <c r="O2159" s="74"/>
      <c r="P2159" s="95"/>
      <c r="Q2159" s="47"/>
      <c r="R2159" s="47" t="s">
        <v>36</v>
      </c>
      <c r="S2159" s="12">
        <f t="shared" si="580"/>
        <v>0</v>
      </c>
      <c r="T2159" s="12">
        <f t="shared" si="580"/>
        <v>0</v>
      </c>
      <c r="U2159" s="538">
        <v>0</v>
      </c>
      <c r="V2159" s="12">
        <v>0</v>
      </c>
      <c r="W2159" s="12">
        <v>0</v>
      </c>
      <c r="X2159" s="12">
        <v>0</v>
      </c>
      <c r="Y2159" s="12">
        <v>0</v>
      </c>
      <c r="Z2159" s="12">
        <v>0</v>
      </c>
      <c r="AA2159" s="12">
        <v>0</v>
      </c>
      <c r="AB2159" s="20">
        <v>0</v>
      </c>
      <c r="AC2159" s="351"/>
      <c r="AD2159" s="358"/>
    </row>
    <row r="2160" spans="1:30" ht="12.75">
      <c r="A2160" s="349"/>
      <c r="B2160" s="347"/>
      <c r="C2160" s="351"/>
      <c r="D2160" s="107"/>
      <c r="E2160" s="74"/>
      <c r="F2160" s="10"/>
      <c r="G2160" s="74"/>
      <c r="H2160" s="10"/>
      <c r="I2160" s="74"/>
      <c r="J2160" s="10"/>
      <c r="K2160" s="74"/>
      <c r="L2160" s="10"/>
      <c r="M2160" s="74"/>
      <c r="N2160" s="10"/>
      <c r="O2160" s="74"/>
      <c r="P2160" s="95"/>
      <c r="Q2160" s="47"/>
      <c r="R2160" s="47" t="s">
        <v>207</v>
      </c>
      <c r="S2160" s="12">
        <v>0</v>
      </c>
      <c r="T2160" s="12">
        <v>0</v>
      </c>
      <c r="U2160" s="538">
        <v>0</v>
      </c>
      <c r="V2160" s="12">
        <v>0</v>
      </c>
      <c r="W2160" s="12">
        <v>0</v>
      </c>
      <c r="X2160" s="12">
        <v>0</v>
      </c>
      <c r="Y2160" s="12">
        <v>0</v>
      </c>
      <c r="Z2160" s="12">
        <v>0</v>
      </c>
      <c r="AA2160" s="12">
        <v>0</v>
      </c>
      <c r="AB2160" s="20">
        <v>0</v>
      </c>
      <c r="AC2160" s="351"/>
      <c r="AD2160" s="358"/>
    </row>
    <row r="2161" spans="1:30" ht="12.75">
      <c r="A2161" s="349"/>
      <c r="B2161" s="347"/>
      <c r="C2161" s="351"/>
      <c r="D2161" s="107"/>
      <c r="E2161" s="74"/>
      <c r="F2161" s="10"/>
      <c r="G2161" s="74"/>
      <c r="H2161" s="10"/>
      <c r="I2161" s="74"/>
      <c r="J2161" s="10"/>
      <c r="K2161" s="74"/>
      <c r="L2161" s="10"/>
      <c r="M2161" s="74"/>
      <c r="N2161" s="10"/>
      <c r="O2161" s="74"/>
      <c r="P2161" s="95"/>
      <c r="Q2161" s="10"/>
      <c r="R2161" s="47" t="s">
        <v>214</v>
      </c>
      <c r="S2161" s="12">
        <f aca="true" t="shared" si="581" ref="S2161:T2165">U2161+W2161+Y2161+AA2161</f>
        <v>0</v>
      </c>
      <c r="T2161" s="12">
        <f t="shared" si="581"/>
        <v>0</v>
      </c>
      <c r="U2161" s="538">
        <v>0</v>
      </c>
      <c r="V2161" s="12">
        <v>0</v>
      </c>
      <c r="W2161" s="12">
        <v>0</v>
      </c>
      <c r="X2161" s="12">
        <v>0</v>
      </c>
      <c r="Y2161" s="12">
        <v>0</v>
      </c>
      <c r="Z2161" s="12">
        <v>0</v>
      </c>
      <c r="AA2161" s="12">
        <v>0</v>
      </c>
      <c r="AB2161" s="12">
        <v>0</v>
      </c>
      <c r="AC2161" s="351"/>
      <c r="AD2161" s="358"/>
    </row>
    <row r="2162" spans="1:30" ht="12.75">
      <c r="A2162" s="349"/>
      <c r="B2162" s="347"/>
      <c r="C2162" s="351"/>
      <c r="D2162" s="107"/>
      <c r="E2162" s="74"/>
      <c r="F2162" s="10"/>
      <c r="G2162" s="74"/>
      <c r="H2162" s="10"/>
      <c r="I2162" s="74"/>
      <c r="J2162" s="10"/>
      <c r="K2162" s="74"/>
      <c r="L2162" s="10"/>
      <c r="M2162" s="74"/>
      <c r="N2162" s="10"/>
      <c r="O2162" s="74"/>
      <c r="P2162" s="95"/>
      <c r="Q2162" s="10"/>
      <c r="R2162" s="47" t="s">
        <v>215</v>
      </c>
      <c r="S2162" s="12">
        <f t="shared" si="581"/>
        <v>0</v>
      </c>
      <c r="T2162" s="12">
        <f t="shared" si="581"/>
        <v>0</v>
      </c>
      <c r="U2162" s="538">
        <v>0</v>
      </c>
      <c r="V2162" s="12">
        <v>0</v>
      </c>
      <c r="W2162" s="12">
        <v>0</v>
      </c>
      <c r="X2162" s="12">
        <v>0</v>
      </c>
      <c r="Y2162" s="12">
        <v>0</v>
      </c>
      <c r="Z2162" s="12">
        <v>0</v>
      </c>
      <c r="AA2162" s="12">
        <v>0</v>
      </c>
      <c r="AB2162" s="12">
        <v>0</v>
      </c>
      <c r="AC2162" s="351"/>
      <c r="AD2162" s="358"/>
    </row>
    <row r="2163" spans="1:30" ht="12.75">
      <c r="A2163" s="349"/>
      <c r="B2163" s="347"/>
      <c r="C2163" s="351"/>
      <c r="D2163" s="107"/>
      <c r="E2163" s="74"/>
      <c r="F2163" s="10"/>
      <c r="G2163" s="74"/>
      <c r="H2163" s="10"/>
      <c r="I2163" s="74"/>
      <c r="J2163" s="10"/>
      <c r="K2163" s="74"/>
      <c r="L2163" s="10"/>
      <c r="M2163" s="74"/>
      <c r="N2163" s="10"/>
      <c r="O2163" s="74"/>
      <c r="P2163" s="95"/>
      <c r="Q2163" s="10"/>
      <c r="R2163" s="47" t="s">
        <v>216</v>
      </c>
      <c r="S2163" s="12">
        <f t="shared" si="581"/>
        <v>0</v>
      </c>
      <c r="T2163" s="12">
        <f t="shared" si="581"/>
        <v>0</v>
      </c>
      <c r="U2163" s="538">
        <v>0</v>
      </c>
      <c r="V2163" s="12">
        <v>0</v>
      </c>
      <c r="W2163" s="12">
        <v>0</v>
      </c>
      <c r="X2163" s="12">
        <v>0</v>
      </c>
      <c r="Y2163" s="12">
        <v>0</v>
      </c>
      <c r="Z2163" s="12">
        <v>0</v>
      </c>
      <c r="AA2163" s="12">
        <v>0</v>
      </c>
      <c r="AB2163" s="12">
        <v>0</v>
      </c>
      <c r="AC2163" s="351"/>
      <c r="AD2163" s="358"/>
    </row>
    <row r="2164" spans="1:30" ht="12.75">
      <c r="A2164" s="349"/>
      <c r="B2164" s="347"/>
      <c r="C2164" s="351"/>
      <c r="D2164" s="107"/>
      <c r="E2164" s="74"/>
      <c r="F2164" s="10"/>
      <c r="G2164" s="74"/>
      <c r="H2164" s="10"/>
      <c r="I2164" s="74"/>
      <c r="J2164" s="10"/>
      <c r="K2164" s="74"/>
      <c r="L2164" s="10"/>
      <c r="M2164" s="74"/>
      <c r="N2164" s="10"/>
      <c r="O2164" s="74"/>
      <c r="P2164" s="95"/>
      <c r="Q2164" s="10"/>
      <c r="R2164" s="47" t="s">
        <v>217</v>
      </c>
      <c r="S2164" s="12">
        <f t="shared" si="581"/>
        <v>0</v>
      </c>
      <c r="T2164" s="12">
        <f t="shared" si="581"/>
        <v>0</v>
      </c>
      <c r="U2164" s="538">
        <v>0</v>
      </c>
      <c r="V2164" s="12">
        <v>0</v>
      </c>
      <c r="W2164" s="12">
        <v>0</v>
      </c>
      <c r="X2164" s="12">
        <v>0</v>
      </c>
      <c r="Y2164" s="12">
        <v>0</v>
      </c>
      <c r="Z2164" s="12">
        <v>0</v>
      </c>
      <c r="AA2164" s="12">
        <v>0</v>
      </c>
      <c r="AB2164" s="12">
        <v>0</v>
      </c>
      <c r="AC2164" s="351"/>
      <c r="AD2164" s="358"/>
    </row>
    <row r="2165" spans="1:30" ht="13.5" thickBot="1">
      <c r="A2165" s="350"/>
      <c r="B2165" s="348"/>
      <c r="C2165" s="352"/>
      <c r="D2165" s="135"/>
      <c r="E2165" s="75"/>
      <c r="F2165" s="21"/>
      <c r="G2165" s="75"/>
      <c r="H2165" s="21"/>
      <c r="I2165" s="75"/>
      <c r="J2165" s="21"/>
      <c r="K2165" s="75"/>
      <c r="L2165" s="21"/>
      <c r="M2165" s="75"/>
      <c r="N2165" s="21"/>
      <c r="O2165" s="75"/>
      <c r="P2165" s="114"/>
      <c r="Q2165" s="21"/>
      <c r="R2165" s="48" t="s">
        <v>218</v>
      </c>
      <c r="S2165" s="15">
        <f t="shared" si="581"/>
        <v>0</v>
      </c>
      <c r="T2165" s="15">
        <f t="shared" si="581"/>
        <v>0</v>
      </c>
      <c r="U2165" s="542">
        <v>0</v>
      </c>
      <c r="V2165" s="15">
        <v>0</v>
      </c>
      <c r="W2165" s="15">
        <v>0</v>
      </c>
      <c r="X2165" s="15">
        <v>0</v>
      </c>
      <c r="Y2165" s="15">
        <v>0</v>
      </c>
      <c r="Z2165" s="15">
        <v>0</v>
      </c>
      <c r="AA2165" s="15">
        <v>0</v>
      </c>
      <c r="AB2165" s="15">
        <v>0</v>
      </c>
      <c r="AC2165" s="352"/>
      <c r="AD2165" s="359"/>
    </row>
    <row r="2166" spans="1:30" ht="12.75" customHeight="1">
      <c r="A2166" s="360" t="s">
        <v>148</v>
      </c>
      <c r="B2166" s="346" t="s">
        <v>179</v>
      </c>
      <c r="C2166" s="356" t="s">
        <v>41</v>
      </c>
      <c r="D2166" s="134"/>
      <c r="E2166" s="73"/>
      <c r="F2166" s="7"/>
      <c r="G2166" s="73"/>
      <c r="H2166" s="7"/>
      <c r="I2166" s="73"/>
      <c r="J2166" s="7"/>
      <c r="K2166" s="73"/>
      <c r="L2166" s="7"/>
      <c r="M2166" s="73"/>
      <c r="N2166" s="7"/>
      <c r="O2166" s="73"/>
      <c r="P2166" s="113"/>
      <c r="Q2166" s="72"/>
      <c r="R2166" s="55" t="s">
        <v>27</v>
      </c>
      <c r="S2166" s="8">
        <f>SUM(S2167:S2177)</f>
        <v>4400</v>
      </c>
      <c r="T2166" s="8">
        <f aca="true" t="shared" si="582" ref="T2166:AB2166">SUM(T2167:T2177)</f>
        <v>0</v>
      </c>
      <c r="U2166" s="534">
        <f t="shared" si="582"/>
        <v>4400</v>
      </c>
      <c r="V2166" s="8">
        <f t="shared" si="582"/>
        <v>0</v>
      </c>
      <c r="W2166" s="8">
        <f t="shared" si="582"/>
        <v>0</v>
      </c>
      <c r="X2166" s="8">
        <f t="shared" si="582"/>
        <v>0</v>
      </c>
      <c r="Y2166" s="8">
        <f t="shared" si="582"/>
        <v>0</v>
      </c>
      <c r="Z2166" s="8">
        <f t="shared" si="582"/>
        <v>0</v>
      </c>
      <c r="AA2166" s="8">
        <f t="shared" si="582"/>
        <v>0</v>
      </c>
      <c r="AB2166" s="8">
        <f t="shared" si="582"/>
        <v>0</v>
      </c>
      <c r="AC2166" s="356" t="s">
        <v>28</v>
      </c>
      <c r="AD2166" s="357"/>
    </row>
    <row r="2167" spans="1:30" ht="12.75">
      <c r="A2167" s="349"/>
      <c r="B2167" s="347"/>
      <c r="C2167" s="351"/>
      <c r="D2167" s="107"/>
      <c r="E2167" s="74"/>
      <c r="F2167" s="10"/>
      <c r="G2167" s="74"/>
      <c r="H2167" s="10"/>
      <c r="I2167" s="74"/>
      <c r="J2167" s="10"/>
      <c r="K2167" s="74"/>
      <c r="L2167" s="10"/>
      <c r="M2167" s="74"/>
      <c r="N2167" s="10"/>
      <c r="O2167" s="74"/>
      <c r="P2167" s="95"/>
      <c r="Q2167" s="47"/>
      <c r="R2167" s="47" t="s">
        <v>30</v>
      </c>
      <c r="S2167" s="12">
        <f aca="true" t="shared" si="583" ref="S2167:T2171">U2167+W2167+Y2167+AA2167</f>
        <v>0</v>
      </c>
      <c r="T2167" s="12">
        <f t="shared" si="583"/>
        <v>0</v>
      </c>
      <c r="U2167" s="538">
        <v>0</v>
      </c>
      <c r="V2167" s="12">
        <v>0</v>
      </c>
      <c r="W2167" s="12">
        <v>0</v>
      </c>
      <c r="X2167" s="12">
        <v>0</v>
      </c>
      <c r="Y2167" s="12">
        <v>0</v>
      </c>
      <c r="Z2167" s="12">
        <v>0</v>
      </c>
      <c r="AA2167" s="12">
        <v>0</v>
      </c>
      <c r="AB2167" s="20">
        <v>0</v>
      </c>
      <c r="AC2167" s="351"/>
      <c r="AD2167" s="358"/>
    </row>
    <row r="2168" spans="1:30" ht="12.75">
      <c r="A2168" s="349"/>
      <c r="B2168" s="347"/>
      <c r="C2168" s="351"/>
      <c r="D2168" s="107"/>
      <c r="E2168" s="74"/>
      <c r="F2168" s="10"/>
      <c r="G2168" s="74"/>
      <c r="H2168" s="10"/>
      <c r="I2168" s="74"/>
      <c r="J2168" s="10"/>
      <c r="K2168" s="74"/>
      <c r="L2168" s="10"/>
      <c r="M2168" s="74"/>
      <c r="N2168" s="10"/>
      <c r="O2168" s="74"/>
      <c r="P2168" s="95"/>
      <c r="Q2168" s="47"/>
      <c r="R2168" s="47" t="s">
        <v>33</v>
      </c>
      <c r="S2168" s="12">
        <f>U2168+W2168+Y2168+AA2168</f>
        <v>0</v>
      </c>
      <c r="T2168" s="12">
        <f>V2168+X2168+Z2168+AB2168</f>
        <v>0</v>
      </c>
      <c r="U2168" s="538">
        <v>0</v>
      </c>
      <c r="V2168" s="12">
        <v>0</v>
      </c>
      <c r="W2168" s="12">
        <v>0</v>
      </c>
      <c r="X2168" s="12">
        <v>0</v>
      </c>
      <c r="Y2168" s="12">
        <v>0</v>
      </c>
      <c r="Z2168" s="12">
        <v>0</v>
      </c>
      <c r="AA2168" s="12">
        <v>0</v>
      </c>
      <c r="AB2168" s="20">
        <v>0</v>
      </c>
      <c r="AC2168" s="351"/>
      <c r="AD2168" s="358"/>
    </row>
    <row r="2169" spans="1:30" ht="12.75">
      <c r="A2169" s="349"/>
      <c r="B2169" s="347"/>
      <c r="C2169" s="351"/>
      <c r="D2169" s="107"/>
      <c r="E2169" s="74"/>
      <c r="F2169" s="10"/>
      <c r="G2169" s="74"/>
      <c r="H2169" s="10"/>
      <c r="I2169" s="74"/>
      <c r="J2169" s="10"/>
      <c r="K2169" s="74"/>
      <c r="L2169" s="10"/>
      <c r="M2169" s="74"/>
      <c r="N2169" s="10"/>
      <c r="O2169" s="74"/>
      <c r="P2169" s="95"/>
      <c r="Q2169" s="47"/>
      <c r="R2169" s="47" t="s">
        <v>34</v>
      </c>
      <c r="S2169" s="12">
        <f t="shared" si="583"/>
        <v>0</v>
      </c>
      <c r="T2169" s="12">
        <f t="shared" si="583"/>
        <v>0</v>
      </c>
      <c r="U2169" s="538">
        <v>0</v>
      </c>
      <c r="V2169" s="12">
        <v>0</v>
      </c>
      <c r="W2169" s="12">
        <v>0</v>
      </c>
      <c r="X2169" s="12">
        <v>0</v>
      </c>
      <c r="Y2169" s="12">
        <v>0</v>
      </c>
      <c r="Z2169" s="12">
        <v>0</v>
      </c>
      <c r="AA2169" s="12">
        <v>0</v>
      </c>
      <c r="AB2169" s="20">
        <v>0</v>
      </c>
      <c r="AC2169" s="351"/>
      <c r="AD2169" s="358"/>
    </row>
    <row r="2170" spans="1:30" ht="12.75">
      <c r="A2170" s="349"/>
      <c r="B2170" s="347"/>
      <c r="C2170" s="351"/>
      <c r="D2170" s="107"/>
      <c r="E2170" s="74"/>
      <c r="F2170" s="10"/>
      <c r="G2170" s="74"/>
      <c r="H2170" s="10"/>
      <c r="I2170" s="74"/>
      <c r="J2170" s="10"/>
      <c r="K2170" s="74"/>
      <c r="L2170" s="10"/>
      <c r="M2170" s="74"/>
      <c r="N2170" s="10"/>
      <c r="O2170" s="74"/>
      <c r="P2170" s="95"/>
      <c r="Q2170" s="47"/>
      <c r="R2170" s="47" t="s">
        <v>35</v>
      </c>
      <c r="S2170" s="12">
        <f t="shared" si="583"/>
        <v>0</v>
      </c>
      <c r="T2170" s="12">
        <f t="shared" si="583"/>
        <v>0</v>
      </c>
      <c r="U2170" s="538">
        <v>0</v>
      </c>
      <c r="V2170" s="12">
        <v>0</v>
      </c>
      <c r="W2170" s="12">
        <v>0</v>
      </c>
      <c r="X2170" s="12">
        <v>0</v>
      </c>
      <c r="Y2170" s="12">
        <v>0</v>
      </c>
      <c r="Z2170" s="12">
        <v>0</v>
      </c>
      <c r="AA2170" s="12">
        <v>0</v>
      </c>
      <c r="AB2170" s="20">
        <v>0</v>
      </c>
      <c r="AC2170" s="351"/>
      <c r="AD2170" s="358"/>
    </row>
    <row r="2171" spans="1:30" ht="12.75">
      <c r="A2171" s="349"/>
      <c r="B2171" s="347"/>
      <c r="C2171" s="351"/>
      <c r="D2171" s="107"/>
      <c r="E2171" s="74"/>
      <c r="F2171" s="10"/>
      <c r="G2171" s="74"/>
      <c r="H2171" s="10"/>
      <c r="I2171" s="74"/>
      <c r="J2171" s="10"/>
      <c r="K2171" s="74"/>
      <c r="L2171" s="10"/>
      <c r="M2171" s="74"/>
      <c r="N2171" s="10"/>
      <c r="O2171" s="74"/>
      <c r="P2171" s="95"/>
      <c r="Q2171" s="47"/>
      <c r="R2171" s="47" t="s">
        <v>36</v>
      </c>
      <c r="S2171" s="12">
        <f t="shared" si="583"/>
        <v>0</v>
      </c>
      <c r="T2171" s="12">
        <f t="shared" si="583"/>
        <v>0</v>
      </c>
      <c r="U2171" s="538">
        <v>0</v>
      </c>
      <c r="V2171" s="12">
        <v>0</v>
      </c>
      <c r="W2171" s="12">
        <v>0</v>
      </c>
      <c r="X2171" s="12">
        <v>0</v>
      </c>
      <c r="Y2171" s="12">
        <v>0</v>
      </c>
      <c r="Z2171" s="12">
        <v>0</v>
      </c>
      <c r="AA2171" s="12">
        <v>0</v>
      </c>
      <c r="AB2171" s="20">
        <v>0</v>
      </c>
      <c r="AC2171" s="351"/>
      <c r="AD2171" s="358"/>
    </row>
    <row r="2172" spans="1:30" ht="12.75">
      <c r="A2172" s="349"/>
      <c r="B2172" s="347"/>
      <c r="C2172" s="351"/>
      <c r="D2172" s="107"/>
      <c r="E2172" s="74"/>
      <c r="F2172" s="10"/>
      <c r="G2172" s="74"/>
      <c r="H2172" s="10"/>
      <c r="I2172" s="74"/>
      <c r="J2172" s="10"/>
      <c r="K2172" s="74"/>
      <c r="L2172" s="10"/>
      <c r="M2172" s="74"/>
      <c r="N2172" s="10"/>
      <c r="O2172" s="74"/>
      <c r="P2172" s="95"/>
      <c r="Q2172" s="47"/>
      <c r="R2172" s="47" t="s">
        <v>207</v>
      </c>
      <c r="S2172" s="12">
        <f>U2172+W2172+Y2172+AA2172</f>
        <v>0</v>
      </c>
      <c r="T2172" s="12">
        <f>V2172+X2172+Z2172+AB2172</f>
        <v>0</v>
      </c>
      <c r="U2172" s="538">
        <v>0</v>
      </c>
      <c r="V2172" s="12">
        <v>0</v>
      </c>
      <c r="W2172" s="12">
        <v>0</v>
      </c>
      <c r="X2172" s="12">
        <v>0</v>
      </c>
      <c r="Y2172" s="12">
        <v>0</v>
      </c>
      <c r="Z2172" s="12">
        <v>0</v>
      </c>
      <c r="AA2172" s="12">
        <v>0</v>
      </c>
      <c r="AB2172" s="20">
        <v>0</v>
      </c>
      <c r="AC2172" s="351"/>
      <c r="AD2172" s="358"/>
    </row>
    <row r="2173" spans="1:30" ht="12.75">
      <c r="A2173" s="349"/>
      <c r="B2173" s="347"/>
      <c r="C2173" s="351"/>
      <c r="D2173" s="107"/>
      <c r="E2173" s="74"/>
      <c r="F2173" s="10"/>
      <c r="G2173" s="74"/>
      <c r="H2173" s="10"/>
      <c r="I2173" s="74"/>
      <c r="J2173" s="10"/>
      <c r="K2173" s="74"/>
      <c r="L2173" s="10"/>
      <c r="M2173" s="74"/>
      <c r="N2173" s="10"/>
      <c r="O2173" s="74"/>
      <c r="P2173" s="95"/>
      <c r="Q2173" s="47"/>
      <c r="R2173" s="47" t="s">
        <v>214</v>
      </c>
      <c r="S2173" s="12">
        <f aca="true" t="shared" si="584" ref="S2173:T2177">U2173+W2173+Y2173+AA2173</f>
        <v>0</v>
      </c>
      <c r="T2173" s="12">
        <f t="shared" si="584"/>
        <v>0</v>
      </c>
      <c r="U2173" s="538">
        <v>0</v>
      </c>
      <c r="V2173" s="12">
        <v>0</v>
      </c>
      <c r="W2173" s="12">
        <v>0</v>
      </c>
      <c r="X2173" s="12">
        <v>0</v>
      </c>
      <c r="Y2173" s="12">
        <v>0</v>
      </c>
      <c r="Z2173" s="12">
        <v>0</v>
      </c>
      <c r="AA2173" s="12">
        <v>0</v>
      </c>
      <c r="AB2173" s="12">
        <v>0</v>
      </c>
      <c r="AC2173" s="351"/>
      <c r="AD2173" s="358"/>
    </row>
    <row r="2174" spans="1:30" ht="12.75">
      <c r="A2174" s="349"/>
      <c r="B2174" s="347"/>
      <c r="C2174" s="351"/>
      <c r="D2174" s="107"/>
      <c r="E2174" s="74"/>
      <c r="F2174" s="10"/>
      <c r="G2174" s="74"/>
      <c r="H2174" s="10"/>
      <c r="I2174" s="74"/>
      <c r="J2174" s="10"/>
      <c r="K2174" s="74"/>
      <c r="L2174" s="10"/>
      <c r="M2174" s="74"/>
      <c r="N2174" s="10"/>
      <c r="O2174" s="74"/>
      <c r="P2174" s="95"/>
      <c r="Q2174" s="47"/>
      <c r="R2174" s="47" t="s">
        <v>215</v>
      </c>
      <c r="S2174" s="12">
        <f t="shared" si="584"/>
        <v>0</v>
      </c>
      <c r="T2174" s="12">
        <f t="shared" si="584"/>
        <v>0</v>
      </c>
      <c r="U2174" s="538">
        <v>0</v>
      </c>
      <c r="V2174" s="12">
        <v>0</v>
      </c>
      <c r="W2174" s="12">
        <v>0</v>
      </c>
      <c r="X2174" s="12">
        <v>0</v>
      </c>
      <c r="Y2174" s="12">
        <v>0</v>
      </c>
      <c r="Z2174" s="12">
        <v>0</v>
      </c>
      <c r="AA2174" s="12">
        <v>0</v>
      </c>
      <c r="AB2174" s="12">
        <v>0</v>
      </c>
      <c r="AC2174" s="351"/>
      <c r="AD2174" s="358"/>
    </row>
    <row r="2175" spans="1:30" ht="12.75">
      <c r="A2175" s="349"/>
      <c r="B2175" s="347"/>
      <c r="C2175" s="351"/>
      <c r="D2175" s="107"/>
      <c r="E2175" s="74"/>
      <c r="F2175" s="10"/>
      <c r="G2175" s="74"/>
      <c r="H2175" s="10"/>
      <c r="I2175" s="74"/>
      <c r="J2175" s="10"/>
      <c r="K2175" s="74"/>
      <c r="L2175" s="10"/>
      <c r="M2175" s="74"/>
      <c r="N2175" s="10"/>
      <c r="O2175" s="74"/>
      <c r="P2175" s="95"/>
      <c r="Q2175" s="47"/>
      <c r="R2175" s="47" t="s">
        <v>216</v>
      </c>
      <c r="S2175" s="12">
        <f t="shared" si="584"/>
        <v>0</v>
      </c>
      <c r="T2175" s="12">
        <f t="shared" si="584"/>
        <v>0</v>
      </c>
      <c r="U2175" s="538">
        <v>0</v>
      </c>
      <c r="V2175" s="12">
        <v>0</v>
      </c>
      <c r="W2175" s="12">
        <v>0</v>
      </c>
      <c r="X2175" s="12">
        <v>0</v>
      </c>
      <c r="Y2175" s="12">
        <v>0</v>
      </c>
      <c r="Z2175" s="12">
        <v>0</v>
      </c>
      <c r="AA2175" s="12">
        <v>0</v>
      </c>
      <c r="AB2175" s="12">
        <v>0</v>
      </c>
      <c r="AC2175" s="351"/>
      <c r="AD2175" s="358"/>
    </row>
    <row r="2176" spans="1:30" ht="12.75">
      <c r="A2176" s="349"/>
      <c r="B2176" s="347"/>
      <c r="C2176" s="351"/>
      <c r="D2176" s="107"/>
      <c r="E2176" s="74"/>
      <c r="F2176" s="10">
        <v>1</v>
      </c>
      <c r="G2176" s="74"/>
      <c r="H2176" s="10"/>
      <c r="I2176" s="74"/>
      <c r="J2176" s="10"/>
      <c r="K2176" s="74"/>
      <c r="L2176" s="10"/>
      <c r="M2176" s="74"/>
      <c r="N2176" s="10"/>
      <c r="O2176" s="74"/>
      <c r="P2176" s="95"/>
      <c r="Q2176" s="47" t="s">
        <v>29</v>
      </c>
      <c r="R2176" s="47" t="s">
        <v>217</v>
      </c>
      <c r="S2176" s="12">
        <f t="shared" si="584"/>
        <v>440</v>
      </c>
      <c r="T2176" s="12">
        <f t="shared" si="584"/>
        <v>0</v>
      </c>
      <c r="U2176" s="538">
        <v>440</v>
      </c>
      <c r="V2176" s="12">
        <v>0</v>
      </c>
      <c r="W2176" s="12">
        <v>0</v>
      </c>
      <c r="X2176" s="12">
        <v>0</v>
      </c>
      <c r="Y2176" s="12">
        <v>0</v>
      </c>
      <c r="Z2176" s="12">
        <v>0</v>
      </c>
      <c r="AA2176" s="12">
        <v>0</v>
      </c>
      <c r="AB2176" s="12">
        <v>0</v>
      </c>
      <c r="AC2176" s="351"/>
      <c r="AD2176" s="358"/>
    </row>
    <row r="2177" spans="1:30" ht="13.5" thickBot="1">
      <c r="A2177" s="350"/>
      <c r="B2177" s="348"/>
      <c r="C2177" s="352"/>
      <c r="D2177" s="135"/>
      <c r="E2177" s="75"/>
      <c r="F2177" s="21"/>
      <c r="G2177" s="75"/>
      <c r="H2177" s="21">
        <v>1</v>
      </c>
      <c r="I2177" s="75"/>
      <c r="J2177" s="21"/>
      <c r="K2177" s="75"/>
      <c r="L2177" s="21"/>
      <c r="M2177" s="75"/>
      <c r="N2177" s="21"/>
      <c r="O2177" s="75"/>
      <c r="P2177" s="114"/>
      <c r="Q2177" s="47" t="s">
        <v>31</v>
      </c>
      <c r="R2177" s="48" t="s">
        <v>218</v>
      </c>
      <c r="S2177" s="15">
        <f t="shared" si="584"/>
        <v>3960</v>
      </c>
      <c r="T2177" s="15">
        <f t="shared" si="584"/>
        <v>0</v>
      </c>
      <c r="U2177" s="538">
        <v>3960</v>
      </c>
      <c r="V2177" s="15">
        <v>0</v>
      </c>
      <c r="W2177" s="15">
        <v>0</v>
      </c>
      <c r="X2177" s="15">
        <v>0</v>
      </c>
      <c r="Y2177" s="15">
        <v>0</v>
      </c>
      <c r="Z2177" s="15">
        <v>0</v>
      </c>
      <c r="AA2177" s="15">
        <v>0</v>
      </c>
      <c r="AB2177" s="15">
        <v>0</v>
      </c>
      <c r="AC2177" s="352"/>
      <c r="AD2177" s="359"/>
    </row>
    <row r="2178" spans="1:30" ht="12.75" customHeight="1">
      <c r="A2178" s="360" t="s">
        <v>150</v>
      </c>
      <c r="B2178" s="346" t="s">
        <v>328</v>
      </c>
      <c r="C2178" s="356" t="s">
        <v>317</v>
      </c>
      <c r="D2178" s="134"/>
      <c r="E2178" s="73"/>
      <c r="F2178" s="7"/>
      <c r="G2178" s="73"/>
      <c r="H2178" s="7"/>
      <c r="I2178" s="73"/>
      <c r="J2178" s="7"/>
      <c r="K2178" s="73"/>
      <c r="L2178" s="7"/>
      <c r="M2178" s="73"/>
      <c r="N2178" s="7"/>
      <c r="O2178" s="73"/>
      <c r="P2178" s="113"/>
      <c r="Q2178" s="72"/>
      <c r="R2178" s="55" t="s">
        <v>27</v>
      </c>
      <c r="S2178" s="8">
        <f>SUM(S2179:S2190)</f>
        <v>52876.3</v>
      </c>
      <c r="T2178" s="8">
        <f aca="true" t="shared" si="585" ref="T2178:AB2178">SUM(T2179:T2190)</f>
        <v>14676.899999999998</v>
      </c>
      <c r="U2178" s="534">
        <f t="shared" si="585"/>
        <v>52876.3</v>
      </c>
      <c r="V2178" s="8">
        <f t="shared" si="585"/>
        <v>14676.899999999998</v>
      </c>
      <c r="W2178" s="8">
        <f t="shared" si="585"/>
        <v>0</v>
      </c>
      <c r="X2178" s="8">
        <f t="shared" si="585"/>
        <v>0</v>
      </c>
      <c r="Y2178" s="8">
        <f t="shared" si="585"/>
        <v>0</v>
      </c>
      <c r="Z2178" s="8">
        <f t="shared" si="585"/>
        <v>0</v>
      </c>
      <c r="AA2178" s="8">
        <f t="shared" si="585"/>
        <v>0</v>
      </c>
      <c r="AB2178" s="8">
        <f t="shared" si="585"/>
        <v>0</v>
      </c>
      <c r="AC2178" s="356" t="s">
        <v>28</v>
      </c>
      <c r="AD2178" s="357"/>
    </row>
    <row r="2179" spans="1:30" ht="12.75">
      <c r="A2179" s="349"/>
      <c r="B2179" s="347"/>
      <c r="C2179" s="351"/>
      <c r="D2179" s="107"/>
      <c r="E2179" s="74"/>
      <c r="F2179" s="10"/>
      <c r="G2179" s="74"/>
      <c r="H2179" s="10"/>
      <c r="I2179" s="74"/>
      <c r="J2179" s="10"/>
      <c r="K2179" s="74"/>
      <c r="L2179" s="10"/>
      <c r="M2179" s="74"/>
      <c r="N2179" s="10"/>
      <c r="O2179" s="74"/>
      <c r="P2179" s="95"/>
      <c r="Q2179" s="47"/>
      <c r="R2179" s="47" t="s">
        <v>30</v>
      </c>
      <c r="S2179" s="12">
        <f>U2179+W2179+Y2179+AA2179</f>
        <v>0</v>
      </c>
      <c r="T2179" s="12">
        <f>V2179+X2179+Z2179+AB2179</f>
        <v>0</v>
      </c>
      <c r="U2179" s="538">
        <v>0</v>
      </c>
      <c r="V2179" s="12">
        <v>0</v>
      </c>
      <c r="W2179" s="12">
        <v>0</v>
      </c>
      <c r="X2179" s="12">
        <v>0</v>
      </c>
      <c r="Y2179" s="12">
        <v>0</v>
      </c>
      <c r="Z2179" s="12">
        <v>0</v>
      </c>
      <c r="AA2179" s="12">
        <v>0</v>
      </c>
      <c r="AB2179" s="20">
        <v>0</v>
      </c>
      <c r="AC2179" s="351"/>
      <c r="AD2179" s="358"/>
    </row>
    <row r="2180" spans="1:30" ht="12.75">
      <c r="A2180" s="349"/>
      <c r="B2180" s="347"/>
      <c r="C2180" s="351"/>
      <c r="D2180" s="107"/>
      <c r="E2180" s="74"/>
      <c r="F2180" s="10"/>
      <c r="G2180" s="74"/>
      <c r="H2180" s="10"/>
      <c r="I2180" s="74"/>
      <c r="J2180" s="10"/>
      <c r="K2180" s="74"/>
      <c r="L2180" s="10"/>
      <c r="M2180" s="74"/>
      <c r="N2180" s="10"/>
      <c r="O2180" s="74"/>
      <c r="P2180" s="95"/>
      <c r="Q2180" s="47"/>
      <c r="R2180" s="47" t="s">
        <v>33</v>
      </c>
      <c r="S2180" s="12">
        <f aca="true" t="shared" si="586" ref="S2180:T2190">U2180+W2180+Y2180+AA2180</f>
        <v>0</v>
      </c>
      <c r="T2180" s="12">
        <f t="shared" si="586"/>
        <v>0</v>
      </c>
      <c r="U2180" s="538">
        <v>0</v>
      </c>
      <c r="V2180" s="12">
        <v>0</v>
      </c>
      <c r="W2180" s="12">
        <v>0</v>
      </c>
      <c r="X2180" s="12">
        <v>0</v>
      </c>
      <c r="Y2180" s="12">
        <v>0</v>
      </c>
      <c r="Z2180" s="12">
        <v>0</v>
      </c>
      <c r="AA2180" s="12">
        <v>0</v>
      </c>
      <c r="AB2180" s="20">
        <v>0</v>
      </c>
      <c r="AC2180" s="351"/>
      <c r="AD2180" s="358"/>
    </row>
    <row r="2181" spans="1:30" ht="12.75">
      <c r="A2181" s="349"/>
      <c r="B2181" s="347"/>
      <c r="C2181" s="351"/>
      <c r="D2181" s="107"/>
      <c r="E2181" s="74"/>
      <c r="F2181" s="10"/>
      <c r="G2181" s="74"/>
      <c r="H2181" s="10"/>
      <c r="I2181" s="74"/>
      <c r="J2181" s="10"/>
      <c r="K2181" s="74"/>
      <c r="L2181" s="10"/>
      <c r="M2181" s="74"/>
      <c r="N2181" s="10"/>
      <c r="O2181" s="74"/>
      <c r="P2181" s="95"/>
      <c r="Q2181" s="47"/>
      <c r="R2181" s="47" t="s">
        <v>34</v>
      </c>
      <c r="S2181" s="12">
        <f t="shared" si="586"/>
        <v>0</v>
      </c>
      <c r="T2181" s="12">
        <f t="shared" si="586"/>
        <v>0</v>
      </c>
      <c r="U2181" s="538">
        <v>0</v>
      </c>
      <c r="V2181" s="12">
        <v>0</v>
      </c>
      <c r="W2181" s="12">
        <v>0</v>
      </c>
      <c r="X2181" s="12">
        <v>0</v>
      </c>
      <c r="Y2181" s="12">
        <v>0</v>
      </c>
      <c r="Z2181" s="12">
        <v>0</v>
      </c>
      <c r="AA2181" s="12">
        <v>0</v>
      </c>
      <c r="AB2181" s="20">
        <v>0</v>
      </c>
      <c r="AC2181" s="351"/>
      <c r="AD2181" s="358"/>
    </row>
    <row r="2182" spans="1:30" ht="12.75">
      <c r="A2182" s="349"/>
      <c r="B2182" s="347"/>
      <c r="C2182" s="351"/>
      <c r="D2182" s="107"/>
      <c r="E2182" s="74"/>
      <c r="F2182" s="10"/>
      <c r="G2182" s="74"/>
      <c r="H2182" s="10"/>
      <c r="I2182" s="74"/>
      <c r="J2182" s="10"/>
      <c r="K2182" s="74"/>
      <c r="L2182" s="10"/>
      <c r="M2182" s="74"/>
      <c r="N2182" s="10"/>
      <c r="O2182" s="74"/>
      <c r="P2182" s="95"/>
      <c r="Q2182" s="47"/>
      <c r="R2182" s="47" t="s">
        <v>35</v>
      </c>
      <c r="S2182" s="12">
        <f t="shared" si="586"/>
        <v>0</v>
      </c>
      <c r="T2182" s="12">
        <f t="shared" si="586"/>
        <v>0</v>
      </c>
      <c r="U2182" s="538">
        <v>0</v>
      </c>
      <c r="V2182" s="12">
        <v>0</v>
      </c>
      <c r="W2182" s="12">
        <v>0</v>
      </c>
      <c r="X2182" s="12">
        <v>0</v>
      </c>
      <c r="Y2182" s="12">
        <v>0</v>
      </c>
      <c r="Z2182" s="12">
        <v>0</v>
      </c>
      <c r="AA2182" s="12">
        <v>0</v>
      </c>
      <c r="AB2182" s="20">
        <v>0</v>
      </c>
      <c r="AC2182" s="351"/>
      <c r="AD2182" s="358"/>
    </row>
    <row r="2183" spans="1:30" ht="25.5">
      <c r="A2183" s="349"/>
      <c r="B2183" s="347"/>
      <c r="C2183" s="351"/>
      <c r="D2183" s="107"/>
      <c r="E2183" s="74"/>
      <c r="F2183" s="10"/>
      <c r="G2183" s="74"/>
      <c r="H2183" s="10"/>
      <c r="I2183" s="74"/>
      <c r="J2183" s="10"/>
      <c r="K2183" s="74"/>
      <c r="L2183" s="10"/>
      <c r="M2183" s="74"/>
      <c r="N2183" s="10"/>
      <c r="O2183" s="74"/>
      <c r="P2183" s="10" t="s">
        <v>319</v>
      </c>
      <c r="Q2183" s="47" t="s">
        <v>296</v>
      </c>
      <c r="R2183" s="47" t="s">
        <v>36</v>
      </c>
      <c r="S2183" s="12">
        <f t="shared" si="586"/>
        <v>0</v>
      </c>
      <c r="T2183" s="12">
        <f t="shared" si="586"/>
        <v>0</v>
      </c>
      <c r="U2183" s="538">
        <f>1000+23733.3-24733.3</f>
        <v>0</v>
      </c>
      <c r="V2183" s="12">
        <f>1000+23733.3-24733.3</f>
        <v>0</v>
      </c>
      <c r="W2183" s="12">
        <v>0</v>
      </c>
      <c r="X2183" s="12">
        <v>0</v>
      </c>
      <c r="Y2183" s="12">
        <f>74200-74200</f>
        <v>0</v>
      </c>
      <c r="Z2183" s="12">
        <f>74200-74200</f>
        <v>0</v>
      </c>
      <c r="AA2183" s="12">
        <v>0</v>
      </c>
      <c r="AB2183" s="20">
        <v>0</v>
      </c>
      <c r="AC2183" s="351"/>
      <c r="AD2183" s="358"/>
    </row>
    <row r="2184" spans="1:30" ht="15" customHeight="1">
      <c r="A2184" s="349"/>
      <c r="B2184" s="347"/>
      <c r="C2184" s="351"/>
      <c r="D2184" s="107"/>
      <c r="E2184" s="74"/>
      <c r="F2184" s="10">
        <v>1</v>
      </c>
      <c r="G2184" s="74">
        <v>1</v>
      </c>
      <c r="H2184" s="10"/>
      <c r="I2184" s="74"/>
      <c r="J2184" s="10"/>
      <c r="K2184" s="74"/>
      <c r="L2184" s="10"/>
      <c r="M2184" s="74"/>
      <c r="N2184" s="10"/>
      <c r="O2184" s="74"/>
      <c r="P2184" s="10" t="s">
        <v>327</v>
      </c>
      <c r="Q2184" s="47" t="s">
        <v>183</v>
      </c>
      <c r="R2184" s="47" t="s">
        <v>207</v>
      </c>
      <c r="S2184" s="12">
        <f t="shared" si="586"/>
        <v>7303.9</v>
      </c>
      <c r="T2184" s="12">
        <f t="shared" si="586"/>
        <v>7303.9</v>
      </c>
      <c r="U2184" s="538">
        <f>9610.4-2306.5</f>
        <v>7303.9</v>
      </c>
      <c r="V2184" s="12">
        <f>9610.4-2306.5</f>
        <v>7303.9</v>
      </c>
      <c r="W2184" s="12">
        <v>0</v>
      </c>
      <c r="X2184" s="12">
        <v>0</v>
      </c>
      <c r="Y2184" s="12">
        <v>0</v>
      </c>
      <c r="Z2184" s="12">
        <v>0</v>
      </c>
      <c r="AA2184" s="12">
        <v>0</v>
      </c>
      <c r="AB2184" s="20">
        <v>0</v>
      </c>
      <c r="AC2184" s="351"/>
      <c r="AD2184" s="358"/>
    </row>
    <row r="2185" spans="1:30" ht="15" customHeight="1">
      <c r="A2185" s="349"/>
      <c r="B2185" s="347"/>
      <c r="C2185" s="351"/>
      <c r="D2185" s="107"/>
      <c r="E2185" s="74"/>
      <c r="F2185" s="10"/>
      <c r="G2185" s="74"/>
      <c r="H2185" s="10"/>
      <c r="I2185" s="74"/>
      <c r="J2185" s="10"/>
      <c r="K2185" s="74"/>
      <c r="L2185" s="10"/>
      <c r="M2185" s="74"/>
      <c r="N2185" s="10"/>
      <c r="O2185" s="74"/>
      <c r="P2185" s="10" t="s">
        <v>327</v>
      </c>
      <c r="Q2185" s="47" t="s">
        <v>31</v>
      </c>
      <c r="R2185" s="47" t="s">
        <v>207</v>
      </c>
      <c r="S2185" s="12">
        <f>U2185+W2185+Y2185+AA2185</f>
        <v>7372.999999999999</v>
      </c>
      <c r="T2185" s="12">
        <f>V2185+X2185+Z2185+AB2185</f>
        <v>7372.999999999999</v>
      </c>
      <c r="U2185" s="538">
        <f>24733.3-15521.1-1839.2</f>
        <v>7372.999999999999</v>
      </c>
      <c r="V2185" s="12">
        <f>24733.3-15521.1-1839.2</f>
        <v>7372.999999999999</v>
      </c>
      <c r="W2185" s="12">
        <v>0</v>
      </c>
      <c r="X2185" s="12">
        <v>0</v>
      </c>
      <c r="Y2185" s="12">
        <f>74200-74200</f>
        <v>0</v>
      </c>
      <c r="Z2185" s="12">
        <f>74200-74200</f>
        <v>0</v>
      </c>
      <c r="AA2185" s="12">
        <v>0</v>
      </c>
      <c r="AB2185" s="20">
        <v>0</v>
      </c>
      <c r="AC2185" s="351"/>
      <c r="AD2185" s="358"/>
    </row>
    <row r="2186" spans="1:30" ht="12.75">
      <c r="A2186" s="349"/>
      <c r="B2186" s="347"/>
      <c r="C2186" s="351"/>
      <c r="D2186" s="107">
        <v>25600</v>
      </c>
      <c r="E2186" s="74"/>
      <c r="F2186" s="10"/>
      <c r="G2186" s="74"/>
      <c r="H2186" s="10">
        <v>1</v>
      </c>
      <c r="I2186" s="74"/>
      <c r="J2186" s="10"/>
      <c r="K2186" s="74"/>
      <c r="L2186" s="10"/>
      <c r="M2186" s="74"/>
      <c r="N2186" s="10"/>
      <c r="O2186" s="74"/>
      <c r="P2186" s="95"/>
      <c r="Q2186" s="47" t="s">
        <v>31</v>
      </c>
      <c r="R2186" s="47" t="s">
        <v>214</v>
      </c>
      <c r="S2186" s="12">
        <f t="shared" si="586"/>
        <v>38199.4</v>
      </c>
      <c r="T2186" s="12">
        <f t="shared" si="586"/>
        <v>0</v>
      </c>
      <c r="U2186" s="538">
        <v>38199.4</v>
      </c>
      <c r="V2186" s="12">
        <v>0</v>
      </c>
      <c r="W2186" s="12">
        <v>0</v>
      </c>
      <c r="X2186" s="12">
        <v>0</v>
      </c>
      <c r="Y2186" s="12">
        <v>0</v>
      </c>
      <c r="Z2186" s="12">
        <v>0</v>
      </c>
      <c r="AA2186" s="12">
        <v>0</v>
      </c>
      <c r="AB2186" s="12">
        <v>0</v>
      </c>
      <c r="AC2186" s="351"/>
      <c r="AD2186" s="358"/>
    </row>
    <row r="2187" spans="1:30" ht="12.75">
      <c r="A2187" s="349"/>
      <c r="B2187" s="347"/>
      <c r="C2187" s="351"/>
      <c r="D2187" s="107"/>
      <c r="E2187" s="74"/>
      <c r="F2187" s="10"/>
      <c r="G2187" s="74"/>
      <c r="H2187" s="10"/>
      <c r="I2187" s="74"/>
      <c r="J2187" s="10"/>
      <c r="K2187" s="74"/>
      <c r="L2187" s="10"/>
      <c r="M2187" s="74"/>
      <c r="N2187" s="10"/>
      <c r="O2187" s="74"/>
      <c r="P2187" s="95"/>
      <c r="Q2187" s="4"/>
      <c r="R2187" s="47" t="s">
        <v>215</v>
      </c>
      <c r="S2187" s="12">
        <f t="shared" si="586"/>
        <v>0</v>
      </c>
      <c r="T2187" s="12">
        <f t="shared" si="586"/>
        <v>0</v>
      </c>
      <c r="U2187" s="538">
        <v>0</v>
      </c>
      <c r="V2187" s="12">
        <v>0</v>
      </c>
      <c r="W2187" s="12">
        <v>0</v>
      </c>
      <c r="X2187" s="12">
        <v>0</v>
      </c>
      <c r="Y2187" s="12">
        <v>0</v>
      </c>
      <c r="Z2187" s="12">
        <v>0</v>
      </c>
      <c r="AA2187" s="12">
        <v>0</v>
      </c>
      <c r="AB2187" s="12">
        <v>0</v>
      </c>
      <c r="AC2187" s="351"/>
      <c r="AD2187" s="358"/>
    </row>
    <row r="2188" spans="1:30" ht="12.75">
      <c r="A2188" s="349"/>
      <c r="B2188" s="347"/>
      <c r="C2188" s="351"/>
      <c r="D2188" s="107"/>
      <c r="E2188" s="74"/>
      <c r="F2188" s="10"/>
      <c r="G2188" s="74"/>
      <c r="H2188" s="10"/>
      <c r="I2188" s="74"/>
      <c r="J2188" s="10"/>
      <c r="K2188" s="74"/>
      <c r="L2188" s="10"/>
      <c r="M2188" s="74"/>
      <c r="N2188" s="10"/>
      <c r="O2188" s="74"/>
      <c r="P2188" s="95"/>
      <c r="Q2188" s="10"/>
      <c r="R2188" s="47" t="s">
        <v>216</v>
      </c>
      <c r="S2188" s="12">
        <f t="shared" si="586"/>
        <v>0</v>
      </c>
      <c r="T2188" s="12">
        <f t="shared" si="586"/>
        <v>0</v>
      </c>
      <c r="U2188" s="538">
        <v>0</v>
      </c>
      <c r="V2188" s="12">
        <v>0</v>
      </c>
      <c r="W2188" s="12">
        <v>0</v>
      </c>
      <c r="X2188" s="12">
        <v>0</v>
      </c>
      <c r="Y2188" s="12">
        <v>0</v>
      </c>
      <c r="Z2188" s="12">
        <v>0</v>
      </c>
      <c r="AA2188" s="12">
        <v>0</v>
      </c>
      <c r="AB2188" s="12">
        <v>0</v>
      </c>
      <c r="AC2188" s="351"/>
      <c r="AD2188" s="358"/>
    </row>
    <row r="2189" spans="1:30" ht="12.75">
      <c r="A2189" s="349"/>
      <c r="B2189" s="347"/>
      <c r="C2189" s="351"/>
      <c r="D2189" s="107"/>
      <c r="E2189" s="74"/>
      <c r="F2189" s="10"/>
      <c r="G2189" s="74"/>
      <c r="H2189" s="10"/>
      <c r="I2189" s="74"/>
      <c r="J2189" s="10"/>
      <c r="K2189" s="74"/>
      <c r="L2189" s="10"/>
      <c r="M2189" s="74"/>
      <c r="N2189" s="10"/>
      <c r="O2189" s="74"/>
      <c r="P2189" s="95"/>
      <c r="Q2189" s="47"/>
      <c r="R2189" s="47" t="s">
        <v>217</v>
      </c>
      <c r="S2189" s="12">
        <f t="shared" si="586"/>
        <v>0</v>
      </c>
      <c r="T2189" s="12">
        <f t="shared" si="586"/>
        <v>0</v>
      </c>
      <c r="U2189" s="538">
        <v>0</v>
      </c>
      <c r="V2189" s="12">
        <v>0</v>
      </c>
      <c r="W2189" s="12">
        <v>0</v>
      </c>
      <c r="X2189" s="12">
        <v>0</v>
      </c>
      <c r="Y2189" s="12">
        <v>0</v>
      </c>
      <c r="Z2189" s="12">
        <v>0</v>
      </c>
      <c r="AA2189" s="12">
        <v>0</v>
      </c>
      <c r="AB2189" s="12">
        <v>0</v>
      </c>
      <c r="AC2189" s="351"/>
      <c r="AD2189" s="358"/>
    </row>
    <row r="2190" spans="1:30" ht="13.5" thickBot="1">
      <c r="A2190" s="350"/>
      <c r="B2190" s="348"/>
      <c r="C2190" s="352"/>
      <c r="D2190" s="135"/>
      <c r="E2190" s="75"/>
      <c r="F2190" s="21"/>
      <c r="G2190" s="75"/>
      <c r="H2190" s="21"/>
      <c r="I2190" s="75"/>
      <c r="J2190" s="21"/>
      <c r="K2190" s="75"/>
      <c r="L2190" s="21"/>
      <c r="M2190" s="75"/>
      <c r="N2190" s="21"/>
      <c r="O2190" s="75"/>
      <c r="P2190" s="114"/>
      <c r="Q2190" s="21"/>
      <c r="R2190" s="48" t="s">
        <v>218</v>
      </c>
      <c r="S2190" s="15">
        <f t="shared" si="586"/>
        <v>0</v>
      </c>
      <c r="T2190" s="15">
        <f t="shared" si="586"/>
        <v>0</v>
      </c>
      <c r="U2190" s="542">
        <v>0</v>
      </c>
      <c r="V2190" s="15">
        <v>0</v>
      </c>
      <c r="W2190" s="15">
        <v>0</v>
      </c>
      <c r="X2190" s="15">
        <v>0</v>
      </c>
      <c r="Y2190" s="15">
        <v>0</v>
      </c>
      <c r="Z2190" s="15">
        <v>0</v>
      </c>
      <c r="AA2190" s="15">
        <v>0</v>
      </c>
      <c r="AB2190" s="15">
        <v>0</v>
      </c>
      <c r="AC2190" s="352"/>
      <c r="AD2190" s="359"/>
    </row>
    <row r="2191" spans="1:31" s="6" customFormat="1" ht="12.75">
      <c r="A2191" s="570"/>
      <c r="B2191" s="571" t="s">
        <v>546</v>
      </c>
      <c r="C2191" s="572">
        <v>2020</v>
      </c>
      <c r="D2191" s="573">
        <f>D2136+D2148+D2160+D2172+D2184</f>
        <v>0</v>
      </c>
      <c r="E2191" s="574">
        <f aca="true" t="shared" si="587" ref="E2191:O2191">E2136+E2148+E2160+E2172+E2184</f>
        <v>0</v>
      </c>
      <c r="F2191" s="575">
        <f t="shared" si="587"/>
        <v>1</v>
      </c>
      <c r="G2191" s="574">
        <f t="shared" si="587"/>
        <v>1</v>
      </c>
      <c r="H2191" s="575">
        <f t="shared" si="587"/>
        <v>0</v>
      </c>
      <c r="I2191" s="574">
        <f t="shared" si="587"/>
        <v>0</v>
      </c>
      <c r="J2191" s="575">
        <f t="shared" si="587"/>
        <v>0</v>
      </c>
      <c r="K2191" s="574">
        <f t="shared" si="587"/>
        <v>0</v>
      </c>
      <c r="L2191" s="575">
        <f t="shared" si="587"/>
        <v>0</v>
      </c>
      <c r="M2191" s="574">
        <f t="shared" si="587"/>
        <v>0</v>
      </c>
      <c r="N2191" s="575">
        <f t="shared" si="587"/>
        <v>0</v>
      </c>
      <c r="O2191" s="574">
        <f t="shared" si="587"/>
        <v>0</v>
      </c>
      <c r="P2191" s="576"/>
      <c r="Q2191" s="545"/>
      <c r="R2191" s="577">
        <v>2020</v>
      </c>
      <c r="S2191" s="545">
        <f aca="true" t="shared" si="588" ref="S2191:S2196">U2191+W2191</f>
        <v>14676.899999999998</v>
      </c>
      <c r="T2191" s="545">
        <f aca="true" t="shared" si="589" ref="T2191:AB2191">T2136+T2148+T2160+T2172+T2184</f>
        <v>7303.9</v>
      </c>
      <c r="U2191" s="545">
        <f>U2136+U2148+U2160+U2172+U2184+U2185</f>
        <v>14676.899999999998</v>
      </c>
      <c r="V2191" s="545">
        <f t="shared" si="589"/>
        <v>7303.9</v>
      </c>
      <c r="W2191" s="545">
        <f t="shared" si="589"/>
        <v>0</v>
      </c>
      <c r="X2191" s="545">
        <f t="shared" si="589"/>
        <v>0</v>
      </c>
      <c r="Y2191" s="545">
        <f t="shared" si="589"/>
        <v>0</v>
      </c>
      <c r="Z2191" s="545">
        <f t="shared" si="589"/>
        <v>0</v>
      </c>
      <c r="AA2191" s="545">
        <f t="shared" si="589"/>
        <v>0</v>
      </c>
      <c r="AB2191" s="545">
        <f t="shared" si="589"/>
        <v>0</v>
      </c>
      <c r="AC2191" s="578"/>
      <c r="AD2191" s="579"/>
      <c r="AE2191" s="580"/>
    </row>
    <row r="2192" spans="1:31" s="6" customFormat="1" ht="12.75">
      <c r="A2192" s="581"/>
      <c r="B2192" s="578"/>
      <c r="C2192" s="582">
        <v>2021</v>
      </c>
      <c r="D2192" s="583">
        <f aca="true" t="shared" si="590" ref="D2192:O2192">D2137+D2149+D2161+D2173+D2185</f>
        <v>0</v>
      </c>
      <c r="E2192" s="584">
        <f t="shared" si="590"/>
        <v>0</v>
      </c>
      <c r="F2192" s="576">
        <f t="shared" si="590"/>
        <v>0</v>
      </c>
      <c r="G2192" s="584">
        <f t="shared" si="590"/>
        <v>0</v>
      </c>
      <c r="H2192" s="576">
        <f t="shared" si="590"/>
        <v>0</v>
      </c>
      <c r="I2192" s="584">
        <f t="shared" si="590"/>
        <v>0</v>
      </c>
      <c r="J2192" s="576">
        <f t="shared" si="590"/>
        <v>0</v>
      </c>
      <c r="K2192" s="584">
        <f t="shared" si="590"/>
        <v>0</v>
      </c>
      <c r="L2192" s="576">
        <f t="shared" si="590"/>
        <v>0</v>
      </c>
      <c r="M2192" s="584">
        <f t="shared" si="590"/>
        <v>0</v>
      </c>
      <c r="N2192" s="576">
        <f t="shared" si="590"/>
        <v>0</v>
      </c>
      <c r="O2192" s="584">
        <f t="shared" si="590"/>
        <v>0</v>
      </c>
      <c r="P2192" s="585"/>
      <c r="Q2192" s="558"/>
      <c r="R2192" s="586">
        <v>2021</v>
      </c>
      <c r="S2192" s="545">
        <f t="shared" si="588"/>
        <v>38199.4</v>
      </c>
      <c r="T2192" s="545">
        <f aca="true" t="shared" si="591" ref="T2192:AB2196">T2137+T2149+T2161+T2173+T2185</f>
        <v>7372.999999999999</v>
      </c>
      <c r="U2192" s="545">
        <f>U2137+U2149+U2161+U2173+U2186</f>
        <v>38199.4</v>
      </c>
      <c r="V2192" s="545">
        <f t="shared" si="591"/>
        <v>7372.999999999999</v>
      </c>
      <c r="W2192" s="545">
        <f t="shared" si="591"/>
        <v>0</v>
      </c>
      <c r="X2192" s="545">
        <f t="shared" si="591"/>
        <v>0</v>
      </c>
      <c r="Y2192" s="545">
        <f t="shared" si="591"/>
        <v>0</v>
      </c>
      <c r="Z2192" s="545">
        <f t="shared" si="591"/>
        <v>0</v>
      </c>
      <c r="AA2192" s="545">
        <f t="shared" si="591"/>
        <v>0</v>
      </c>
      <c r="AB2192" s="545">
        <f t="shared" si="591"/>
        <v>0</v>
      </c>
      <c r="AC2192" s="578"/>
      <c r="AD2192" s="579"/>
      <c r="AE2192" s="580"/>
    </row>
    <row r="2193" spans="1:31" s="6" customFormat="1" ht="12.75">
      <c r="A2193" s="581"/>
      <c r="B2193" s="578"/>
      <c r="C2193" s="582">
        <v>2022</v>
      </c>
      <c r="D2193" s="583">
        <f>(D2138+D2150+D2162+D2174+D2186)/1000</f>
        <v>25.6</v>
      </c>
      <c r="E2193" s="584">
        <f aca="true" t="shared" si="592" ref="E2193:O2193">E2138+E2150+E2162+E2174+E2186</f>
        <v>0</v>
      </c>
      <c r="F2193" s="576">
        <f t="shared" si="592"/>
        <v>0</v>
      </c>
      <c r="G2193" s="584">
        <f t="shared" si="592"/>
        <v>0</v>
      </c>
      <c r="H2193" s="576">
        <f t="shared" si="592"/>
        <v>1</v>
      </c>
      <c r="I2193" s="584">
        <f t="shared" si="592"/>
        <v>0</v>
      </c>
      <c r="J2193" s="576">
        <f t="shared" si="592"/>
        <v>0</v>
      </c>
      <c r="K2193" s="584">
        <f t="shared" si="592"/>
        <v>0</v>
      </c>
      <c r="L2193" s="576">
        <f t="shared" si="592"/>
        <v>0</v>
      </c>
      <c r="M2193" s="584">
        <f t="shared" si="592"/>
        <v>0</v>
      </c>
      <c r="N2193" s="576">
        <f t="shared" si="592"/>
        <v>0</v>
      </c>
      <c r="O2193" s="584">
        <f t="shared" si="592"/>
        <v>0</v>
      </c>
      <c r="P2193" s="585"/>
      <c r="Q2193" s="558"/>
      <c r="R2193" s="586">
        <v>2022</v>
      </c>
      <c r="S2193" s="545">
        <f t="shared" si="588"/>
        <v>0</v>
      </c>
      <c r="T2193" s="545">
        <f t="shared" si="591"/>
        <v>0</v>
      </c>
      <c r="U2193" s="545">
        <f>U2138+U2150+U2162+U2174+U2187</f>
        <v>0</v>
      </c>
      <c r="V2193" s="545">
        <f t="shared" si="591"/>
        <v>0</v>
      </c>
      <c r="W2193" s="545">
        <f t="shared" si="591"/>
        <v>0</v>
      </c>
      <c r="X2193" s="545">
        <f t="shared" si="591"/>
        <v>0</v>
      </c>
      <c r="Y2193" s="545">
        <f t="shared" si="591"/>
        <v>0</v>
      </c>
      <c r="Z2193" s="545">
        <f t="shared" si="591"/>
        <v>0</v>
      </c>
      <c r="AA2193" s="545">
        <f t="shared" si="591"/>
        <v>0</v>
      </c>
      <c r="AB2193" s="545">
        <f t="shared" si="591"/>
        <v>0</v>
      </c>
      <c r="AC2193" s="578"/>
      <c r="AD2193" s="579"/>
      <c r="AE2193" s="580"/>
    </row>
    <row r="2194" spans="1:31" s="6" customFormat="1" ht="12.75">
      <c r="A2194" s="581"/>
      <c r="B2194" s="578"/>
      <c r="C2194" s="582">
        <v>2023</v>
      </c>
      <c r="D2194" s="583">
        <f aca="true" t="shared" si="593" ref="D2194:O2194">D2139+D2151+D2163+D2175+D2187</f>
        <v>0</v>
      </c>
      <c r="E2194" s="584">
        <f t="shared" si="593"/>
        <v>0</v>
      </c>
      <c r="F2194" s="576">
        <f t="shared" si="593"/>
        <v>0</v>
      </c>
      <c r="G2194" s="584">
        <f t="shared" si="593"/>
        <v>0</v>
      </c>
      <c r="H2194" s="576">
        <f t="shared" si="593"/>
        <v>0</v>
      </c>
      <c r="I2194" s="584">
        <f t="shared" si="593"/>
        <v>0</v>
      </c>
      <c r="J2194" s="576">
        <f t="shared" si="593"/>
        <v>0</v>
      </c>
      <c r="K2194" s="584">
        <f t="shared" si="593"/>
        <v>0</v>
      </c>
      <c r="L2194" s="576">
        <f t="shared" si="593"/>
        <v>0</v>
      </c>
      <c r="M2194" s="584">
        <f t="shared" si="593"/>
        <v>0</v>
      </c>
      <c r="N2194" s="576">
        <f t="shared" si="593"/>
        <v>0</v>
      </c>
      <c r="O2194" s="584">
        <f t="shared" si="593"/>
        <v>0</v>
      </c>
      <c r="P2194" s="585"/>
      <c r="Q2194" s="558"/>
      <c r="R2194" s="586">
        <v>2023</v>
      </c>
      <c r="S2194" s="545">
        <f t="shared" si="588"/>
        <v>0</v>
      </c>
      <c r="T2194" s="545">
        <f t="shared" si="591"/>
        <v>0</v>
      </c>
      <c r="U2194" s="545">
        <f>U2139+U2151+U2163+U2175+U2188</f>
        <v>0</v>
      </c>
      <c r="V2194" s="545">
        <f t="shared" si="591"/>
        <v>0</v>
      </c>
      <c r="W2194" s="545">
        <f t="shared" si="591"/>
        <v>0</v>
      </c>
      <c r="X2194" s="545">
        <f t="shared" si="591"/>
        <v>0</v>
      </c>
      <c r="Y2194" s="545">
        <f t="shared" si="591"/>
        <v>0</v>
      </c>
      <c r="Z2194" s="545">
        <f t="shared" si="591"/>
        <v>0</v>
      </c>
      <c r="AA2194" s="545">
        <f t="shared" si="591"/>
        <v>0</v>
      </c>
      <c r="AB2194" s="545">
        <f t="shared" si="591"/>
        <v>0</v>
      </c>
      <c r="AC2194" s="578"/>
      <c r="AD2194" s="579"/>
      <c r="AE2194" s="580"/>
    </row>
    <row r="2195" spans="1:31" s="6" customFormat="1" ht="12.75">
      <c r="A2195" s="581"/>
      <c r="B2195" s="578"/>
      <c r="C2195" s="582">
        <v>2024</v>
      </c>
      <c r="D2195" s="583">
        <f aca="true" t="shared" si="594" ref="D2195:O2195">D2140+D2152+D2164+D2176+D2188</f>
        <v>0</v>
      </c>
      <c r="E2195" s="584">
        <f t="shared" si="594"/>
        <v>0</v>
      </c>
      <c r="F2195" s="576">
        <f t="shared" si="594"/>
        <v>3</v>
      </c>
      <c r="G2195" s="584">
        <f t="shared" si="594"/>
        <v>0</v>
      </c>
      <c r="H2195" s="576">
        <f t="shared" si="594"/>
        <v>0</v>
      </c>
      <c r="I2195" s="584">
        <f t="shared" si="594"/>
        <v>0</v>
      </c>
      <c r="J2195" s="576">
        <f t="shared" si="594"/>
        <v>0</v>
      </c>
      <c r="K2195" s="584">
        <f t="shared" si="594"/>
        <v>0</v>
      </c>
      <c r="L2195" s="576">
        <f t="shared" si="594"/>
        <v>0</v>
      </c>
      <c r="M2195" s="584">
        <f t="shared" si="594"/>
        <v>0</v>
      </c>
      <c r="N2195" s="576">
        <f t="shared" si="594"/>
        <v>0</v>
      </c>
      <c r="O2195" s="584">
        <f t="shared" si="594"/>
        <v>0</v>
      </c>
      <c r="P2195" s="585"/>
      <c r="Q2195" s="558"/>
      <c r="R2195" s="586">
        <v>2024</v>
      </c>
      <c r="S2195" s="545">
        <f t="shared" si="588"/>
        <v>1970</v>
      </c>
      <c r="T2195" s="545">
        <f t="shared" si="591"/>
        <v>0</v>
      </c>
      <c r="U2195" s="545">
        <f>U2140+U2152+U2164+U2176+U2189</f>
        <v>1970</v>
      </c>
      <c r="V2195" s="545">
        <f t="shared" si="591"/>
        <v>0</v>
      </c>
      <c r="W2195" s="545">
        <f t="shared" si="591"/>
        <v>0</v>
      </c>
      <c r="X2195" s="545">
        <f t="shared" si="591"/>
        <v>0</v>
      </c>
      <c r="Y2195" s="545">
        <f t="shared" si="591"/>
        <v>0</v>
      </c>
      <c r="Z2195" s="545">
        <f t="shared" si="591"/>
        <v>0</v>
      </c>
      <c r="AA2195" s="545">
        <f t="shared" si="591"/>
        <v>0</v>
      </c>
      <c r="AB2195" s="545">
        <f t="shared" si="591"/>
        <v>0</v>
      </c>
      <c r="AC2195" s="578"/>
      <c r="AD2195" s="579"/>
      <c r="AE2195" s="580"/>
    </row>
    <row r="2196" spans="1:31" s="6" customFormat="1" ht="13.5" thickBot="1">
      <c r="A2196" s="587"/>
      <c r="B2196" s="588"/>
      <c r="C2196" s="589">
        <v>2025</v>
      </c>
      <c r="D2196" s="590">
        <f aca="true" t="shared" si="595" ref="D2196:O2196">D2141+D2153+D2165+D2177+D2189</f>
        <v>0</v>
      </c>
      <c r="E2196" s="591">
        <f t="shared" si="595"/>
        <v>0</v>
      </c>
      <c r="F2196" s="592">
        <f t="shared" si="595"/>
        <v>0</v>
      </c>
      <c r="G2196" s="591">
        <f t="shared" si="595"/>
        <v>0</v>
      </c>
      <c r="H2196" s="592">
        <f t="shared" si="595"/>
        <v>3</v>
      </c>
      <c r="I2196" s="591">
        <f t="shared" si="595"/>
        <v>0</v>
      </c>
      <c r="J2196" s="592">
        <f t="shared" si="595"/>
        <v>0</v>
      </c>
      <c r="K2196" s="591">
        <f t="shared" si="595"/>
        <v>0</v>
      </c>
      <c r="L2196" s="592">
        <f t="shared" si="595"/>
        <v>0</v>
      </c>
      <c r="M2196" s="591">
        <f t="shared" si="595"/>
        <v>0</v>
      </c>
      <c r="N2196" s="592">
        <f t="shared" si="595"/>
        <v>0</v>
      </c>
      <c r="O2196" s="591">
        <f t="shared" si="595"/>
        <v>0</v>
      </c>
      <c r="P2196" s="593"/>
      <c r="Q2196" s="559"/>
      <c r="R2196" s="594">
        <v>2025</v>
      </c>
      <c r="S2196" s="545">
        <f t="shared" si="588"/>
        <v>17694.8</v>
      </c>
      <c r="T2196" s="545">
        <f t="shared" si="591"/>
        <v>0</v>
      </c>
      <c r="U2196" s="545">
        <f>U2141+U2153+U2165+U2177+U2190</f>
        <v>17694.8</v>
      </c>
      <c r="V2196" s="545">
        <f t="shared" si="591"/>
        <v>0</v>
      </c>
      <c r="W2196" s="545">
        <f t="shared" si="591"/>
        <v>0</v>
      </c>
      <c r="X2196" s="545">
        <f t="shared" si="591"/>
        <v>0</v>
      </c>
      <c r="Y2196" s="545">
        <f t="shared" si="591"/>
        <v>0</v>
      </c>
      <c r="Z2196" s="545">
        <f t="shared" si="591"/>
        <v>0</v>
      </c>
      <c r="AA2196" s="545">
        <f t="shared" si="591"/>
        <v>0</v>
      </c>
      <c r="AB2196" s="545">
        <f t="shared" si="591"/>
        <v>0</v>
      </c>
      <c r="AC2196" s="588"/>
      <c r="AD2196" s="595"/>
      <c r="AE2196" s="580"/>
    </row>
    <row r="2197" spans="1:31" s="6" customFormat="1" ht="12.75" customHeight="1">
      <c r="A2197" s="596" t="s">
        <v>180</v>
      </c>
      <c r="B2197" s="597"/>
      <c r="C2197" s="597"/>
      <c r="D2197" s="597"/>
      <c r="E2197" s="597"/>
      <c r="F2197" s="597"/>
      <c r="G2197" s="597"/>
      <c r="H2197" s="597"/>
      <c r="I2197" s="597"/>
      <c r="J2197" s="597"/>
      <c r="K2197" s="597"/>
      <c r="L2197" s="597"/>
      <c r="M2197" s="597"/>
      <c r="N2197" s="597"/>
      <c r="O2197" s="597"/>
      <c r="P2197" s="597"/>
      <c r="Q2197" s="598"/>
      <c r="R2197" s="599" t="s">
        <v>27</v>
      </c>
      <c r="S2197" s="534">
        <f>SUM(S2198:S2208)</f>
        <v>83161.3</v>
      </c>
      <c r="T2197" s="534">
        <f>SUM(T2198:T2208)</f>
        <v>25297.1</v>
      </c>
      <c r="U2197" s="534">
        <f aca="true" t="shared" si="596" ref="U2197:AB2197">SUM(U2198:U2208)</f>
        <v>83161.3</v>
      </c>
      <c r="V2197" s="534">
        <f t="shared" si="596"/>
        <v>25297.1</v>
      </c>
      <c r="W2197" s="534">
        <f t="shared" si="596"/>
        <v>0</v>
      </c>
      <c r="X2197" s="534">
        <f t="shared" si="596"/>
        <v>0</v>
      </c>
      <c r="Y2197" s="534">
        <f t="shared" si="596"/>
        <v>0</v>
      </c>
      <c r="Z2197" s="534">
        <f t="shared" si="596"/>
        <v>0</v>
      </c>
      <c r="AA2197" s="534">
        <f t="shared" si="596"/>
        <v>0</v>
      </c>
      <c r="AB2197" s="534">
        <f t="shared" si="596"/>
        <v>0</v>
      </c>
      <c r="AC2197" s="600"/>
      <c r="AD2197" s="601"/>
      <c r="AE2197" s="580"/>
    </row>
    <row r="2198" spans="1:31" s="6" customFormat="1" ht="12.75" customHeight="1">
      <c r="A2198" s="602"/>
      <c r="B2198" s="603"/>
      <c r="C2198" s="603"/>
      <c r="D2198" s="603"/>
      <c r="E2198" s="603"/>
      <c r="F2198" s="603"/>
      <c r="G2198" s="603"/>
      <c r="H2198" s="603"/>
      <c r="I2198" s="603"/>
      <c r="J2198" s="603"/>
      <c r="K2198" s="603"/>
      <c r="L2198" s="603"/>
      <c r="M2198" s="603"/>
      <c r="N2198" s="603"/>
      <c r="O2198" s="603"/>
      <c r="P2198" s="603"/>
      <c r="Q2198" s="604"/>
      <c r="R2198" s="586" t="s">
        <v>30</v>
      </c>
      <c r="S2198" s="605">
        <f>U2198+W2198+Y2198+AA2198</f>
        <v>10620.2</v>
      </c>
      <c r="T2198" s="605">
        <f>V2198+X2198+Z2198+AB2198</f>
        <v>10620.2</v>
      </c>
      <c r="U2198" s="558">
        <f>U2131+U2143+U2155+U2167+U2179</f>
        <v>10620.2</v>
      </c>
      <c r="V2198" s="558">
        <f aca="true" t="shared" si="597" ref="V2198:AB2198">V2131+V2143+V2155+V2167+V2179</f>
        <v>10620.2</v>
      </c>
      <c r="W2198" s="558">
        <f t="shared" si="597"/>
        <v>0</v>
      </c>
      <c r="X2198" s="558">
        <f t="shared" si="597"/>
        <v>0</v>
      </c>
      <c r="Y2198" s="558">
        <f t="shared" si="597"/>
        <v>0</v>
      </c>
      <c r="Z2198" s="558">
        <f t="shared" si="597"/>
        <v>0</v>
      </c>
      <c r="AA2198" s="558">
        <f t="shared" si="597"/>
        <v>0</v>
      </c>
      <c r="AB2198" s="558">
        <f t="shared" si="597"/>
        <v>0</v>
      </c>
      <c r="AC2198" s="606"/>
      <c r="AD2198" s="607"/>
      <c r="AE2198" s="580"/>
    </row>
    <row r="2199" spans="1:31" s="6" customFormat="1" ht="12.75" customHeight="1">
      <c r="A2199" s="602"/>
      <c r="B2199" s="603"/>
      <c r="C2199" s="603"/>
      <c r="D2199" s="603"/>
      <c r="E2199" s="603"/>
      <c r="F2199" s="603"/>
      <c r="G2199" s="603"/>
      <c r="H2199" s="603"/>
      <c r="I2199" s="603"/>
      <c r="J2199" s="603"/>
      <c r="K2199" s="603"/>
      <c r="L2199" s="603"/>
      <c r="M2199" s="603"/>
      <c r="N2199" s="603"/>
      <c r="O2199" s="603"/>
      <c r="P2199" s="603"/>
      <c r="Q2199" s="604"/>
      <c r="R2199" s="586" t="s">
        <v>33</v>
      </c>
      <c r="S2199" s="605">
        <f aca="true" t="shared" si="598" ref="S2199:S2208">U2199+W2199+Y2199+AA2199</f>
        <v>0</v>
      </c>
      <c r="T2199" s="605">
        <f aca="true" t="shared" si="599" ref="T2199:T2208">V2199+X2199+Z2199+AB2199</f>
        <v>0</v>
      </c>
      <c r="U2199" s="558">
        <f aca="true" t="shared" si="600" ref="U2199:AB2203">U2132+U2144+U2156+U2168+U2180</f>
        <v>0</v>
      </c>
      <c r="V2199" s="558">
        <f t="shared" si="600"/>
        <v>0</v>
      </c>
      <c r="W2199" s="558">
        <f t="shared" si="600"/>
        <v>0</v>
      </c>
      <c r="X2199" s="558">
        <f t="shared" si="600"/>
        <v>0</v>
      </c>
      <c r="Y2199" s="558">
        <f t="shared" si="600"/>
        <v>0</v>
      </c>
      <c r="Z2199" s="558">
        <f t="shared" si="600"/>
        <v>0</v>
      </c>
      <c r="AA2199" s="558">
        <f t="shared" si="600"/>
        <v>0</v>
      </c>
      <c r="AB2199" s="558">
        <f t="shared" si="600"/>
        <v>0</v>
      </c>
      <c r="AC2199" s="606"/>
      <c r="AD2199" s="607"/>
      <c r="AE2199" s="580"/>
    </row>
    <row r="2200" spans="1:31" s="6" customFormat="1" ht="12.75">
      <c r="A2200" s="602"/>
      <c r="B2200" s="603"/>
      <c r="C2200" s="603"/>
      <c r="D2200" s="603"/>
      <c r="E2200" s="603"/>
      <c r="F2200" s="603"/>
      <c r="G2200" s="603"/>
      <c r="H2200" s="603"/>
      <c r="I2200" s="603"/>
      <c r="J2200" s="603"/>
      <c r="K2200" s="603"/>
      <c r="L2200" s="603"/>
      <c r="M2200" s="603"/>
      <c r="N2200" s="603"/>
      <c r="O2200" s="603"/>
      <c r="P2200" s="603"/>
      <c r="Q2200" s="604"/>
      <c r="R2200" s="586" t="s">
        <v>34</v>
      </c>
      <c r="S2200" s="605">
        <f t="shared" si="598"/>
        <v>0</v>
      </c>
      <c r="T2200" s="605">
        <f t="shared" si="599"/>
        <v>0</v>
      </c>
      <c r="U2200" s="558">
        <f t="shared" si="600"/>
        <v>0</v>
      </c>
      <c r="V2200" s="558">
        <f t="shared" si="600"/>
        <v>0</v>
      </c>
      <c r="W2200" s="558">
        <f t="shared" si="600"/>
        <v>0</v>
      </c>
      <c r="X2200" s="558">
        <f t="shared" si="600"/>
        <v>0</v>
      </c>
      <c r="Y2200" s="558">
        <f t="shared" si="600"/>
        <v>0</v>
      </c>
      <c r="Z2200" s="558">
        <f t="shared" si="600"/>
        <v>0</v>
      </c>
      <c r="AA2200" s="558">
        <f t="shared" si="600"/>
        <v>0</v>
      </c>
      <c r="AB2200" s="558">
        <f t="shared" si="600"/>
        <v>0</v>
      </c>
      <c r="AC2200" s="606"/>
      <c r="AD2200" s="607"/>
      <c r="AE2200" s="580"/>
    </row>
    <row r="2201" spans="1:31" s="6" customFormat="1" ht="12.75">
      <c r="A2201" s="602"/>
      <c r="B2201" s="603"/>
      <c r="C2201" s="603"/>
      <c r="D2201" s="603"/>
      <c r="E2201" s="603"/>
      <c r="F2201" s="603"/>
      <c r="G2201" s="603"/>
      <c r="H2201" s="603"/>
      <c r="I2201" s="603"/>
      <c r="J2201" s="603"/>
      <c r="K2201" s="603"/>
      <c r="L2201" s="603"/>
      <c r="M2201" s="603"/>
      <c r="N2201" s="603"/>
      <c r="O2201" s="603"/>
      <c r="P2201" s="603"/>
      <c r="Q2201" s="604"/>
      <c r="R2201" s="586" t="s">
        <v>35</v>
      </c>
      <c r="S2201" s="605">
        <f t="shared" si="598"/>
        <v>0</v>
      </c>
      <c r="T2201" s="605">
        <f t="shared" si="599"/>
        <v>0</v>
      </c>
      <c r="U2201" s="558">
        <f t="shared" si="600"/>
        <v>0</v>
      </c>
      <c r="V2201" s="558">
        <f t="shared" si="600"/>
        <v>0</v>
      </c>
      <c r="W2201" s="558">
        <f t="shared" si="600"/>
        <v>0</v>
      </c>
      <c r="X2201" s="558">
        <f t="shared" si="600"/>
        <v>0</v>
      </c>
      <c r="Y2201" s="558">
        <f t="shared" si="600"/>
        <v>0</v>
      </c>
      <c r="Z2201" s="558">
        <f t="shared" si="600"/>
        <v>0</v>
      </c>
      <c r="AA2201" s="558">
        <f t="shared" si="600"/>
        <v>0</v>
      </c>
      <c r="AB2201" s="558">
        <f t="shared" si="600"/>
        <v>0</v>
      </c>
      <c r="AC2201" s="606"/>
      <c r="AD2201" s="607"/>
      <c r="AE2201" s="580"/>
    </row>
    <row r="2202" spans="1:31" s="6" customFormat="1" ht="12.75">
      <c r="A2202" s="602"/>
      <c r="B2202" s="603"/>
      <c r="C2202" s="603"/>
      <c r="D2202" s="603"/>
      <c r="E2202" s="603"/>
      <c r="F2202" s="603"/>
      <c r="G2202" s="603"/>
      <c r="H2202" s="603"/>
      <c r="I2202" s="603"/>
      <c r="J2202" s="603"/>
      <c r="K2202" s="603"/>
      <c r="L2202" s="603"/>
      <c r="M2202" s="603"/>
      <c r="N2202" s="603"/>
      <c r="O2202" s="603"/>
      <c r="P2202" s="603"/>
      <c r="Q2202" s="604"/>
      <c r="R2202" s="608" t="s">
        <v>36</v>
      </c>
      <c r="S2202" s="605">
        <f t="shared" si="598"/>
        <v>0</v>
      </c>
      <c r="T2202" s="605">
        <f t="shared" si="599"/>
        <v>0</v>
      </c>
      <c r="U2202" s="558">
        <f t="shared" si="600"/>
        <v>0</v>
      </c>
      <c r="V2202" s="558">
        <f t="shared" si="600"/>
        <v>0</v>
      </c>
      <c r="W2202" s="558">
        <f t="shared" si="600"/>
        <v>0</v>
      </c>
      <c r="X2202" s="558">
        <f t="shared" si="600"/>
        <v>0</v>
      </c>
      <c r="Y2202" s="558">
        <f t="shared" si="600"/>
        <v>0</v>
      </c>
      <c r="Z2202" s="558">
        <f t="shared" si="600"/>
        <v>0</v>
      </c>
      <c r="AA2202" s="558">
        <f t="shared" si="600"/>
        <v>0</v>
      </c>
      <c r="AB2202" s="558">
        <f t="shared" si="600"/>
        <v>0</v>
      </c>
      <c r="AC2202" s="606"/>
      <c r="AD2202" s="607"/>
      <c r="AE2202" s="580"/>
    </row>
    <row r="2203" spans="1:31" s="6" customFormat="1" ht="12.75">
      <c r="A2203" s="602"/>
      <c r="B2203" s="603"/>
      <c r="C2203" s="603"/>
      <c r="D2203" s="603"/>
      <c r="E2203" s="603"/>
      <c r="F2203" s="603"/>
      <c r="G2203" s="603"/>
      <c r="H2203" s="603"/>
      <c r="I2203" s="603"/>
      <c r="J2203" s="603"/>
      <c r="K2203" s="603"/>
      <c r="L2203" s="603"/>
      <c r="M2203" s="603"/>
      <c r="N2203" s="603"/>
      <c r="O2203" s="603"/>
      <c r="P2203" s="603"/>
      <c r="Q2203" s="604"/>
      <c r="R2203" s="608" t="s">
        <v>207</v>
      </c>
      <c r="S2203" s="605">
        <f t="shared" si="598"/>
        <v>14676.899999999998</v>
      </c>
      <c r="T2203" s="605">
        <f t="shared" si="599"/>
        <v>14676.899999999998</v>
      </c>
      <c r="U2203" s="558">
        <f>U2136+U2148+U2160+U2172+U2184+U2185</f>
        <v>14676.899999999998</v>
      </c>
      <c r="V2203" s="558">
        <f>V2136+V2148+V2160+V2172+V2184+V2185</f>
        <v>14676.899999999998</v>
      </c>
      <c r="W2203" s="558">
        <f t="shared" si="600"/>
        <v>0</v>
      </c>
      <c r="X2203" s="558">
        <f t="shared" si="600"/>
        <v>0</v>
      </c>
      <c r="Y2203" s="558">
        <f t="shared" si="600"/>
        <v>0</v>
      </c>
      <c r="Z2203" s="558">
        <f t="shared" si="600"/>
        <v>0</v>
      </c>
      <c r="AA2203" s="558">
        <f t="shared" si="600"/>
        <v>0</v>
      </c>
      <c r="AB2203" s="558">
        <f t="shared" si="600"/>
        <v>0</v>
      </c>
      <c r="AC2203" s="606"/>
      <c r="AD2203" s="607"/>
      <c r="AE2203" s="580"/>
    </row>
    <row r="2204" spans="1:31" s="6" customFormat="1" ht="12.75">
      <c r="A2204" s="602"/>
      <c r="B2204" s="603"/>
      <c r="C2204" s="603"/>
      <c r="D2204" s="603"/>
      <c r="E2204" s="603"/>
      <c r="F2204" s="603"/>
      <c r="G2204" s="603"/>
      <c r="H2204" s="603"/>
      <c r="I2204" s="603"/>
      <c r="J2204" s="603"/>
      <c r="K2204" s="603"/>
      <c r="L2204" s="603"/>
      <c r="M2204" s="603"/>
      <c r="N2204" s="603"/>
      <c r="O2204" s="603"/>
      <c r="P2204" s="603"/>
      <c r="Q2204" s="604"/>
      <c r="R2204" s="586" t="s">
        <v>214</v>
      </c>
      <c r="S2204" s="605">
        <f t="shared" si="598"/>
        <v>38199.4</v>
      </c>
      <c r="T2204" s="605">
        <f t="shared" si="599"/>
        <v>0</v>
      </c>
      <c r="U2204" s="558">
        <f>U2137+U2149+U2161+U2173+U2186</f>
        <v>38199.4</v>
      </c>
      <c r="V2204" s="558">
        <f aca="true" t="shared" si="601" ref="V2204:AB2204">V2137+V2149+V2161+V2173+V2186</f>
        <v>0</v>
      </c>
      <c r="W2204" s="558">
        <f t="shared" si="601"/>
        <v>0</v>
      </c>
      <c r="X2204" s="558">
        <f t="shared" si="601"/>
        <v>0</v>
      </c>
      <c r="Y2204" s="558">
        <f t="shared" si="601"/>
        <v>0</v>
      </c>
      <c r="Z2204" s="558">
        <f t="shared" si="601"/>
        <v>0</v>
      </c>
      <c r="AA2204" s="558">
        <f t="shared" si="601"/>
        <v>0</v>
      </c>
      <c r="AB2204" s="558">
        <f t="shared" si="601"/>
        <v>0</v>
      </c>
      <c r="AC2204" s="606"/>
      <c r="AD2204" s="607"/>
      <c r="AE2204" s="580"/>
    </row>
    <row r="2205" spans="1:31" s="6" customFormat="1" ht="12.75">
      <c r="A2205" s="602"/>
      <c r="B2205" s="603"/>
      <c r="C2205" s="603"/>
      <c r="D2205" s="603"/>
      <c r="E2205" s="603"/>
      <c r="F2205" s="603"/>
      <c r="G2205" s="603"/>
      <c r="H2205" s="603"/>
      <c r="I2205" s="603"/>
      <c r="J2205" s="603"/>
      <c r="K2205" s="603"/>
      <c r="L2205" s="603"/>
      <c r="M2205" s="603"/>
      <c r="N2205" s="603"/>
      <c r="O2205" s="603"/>
      <c r="P2205" s="603"/>
      <c r="Q2205" s="604"/>
      <c r="R2205" s="586" t="s">
        <v>215</v>
      </c>
      <c r="S2205" s="605">
        <f t="shared" si="598"/>
        <v>0</v>
      </c>
      <c r="T2205" s="605">
        <f t="shared" si="599"/>
        <v>0</v>
      </c>
      <c r="U2205" s="558">
        <f aca="true" t="shared" si="602" ref="U2205:AB2208">U2138+U2150+U2162+U2174+U2187</f>
        <v>0</v>
      </c>
      <c r="V2205" s="558">
        <f t="shared" si="602"/>
        <v>0</v>
      </c>
      <c r="W2205" s="558">
        <f t="shared" si="602"/>
        <v>0</v>
      </c>
      <c r="X2205" s="558">
        <f t="shared" si="602"/>
        <v>0</v>
      </c>
      <c r="Y2205" s="558">
        <f t="shared" si="602"/>
        <v>0</v>
      </c>
      <c r="Z2205" s="558">
        <f t="shared" si="602"/>
        <v>0</v>
      </c>
      <c r="AA2205" s="558">
        <f t="shared" si="602"/>
        <v>0</v>
      </c>
      <c r="AB2205" s="558">
        <f t="shared" si="602"/>
        <v>0</v>
      </c>
      <c r="AC2205" s="606"/>
      <c r="AD2205" s="607"/>
      <c r="AE2205" s="580"/>
    </row>
    <row r="2206" spans="1:31" s="6" customFormat="1" ht="12.75">
      <c r="A2206" s="602"/>
      <c r="B2206" s="603"/>
      <c r="C2206" s="603"/>
      <c r="D2206" s="603"/>
      <c r="E2206" s="603"/>
      <c r="F2206" s="603"/>
      <c r="G2206" s="603"/>
      <c r="H2206" s="603"/>
      <c r="I2206" s="603"/>
      <c r="J2206" s="603"/>
      <c r="K2206" s="603"/>
      <c r="L2206" s="603"/>
      <c r="M2206" s="603"/>
      <c r="N2206" s="603"/>
      <c r="O2206" s="603"/>
      <c r="P2206" s="603"/>
      <c r="Q2206" s="604"/>
      <c r="R2206" s="586" t="s">
        <v>216</v>
      </c>
      <c r="S2206" s="605">
        <f>U2206+W2206+Y2206+AA2206</f>
        <v>0</v>
      </c>
      <c r="T2206" s="605">
        <f>V2206+X2206+Z2206+AB2206</f>
        <v>0</v>
      </c>
      <c r="U2206" s="558">
        <f t="shared" si="602"/>
        <v>0</v>
      </c>
      <c r="V2206" s="558">
        <f t="shared" si="602"/>
        <v>0</v>
      </c>
      <c r="W2206" s="558">
        <f t="shared" si="602"/>
        <v>0</v>
      </c>
      <c r="X2206" s="558">
        <f t="shared" si="602"/>
        <v>0</v>
      </c>
      <c r="Y2206" s="558">
        <f t="shared" si="602"/>
        <v>0</v>
      </c>
      <c r="Z2206" s="558">
        <f t="shared" si="602"/>
        <v>0</v>
      </c>
      <c r="AA2206" s="558">
        <f t="shared" si="602"/>
        <v>0</v>
      </c>
      <c r="AB2206" s="558">
        <f t="shared" si="602"/>
        <v>0</v>
      </c>
      <c r="AC2206" s="606"/>
      <c r="AD2206" s="607"/>
      <c r="AE2206" s="580"/>
    </row>
    <row r="2207" spans="1:31" s="6" customFormat="1" ht="12.75">
      <c r="A2207" s="602"/>
      <c r="B2207" s="603"/>
      <c r="C2207" s="603"/>
      <c r="D2207" s="603"/>
      <c r="E2207" s="603"/>
      <c r="F2207" s="603"/>
      <c r="G2207" s="603"/>
      <c r="H2207" s="603"/>
      <c r="I2207" s="603"/>
      <c r="J2207" s="603"/>
      <c r="K2207" s="603"/>
      <c r="L2207" s="603"/>
      <c r="M2207" s="603"/>
      <c r="N2207" s="603"/>
      <c r="O2207" s="603"/>
      <c r="P2207" s="603"/>
      <c r="Q2207" s="604"/>
      <c r="R2207" s="586" t="s">
        <v>217</v>
      </c>
      <c r="S2207" s="605">
        <f>U2207+W2207+Y2207+AA2207</f>
        <v>1970</v>
      </c>
      <c r="T2207" s="605">
        <f>V2207+X2207+Z2207+AB2207</f>
        <v>0</v>
      </c>
      <c r="U2207" s="558">
        <f t="shared" si="602"/>
        <v>1970</v>
      </c>
      <c r="V2207" s="558">
        <f t="shared" si="602"/>
        <v>0</v>
      </c>
      <c r="W2207" s="558">
        <f t="shared" si="602"/>
        <v>0</v>
      </c>
      <c r="X2207" s="558">
        <f t="shared" si="602"/>
        <v>0</v>
      </c>
      <c r="Y2207" s="558">
        <f t="shared" si="602"/>
        <v>0</v>
      </c>
      <c r="Z2207" s="558">
        <f t="shared" si="602"/>
        <v>0</v>
      </c>
      <c r="AA2207" s="558">
        <f t="shared" si="602"/>
        <v>0</v>
      </c>
      <c r="AB2207" s="558">
        <f t="shared" si="602"/>
        <v>0</v>
      </c>
      <c r="AC2207" s="606"/>
      <c r="AD2207" s="607"/>
      <c r="AE2207" s="580"/>
    </row>
    <row r="2208" spans="1:31" s="6" customFormat="1" ht="13.5" thickBot="1">
      <c r="A2208" s="609"/>
      <c r="B2208" s="610"/>
      <c r="C2208" s="610"/>
      <c r="D2208" s="610"/>
      <c r="E2208" s="610"/>
      <c r="F2208" s="610"/>
      <c r="G2208" s="610"/>
      <c r="H2208" s="610"/>
      <c r="I2208" s="610"/>
      <c r="J2208" s="610"/>
      <c r="K2208" s="610"/>
      <c r="L2208" s="610"/>
      <c r="M2208" s="610"/>
      <c r="N2208" s="610"/>
      <c r="O2208" s="610"/>
      <c r="P2208" s="610"/>
      <c r="Q2208" s="611"/>
      <c r="R2208" s="594" t="s">
        <v>218</v>
      </c>
      <c r="S2208" s="559">
        <f t="shared" si="598"/>
        <v>17694.8</v>
      </c>
      <c r="T2208" s="559">
        <f t="shared" si="599"/>
        <v>0</v>
      </c>
      <c r="U2208" s="558">
        <f t="shared" si="602"/>
        <v>17694.8</v>
      </c>
      <c r="V2208" s="558">
        <f t="shared" si="602"/>
        <v>0</v>
      </c>
      <c r="W2208" s="558">
        <f t="shared" si="602"/>
        <v>0</v>
      </c>
      <c r="X2208" s="558">
        <f t="shared" si="602"/>
        <v>0</v>
      </c>
      <c r="Y2208" s="558">
        <f t="shared" si="602"/>
        <v>0</v>
      </c>
      <c r="Z2208" s="558">
        <f t="shared" si="602"/>
        <v>0</v>
      </c>
      <c r="AA2208" s="558">
        <f t="shared" si="602"/>
        <v>0</v>
      </c>
      <c r="AB2208" s="558">
        <f t="shared" si="602"/>
        <v>0</v>
      </c>
      <c r="AC2208" s="612"/>
      <c r="AD2208" s="613"/>
      <c r="AE2208" s="580"/>
    </row>
    <row r="2209" spans="1:231" s="6" customFormat="1" ht="12.75" customHeight="1">
      <c r="A2209" s="392" t="s">
        <v>140</v>
      </c>
      <c r="B2209" s="393"/>
      <c r="C2209" s="393"/>
      <c r="D2209" s="393"/>
      <c r="E2209" s="393"/>
      <c r="F2209" s="393"/>
      <c r="G2209" s="393"/>
      <c r="H2209" s="393"/>
      <c r="I2209" s="393"/>
      <c r="J2209" s="393"/>
      <c r="K2209" s="393"/>
      <c r="L2209" s="393"/>
      <c r="M2209" s="393"/>
      <c r="N2209" s="393"/>
      <c r="O2209" s="393"/>
      <c r="P2209" s="393"/>
      <c r="Q2209" s="394"/>
      <c r="R2209" s="55" t="s">
        <v>27</v>
      </c>
      <c r="S2209" s="8">
        <f>SUM(S2210:S2220)</f>
        <v>7303.9</v>
      </c>
      <c r="T2209" s="8">
        <f aca="true" t="shared" si="603" ref="T2209:AB2209">SUM(T2210:T2220)</f>
        <v>7303.9</v>
      </c>
      <c r="U2209" s="534">
        <f t="shared" si="603"/>
        <v>7303.9</v>
      </c>
      <c r="V2209" s="8">
        <f t="shared" si="603"/>
        <v>7303.9</v>
      </c>
      <c r="W2209" s="8">
        <f t="shared" si="603"/>
        <v>0</v>
      </c>
      <c r="X2209" s="8">
        <f t="shared" si="603"/>
        <v>0</v>
      </c>
      <c r="Y2209" s="8">
        <f t="shared" si="603"/>
        <v>0</v>
      </c>
      <c r="Z2209" s="8">
        <f t="shared" si="603"/>
        <v>0</v>
      </c>
      <c r="AA2209" s="8">
        <f t="shared" si="603"/>
        <v>0</v>
      </c>
      <c r="AB2209" s="8">
        <f t="shared" si="603"/>
        <v>0</v>
      </c>
      <c r="AC2209" s="371"/>
      <c r="AD2209" s="372"/>
      <c r="AE2209" s="380"/>
      <c r="AF2209" s="380"/>
      <c r="AG2209" s="380"/>
      <c r="AH2209" s="380"/>
      <c r="AI2209" s="380"/>
      <c r="AJ2209" s="380"/>
      <c r="AK2209" s="380"/>
      <c r="AL2209" s="380"/>
      <c r="AM2209" s="380"/>
      <c r="AN2209" s="380"/>
      <c r="AO2209" s="380"/>
      <c r="AP2209" s="380"/>
      <c r="AQ2209" s="380"/>
      <c r="AR2209" s="380"/>
      <c r="AS2209" s="380"/>
      <c r="AT2209" s="380"/>
      <c r="AU2209" s="380"/>
      <c r="AV2209" s="380"/>
      <c r="AW2209" s="380"/>
      <c r="AX2209" s="380"/>
      <c r="AY2209" s="380"/>
      <c r="AZ2209" s="380"/>
      <c r="BA2209" s="380" t="s">
        <v>140</v>
      </c>
      <c r="BB2209" s="380"/>
      <c r="BC2209" s="380"/>
      <c r="BD2209" s="380"/>
      <c r="BE2209" s="380" t="s">
        <v>140</v>
      </c>
      <c r="BF2209" s="380"/>
      <c r="BG2209" s="380"/>
      <c r="BH2209" s="380"/>
      <c r="BI2209" s="380" t="s">
        <v>140</v>
      </c>
      <c r="BJ2209" s="380"/>
      <c r="BK2209" s="380"/>
      <c r="BL2209" s="380"/>
      <c r="BM2209" s="380" t="s">
        <v>140</v>
      </c>
      <c r="BN2209" s="380"/>
      <c r="BO2209" s="380"/>
      <c r="BP2209" s="380"/>
      <c r="BQ2209" s="380" t="s">
        <v>140</v>
      </c>
      <c r="BR2209" s="380"/>
      <c r="BS2209" s="380"/>
      <c r="BT2209" s="380"/>
      <c r="BU2209" s="380" t="s">
        <v>140</v>
      </c>
      <c r="BV2209" s="380"/>
      <c r="BW2209" s="380"/>
      <c r="BX2209" s="380"/>
      <c r="BY2209" s="380" t="s">
        <v>140</v>
      </c>
      <c r="BZ2209" s="380"/>
      <c r="CA2209" s="380"/>
      <c r="CB2209" s="380"/>
      <c r="CC2209" s="380" t="s">
        <v>140</v>
      </c>
      <c r="CD2209" s="380"/>
      <c r="CE2209" s="380"/>
      <c r="CF2209" s="380"/>
      <c r="CG2209" s="380" t="s">
        <v>140</v>
      </c>
      <c r="CH2209" s="380"/>
      <c r="CI2209" s="380"/>
      <c r="CJ2209" s="380"/>
      <c r="CK2209" s="380" t="s">
        <v>140</v>
      </c>
      <c r="CL2209" s="380"/>
      <c r="CM2209" s="380"/>
      <c r="CN2209" s="380"/>
      <c r="CO2209" s="380" t="s">
        <v>140</v>
      </c>
      <c r="CP2209" s="380"/>
      <c r="CQ2209" s="380"/>
      <c r="CR2209" s="380"/>
      <c r="CS2209" s="380" t="s">
        <v>140</v>
      </c>
      <c r="CT2209" s="380"/>
      <c r="CU2209" s="380"/>
      <c r="CV2209" s="380"/>
      <c r="CW2209" s="380" t="s">
        <v>140</v>
      </c>
      <c r="CX2209" s="380"/>
      <c r="CY2209" s="380"/>
      <c r="CZ2209" s="380"/>
      <c r="DA2209" s="380" t="s">
        <v>140</v>
      </c>
      <c r="DB2209" s="380"/>
      <c r="DC2209" s="380"/>
      <c r="DD2209" s="380"/>
      <c r="DE2209" s="380" t="s">
        <v>140</v>
      </c>
      <c r="DF2209" s="380"/>
      <c r="DG2209" s="380"/>
      <c r="DH2209" s="380"/>
      <c r="DI2209" s="380" t="s">
        <v>140</v>
      </c>
      <c r="DJ2209" s="380"/>
      <c r="DK2209" s="380"/>
      <c r="DL2209" s="380"/>
      <c r="DM2209" s="380" t="s">
        <v>140</v>
      </c>
      <c r="DN2209" s="380"/>
      <c r="DO2209" s="380"/>
      <c r="DP2209" s="380"/>
      <c r="DQ2209" s="380" t="s">
        <v>140</v>
      </c>
      <c r="DR2209" s="380"/>
      <c r="DS2209" s="380"/>
      <c r="DT2209" s="380"/>
      <c r="DU2209" s="380" t="s">
        <v>140</v>
      </c>
      <c r="DV2209" s="380"/>
      <c r="DW2209" s="380"/>
      <c r="DX2209" s="380"/>
      <c r="DY2209" s="380" t="s">
        <v>140</v>
      </c>
      <c r="DZ2209" s="380"/>
      <c r="EA2209" s="380"/>
      <c r="EB2209" s="380"/>
      <c r="EC2209" s="380" t="s">
        <v>140</v>
      </c>
      <c r="ED2209" s="380"/>
      <c r="EE2209" s="380"/>
      <c r="EF2209" s="380"/>
      <c r="EG2209" s="380" t="s">
        <v>140</v>
      </c>
      <c r="EH2209" s="380"/>
      <c r="EI2209" s="380"/>
      <c r="EJ2209" s="380"/>
      <c r="EK2209" s="380" t="s">
        <v>140</v>
      </c>
      <c r="EL2209" s="380"/>
      <c r="EM2209" s="380"/>
      <c r="EN2209" s="380"/>
      <c r="EO2209" s="380" t="s">
        <v>140</v>
      </c>
      <c r="EP2209" s="380"/>
      <c r="EQ2209" s="380"/>
      <c r="ER2209" s="380"/>
      <c r="ES2209" s="380" t="s">
        <v>140</v>
      </c>
      <c r="ET2209" s="380"/>
      <c r="EU2209" s="380"/>
      <c r="EV2209" s="380"/>
      <c r="EW2209" s="380" t="s">
        <v>140</v>
      </c>
      <c r="EX2209" s="380"/>
      <c r="EY2209" s="380"/>
      <c r="EZ2209" s="380"/>
      <c r="FA2209" s="380" t="s">
        <v>140</v>
      </c>
      <c r="FB2209" s="380"/>
      <c r="FC2209" s="380"/>
      <c r="FD2209" s="380"/>
      <c r="FE2209" s="380" t="s">
        <v>140</v>
      </c>
      <c r="FF2209" s="380"/>
      <c r="FG2209" s="380"/>
      <c r="FH2209" s="380"/>
      <c r="FI2209" s="380" t="s">
        <v>140</v>
      </c>
      <c r="FJ2209" s="380"/>
      <c r="FK2209" s="380"/>
      <c r="FL2209" s="380"/>
      <c r="FM2209" s="380" t="s">
        <v>140</v>
      </c>
      <c r="FN2209" s="380"/>
      <c r="FO2209" s="380"/>
      <c r="FP2209" s="380"/>
      <c r="FQ2209" s="380" t="s">
        <v>140</v>
      </c>
      <c r="FR2209" s="380"/>
      <c r="FS2209" s="380"/>
      <c r="FT2209" s="380"/>
      <c r="FU2209" s="380" t="s">
        <v>140</v>
      </c>
      <c r="FV2209" s="380"/>
      <c r="FW2209" s="380"/>
      <c r="FX2209" s="380"/>
      <c r="FY2209" s="380" t="s">
        <v>140</v>
      </c>
      <c r="FZ2209" s="380"/>
      <c r="GA2209" s="380"/>
      <c r="GB2209" s="380"/>
      <c r="GC2209" s="380" t="s">
        <v>140</v>
      </c>
      <c r="GD2209" s="380"/>
      <c r="GE2209" s="380"/>
      <c r="GF2209" s="380"/>
      <c r="GG2209" s="380" t="s">
        <v>140</v>
      </c>
      <c r="GH2209" s="380"/>
      <c r="GI2209" s="380"/>
      <c r="GJ2209" s="380"/>
      <c r="GK2209" s="380" t="s">
        <v>140</v>
      </c>
      <c r="GL2209" s="380"/>
      <c r="GM2209" s="380"/>
      <c r="GN2209" s="380"/>
      <c r="GO2209" s="380" t="s">
        <v>140</v>
      </c>
      <c r="GP2209" s="380"/>
      <c r="GQ2209" s="380"/>
      <c r="GR2209" s="380"/>
      <c r="GS2209" s="380" t="s">
        <v>140</v>
      </c>
      <c r="GT2209" s="380"/>
      <c r="GU2209" s="380"/>
      <c r="GV2209" s="380"/>
      <c r="GW2209" s="380" t="s">
        <v>140</v>
      </c>
      <c r="GX2209" s="380"/>
      <c r="GY2209" s="380"/>
      <c r="GZ2209" s="380"/>
      <c r="HA2209" s="380" t="s">
        <v>140</v>
      </c>
      <c r="HB2209" s="380"/>
      <c r="HC2209" s="380"/>
      <c r="HD2209" s="380"/>
      <c r="HE2209" s="380" t="s">
        <v>140</v>
      </c>
      <c r="HF2209" s="380"/>
      <c r="HG2209" s="380"/>
      <c r="HH2209" s="380"/>
      <c r="HI2209" s="380" t="s">
        <v>140</v>
      </c>
      <c r="HJ2209" s="380"/>
      <c r="HK2209" s="380"/>
      <c r="HL2209" s="380"/>
      <c r="HM2209" s="380" t="s">
        <v>140</v>
      </c>
      <c r="HN2209" s="380"/>
      <c r="HO2209" s="380"/>
      <c r="HP2209" s="380"/>
      <c r="HQ2209" s="380" t="s">
        <v>140</v>
      </c>
      <c r="HR2209" s="380"/>
      <c r="HS2209" s="380"/>
      <c r="HT2209" s="380"/>
      <c r="HU2209" s="380" t="s">
        <v>140</v>
      </c>
      <c r="HV2209" s="380"/>
      <c r="HW2209" s="380"/>
    </row>
    <row r="2210" spans="1:231" s="6" customFormat="1" ht="12.75" customHeight="1">
      <c r="A2210" s="395"/>
      <c r="B2210" s="396"/>
      <c r="C2210" s="396"/>
      <c r="D2210" s="396"/>
      <c r="E2210" s="396"/>
      <c r="F2210" s="396"/>
      <c r="G2210" s="396"/>
      <c r="H2210" s="396"/>
      <c r="I2210" s="396"/>
      <c r="J2210" s="396"/>
      <c r="K2210" s="396"/>
      <c r="L2210" s="396"/>
      <c r="M2210" s="396"/>
      <c r="N2210" s="396"/>
      <c r="O2210" s="396"/>
      <c r="P2210" s="396"/>
      <c r="Q2210" s="397"/>
      <c r="R2210" s="56" t="s">
        <v>30</v>
      </c>
      <c r="S2210" s="25">
        <f>U2210+W2210+Y2210+AA2210</f>
        <v>0</v>
      </c>
      <c r="T2210" s="25">
        <f>V2210+X2210+Z2210+AB2210</f>
        <v>0</v>
      </c>
      <c r="U2210" s="558">
        <v>0</v>
      </c>
      <c r="V2210" s="25">
        <v>0</v>
      </c>
      <c r="W2210" s="25">
        <v>0</v>
      </c>
      <c r="X2210" s="25">
        <v>0</v>
      </c>
      <c r="Y2210" s="25">
        <v>0</v>
      </c>
      <c r="Z2210" s="25">
        <v>0</v>
      </c>
      <c r="AA2210" s="25">
        <v>0</v>
      </c>
      <c r="AB2210" s="29">
        <v>0</v>
      </c>
      <c r="AC2210" s="373"/>
      <c r="AD2210" s="374"/>
      <c r="AE2210" s="380"/>
      <c r="AF2210" s="380"/>
      <c r="AG2210" s="380"/>
      <c r="AH2210" s="380"/>
      <c r="AI2210" s="380"/>
      <c r="AJ2210" s="380"/>
      <c r="AK2210" s="380"/>
      <c r="AL2210" s="380"/>
      <c r="AM2210" s="380"/>
      <c r="AN2210" s="380"/>
      <c r="AO2210" s="380"/>
      <c r="AP2210" s="380"/>
      <c r="AQ2210" s="380"/>
      <c r="AR2210" s="380"/>
      <c r="AS2210" s="380"/>
      <c r="AT2210" s="380"/>
      <c r="AU2210" s="380"/>
      <c r="AV2210" s="380"/>
      <c r="AW2210" s="380"/>
      <c r="AX2210" s="380"/>
      <c r="AY2210" s="380"/>
      <c r="AZ2210" s="380"/>
      <c r="BA2210" s="380"/>
      <c r="BB2210" s="380"/>
      <c r="BC2210" s="380"/>
      <c r="BD2210" s="380"/>
      <c r="BE2210" s="380"/>
      <c r="BF2210" s="380"/>
      <c r="BG2210" s="380"/>
      <c r="BH2210" s="380"/>
      <c r="BI2210" s="380"/>
      <c r="BJ2210" s="380"/>
      <c r="BK2210" s="380"/>
      <c r="BL2210" s="380"/>
      <c r="BM2210" s="380"/>
      <c r="BN2210" s="380"/>
      <c r="BO2210" s="380"/>
      <c r="BP2210" s="380"/>
      <c r="BQ2210" s="380"/>
      <c r="BR2210" s="380"/>
      <c r="BS2210" s="380"/>
      <c r="BT2210" s="380"/>
      <c r="BU2210" s="380"/>
      <c r="BV2210" s="380"/>
      <c r="BW2210" s="380"/>
      <c r="BX2210" s="380"/>
      <c r="BY2210" s="380"/>
      <c r="BZ2210" s="380"/>
      <c r="CA2210" s="380"/>
      <c r="CB2210" s="380"/>
      <c r="CC2210" s="380"/>
      <c r="CD2210" s="380"/>
      <c r="CE2210" s="380"/>
      <c r="CF2210" s="380"/>
      <c r="CG2210" s="380"/>
      <c r="CH2210" s="380"/>
      <c r="CI2210" s="380"/>
      <c r="CJ2210" s="380"/>
      <c r="CK2210" s="380"/>
      <c r="CL2210" s="380"/>
      <c r="CM2210" s="380"/>
      <c r="CN2210" s="380"/>
      <c r="CO2210" s="380"/>
      <c r="CP2210" s="380"/>
      <c r="CQ2210" s="380"/>
      <c r="CR2210" s="380"/>
      <c r="CS2210" s="380"/>
      <c r="CT2210" s="380"/>
      <c r="CU2210" s="380"/>
      <c r="CV2210" s="380"/>
      <c r="CW2210" s="380"/>
      <c r="CX2210" s="380"/>
      <c r="CY2210" s="380"/>
      <c r="CZ2210" s="380"/>
      <c r="DA2210" s="380"/>
      <c r="DB2210" s="380"/>
      <c r="DC2210" s="380"/>
      <c r="DD2210" s="380"/>
      <c r="DE2210" s="380"/>
      <c r="DF2210" s="380"/>
      <c r="DG2210" s="380"/>
      <c r="DH2210" s="380"/>
      <c r="DI2210" s="380"/>
      <c r="DJ2210" s="380"/>
      <c r="DK2210" s="380"/>
      <c r="DL2210" s="380"/>
      <c r="DM2210" s="380"/>
      <c r="DN2210" s="380"/>
      <c r="DO2210" s="380"/>
      <c r="DP2210" s="380"/>
      <c r="DQ2210" s="380"/>
      <c r="DR2210" s="380"/>
      <c r="DS2210" s="380"/>
      <c r="DT2210" s="380"/>
      <c r="DU2210" s="380"/>
      <c r="DV2210" s="380"/>
      <c r="DW2210" s="380"/>
      <c r="DX2210" s="380"/>
      <c r="DY2210" s="380"/>
      <c r="DZ2210" s="380"/>
      <c r="EA2210" s="380"/>
      <c r="EB2210" s="380"/>
      <c r="EC2210" s="380"/>
      <c r="ED2210" s="380"/>
      <c r="EE2210" s="380"/>
      <c r="EF2210" s="380"/>
      <c r="EG2210" s="380"/>
      <c r="EH2210" s="380"/>
      <c r="EI2210" s="380"/>
      <c r="EJ2210" s="380"/>
      <c r="EK2210" s="380"/>
      <c r="EL2210" s="380"/>
      <c r="EM2210" s="380"/>
      <c r="EN2210" s="380"/>
      <c r="EO2210" s="380"/>
      <c r="EP2210" s="380"/>
      <c r="EQ2210" s="380"/>
      <c r="ER2210" s="380"/>
      <c r="ES2210" s="380"/>
      <c r="ET2210" s="380"/>
      <c r="EU2210" s="380"/>
      <c r="EV2210" s="380"/>
      <c r="EW2210" s="380"/>
      <c r="EX2210" s="380"/>
      <c r="EY2210" s="380"/>
      <c r="EZ2210" s="380"/>
      <c r="FA2210" s="380"/>
      <c r="FB2210" s="380"/>
      <c r="FC2210" s="380"/>
      <c r="FD2210" s="380"/>
      <c r="FE2210" s="380"/>
      <c r="FF2210" s="380"/>
      <c r="FG2210" s="380"/>
      <c r="FH2210" s="380"/>
      <c r="FI2210" s="380"/>
      <c r="FJ2210" s="380"/>
      <c r="FK2210" s="380"/>
      <c r="FL2210" s="380"/>
      <c r="FM2210" s="380"/>
      <c r="FN2210" s="380"/>
      <c r="FO2210" s="380"/>
      <c r="FP2210" s="380"/>
      <c r="FQ2210" s="380"/>
      <c r="FR2210" s="380"/>
      <c r="FS2210" s="380"/>
      <c r="FT2210" s="380"/>
      <c r="FU2210" s="380"/>
      <c r="FV2210" s="380"/>
      <c r="FW2210" s="380"/>
      <c r="FX2210" s="380"/>
      <c r="FY2210" s="380"/>
      <c r="FZ2210" s="380"/>
      <c r="GA2210" s="380"/>
      <c r="GB2210" s="380"/>
      <c r="GC2210" s="380"/>
      <c r="GD2210" s="380"/>
      <c r="GE2210" s="380"/>
      <c r="GF2210" s="380"/>
      <c r="GG2210" s="380"/>
      <c r="GH2210" s="380"/>
      <c r="GI2210" s="380"/>
      <c r="GJ2210" s="380"/>
      <c r="GK2210" s="380"/>
      <c r="GL2210" s="380"/>
      <c r="GM2210" s="380"/>
      <c r="GN2210" s="380"/>
      <c r="GO2210" s="380"/>
      <c r="GP2210" s="380"/>
      <c r="GQ2210" s="380"/>
      <c r="GR2210" s="380"/>
      <c r="GS2210" s="380"/>
      <c r="GT2210" s="380"/>
      <c r="GU2210" s="380"/>
      <c r="GV2210" s="380"/>
      <c r="GW2210" s="380"/>
      <c r="GX2210" s="380"/>
      <c r="GY2210" s="380"/>
      <c r="GZ2210" s="380"/>
      <c r="HA2210" s="380"/>
      <c r="HB2210" s="380"/>
      <c r="HC2210" s="380"/>
      <c r="HD2210" s="380"/>
      <c r="HE2210" s="380"/>
      <c r="HF2210" s="380"/>
      <c r="HG2210" s="380"/>
      <c r="HH2210" s="380"/>
      <c r="HI2210" s="380"/>
      <c r="HJ2210" s="380"/>
      <c r="HK2210" s="380"/>
      <c r="HL2210" s="380"/>
      <c r="HM2210" s="380"/>
      <c r="HN2210" s="380"/>
      <c r="HO2210" s="380"/>
      <c r="HP2210" s="380"/>
      <c r="HQ2210" s="380"/>
      <c r="HR2210" s="380"/>
      <c r="HS2210" s="380"/>
      <c r="HT2210" s="380"/>
      <c r="HU2210" s="380"/>
      <c r="HV2210" s="380"/>
      <c r="HW2210" s="380"/>
    </row>
    <row r="2211" spans="1:231" s="6" customFormat="1" ht="12.75" customHeight="1">
      <c r="A2211" s="395"/>
      <c r="B2211" s="396"/>
      <c r="C2211" s="396"/>
      <c r="D2211" s="396"/>
      <c r="E2211" s="396"/>
      <c r="F2211" s="396"/>
      <c r="G2211" s="396"/>
      <c r="H2211" s="396"/>
      <c r="I2211" s="396"/>
      <c r="J2211" s="396"/>
      <c r="K2211" s="396"/>
      <c r="L2211" s="396"/>
      <c r="M2211" s="396"/>
      <c r="N2211" s="396"/>
      <c r="O2211" s="396"/>
      <c r="P2211" s="396"/>
      <c r="Q2211" s="397"/>
      <c r="R2211" s="56" t="s">
        <v>33</v>
      </c>
      <c r="S2211" s="25">
        <f aca="true" t="shared" si="604" ref="S2211:S2220">U2211+W2211+Y2211+AA2211</f>
        <v>0</v>
      </c>
      <c r="T2211" s="25">
        <f aca="true" t="shared" si="605" ref="T2211:T2220">V2211+X2211+Z2211+AB2211</f>
        <v>0</v>
      </c>
      <c r="U2211" s="558">
        <v>0</v>
      </c>
      <c r="V2211" s="25">
        <v>0</v>
      </c>
      <c r="W2211" s="25">
        <v>0</v>
      </c>
      <c r="X2211" s="25">
        <v>0</v>
      </c>
      <c r="Y2211" s="25">
        <v>0</v>
      </c>
      <c r="Z2211" s="25">
        <v>0</v>
      </c>
      <c r="AA2211" s="25">
        <v>0</v>
      </c>
      <c r="AB2211" s="29">
        <v>0</v>
      </c>
      <c r="AC2211" s="373"/>
      <c r="AD2211" s="374"/>
      <c r="AE2211" s="380"/>
      <c r="AF2211" s="380"/>
      <c r="AG2211" s="380"/>
      <c r="AH2211" s="380"/>
      <c r="AI2211" s="380"/>
      <c r="AJ2211" s="380"/>
      <c r="AK2211" s="380"/>
      <c r="AL2211" s="380"/>
      <c r="AM2211" s="380"/>
      <c r="AN2211" s="380"/>
      <c r="AO2211" s="380"/>
      <c r="AP2211" s="380"/>
      <c r="AQ2211" s="380"/>
      <c r="AR2211" s="380"/>
      <c r="AS2211" s="380"/>
      <c r="AT2211" s="380"/>
      <c r="AU2211" s="380"/>
      <c r="AV2211" s="380"/>
      <c r="AW2211" s="380"/>
      <c r="AX2211" s="380"/>
      <c r="AY2211" s="380"/>
      <c r="AZ2211" s="380"/>
      <c r="BA2211" s="380"/>
      <c r="BB2211" s="380"/>
      <c r="BC2211" s="380"/>
      <c r="BD2211" s="380"/>
      <c r="BE2211" s="380"/>
      <c r="BF2211" s="380"/>
      <c r="BG2211" s="380"/>
      <c r="BH2211" s="380"/>
      <c r="BI2211" s="380"/>
      <c r="BJ2211" s="380"/>
      <c r="BK2211" s="380"/>
      <c r="BL2211" s="380"/>
      <c r="BM2211" s="380"/>
      <c r="BN2211" s="380"/>
      <c r="BO2211" s="380"/>
      <c r="BP2211" s="380"/>
      <c r="BQ2211" s="380"/>
      <c r="BR2211" s="380"/>
      <c r="BS2211" s="380"/>
      <c r="BT2211" s="380"/>
      <c r="BU2211" s="380"/>
      <c r="BV2211" s="380"/>
      <c r="BW2211" s="380"/>
      <c r="BX2211" s="380"/>
      <c r="BY2211" s="380"/>
      <c r="BZ2211" s="380"/>
      <c r="CA2211" s="380"/>
      <c r="CB2211" s="380"/>
      <c r="CC2211" s="380"/>
      <c r="CD2211" s="380"/>
      <c r="CE2211" s="380"/>
      <c r="CF2211" s="380"/>
      <c r="CG2211" s="380"/>
      <c r="CH2211" s="380"/>
      <c r="CI2211" s="380"/>
      <c r="CJ2211" s="380"/>
      <c r="CK2211" s="380"/>
      <c r="CL2211" s="380"/>
      <c r="CM2211" s="380"/>
      <c r="CN2211" s="380"/>
      <c r="CO2211" s="380"/>
      <c r="CP2211" s="380"/>
      <c r="CQ2211" s="380"/>
      <c r="CR2211" s="380"/>
      <c r="CS2211" s="380"/>
      <c r="CT2211" s="380"/>
      <c r="CU2211" s="380"/>
      <c r="CV2211" s="380"/>
      <c r="CW2211" s="380"/>
      <c r="CX2211" s="380"/>
      <c r="CY2211" s="380"/>
      <c r="CZ2211" s="380"/>
      <c r="DA2211" s="380"/>
      <c r="DB2211" s="380"/>
      <c r="DC2211" s="380"/>
      <c r="DD2211" s="380"/>
      <c r="DE2211" s="380"/>
      <c r="DF2211" s="380"/>
      <c r="DG2211" s="380"/>
      <c r="DH2211" s="380"/>
      <c r="DI2211" s="380"/>
      <c r="DJ2211" s="380"/>
      <c r="DK2211" s="380"/>
      <c r="DL2211" s="380"/>
      <c r="DM2211" s="380"/>
      <c r="DN2211" s="380"/>
      <c r="DO2211" s="380"/>
      <c r="DP2211" s="380"/>
      <c r="DQ2211" s="380"/>
      <c r="DR2211" s="380"/>
      <c r="DS2211" s="380"/>
      <c r="DT2211" s="380"/>
      <c r="DU2211" s="380"/>
      <c r="DV2211" s="380"/>
      <c r="DW2211" s="380"/>
      <c r="DX2211" s="380"/>
      <c r="DY2211" s="380"/>
      <c r="DZ2211" s="380"/>
      <c r="EA2211" s="380"/>
      <c r="EB2211" s="380"/>
      <c r="EC2211" s="380"/>
      <c r="ED2211" s="380"/>
      <c r="EE2211" s="380"/>
      <c r="EF2211" s="380"/>
      <c r="EG2211" s="380"/>
      <c r="EH2211" s="380"/>
      <c r="EI2211" s="380"/>
      <c r="EJ2211" s="380"/>
      <c r="EK2211" s="380"/>
      <c r="EL2211" s="380"/>
      <c r="EM2211" s="380"/>
      <c r="EN2211" s="380"/>
      <c r="EO2211" s="380"/>
      <c r="EP2211" s="380"/>
      <c r="EQ2211" s="380"/>
      <c r="ER2211" s="380"/>
      <c r="ES2211" s="380"/>
      <c r="ET2211" s="380"/>
      <c r="EU2211" s="380"/>
      <c r="EV2211" s="380"/>
      <c r="EW2211" s="380"/>
      <c r="EX2211" s="380"/>
      <c r="EY2211" s="380"/>
      <c r="EZ2211" s="380"/>
      <c r="FA2211" s="380"/>
      <c r="FB2211" s="380"/>
      <c r="FC2211" s="380"/>
      <c r="FD2211" s="380"/>
      <c r="FE2211" s="380"/>
      <c r="FF2211" s="380"/>
      <c r="FG2211" s="380"/>
      <c r="FH2211" s="380"/>
      <c r="FI2211" s="380"/>
      <c r="FJ2211" s="380"/>
      <c r="FK2211" s="380"/>
      <c r="FL2211" s="380"/>
      <c r="FM2211" s="380"/>
      <c r="FN2211" s="380"/>
      <c r="FO2211" s="380"/>
      <c r="FP2211" s="380"/>
      <c r="FQ2211" s="380"/>
      <c r="FR2211" s="380"/>
      <c r="FS2211" s="380"/>
      <c r="FT2211" s="380"/>
      <c r="FU2211" s="380"/>
      <c r="FV2211" s="380"/>
      <c r="FW2211" s="380"/>
      <c r="FX2211" s="380"/>
      <c r="FY2211" s="380"/>
      <c r="FZ2211" s="380"/>
      <c r="GA2211" s="380"/>
      <c r="GB2211" s="380"/>
      <c r="GC2211" s="380"/>
      <c r="GD2211" s="380"/>
      <c r="GE2211" s="380"/>
      <c r="GF2211" s="380"/>
      <c r="GG2211" s="380"/>
      <c r="GH2211" s="380"/>
      <c r="GI2211" s="380"/>
      <c r="GJ2211" s="380"/>
      <c r="GK2211" s="380"/>
      <c r="GL2211" s="380"/>
      <c r="GM2211" s="380"/>
      <c r="GN2211" s="380"/>
      <c r="GO2211" s="380"/>
      <c r="GP2211" s="380"/>
      <c r="GQ2211" s="380"/>
      <c r="GR2211" s="380"/>
      <c r="GS2211" s="380"/>
      <c r="GT2211" s="380"/>
      <c r="GU2211" s="380"/>
      <c r="GV2211" s="380"/>
      <c r="GW2211" s="380"/>
      <c r="GX2211" s="380"/>
      <c r="GY2211" s="380"/>
      <c r="GZ2211" s="380"/>
      <c r="HA2211" s="380"/>
      <c r="HB2211" s="380"/>
      <c r="HC2211" s="380"/>
      <c r="HD2211" s="380"/>
      <c r="HE2211" s="380"/>
      <c r="HF2211" s="380"/>
      <c r="HG2211" s="380"/>
      <c r="HH2211" s="380"/>
      <c r="HI2211" s="380"/>
      <c r="HJ2211" s="380"/>
      <c r="HK2211" s="380"/>
      <c r="HL2211" s="380"/>
      <c r="HM2211" s="380"/>
      <c r="HN2211" s="380"/>
      <c r="HO2211" s="380"/>
      <c r="HP2211" s="380"/>
      <c r="HQ2211" s="380"/>
      <c r="HR2211" s="380"/>
      <c r="HS2211" s="380"/>
      <c r="HT2211" s="380"/>
      <c r="HU2211" s="380"/>
      <c r="HV2211" s="380"/>
      <c r="HW2211" s="380"/>
    </row>
    <row r="2212" spans="1:231" s="6" customFormat="1" ht="12.75" customHeight="1">
      <c r="A2212" s="395"/>
      <c r="B2212" s="396"/>
      <c r="C2212" s="396"/>
      <c r="D2212" s="396"/>
      <c r="E2212" s="396"/>
      <c r="F2212" s="396"/>
      <c r="G2212" s="396"/>
      <c r="H2212" s="396"/>
      <c r="I2212" s="396"/>
      <c r="J2212" s="396"/>
      <c r="K2212" s="396"/>
      <c r="L2212" s="396"/>
      <c r="M2212" s="396"/>
      <c r="N2212" s="396"/>
      <c r="O2212" s="396"/>
      <c r="P2212" s="396"/>
      <c r="Q2212" s="397"/>
      <c r="R2212" s="56" t="s">
        <v>34</v>
      </c>
      <c r="S2212" s="25">
        <f t="shared" si="604"/>
        <v>0</v>
      </c>
      <c r="T2212" s="25">
        <f t="shared" si="605"/>
        <v>0</v>
      </c>
      <c r="U2212" s="558">
        <v>0</v>
      </c>
      <c r="V2212" s="25">
        <v>0</v>
      </c>
      <c r="W2212" s="25">
        <v>0</v>
      </c>
      <c r="X2212" s="25">
        <v>0</v>
      </c>
      <c r="Y2212" s="25">
        <v>0</v>
      </c>
      <c r="Z2212" s="25">
        <v>0</v>
      </c>
      <c r="AA2212" s="25">
        <v>0</v>
      </c>
      <c r="AB2212" s="29">
        <v>0</v>
      </c>
      <c r="AC2212" s="373"/>
      <c r="AD2212" s="374"/>
      <c r="AE2212" s="380"/>
      <c r="AF2212" s="380"/>
      <c r="AG2212" s="380"/>
      <c r="AH2212" s="380"/>
      <c r="AI2212" s="380"/>
      <c r="AJ2212" s="380"/>
      <c r="AK2212" s="380"/>
      <c r="AL2212" s="380"/>
      <c r="AM2212" s="380"/>
      <c r="AN2212" s="380"/>
      <c r="AO2212" s="380"/>
      <c r="AP2212" s="380"/>
      <c r="AQ2212" s="380"/>
      <c r="AR2212" s="380"/>
      <c r="AS2212" s="380"/>
      <c r="AT2212" s="380"/>
      <c r="AU2212" s="380"/>
      <c r="AV2212" s="380"/>
      <c r="AW2212" s="380"/>
      <c r="AX2212" s="380"/>
      <c r="AY2212" s="380"/>
      <c r="AZ2212" s="380"/>
      <c r="BA2212" s="380"/>
      <c r="BB2212" s="380"/>
      <c r="BC2212" s="380"/>
      <c r="BD2212" s="380"/>
      <c r="BE2212" s="380"/>
      <c r="BF2212" s="380"/>
      <c r="BG2212" s="380"/>
      <c r="BH2212" s="380"/>
      <c r="BI2212" s="380"/>
      <c r="BJ2212" s="380"/>
      <c r="BK2212" s="380"/>
      <c r="BL2212" s="380"/>
      <c r="BM2212" s="380"/>
      <c r="BN2212" s="380"/>
      <c r="BO2212" s="380"/>
      <c r="BP2212" s="380"/>
      <c r="BQ2212" s="380"/>
      <c r="BR2212" s="380"/>
      <c r="BS2212" s="380"/>
      <c r="BT2212" s="380"/>
      <c r="BU2212" s="380"/>
      <c r="BV2212" s="380"/>
      <c r="BW2212" s="380"/>
      <c r="BX2212" s="380"/>
      <c r="BY2212" s="380"/>
      <c r="BZ2212" s="380"/>
      <c r="CA2212" s="380"/>
      <c r="CB2212" s="380"/>
      <c r="CC2212" s="380"/>
      <c r="CD2212" s="380"/>
      <c r="CE2212" s="380"/>
      <c r="CF2212" s="380"/>
      <c r="CG2212" s="380"/>
      <c r="CH2212" s="380"/>
      <c r="CI2212" s="380"/>
      <c r="CJ2212" s="380"/>
      <c r="CK2212" s="380"/>
      <c r="CL2212" s="380"/>
      <c r="CM2212" s="380"/>
      <c r="CN2212" s="380"/>
      <c r="CO2212" s="380"/>
      <c r="CP2212" s="380"/>
      <c r="CQ2212" s="380"/>
      <c r="CR2212" s="380"/>
      <c r="CS2212" s="380"/>
      <c r="CT2212" s="380"/>
      <c r="CU2212" s="380"/>
      <c r="CV2212" s="380"/>
      <c r="CW2212" s="380"/>
      <c r="CX2212" s="380"/>
      <c r="CY2212" s="380"/>
      <c r="CZ2212" s="380"/>
      <c r="DA2212" s="380"/>
      <c r="DB2212" s="380"/>
      <c r="DC2212" s="380"/>
      <c r="DD2212" s="380"/>
      <c r="DE2212" s="380"/>
      <c r="DF2212" s="380"/>
      <c r="DG2212" s="380"/>
      <c r="DH2212" s="380"/>
      <c r="DI2212" s="380"/>
      <c r="DJ2212" s="380"/>
      <c r="DK2212" s="380"/>
      <c r="DL2212" s="380"/>
      <c r="DM2212" s="380"/>
      <c r="DN2212" s="380"/>
      <c r="DO2212" s="380"/>
      <c r="DP2212" s="380"/>
      <c r="DQ2212" s="380"/>
      <c r="DR2212" s="380"/>
      <c r="DS2212" s="380"/>
      <c r="DT2212" s="380"/>
      <c r="DU2212" s="380"/>
      <c r="DV2212" s="380"/>
      <c r="DW2212" s="380"/>
      <c r="DX2212" s="380"/>
      <c r="DY2212" s="380"/>
      <c r="DZ2212" s="380"/>
      <c r="EA2212" s="380"/>
      <c r="EB2212" s="380"/>
      <c r="EC2212" s="380"/>
      <c r="ED2212" s="380"/>
      <c r="EE2212" s="380"/>
      <c r="EF2212" s="380"/>
      <c r="EG2212" s="380"/>
      <c r="EH2212" s="380"/>
      <c r="EI2212" s="380"/>
      <c r="EJ2212" s="380"/>
      <c r="EK2212" s="380"/>
      <c r="EL2212" s="380"/>
      <c r="EM2212" s="380"/>
      <c r="EN2212" s="380"/>
      <c r="EO2212" s="380"/>
      <c r="EP2212" s="380"/>
      <c r="EQ2212" s="380"/>
      <c r="ER2212" s="380"/>
      <c r="ES2212" s="380"/>
      <c r="ET2212" s="380"/>
      <c r="EU2212" s="380"/>
      <c r="EV2212" s="380"/>
      <c r="EW2212" s="380"/>
      <c r="EX2212" s="380"/>
      <c r="EY2212" s="380"/>
      <c r="EZ2212" s="380"/>
      <c r="FA2212" s="380"/>
      <c r="FB2212" s="380"/>
      <c r="FC2212" s="380"/>
      <c r="FD2212" s="380"/>
      <c r="FE2212" s="380"/>
      <c r="FF2212" s="380"/>
      <c r="FG2212" s="380"/>
      <c r="FH2212" s="380"/>
      <c r="FI2212" s="380"/>
      <c r="FJ2212" s="380"/>
      <c r="FK2212" s="380"/>
      <c r="FL2212" s="380"/>
      <c r="FM2212" s="380"/>
      <c r="FN2212" s="380"/>
      <c r="FO2212" s="380"/>
      <c r="FP2212" s="380"/>
      <c r="FQ2212" s="380"/>
      <c r="FR2212" s="380"/>
      <c r="FS2212" s="380"/>
      <c r="FT2212" s="380"/>
      <c r="FU2212" s="380"/>
      <c r="FV2212" s="380"/>
      <c r="FW2212" s="380"/>
      <c r="FX2212" s="380"/>
      <c r="FY2212" s="380"/>
      <c r="FZ2212" s="380"/>
      <c r="GA2212" s="380"/>
      <c r="GB2212" s="380"/>
      <c r="GC2212" s="380"/>
      <c r="GD2212" s="380"/>
      <c r="GE2212" s="380"/>
      <c r="GF2212" s="380"/>
      <c r="GG2212" s="380"/>
      <c r="GH2212" s="380"/>
      <c r="GI2212" s="380"/>
      <c r="GJ2212" s="380"/>
      <c r="GK2212" s="380"/>
      <c r="GL2212" s="380"/>
      <c r="GM2212" s="380"/>
      <c r="GN2212" s="380"/>
      <c r="GO2212" s="380"/>
      <c r="GP2212" s="380"/>
      <c r="GQ2212" s="380"/>
      <c r="GR2212" s="380"/>
      <c r="GS2212" s="380"/>
      <c r="GT2212" s="380"/>
      <c r="GU2212" s="380"/>
      <c r="GV2212" s="380"/>
      <c r="GW2212" s="380"/>
      <c r="GX2212" s="380"/>
      <c r="GY2212" s="380"/>
      <c r="GZ2212" s="380"/>
      <c r="HA2212" s="380"/>
      <c r="HB2212" s="380"/>
      <c r="HC2212" s="380"/>
      <c r="HD2212" s="380"/>
      <c r="HE2212" s="380"/>
      <c r="HF2212" s="380"/>
      <c r="HG2212" s="380"/>
      <c r="HH2212" s="380"/>
      <c r="HI2212" s="380"/>
      <c r="HJ2212" s="380"/>
      <c r="HK2212" s="380"/>
      <c r="HL2212" s="380"/>
      <c r="HM2212" s="380"/>
      <c r="HN2212" s="380"/>
      <c r="HO2212" s="380"/>
      <c r="HP2212" s="380"/>
      <c r="HQ2212" s="380"/>
      <c r="HR2212" s="380"/>
      <c r="HS2212" s="380"/>
      <c r="HT2212" s="380"/>
      <c r="HU2212" s="380"/>
      <c r="HV2212" s="380"/>
      <c r="HW2212" s="380"/>
    </row>
    <row r="2213" spans="1:231" s="6" customFormat="1" ht="12.75" customHeight="1">
      <c r="A2213" s="395"/>
      <c r="B2213" s="396"/>
      <c r="C2213" s="396"/>
      <c r="D2213" s="396"/>
      <c r="E2213" s="396"/>
      <c r="F2213" s="396"/>
      <c r="G2213" s="396"/>
      <c r="H2213" s="396"/>
      <c r="I2213" s="396"/>
      <c r="J2213" s="396"/>
      <c r="K2213" s="396"/>
      <c r="L2213" s="396"/>
      <c r="M2213" s="396"/>
      <c r="N2213" s="396"/>
      <c r="O2213" s="396"/>
      <c r="P2213" s="396"/>
      <c r="Q2213" s="397"/>
      <c r="R2213" s="56" t="s">
        <v>35</v>
      </c>
      <c r="S2213" s="25">
        <f t="shared" si="604"/>
        <v>0</v>
      </c>
      <c r="T2213" s="25">
        <f t="shared" si="605"/>
        <v>0</v>
      </c>
      <c r="U2213" s="558">
        <f>U2134+U2146+U2170</f>
        <v>0</v>
      </c>
      <c r="V2213" s="25">
        <f aca="true" t="shared" si="606" ref="V2213:AB2213">V2134+V2146+V2170</f>
        <v>0</v>
      </c>
      <c r="W2213" s="25">
        <f t="shared" si="606"/>
        <v>0</v>
      </c>
      <c r="X2213" s="25">
        <f t="shared" si="606"/>
        <v>0</v>
      </c>
      <c r="Y2213" s="25">
        <f t="shared" si="606"/>
        <v>0</v>
      </c>
      <c r="Z2213" s="25">
        <f t="shared" si="606"/>
        <v>0</v>
      </c>
      <c r="AA2213" s="25">
        <f t="shared" si="606"/>
        <v>0</v>
      </c>
      <c r="AB2213" s="25">
        <f t="shared" si="606"/>
        <v>0</v>
      </c>
      <c r="AC2213" s="373"/>
      <c r="AD2213" s="374"/>
      <c r="AE2213" s="380"/>
      <c r="AF2213" s="380"/>
      <c r="AG2213" s="380"/>
      <c r="AH2213" s="380"/>
      <c r="AI2213" s="380"/>
      <c r="AJ2213" s="380"/>
      <c r="AK2213" s="380"/>
      <c r="AL2213" s="380"/>
      <c r="AM2213" s="380"/>
      <c r="AN2213" s="380"/>
      <c r="AO2213" s="380"/>
      <c r="AP2213" s="380"/>
      <c r="AQ2213" s="380"/>
      <c r="AR2213" s="380"/>
      <c r="AS2213" s="380"/>
      <c r="AT2213" s="380"/>
      <c r="AU2213" s="380"/>
      <c r="AV2213" s="380"/>
      <c r="AW2213" s="380"/>
      <c r="AX2213" s="380"/>
      <c r="AY2213" s="380"/>
      <c r="AZ2213" s="380"/>
      <c r="BA2213" s="380"/>
      <c r="BB2213" s="380"/>
      <c r="BC2213" s="380"/>
      <c r="BD2213" s="380"/>
      <c r="BE2213" s="380"/>
      <c r="BF2213" s="380"/>
      <c r="BG2213" s="380"/>
      <c r="BH2213" s="380"/>
      <c r="BI2213" s="380"/>
      <c r="BJ2213" s="380"/>
      <c r="BK2213" s="380"/>
      <c r="BL2213" s="380"/>
      <c r="BM2213" s="380"/>
      <c r="BN2213" s="380"/>
      <c r="BO2213" s="380"/>
      <c r="BP2213" s="380"/>
      <c r="BQ2213" s="380"/>
      <c r="BR2213" s="380"/>
      <c r="BS2213" s="380"/>
      <c r="BT2213" s="380"/>
      <c r="BU2213" s="380"/>
      <c r="BV2213" s="380"/>
      <c r="BW2213" s="380"/>
      <c r="BX2213" s="380"/>
      <c r="BY2213" s="380"/>
      <c r="BZ2213" s="380"/>
      <c r="CA2213" s="380"/>
      <c r="CB2213" s="380"/>
      <c r="CC2213" s="380"/>
      <c r="CD2213" s="380"/>
      <c r="CE2213" s="380"/>
      <c r="CF2213" s="380"/>
      <c r="CG2213" s="380"/>
      <c r="CH2213" s="380"/>
      <c r="CI2213" s="380"/>
      <c r="CJ2213" s="380"/>
      <c r="CK2213" s="380"/>
      <c r="CL2213" s="380"/>
      <c r="CM2213" s="380"/>
      <c r="CN2213" s="380"/>
      <c r="CO2213" s="380"/>
      <c r="CP2213" s="380"/>
      <c r="CQ2213" s="380"/>
      <c r="CR2213" s="380"/>
      <c r="CS2213" s="380"/>
      <c r="CT2213" s="380"/>
      <c r="CU2213" s="380"/>
      <c r="CV2213" s="380"/>
      <c r="CW2213" s="380"/>
      <c r="CX2213" s="380"/>
      <c r="CY2213" s="380"/>
      <c r="CZ2213" s="380"/>
      <c r="DA2213" s="380"/>
      <c r="DB2213" s="380"/>
      <c r="DC2213" s="380"/>
      <c r="DD2213" s="380"/>
      <c r="DE2213" s="380"/>
      <c r="DF2213" s="380"/>
      <c r="DG2213" s="380"/>
      <c r="DH2213" s="380"/>
      <c r="DI2213" s="380"/>
      <c r="DJ2213" s="380"/>
      <c r="DK2213" s="380"/>
      <c r="DL2213" s="380"/>
      <c r="DM2213" s="380"/>
      <c r="DN2213" s="380"/>
      <c r="DO2213" s="380"/>
      <c r="DP2213" s="380"/>
      <c r="DQ2213" s="380"/>
      <c r="DR2213" s="380"/>
      <c r="DS2213" s="380"/>
      <c r="DT2213" s="380"/>
      <c r="DU2213" s="380"/>
      <c r="DV2213" s="380"/>
      <c r="DW2213" s="380"/>
      <c r="DX2213" s="380"/>
      <c r="DY2213" s="380"/>
      <c r="DZ2213" s="380"/>
      <c r="EA2213" s="380"/>
      <c r="EB2213" s="380"/>
      <c r="EC2213" s="380"/>
      <c r="ED2213" s="380"/>
      <c r="EE2213" s="380"/>
      <c r="EF2213" s="380"/>
      <c r="EG2213" s="380"/>
      <c r="EH2213" s="380"/>
      <c r="EI2213" s="380"/>
      <c r="EJ2213" s="380"/>
      <c r="EK2213" s="380"/>
      <c r="EL2213" s="380"/>
      <c r="EM2213" s="380"/>
      <c r="EN2213" s="380"/>
      <c r="EO2213" s="380"/>
      <c r="EP2213" s="380"/>
      <c r="EQ2213" s="380"/>
      <c r="ER2213" s="380"/>
      <c r="ES2213" s="380"/>
      <c r="ET2213" s="380"/>
      <c r="EU2213" s="380"/>
      <c r="EV2213" s="380"/>
      <c r="EW2213" s="380"/>
      <c r="EX2213" s="380"/>
      <c r="EY2213" s="380"/>
      <c r="EZ2213" s="380"/>
      <c r="FA2213" s="380"/>
      <c r="FB2213" s="380"/>
      <c r="FC2213" s="380"/>
      <c r="FD2213" s="380"/>
      <c r="FE2213" s="380"/>
      <c r="FF2213" s="380"/>
      <c r="FG2213" s="380"/>
      <c r="FH2213" s="380"/>
      <c r="FI2213" s="380"/>
      <c r="FJ2213" s="380"/>
      <c r="FK2213" s="380"/>
      <c r="FL2213" s="380"/>
      <c r="FM2213" s="380"/>
      <c r="FN2213" s="380"/>
      <c r="FO2213" s="380"/>
      <c r="FP2213" s="380"/>
      <c r="FQ2213" s="380"/>
      <c r="FR2213" s="380"/>
      <c r="FS2213" s="380"/>
      <c r="FT2213" s="380"/>
      <c r="FU2213" s="380"/>
      <c r="FV2213" s="380"/>
      <c r="FW2213" s="380"/>
      <c r="FX2213" s="380"/>
      <c r="FY2213" s="380"/>
      <c r="FZ2213" s="380"/>
      <c r="GA2213" s="380"/>
      <c r="GB2213" s="380"/>
      <c r="GC2213" s="380"/>
      <c r="GD2213" s="380"/>
      <c r="GE2213" s="380"/>
      <c r="GF2213" s="380"/>
      <c r="GG2213" s="380"/>
      <c r="GH2213" s="380"/>
      <c r="GI2213" s="380"/>
      <c r="GJ2213" s="380"/>
      <c r="GK2213" s="380"/>
      <c r="GL2213" s="380"/>
      <c r="GM2213" s="380"/>
      <c r="GN2213" s="380"/>
      <c r="GO2213" s="380"/>
      <c r="GP2213" s="380"/>
      <c r="GQ2213" s="380"/>
      <c r="GR2213" s="380"/>
      <c r="GS2213" s="380"/>
      <c r="GT2213" s="380"/>
      <c r="GU2213" s="380"/>
      <c r="GV2213" s="380"/>
      <c r="GW2213" s="380"/>
      <c r="GX2213" s="380"/>
      <c r="GY2213" s="380"/>
      <c r="GZ2213" s="380"/>
      <c r="HA2213" s="380"/>
      <c r="HB2213" s="380"/>
      <c r="HC2213" s="380"/>
      <c r="HD2213" s="380"/>
      <c r="HE2213" s="380"/>
      <c r="HF2213" s="380"/>
      <c r="HG2213" s="380"/>
      <c r="HH2213" s="380"/>
      <c r="HI2213" s="380"/>
      <c r="HJ2213" s="380"/>
      <c r="HK2213" s="380"/>
      <c r="HL2213" s="380"/>
      <c r="HM2213" s="380"/>
      <c r="HN2213" s="380"/>
      <c r="HO2213" s="380"/>
      <c r="HP2213" s="380"/>
      <c r="HQ2213" s="380"/>
      <c r="HR2213" s="380"/>
      <c r="HS2213" s="380"/>
      <c r="HT2213" s="380"/>
      <c r="HU2213" s="380"/>
      <c r="HV2213" s="380"/>
      <c r="HW2213" s="380"/>
    </row>
    <row r="2214" spans="1:231" s="6" customFormat="1" ht="12.75" customHeight="1">
      <c r="A2214" s="395"/>
      <c r="B2214" s="396"/>
      <c r="C2214" s="396"/>
      <c r="D2214" s="396"/>
      <c r="E2214" s="396"/>
      <c r="F2214" s="396"/>
      <c r="G2214" s="396"/>
      <c r="H2214" s="396"/>
      <c r="I2214" s="396"/>
      <c r="J2214" s="396"/>
      <c r="K2214" s="396"/>
      <c r="L2214" s="396"/>
      <c r="M2214" s="396"/>
      <c r="N2214" s="396"/>
      <c r="O2214" s="396"/>
      <c r="P2214" s="396"/>
      <c r="Q2214" s="397"/>
      <c r="R2214" s="28" t="s">
        <v>36</v>
      </c>
      <c r="S2214" s="25">
        <f t="shared" si="604"/>
        <v>0</v>
      </c>
      <c r="T2214" s="25">
        <f t="shared" si="605"/>
        <v>0</v>
      </c>
      <c r="U2214" s="558">
        <v>0</v>
      </c>
      <c r="V2214" s="25">
        <v>0</v>
      </c>
      <c r="W2214" s="25">
        <v>0</v>
      </c>
      <c r="X2214" s="25">
        <v>0</v>
      </c>
      <c r="Y2214" s="25">
        <v>0</v>
      </c>
      <c r="Z2214" s="25">
        <v>0</v>
      </c>
      <c r="AA2214" s="25">
        <v>0</v>
      </c>
      <c r="AB2214" s="29">
        <v>0</v>
      </c>
      <c r="AC2214" s="373"/>
      <c r="AD2214" s="374"/>
      <c r="AE2214" s="380"/>
      <c r="AF2214" s="380"/>
      <c r="AG2214" s="380"/>
      <c r="AH2214" s="380"/>
      <c r="AI2214" s="380"/>
      <c r="AJ2214" s="380"/>
      <c r="AK2214" s="380"/>
      <c r="AL2214" s="380"/>
      <c r="AM2214" s="380"/>
      <c r="AN2214" s="380"/>
      <c r="AO2214" s="380"/>
      <c r="AP2214" s="380"/>
      <c r="AQ2214" s="380"/>
      <c r="AR2214" s="380"/>
      <c r="AS2214" s="380"/>
      <c r="AT2214" s="380"/>
      <c r="AU2214" s="380"/>
      <c r="AV2214" s="380"/>
      <c r="AW2214" s="380"/>
      <c r="AX2214" s="380"/>
      <c r="AY2214" s="380"/>
      <c r="AZ2214" s="380"/>
      <c r="BA2214" s="380"/>
      <c r="BB2214" s="380"/>
      <c r="BC2214" s="380"/>
      <c r="BD2214" s="380"/>
      <c r="BE2214" s="380"/>
      <c r="BF2214" s="380"/>
      <c r="BG2214" s="380"/>
      <c r="BH2214" s="380"/>
      <c r="BI2214" s="380"/>
      <c r="BJ2214" s="380"/>
      <c r="BK2214" s="380"/>
      <c r="BL2214" s="380"/>
      <c r="BM2214" s="380"/>
      <c r="BN2214" s="380"/>
      <c r="BO2214" s="380"/>
      <c r="BP2214" s="380"/>
      <c r="BQ2214" s="380"/>
      <c r="BR2214" s="380"/>
      <c r="BS2214" s="380"/>
      <c r="BT2214" s="380"/>
      <c r="BU2214" s="380"/>
      <c r="BV2214" s="380"/>
      <c r="BW2214" s="380"/>
      <c r="BX2214" s="380"/>
      <c r="BY2214" s="380"/>
      <c r="BZ2214" s="380"/>
      <c r="CA2214" s="380"/>
      <c r="CB2214" s="380"/>
      <c r="CC2214" s="380"/>
      <c r="CD2214" s="380"/>
      <c r="CE2214" s="380"/>
      <c r="CF2214" s="380"/>
      <c r="CG2214" s="380"/>
      <c r="CH2214" s="380"/>
      <c r="CI2214" s="380"/>
      <c r="CJ2214" s="380"/>
      <c r="CK2214" s="380"/>
      <c r="CL2214" s="380"/>
      <c r="CM2214" s="380"/>
      <c r="CN2214" s="380"/>
      <c r="CO2214" s="380"/>
      <c r="CP2214" s="380"/>
      <c r="CQ2214" s="380"/>
      <c r="CR2214" s="380"/>
      <c r="CS2214" s="380"/>
      <c r="CT2214" s="380"/>
      <c r="CU2214" s="380"/>
      <c r="CV2214" s="380"/>
      <c r="CW2214" s="380"/>
      <c r="CX2214" s="380"/>
      <c r="CY2214" s="380"/>
      <c r="CZ2214" s="380"/>
      <c r="DA2214" s="380"/>
      <c r="DB2214" s="380"/>
      <c r="DC2214" s="380"/>
      <c r="DD2214" s="380"/>
      <c r="DE2214" s="380"/>
      <c r="DF2214" s="380"/>
      <c r="DG2214" s="380"/>
      <c r="DH2214" s="380"/>
      <c r="DI2214" s="380"/>
      <c r="DJ2214" s="380"/>
      <c r="DK2214" s="380"/>
      <c r="DL2214" s="380"/>
      <c r="DM2214" s="380"/>
      <c r="DN2214" s="380"/>
      <c r="DO2214" s="380"/>
      <c r="DP2214" s="380"/>
      <c r="DQ2214" s="380"/>
      <c r="DR2214" s="380"/>
      <c r="DS2214" s="380"/>
      <c r="DT2214" s="380"/>
      <c r="DU2214" s="380"/>
      <c r="DV2214" s="380"/>
      <c r="DW2214" s="380"/>
      <c r="DX2214" s="380"/>
      <c r="DY2214" s="380"/>
      <c r="DZ2214" s="380"/>
      <c r="EA2214" s="380"/>
      <c r="EB2214" s="380"/>
      <c r="EC2214" s="380"/>
      <c r="ED2214" s="380"/>
      <c r="EE2214" s="380"/>
      <c r="EF2214" s="380"/>
      <c r="EG2214" s="380"/>
      <c r="EH2214" s="380"/>
      <c r="EI2214" s="380"/>
      <c r="EJ2214" s="380"/>
      <c r="EK2214" s="380"/>
      <c r="EL2214" s="380"/>
      <c r="EM2214" s="380"/>
      <c r="EN2214" s="380"/>
      <c r="EO2214" s="380"/>
      <c r="EP2214" s="380"/>
      <c r="EQ2214" s="380"/>
      <c r="ER2214" s="380"/>
      <c r="ES2214" s="380"/>
      <c r="ET2214" s="380"/>
      <c r="EU2214" s="380"/>
      <c r="EV2214" s="380"/>
      <c r="EW2214" s="380"/>
      <c r="EX2214" s="380"/>
      <c r="EY2214" s="380"/>
      <c r="EZ2214" s="380"/>
      <c r="FA2214" s="380"/>
      <c r="FB2214" s="380"/>
      <c r="FC2214" s="380"/>
      <c r="FD2214" s="380"/>
      <c r="FE2214" s="380"/>
      <c r="FF2214" s="380"/>
      <c r="FG2214" s="380"/>
      <c r="FH2214" s="380"/>
      <c r="FI2214" s="380"/>
      <c r="FJ2214" s="380"/>
      <c r="FK2214" s="380"/>
      <c r="FL2214" s="380"/>
      <c r="FM2214" s="380"/>
      <c r="FN2214" s="380"/>
      <c r="FO2214" s="380"/>
      <c r="FP2214" s="380"/>
      <c r="FQ2214" s="380"/>
      <c r="FR2214" s="380"/>
      <c r="FS2214" s="380"/>
      <c r="FT2214" s="380"/>
      <c r="FU2214" s="380"/>
      <c r="FV2214" s="380"/>
      <c r="FW2214" s="380"/>
      <c r="FX2214" s="380"/>
      <c r="FY2214" s="380"/>
      <c r="FZ2214" s="380"/>
      <c r="GA2214" s="380"/>
      <c r="GB2214" s="380"/>
      <c r="GC2214" s="380"/>
      <c r="GD2214" s="380"/>
      <c r="GE2214" s="380"/>
      <c r="GF2214" s="380"/>
      <c r="GG2214" s="380"/>
      <c r="GH2214" s="380"/>
      <c r="GI2214" s="380"/>
      <c r="GJ2214" s="380"/>
      <c r="GK2214" s="380"/>
      <c r="GL2214" s="380"/>
      <c r="GM2214" s="380"/>
      <c r="GN2214" s="380"/>
      <c r="GO2214" s="380"/>
      <c r="GP2214" s="380"/>
      <c r="GQ2214" s="380"/>
      <c r="GR2214" s="380"/>
      <c r="GS2214" s="380"/>
      <c r="GT2214" s="380"/>
      <c r="GU2214" s="380"/>
      <c r="GV2214" s="380"/>
      <c r="GW2214" s="380"/>
      <c r="GX2214" s="380"/>
      <c r="GY2214" s="380"/>
      <c r="GZ2214" s="380"/>
      <c r="HA2214" s="380"/>
      <c r="HB2214" s="380"/>
      <c r="HC2214" s="380"/>
      <c r="HD2214" s="380"/>
      <c r="HE2214" s="380"/>
      <c r="HF2214" s="380"/>
      <c r="HG2214" s="380"/>
      <c r="HH2214" s="380"/>
      <c r="HI2214" s="380"/>
      <c r="HJ2214" s="380"/>
      <c r="HK2214" s="380"/>
      <c r="HL2214" s="380"/>
      <c r="HM2214" s="380"/>
      <c r="HN2214" s="380"/>
      <c r="HO2214" s="380"/>
      <c r="HP2214" s="380"/>
      <c r="HQ2214" s="380"/>
      <c r="HR2214" s="380"/>
      <c r="HS2214" s="380"/>
      <c r="HT2214" s="380"/>
      <c r="HU2214" s="380"/>
      <c r="HV2214" s="380"/>
      <c r="HW2214" s="380"/>
    </row>
    <row r="2215" spans="1:231" s="6" customFormat="1" ht="12.75" customHeight="1">
      <c r="A2215" s="395"/>
      <c r="B2215" s="396"/>
      <c r="C2215" s="396"/>
      <c r="D2215" s="396"/>
      <c r="E2215" s="396"/>
      <c r="F2215" s="396"/>
      <c r="G2215" s="396"/>
      <c r="H2215" s="396"/>
      <c r="I2215" s="396"/>
      <c r="J2215" s="396"/>
      <c r="K2215" s="396"/>
      <c r="L2215" s="396"/>
      <c r="M2215" s="396"/>
      <c r="N2215" s="396"/>
      <c r="O2215" s="396"/>
      <c r="P2215" s="396"/>
      <c r="Q2215" s="397"/>
      <c r="R2215" s="28" t="s">
        <v>207</v>
      </c>
      <c r="S2215" s="25">
        <f t="shared" si="604"/>
        <v>7303.9</v>
      </c>
      <c r="T2215" s="25">
        <f t="shared" si="605"/>
        <v>7303.9</v>
      </c>
      <c r="U2215" s="558">
        <f>U2184</f>
        <v>7303.9</v>
      </c>
      <c r="V2215" s="25">
        <f aca="true" t="shared" si="607" ref="V2215:AB2215">V2184</f>
        <v>7303.9</v>
      </c>
      <c r="W2215" s="25">
        <f t="shared" si="607"/>
        <v>0</v>
      </c>
      <c r="X2215" s="25">
        <f t="shared" si="607"/>
        <v>0</v>
      </c>
      <c r="Y2215" s="25">
        <f t="shared" si="607"/>
        <v>0</v>
      </c>
      <c r="Z2215" s="25">
        <f t="shared" si="607"/>
        <v>0</v>
      </c>
      <c r="AA2215" s="25">
        <f t="shared" si="607"/>
        <v>0</v>
      </c>
      <c r="AB2215" s="25">
        <f t="shared" si="607"/>
        <v>0</v>
      </c>
      <c r="AC2215" s="373"/>
      <c r="AD2215" s="374"/>
      <c r="AE2215" s="51"/>
      <c r="AF2215" s="51"/>
      <c r="AG2215" s="51"/>
      <c r="AH2215" s="51"/>
      <c r="AI2215" s="51"/>
      <c r="AJ2215" s="51"/>
      <c r="AK2215" s="51"/>
      <c r="AL2215" s="51"/>
      <c r="AM2215" s="51"/>
      <c r="AN2215" s="51"/>
      <c r="AO2215" s="51"/>
      <c r="AP2215" s="51"/>
      <c r="AQ2215" s="51"/>
      <c r="AR2215" s="51"/>
      <c r="AS2215" s="51"/>
      <c r="AT2215" s="51"/>
      <c r="AU2215" s="51"/>
      <c r="AV2215" s="51"/>
      <c r="AW2215" s="51"/>
      <c r="AX2215" s="51"/>
      <c r="AY2215" s="51"/>
      <c r="AZ2215" s="51"/>
      <c r="BA2215" s="51"/>
      <c r="BB2215" s="51"/>
      <c r="BC2215" s="51"/>
      <c r="BD2215" s="51"/>
      <c r="BE2215" s="51"/>
      <c r="BF2215" s="51"/>
      <c r="BG2215" s="51"/>
      <c r="BH2215" s="51"/>
      <c r="BI2215" s="51"/>
      <c r="BJ2215" s="51"/>
      <c r="BK2215" s="51"/>
      <c r="BL2215" s="51"/>
      <c r="BM2215" s="51"/>
      <c r="BN2215" s="51"/>
      <c r="BO2215" s="51"/>
      <c r="BP2215" s="51"/>
      <c r="BQ2215" s="51"/>
      <c r="BR2215" s="51"/>
      <c r="BS2215" s="51"/>
      <c r="BT2215" s="51"/>
      <c r="BU2215" s="51"/>
      <c r="BV2215" s="51"/>
      <c r="BW2215" s="51"/>
      <c r="BX2215" s="51"/>
      <c r="BY2215" s="51"/>
      <c r="BZ2215" s="51"/>
      <c r="CA2215" s="51"/>
      <c r="CB2215" s="51"/>
      <c r="CC2215" s="51"/>
      <c r="CD2215" s="51"/>
      <c r="CE2215" s="51"/>
      <c r="CF2215" s="51"/>
      <c r="CG2215" s="51"/>
      <c r="CH2215" s="51"/>
      <c r="CI2215" s="51"/>
      <c r="CJ2215" s="51"/>
      <c r="CK2215" s="51"/>
      <c r="CL2215" s="51"/>
      <c r="CM2215" s="51"/>
      <c r="CN2215" s="51"/>
      <c r="CO2215" s="51"/>
      <c r="CP2215" s="51"/>
      <c r="CQ2215" s="51"/>
      <c r="CR2215" s="51"/>
      <c r="CS2215" s="51"/>
      <c r="CT2215" s="51"/>
      <c r="CU2215" s="51"/>
      <c r="CV2215" s="51"/>
      <c r="CW2215" s="51"/>
      <c r="CX2215" s="51"/>
      <c r="CY2215" s="51"/>
      <c r="CZ2215" s="51"/>
      <c r="DA2215" s="51"/>
      <c r="DB2215" s="51"/>
      <c r="DC2215" s="51"/>
      <c r="DD2215" s="51"/>
      <c r="DE2215" s="51"/>
      <c r="DF2215" s="51"/>
      <c r="DG2215" s="51"/>
      <c r="DH2215" s="51"/>
      <c r="DI2215" s="51"/>
      <c r="DJ2215" s="51"/>
      <c r="DK2215" s="51"/>
      <c r="DL2215" s="51"/>
      <c r="DM2215" s="51"/>
      <c r="DN2215" s="51"/>
      <c r="DO2215" s="51"/>
      <c r="DP2215" s="51"/>
      <c r="DQ2215" s="51"/>
      <c r="DR2215" s="51"/>
      <c r="DS2215" s="51"/>
      <c r="DT2215" s="51"/>
      <c r="DU2215" s="51"/>
      <c r="DV2215" s="51"/>
      <c r="DW2215" s="51"/>
      <c r="DX2215" s="51"/>
      <c r="DY2215" s="51"/>
      <c r="DZ2215" s="51"/>
      <c r="EA2215" s="51"/>
      <c r="EB2215" s="51"/>
      <c r="EC2215" s="51"/>
      <c r="ED2215" s="51"/>
      <c r="EE2215" s="51"/>
      <c r="EF2215" s="51"/>
      <c r="EG2215" s="51"/>
      <c r="EH2215" s="51"/>
      <c r="EI2215" s="51"/>
      <c r="EJ2215" s="51"/>
      <c r="EK2215" s="51"/>
      <c r="EL2215" s="51"/>
      <c r="EM2215" s="51"/>
      <c r="EN2215" s="51"/>
      <c r="EO2215" s="51"/>
      <c r="EP2215" s="51"/>
      <c r="EQ2215" s="51"/>
      <c r="ER2215" s="51"/>
      <c r="ES2215" s="51"/>
      <c r="ET2215" s="51"/>
      <c r="EU2215" s="51"/>
      <c r="EV2215" s="51"/>
      <c r="EW2215" s="51"/>
      <c r="EX2215" s="51"/>
      <c r="EY2215" s="51"/>
      <c r="EZ2215" s="51"/>
      <c r="FA2215" s="51"/>
      <c r="FB2215" s="51"/>
      <c r="FC2215" s="51"/>
      <c r="FD2215" s="51"/>
      <c r="FE2215" s="51"/>
      <c r="FF2215" s="51"/>
      <c r="FG2215" s="51"/>
      <c r="FH2215" s="51"/>
      <c r="FI2215" s="51"/>
      <c r="FJ2215" s="51"/>
      <c r="FK2215" s="51"/>
      <c r="FL2215" s="51"/>
      <c r="FM2215" s="51"/>
      <c r="FN2215" s="51"/>
      <c r="FO2215" s="51"/>
      <c r="FP2215" s="51"/>
      <c r="FQ2215" s="51"/>
      <c r="FR2215" s="51"/>
      <c r="FS2215" s="51"/>
      <c r="FT2215" s="51"/>
      <c r="FU2215" s="51"/>
      <c r="FV2215" s="51"/>
      <c r="FW2215" s="51"/>
      <c r="FX2215" s="51"/>
      <c r="FY2215" s="51"/>
      <c r="FZ2215" s="51"/>
      <c r="GA2215" s="51"/>
      <c r="GB2215" s="51"/>
      <c r="GC2215" s="51"/>
      <c r="GD2215" s="51"/>
      <c r="GE2215" s="51"/>
      <c r="GF2215" s="51"/>
      <c r="GG2215" s="51"/>
      <c r="GH2215" s="51"/>
      <c r="GI2215" s="51"/>
      <c r="GJ2215" s="51"/>
      <c r="GK2215" s="51"/>
      <c r="GL2215" s="51"/>
      <c r="GM2215" s="51"/>
      <c r="GN2215" s="51"/>
      <c r="GO2215" s="51"/>
      <c r="GP2215" s="51"/>
      <c r="GQ2215" s="51"/>
      <c r="GR2215" s="51"/>
      <c r="GS2215" s="51"/>
      <c r="GT2215" s="51"/>
      <c r="GU2215" s="51"/>
      <c r="GV2215" s="51"/>
      <c r="GW2215" s="51"/>
      <c r="GX2215" s="51"/>
      <c r="GY2215" s="51"/>
      <c r="GZ2215" s="51"/>
      <c r="HA2215" s="51"/>
      <c r="HB2215" s="51"/>
      <c r="HC2215" s="51"/>
      <c r="HD2215" s="51"/>
      <c r="HE2215" s="51"/>
      <c r="HF2215" s="51"/>
      <c r="HG2215" s="51"/>
      <c r="HH2215" s="51"/>
      <c r="HI2215" s="51"/>
      <c r="HJ2215" s="51"/>
      <c r="HK2215" s="51"/>
      <c r="HL2215" s="51"/>
      <c r="HM2215" s="51"/>
      <c r="HN2215" s="51"/>
      <c r="HO2215" s="51"/>
      <c r="HP2215" s="51"/>
      <c r="HQ2215" s="51"/>
      <c r="HR2215" s="51"/>
      <c r="HS2215" s="51"/>
      <c r="HT2215" s="51"/>
      <c r="HU2215" s="51"/>
      <c r="HV2215" s="51"/>
      <c r="HW2215" s="51"/>
    </row>
    <row r="2216" spans="1:30" s="6" customFormat="1" ht="12.75" customHeight="1">
      <c r="A2216" s="395"/>
      <c r="B2216" s="396"/>
      <c r="C2216" s="396"/>
      <c r="D2216" s="396"/>
      <c r="E2216" s="396"/>
      <c r="F2216" s="396"/>
      <c r="G2216" s="396"/>
      <c r="H2216" s="396"/>
      <c r="I2216" s="396"/>
      <c r="J2216" s="396"/>
      <c r="K2216" s="396"/>
      <c r="L2216" s="396"/>
      <c r="M2216" s="396"/>
      <c r="N2216" s="396"/>
      <c r="O2216" s="396"/>
      <c r="P2216" s="396"/>
      <c r="Q2216" s="397"/>
      <c r="R2216" s="56" t="s">
        <v>214</v>
      </c>
      <c r="S2216" s="25">
        <f t="shared" si="604"/>
        <v>0</v>
      </c>
      <c r="T2216" s="25">
        <f t="shared" si="605"/>
        <v>0</v>
      </c>
      <c r="U2216" s="558">
        <f>U2137+U2149+U2173</f>
        <v>0</v>
      </c>
      <c r="V2216" s="25">
        <f aca="true" t="shared" si="608" ref="V2216:AB2216">V2137+V2149+V2173</f>
        <v>0</v>
      </c>
      <c r="W2216" s="25">
        <f t="shared" si="608"/>
        <v>0</v>
      </c>
      <c r="X2216" s="25">
        <f t="shared" si="608"/>
        <v>0</v>
      </c>
      <c r="Y2216" s="25">
        <f t="shared" si="608"/>
        <v>0</v>
      </c>
      <c r="Z2216" s="25">
        <f t="shared" si="608"/>
        <v>0</v>
      </c>
      <c r="AA2216" s="25">
        <f t="shared" si="608"/>
        <v>0</v>
      </c>
      <c r="AB2216" s="25">
        <f t="shared" si="608"/>
        <v>0</v>
      </c>
      <c r="AC2216" s="373"/>
      <c r="AD2216" s="374"/>
    </row>
    <row r="2217" spans="1:30" s="6" customFormat="1" ht="12.75" customHeight="1">
      <c r="A2217" s="395"/>
      <c r="B2217" s="396"/>
      <c r="C2217" s="396"/>
      <c r="D2217" s="396"/>
      <c r="E2217" s="396"/>
      <c r="F2217" s="396"/>
      <c r="G2217" s="396"/>
      <c r="H2217" s="396"/>
      <c r="I2217" s="396"/>
      <c r="J2217" s="396"/>
      <c r="K2217" s="396"/>
      <c r="L2217" s="396"/>
      <c r="M2217" s="396"/>
      <c r="N2217" s="396"/>
      <c r="O2217" s="396"/>
      <c r="P2217" s="396"/>
      <c r="Q2217" s="397"/>
      <c r="R2217" s="56" t="s">
        <v>215</v>
      </c>
      <c r="S2217" s="25">
        <f t="shared" si="604"/>
        <v>0</v>
      </c>
      <c r="T2217" s="25">
        <f t="shared" si="605"/>
        <v>0</v>
      </c>
      <c r="U2217" s="558">
        <v>0</v>
      </c>
      <c r="V2217" s="25">
        <v>0</v>
      </c>
      <c r="W2217" s="25">
        <v>0</v>
      </c>
      <c r="X2217" s="25">
        <v>0</v>
      </c>
      <c r="Y2217" s="25">
        <v>0</v>
      </c>
      <c r="Z2217" s="25">
        <v>0</v>
      </c>
      <c r="AA2217" s="25">
        <v>0</v>
      </c>
      <c r="AB2217" s="25">
        <v>0</v>
      </c>
      <c r="AC2217" s="373"/>
      <c r="AD2217" s="374"/>
    </row>
    <row r="2218" spans="1:30" s="6" customFormat="1" ht="12.75" customHeight="1">
      <c r="A2218" s="395"/>
      <c r="B2218" s="396"/>
      <c r="C2218" s="396"/>
      <c r="D2218" s="396"/>
      <c r="E2218" s="396"/>
      <c r="F2218" s="396"/>
      <c r="G2218" s="396"/>
      <c r="H2218" s="396"/>
      <c r="I2218" s="396"/>
      <c r="J2218" s="396"/>
      <c r="K2218" s="396"/>
      <c r="L2218" s="396"/>
      <c r="M2218" s="396"/>
      <c r="N2218" s="396"/>
      <c r="O2218" s="396"/>
      <c r="P2218" s="396"/>
      <c r="Q2218" s="397"/>
      <c r="R2218" s="56" t="s">
        <v>216</v>
      </c>
      <c r="S2218" s="25">
        <f t="shared" si="604"/>
        <v>0</v>
      </c>
      <c r="T2218" s="25">
        <f t="shared" si="605"/>
        <v>0</v>
      </c>
      <c r="U2218" s="558">
        <v>0</v>
      </c>
      <c r="V2218" s="25">
        <v>0</v>
      </c>
      <c r="W2218" s="25">
        <v>0</v>
      </c>
      <c r="X2218" s="25">
        <v>0</v>
      </c>
      <c r="Y2218" s="25">
        <v>0</v>
      </c>
      <c r="Z2218" s="25">
        <v>0</v>
      </c>
      <c r="AA2218" s="25">
        <v>0</v>
      </c>
      <c r="AB2218" s="25">
        <v>0</v>
      </c>
      <c r="AC2218" s="373"/>
      <c r="AD2218" s="374"/>
    </row>
    <row r="2219" spans="1:30" s="6" customFormat="1" ht="12.75" customHeight="1">
      <c r="A2219" s="395"/>
      <c r="B2219" s="396"/>
      <c r="C2219" s="396"/>
      <c r="D2219" s="396"/>
      <c r="E2219" s="396"/>
      <c r="F2219" s="396"/>
      <c r="G2219" s="396"/>
      <c r="H2219" s="396"/>
      <c r="I2219" s="396"/>
      <c r="J2219" s="396"/>
      <c r="K2219" s="396"/>
      <c r="L2219" s="396"/>
      <c r="M2219" s="396"/>
      <c r="N2219" s="396"/>
      <c r="O2219" s="396"/>
      <c r="P2219" s="396"/>
      <c r="Q2219" s="397"/>
      <c r="R2219" s="56" t="s">
        <v>217</v>
      </c>
      <c r="S2219" s="25">
        <f t="shared" si="604"/>
        <v>0</v>
      </c>
      <c r="T2219" s="25">
        <f t="shared" si="605"/>
        <v>0</v>
      </c>
      <c r="U2219" s="558">
        <v>0</v>
      </c>
      <c r="V2219" s="25">
        <v>0</v>
      </c>
      <c r="W2219" s="25">
        <v>0</v>
      </c>
      <c r="X2219" s="25">
        <v>0</v>
      </c>
      <c r="Y2219" s="25">
        <v>0</v>
      </c>
      <c r="Z2219" s="25">
        <v>0</v>
      </c>
      <c r="AA2219" s="25">
        <v>0</v>
      </c>
      <c r="AB2219" s="25">
        <v>0</v>
      </c>
      <c r="AC2219" s="373"/>
      <c r="AD2219" s="374"/>
    </row>
    <row r="2220" spans="1:30" s="6" customFormat="1" ht="12.75" customHeight="1" thickBot="1">
      <c r="A2220" s="398"/>
      <c r="B2220" s="399"/>
      <c r="C2220" s="399"/>
      <c r="D2220" s="399"/>
      <c r="E2220" s="399"/>
      <c r="F2220" s="399"/>
      <c r="G2220" s="399"/>
      <c r="H2220" s="399"/>
      <c r="I2220" s="399"/>
      <c r="J2220" s="399"/>
      <c r="K2220" s="399"/>
      <c r="L2220" s="399"/>
      <c r="M2220" s="399"/>
      <c r="N2220" s="399"/>
      <c r="O2220" s="399"/>
      <c r="P2220" s="399"/>
      <c r="Q2220" s="400"/>
      <c r="R2220" s="57" t="s">
        <v>218</v>
      </c>
      <c r="S2220" s="25">
        <f t="shared" si="604"/>
        <v>0</v>
      </c>
      <c r="T2220" s="25">
        <f t="shared" si="605"/>
        <v>0</v>
      </c>
      <c r="U2220" s="559">
        <v>0</v>
      </c>
      <c r="V2220" s="26">
        <v>0</v>
      </c>
      <c r="W2220" s="26">
        <v>0</v>
      </c>
      <c r="X2220" s="26">
        <v>0</v>
      </c>
      <c r="Y2220" s="26">
        <v>0</v>
      </c>
      <c r="Z2220" s="26">
        <v>0</v>
      </c>
      <c r="AA2220" s="26">
        <v>0</v>
      </c>
      <c r="AB2220" s="26">
        <v>0</v>
      </c>
      <c r="AC2220" s="375"/>
      <c r="AD2220" s="376"/>
    </row>
    <row r="2221" spans="1:231" s="6" customFormat="1" ht="12.75" customHeight="1">
      <c r="A2221" s="392" t="s">
        <v>141</v>
      </c>
      <c r="B2221" s="393"/>
      <c r="C2221" s="393"/>
      <c r="D2221" s="393"/>
      <c r="E2221" s="393"/>
      <c r="F2221" s="393"/>
      <c r="G2221" s="393"/>
      <c r="H2221" s="393"/>
      <c r="I2221" s="393"/>
      <c r="J2221" s="393"/>
      <c r="K2221" s="393"/>
      <c r="L2221" s="393"/>
      <c r="M2221" s="393"/>
      <c r="N2221" s="393"/>
      <c r="O2221" s="393"/>
      <c r="P2221" s="393"/>
      <c r="Q2221" s="394"/>
      <c r="R2221" s="55" t="s">
        <v>27</v>
      </c>
      <c r="S2221" s="8">
        <f>SUM(S2222:S2232)</f>
        <v>75857.4</v>
      </c>
      <c r="T2221" s="8">
        <f aca="true" t="shared" si="609" ref="T2221:AB2221">SUM(T2222:T2232)</f>
        <v>17993.199999999997</v>
      </c>
      <c r="U2221" s="534">
        <f t="shared" si="609"/>
        <v>75857.4</v>
      </c>
      <c r="V2221" s="8">
        <f t="shared" si="609"/>
        <v>17993.199999999997</v>
      </c>
      <c r="W2221" s="8">
        <f t="shared" si="609"/>
        <v>0</v>
      </c>
      <c r="X2221" s="8">
        <f t="shared" si="609"/>
        <v>0</v>
      </c>
      <c r="Y2221" s="8">
        <f t="shared" si="609"/>
        <v>0</v>
      </c>
      <c r="Z2221" s="8">
        <f t="shared" si="609"/>
        <v>0</v>
      </c>
      <c r="AA2221" s="8">
        <f t="shared" si="609"/>
        <v>0</v>
      </c>
      <c r="AB2221" s="8">
        <f t="shared" si="609"/>
        <v>0</v>
      </c>
      <c r="AC2221" s="371"/>
      <c r="AD2221" s="372"/>
      <c r="AE2221" s="380"/>
      <c r="AF2221" s="380"/>
      <c r="AG2221" s="380"/>
      <c r="AH2221" s="380"/>
      <c r="AI2221" s="380"/>
      <c r="AJ2221" s="380"/>
      <c r="AK2221" s="380"/>
      <c r="AL2221" s="380"/>
      <c r="AM2221" s="380"/>
      <c r="AN2221" s="380"/>
      <c r="AO2221" s="380"/>
      <c r="AP2221" s="380"/>
      <c r="AQ2221" s="380"/>
      <c r="AR2221" s="380"/>
      <c r="AS2221" s="380"/>
      <c r="AT2221" s="380"/>
      <c r="AU2221" s="380"/>
      <c r="AV2221" s="380"/>
      <c r="AW2221" s="380"/>
      <c r="AX2221" s="380"/>
      <c r="AY2221" s="380"/>
      <c r="AZ2221" s="380"/>
      <c r="BA2221" s="380" t="s">
        <v>141</v>
      </c>
      <c r="BB2221" s="380"/>
      <c r="BC2221" s="380"/>
      <c r="BD2221" s="380"/>
      <c r="BE2221" s="380" t="s">
        <v>141</v>
      </c>
      <c r="BF2221" s="380"/>
      <c r="BG2221" s="380"/>
      <c r="BH2221" s="380"/>
      <c r="BI2221" s="380" t="s">
        <v>141</v>
      </c>
      <c r="BJ2221" s="380"/>
      <c r="BK2221" s="380"/>
      <c r="BL2221" s="380"/>
      <c r="BM2221" s="380" t="s">
        <v>141</v>
      </c>
      <c r="BN2221" s="380"/>
      <c r="BO2221" s="380"/>
      <c r="BP2221" s="380"/>
      <c r="BQ2221" s="380" t="s">
        <v>141</v>
      </c>
      <c r="BR2221" s="380"/>
      <c r="BS2221" s="380"/>
      <c r="BT2221" s="380"/>
      <c r="BU2221" s="380" t="s">
        <v>141</v>
      </c>
      <c r="BV2221" s="380"/>
      <c r="BW2221" s="380"/>
      <c r="BX2221" s="380"/>
      <c r="BY2221" s="380" t="s">
        <v>141</v>
      </c>
      <c r="BZ2221" s="380"/>
      <c r="CA2221" s="380"/>
      <c r="CB2221" s="380"/>
      <c r="CC2221" s="380" t="s">
        <v>141</v>
      </c>
      <c r="CD2221" s="380"/>
      <c r="CE2221" s="380"/>
      <c r="CF2221" s="380"/>
      <c r="CG2221" s="380" t="s">
        <v>141</v>
      </c>
      <c r="CH2221" s="380"/>
      <c r="CI2221" s="380"/>
      <c r="CJ2221" s="380"/>
      <c r="CK2221" s="380" t="s">
        <v>141</v>
      </c>
      <c r="CL2221" s="380"/>
      <c r="CM2221" s="380"/>
      <c r="CN2221" s="380"/>
      <c r="CO2221" s="380" t="s">
        <v>141</v>
      </c>
      <c r="CP2221" s="380"/>
      <c r="CQ2221" s="380"/>
      <c r="CR2221" s="380"/>
      <c r="CS2221" s="380" t="s">
        <v>141</v>
      </c>
      <c r="CT2221" s="380"/>
      <c r="CU2221" s="380"/>
      <c r="CV2221" s="380"/>
      <c r="CW2221" s="380" t="s">
        <v>141</v>
      </c>
      <c r="CX2221" s="380"/>
      <c r="CY2221" s="380"/>
      <c r="CZ2221" s="380"/>
      <c r="DA2221" s="380" t="s">
        <v>141</v>
      </c>
      <c r="DB2221" s="380"/>
      <c r="DC2221" s="380"/>
      <c r="DD2221" s="380"/>
      <c r="DE2221" s="380" t="s">
        <v>141</v>
      </c>
      <c r="DF2221" s="380"/>
      <c r="DG2221" s="380"/>
      <c r="DH2221" s="380"/>
      <c r="DI2221" s="380" t="s">
        <v>141</v>
      </c>
      <c r="DJ2221" s="380"/>
      <c r="DK2221" s="380"/>
      <c r="DL2221" s="380"/>
      <c r="DM2221" s="380" t="s">
        <v>141</v>
      </c>
      <c r="DN2221" s="380"/>
      <c r="DO2221" s="380"/>
      <c r="DP2221" s="380"/>
      <c r="DQ2221" s="380" t="s">
        <v>141</v>
      </c>
      <c r="DR2221" s="380"/>
      <c r="DS2221" s="380"/>
      <c r="DT2221" s="380"/>
      <c r="DU2221" s="380" t="s">
        <v>141</v>
      </c>
      <c r="DV2221" s="380"/>
      <c r="DW2221" s="380"/>
      <c r="DX2221" s="380"/>
      <c r="DY2221" s="380" t="s">
        <v>141</v>
      </c>
      <c r="DZ2221" s="380"/>
      <c r="EA2221" s="380"/>
      <c r="EB2221" s="380"/>
      <c r="EC2221" s="380" t="s">
        <v>141</v>
      </c>
      <c r="ED2221" s="380"/>
      <c r="EE2221" s="380"/>
      <c r="EF2221" s="380"/>
      <c r="EG2221" s="380" t="s">
        <v>141</v>
      </c>
      <c r="EH2221" s="380"/>
      <c r="EI2221" s="380"/>
      <c r="EJ2221" s="380"/>
      <c r="EK2221" s="380" t="s">
        <v>141</v>
      </c>
      <c r="EL2221" s="380"/>
      <c r="EM2221" s="380"/>
      <c r="EN2221" s="380"/>
      <c r="EO2221" s="380" t="s">
        <v>141</v>
      </c>
      <c r="EP2221" s="380"/>
      <c r="EQ2221" s="380"/>
      <c r="ER2221" s="380"/>
      <c r="ES2221" s="380" t="s">
        <v>141</v>
      </c>
      <c r="ET2221" s="380"/>
      <c r="EU2221" s="380"/>
      <c r="EV2221" s="380"/>
      <c r="EW2221" s="380" t="s">
        <v>141</v>
      </c>
      <c r="EX2221" s="380"/>
      <c r="EY2221" s="380"/>
      <c r="EZ2221" s="380"/>
      <c r="FA2221" s="380" t="s">
        <v>141</v>
      </c>
      <c r="FB2221" s="380"/>
      <c r="FC2221" s="380"/>
      <c r="FD2221" s="380"/>
      <c r="FE2221" s="380" t="s">
        <v>141</v>
      </c>
      <c r="FF2221" s="380"/>
      <c r="FG2221" s="380"/>
      <c r="FH2221" s="380"/>
      <c r="FI2221" s="380" t="s">
        <v>141</v>
      </c>
      <c r="FJ2221" s="380"/>
      <c r="FK2221" s="380"/>
      <c r="FL2221" s="380"/>
      <c r="FM2221" s="380" t="s">
        <v>141</v>
      </c>
      <c r="FN2221" s="380"/>
      <c r="FO2221" s="380"/>
      <c r="FP2221" s="380"/>
      <c r="FQ2221" s="380" t="s">
        <v>141</v>
      </c>
      <c r="FR2221" s="380"/>
      <c r="FS2221" s="380"/>
      <c r="FT2221" s="380"/>
      <c r="FU2221" s="380" t="s">
        <v>141</v>
      </c>
      <c r="FV2221" s="380"/>
      <c r="FW2221" s="380"/>
      <c r="FX2221" s="380"/>
      <c r="FY2221" s="380" t="s">
        <v>141</v>
      </c>
      <c r="FZ2221" s="380"/>
      <c r="GA2221" s="380"/>
      <c r="GB2221" s="380"/>
      <c r="GC2221" s="380" t="s">
        <v>141</v>
      </c>
      <c r="GD2221" s="380"/>
      <c r="GE2221" s="380"/>
      <c r="GF2221" s="380"/>
      <c r="GG2221" s="380" t="s">
        <v>141</v>
      </c>
      <c r="GH2221" s="380"/>
      <c r="GI2221" s="380"/>
      <c r="GJ2221" s="380"/>
      <c r="GK2221" s="380" t="s">
        <v>141</v>
      </c>
      <c r="GL2221" s="380"/>
      <c r="GM2221" s="380"/>
      <c r="GN2221" s="380"/>
      <c r="GO2221" s="380" t="s">
        <v>141</v>
      </c>
      <c r="GP2221" s="380"/>
      <c r="GQ2221" s="380"/>
      <c r="GR2221" s="380"/>
      <c r="GS2221" s="380" t="s">
        <v>141</v>
      </c>
      <c r="GT2221" s="380"/>
      <c r="GU2221" s="380"/>
      <c r="GV2221" s="380"/>
      <c r="GW2221" s="380" t="s">
        <v>141</v>
      </c>
      <c r="GX2221" s="380"/>
      <c r="GY2221" s="380"/>
      <c r="GZ2221" s="380"/>
      <c r="HA2221" s="380" t="s">
        <v>141</v>
      </c>
      <c r="HB2221" s="380"/>
      <c r="HC2221" s="380"/>
      <c r="HD2221" s="380"/>
      <c r="HE2221" s="380" t="s">
        <v>141</v>
      </c>
      <c r="HF2221" s="380"/>
      <c r="HG2221" s="380"/>
      <c r="HH2221" s="380"/>
      <c r="HI2221" s="380" t="s">
        <v>141</v>
      </c>
      <c r="HJ2221" s="380"/>
      <c r="HK2221" s="380"/>
      <c r="HL2221" s="380"/>
      <c r="HM2221" s="380" t="s">
        <v>141</v>
      </c>
      <c r="HN2221" s="380"/>
      <c r="HO2221" s="380"/>
      <c r="HP2221" s="380"/>
      <c r="HQ2221" s="380" t="s">
        <v>141</v>
      </c>
      <c r="HR2221" s="380"/>
      <c r="HS2221" s="380"/>
      <c r="HT2221" s="380"/>
      <c r="HU2221" s="380" t="s">
        <v>141</v>
      </c>
      <c r="HV2221" s="380"/>
      <c r="HW2221" s="380"/>
    </row>
    <row r="2222" spans="1:231" s="6" customFormat="1" ht="12.75" customHeight="1">
      <c r="A2222" s="395"/>
      <c r="B2222" s="396"/>
      <c r="C2222" s="396"/>
      <c r="D2222" s="396"/>
      <c r="E2222" s="396"/>
      <c r="F2222" s="396"/>
      <c r="G2222" s="396"/>
      <c r="H2222" s="396"/>
      <c r="I2222" s="396"/>
      <c r="J2222" s="396"/>
      <c r="K2222" s="396"/>
      <c r="L2222" s="396"/>
      <c r="M2222" s="396"/>
      <c r="N2222" s="396"/>
      <c r="O2222" s="396"/>
      <c r="P2222" s="396"/>
      <c r="Q2222" s="397"/>
      <c r="R2222" s="56" t="s">
        <v>30</v>
      </c>
      <c r="S2222" s="25">
        <f aca="true" t="shared" si="610" ref="S2222:T2232">U2222+W2222+Y2222+AA2222</f>
        <v>10620.2</v>
      </c>
      <c r="T2222" s="25">
        <f t="shared" si="610"/>
        <v>10620.2</v>
      </c>
      <c r="U2222" s="558">
        <f aca="true" t="shared" si="611" ref="U2222:V2227">U2198-U2210</f>
        <v>10620.2</v>
      </c>
      <c r="V2222" s="25">
        <f t="shared" si="611"/>
        <v>10620.2</v>
      </c>
      <c r="W2222" s="25">
        <f aca="true" t="shared" si="612" ref="W2222:AB2222">W2198-W2210</f>
        <v>0</v>
      </c>
      <c r="X2222" s="25">
        <f t="shared" si="612"/>
        <v>0</v>
      </c>
      <c r="Y2222" s="25">
        <f t="shared" si="612"/>
        <v>0</v>
      </c>
      <c r="Z2222" s="25">
        <f t="shared" si="612"/>
        <v>0</v>
      </c>
      <c r="AA2222" s="25">
        <f t="shared" si="612"/>
        <v>0</v>
      </c>
      <c r="AB2222" s="29">
        <f t="shared" si="612"/>
        <v>0</v>
      </c>
      <c r="AC2222" s="373"/>
      <c r="AD2222" s="374"/>
      <c r="AE2222" s="380"/>
      <c r="AF2222" s="380"/>
      <c r="AG2222" s="380"/>
      <c r="AH2222" s="380"/>
      <c r="AI2222" s="380"/>
      <c r="AJ2222" s="380"/>
      <c r="AK2222" s="380"/>
      <c r="AL2222" s="380"/>
      <c r="AM2222" s="380"/>
      <c r="AN2222" s="380"/>
      <c r="AO2222" s="380"/>
      <c r="AP2222" s="380"/>
      <c r="AQ2222" s="380"/>
      <c r="AR2222" s="380"/>
      <c r="AS2222" s="380"/>
      <c r="AT2222" s="380"/>
      <c r="AU2222" s="380"/>
      <c r="AV2222" s="380"/>
      <c r="AW2222" s="380"/>
      <c r="AX2222" s="380"/>
      <c r="AY2222" s="380"/>
      <c r="AZ2222" s="380"/>
      <c r="BA2222" s="380"/>
      <c r="BB2222" s="380"/>
      <c r="BC2222" s="380"/>
      <c r="BD2222" s="380"/>
      <c r="BE2222" s="380"/>
      <c r="BF2222" s="380"/>
      <c r="BG2222" s="380"/>
      <c r="BH2222" s="380"/>
      <c r="BI2222" s="380"/>
      <c r="BJ2222" s="380"/>
      <c r="BK2222" s="380"/>
      <c r="BL2222" s="380"/>
      <c r="BM2222" s="380"/>
      <c r="BN2222" s="380"/>
      <c r="BO2222" s="380"/>
      <c r="BP2222" s="380"/>
      <c r="BQ2222" s="380"/>
      <c r="BR2222" s="380"/>
      <c r="BS2222" s="380"/>
      <c r="BT2222" s="380"/>
      <c r="BU2222" s="380"/>
      <c r="BV2222" s="380"/>
      <c r="BW2222" s="380"/>
      <c r="BX2222" s="380"/>
      <c r="BY2222" s="380"/>
      <c r="BZ2222" s="380"/>
      <c r="CA2222" s="380"/>
      <c r="CB2222" s="380"/>
      <c r="CC2222" s="380"/>
      <c r="CD2222" s="380"/>
      <c r="CE2222" s="380"/>
      <c r="CF2222" s="380"/>
      <c r="CG2222" s="380"/>
      <c r="CH2222" s="380"/>
      <c r="CI2222" s="380"/>
      <c r="CJ2222" s="380"/>
      <c r="CK2222" s="380"/>
      <c r="CL2222" s="380"/>
      <c r="CM2222" s="380"/>
      <c r="CN2222" s="380"/>
      <c r="CO2222" s="380"/>
      <c r="CP2222" s="380"/>
      <c r="CQ2222" s="380"/>
      <c r="CR2222" s="380"/>
      <c r="CS2222" s="380"/>
      <c r="CT2222" s="380"/>
      <c r="CU2222" s="380"/>
      <c r="CV2222" s="380"/>
      <c r="CW2222" s="380"/>
      <c r="CX2222" s="380"/>
      <c r="CY2222" s="380"/>
      <c r="CZ2222" s="380"/>
      <c r="DA2222" s="380"/>
      <c r="DB2222" s="380"/>
      <c r="DC2222" s="380"/>
      <c r="DD2222" s="380"/>
      <c r="DE2222" s="380"/>
      <c r="DF2222" s="380"/>
      <c r="DG2222" s="380"/>
      <c r="DH2222" s="380"/>
      <c r="DI2222" s="380"/>
      <c r="DJ2222" s="380"/>
      <c r="DK2222" s="380"/>
      <c r="DL2222" s="380"/>
      <c r="DM2222" s="380"/>
      <c r="DN2222" s="380"/>
      <c r="DO2222" s="380"/>
      <c r="DP2222" s="380"/>
      <c r="DQ2222" s="380"/>
      <c r="DR2222" s="380"/>
      <c r="DS2222" s="380"/>
      <c r="DT2222" s="380"/>
      <c r="DU2222" s="380"/>
      <c r="DV2222" s="380"/>
      <c r="DW2222" s="380"/>
      <c r="DX2222" s="380"/>
      <c r="DY2222" s="380"/>
      <c r="DZ2222" s="380"/>
      <c r="EA2222" s="380"/>
      <c r="EB2222" s="380"/>
      <c r="EC2222" s="380"/>
      <c r="ED2222" s="380"/>
      <c r="EE2222" s="380"/>
      <c r="EF2222" s="380"/>
      <c r="EG2222" s="380"/>
      <c r="EH2222" s="380"/>
      <c r="EI2222" s="380"/>
      <c r="EJ2222" s="380"/>
      <c r="EK2222" s="380"/>
      <c r="EL2222" s="380"/>
      <c r="EM2222" s="380"/>
      <c r="EN2222" s="380"/>
      <c r="EO2222" s="380"/>
      <c r="EP2222" s="380"/>
      <c r="EQ2222" s="380"/>
      <c r="ER2222" s="380"/>
      <c r="ES2222" s="380"/>
      <c r="ET2222" s="380"/>
      <c r="EU2222" s="380"/>
      <c r="EV2222" s="380"/>
      <c r="EW2222" s="380"/>
      <c r="EX2222" s="380"/>
      <c r="EY2222" s="380"/>
      <c r="EZ2222" s="380"/>
      <c r="FA2222" s="380"/>
      <c r="FB2222" s="380"/>
      <c r="FC2222" s="380"/>
      <c r="FD2222" s="380"/>
      <c r="FE2222" s="380"/>
      <c r="FF2222" s="380"/>
      <c r="FG2222" s="380"/>
      <c r="FH2222" s="380"/>
      <c r="FI2222" s="380"/>
      <c r="FJ2222" s="380"/>
      <c r="FK2222" s="380"/>
      <c r="FL2222" s="380"/>
      <c r="FM2222" s="380"/>
      <c r="FN2222" s="380"/>
      <c r="FO2222" s="380"/>
      <c r="FP2222" s="380"/>
      <c r="FQ2222" s="380"/>
      <c r="FR2222" s="380"/>
      <c r="FS2222" s="380"/>
      <c r="FT2222" s="380"/>
      <c r="FU2222" s="380"/>
      <c r="FV2222" s="380"/>
      <c r="FW2222" s="380"/>
      <c r="FX2222" s="380"/>
      <c r="FY2222" s="380"/>
      <c r="FZ2222" s="380"/>
      <c r="GA2222" s="380"/>
      <c r="GB2222" s="380"/>
      <c r="GC2222" s="380"/>
      <c r="GD2222" s="380"/>
      <c r="GE2222" s="380"/>
      <c r="GF2222" s="380"/>
      <c r="GG2222" s="380"/>
      <c r="GH2222" s="380"/>
      <c r="GI2222" s="380"/>
      <c r="GJ2222" s="380"/>
      <c r="GK2222" s="380"/>
      <c r="GL2222" s="380"/>
      <c r="GM2222" s="380"/>
      <c r="GN2222" s="380"/>
      <c r="GO2222" s="380"/>
      <c r="GP2222" s="380"/>
      <c r="GQ2222" s="380"/>
      <c r="GR2222" s="380"/>
      <c r="GS2222" s="380"/>
      <c r="GT2222" s="380"/>
      <c r="GU2222" s="380"/>
      <c r="GV2222" s="380"/>
      <c r="GW2222" s="380"/>
      <c r="GX2222" s="380"/>
      <c r="GY2222" s="380"/>
      <c r="GZ2222" s="380"/>
      <c r="HA2222" s="380"/>
      <c r="HB2222" s="380"/>
      <c r="HC2222" s="380"/>
      <c r="HD2222" s="380"/>
      <c r="HE2222" s="380"/>
      <c r="HF2222" s="380"/>
      <c r="HG2222" s="380"/>
      <c r="HH2222" s="380"/>
      <c r="HI2222" s="380"/>
      <c r="HJ2222" s="380"/>
      <c r="HK2222" s="380"/>
      <c r="HL2222" s="380"/>
      <c r="HM2222" s="380"/>
      <c r="HN2222" s="380"/>
      <c r="HO2222" s="380"/>
      <c r="HP2222" s="380"/>
      <c r="HQ2222" s="380"/>
      <c r="HR2222" s="380"/>
      <c r="HS2222" s="380"/>
      <c r="HT2222" s="380"/>
      <c r="HU2222" s="380"/>
      <c r="HV2222" s="380"/>
      <c r="HW2222" s="380"/>
    </row>
    <row r="2223" spans="1:231" s="6" customFormat="1" ht="12.75" customHeight="1">
      <c r="A2223" s="395"/>
      <c r="B2223" s="396"/>
      <c r="C2223" s="396"/>
      <c r="D2223" s="396"/>
      <c r="E2223" s="396"/>
      <c r="F2223" s="396"/>
      <c r="G2223" s="396"/>
      <c r="H2223" s="396"/>
      <c r="I2223" s="396"/>
      <c r="J2223" s="396"/>
      <c r="K2223" s="396"/>
      <c r="L2223" s="396"/>
      <c r="M2223" s="396"/>
      <c r="N2223" s="396"/>
      <c r="O2223" s="396"/>
      <c r="P2223" s="396"/>
      <c r="Q2223" s="397"/>
      <c r="R2223" s="56" t="s">
        <v>33</v>
      </c>
      <c r="S2223" s="25">
        <f t="shared" si="610"/>
        <v>0</v>
      </c>
      <c r="T2223" s="25">
        <f t="shared" si="610"/>
        <v>0</v>
      </c>
      <c r="U2223" s="558">
        <f t="shared" si="611"/>
        <v>0</v>
      </c>
      <c r="V2223" s="25">
        <f t="shared" si="611"/>
        <v>0</v>
      </c>
      <c r="W2223" s="25">
        <f aca="true" t="shared" si="613" ref="W2223:AB2227">W2199-W2211</f>
        <v>0</v>
      </c>
      <c r="X2223" s="25">
        <f t="shared" si="613"/>
        <v>0</v>
      </c>
      <c r="Y2223" s="25">
        <f t="shared" si="613"/>
        <v>0</v>
      </c>
      <c r="Z2223" s="25">
        <f t="shared" si="613"/>
        <v>0</v>
      </c>
      <c r="AA2223" s="25">
        <f t="shared" si="613"/>
        <v>0</v>
      </c>
      <c r="AB2223" s="29">
        <f t="shared" si="613"/>
        <v>0</v>
      </c>
      <c r="AC2223" s="373"/>
      <c r="AD2223" s="374"/>
      <c r="AE2223" s="380"/>
      <c r="AF2223" s="380"/>
      <c r="AG2223" s="380"/>
      <c r="AH2223" s="380"/>
      <c r="AI2223" s="380"/>
      <c r="AJ2223" s="380"/>
      <c r="AK2223" s="380"/>
      <c r="AL2223" s="380"/>
      <c r="AM2223" s="380"/>
      <c r="AN2223" s="380"/>
      <c r="AO2223" s="380"/>
      <c r="AP2223" s="380"/>
      <c r="AQ2223" s="380"/>
      <c r="AR2223" s="380"/>
      <c r="AS2223" s="380"/>
      <c r="AT2223" s="380"/>
      <c r="AU2223" s="380"/>
      <c r="AV2223" s="380"/>
      <c r="AW2223" s="380"/>
      <c r="AX2223" s="380"/>
      <c r="AY2223" s="380"/>
      <c r="AZ2223" s="380"/>
      <c r="BA2223" s="380"/>
      <c r="BB2223" s="380"/>
      <c r="BC2223" s="380"/>
      <c r="BD2223" s="380"/>
      <c r="BE2223" s="380"/>
      <c r="BF2223" s="380"/>
      <c r="BG2223" s="380"/>
      <c r="BH2223" s="380"/>
      <c r="BI2223" s="380"/>
      <c r="BJ2223" s="380"/>
      <c r="BK2223" s="380"/>
      <c r="BL2223" s="380"/>
      <c r="BM2223" s="380"/>
      <c r="BN2223" s="380"/>
      <c r="BO2223" s="380"/>
      <c r="BP2223" s="380"/>
      <c r="BQ2223" s="380"/>
      <c r="BR2223" s="380"/>
      <c r="BS2223" s="380"/>
      <c r="BT2223" s="380"/>
      <c r="BU2223" s="380"/>
      <c r="BV2223" s="380"/>
      <c r="BW2223" s="380"/>
      <c r="BX2223" s="380"/>
      <c r="BY2223" s="380"/>
      <c r="BZ2223" s="380"/>
      <c r="CA2223" s="380"/>
      <c r="CB2223" s="380"/>
      <c r="CC2223" s="380"/>
      <c r="CD2223" s="380"/>
      <c r="CE2223" s="380"/>
      <c r="CF2223" s="380"/>
      <c r="CG2223" s="380"/>
      <c r="CH2223" s="380"/>
      <c r="CI2223" s="380"/>
      <c r="CJ2223" s="380"/>
      <c r="CK2223" s="380"/>
      <c r="CL2223" s="380"/>
      <c r="CM2223" s="380"/>
      <c r="CN2223" s="380"/>
      <c r="CO2223" s="380"/>
      <c r="CP2223" s="380"/>
      <c r="CQ2223" s="380"/>
      <c r="CR2223" s="380"/>
      <c r="CS2223" s="380"/>
      <c r="CT2223" s="380"/>
      <c r="CU2223" s="380"/>
      <c r="CV2223" s="380"/>
      <c r="CW2223" s="380"/>
      <c r="CX2223" s="380"/>
      <c r="CY2223" s="380"/>
      <c r="CZ2223" s="380"/>
      <c r="DA2223" s="380"/>
      <c r="DB2223" s="380"/>
      <c r="DC2223" s="380"/>
      <c r="DD2223" s="380"/>
      <c r="DE2223" s="380"/>
      <c r="DF2223" s="380"/>
      <c r="DG2223" s="380"/>
      <c r="DH2223" s="380"/>
      <c r="DI2223" s="380"/>
      <c r="DJ2223" s="380"/>
      <c r="DK2223" s="380"/>
      <c r="DL2223" s="380"/>
      <c r="DM2223" s="380"/>
      <c r="DN2223" s="380"/>
      <c r="DO2223" s="380"/>
      <c r="DP2223" s="380"/>
      <c r="DQ2223" s="380"/>
      <c r="DR2223" s="380"/>
      <c r="DS2223" s="380"/>
      <c r="DT2223" s="380"/>
      <c r="DU2223" s="380"/>
      <c r="DV2223" s="380"/>
      <c r="DW2223" s="380"/>
      <c r="DX2223" s="380"/>
      <c r="DY2223" s="380"/>
      <c r="DZ2223" s="380"/>
      <c r="EA2223" s="380"/>
      <c r="EB2223" s="380"/>
      <c r="EC2223" s="380"/>
      <c r="ED2223" s="380"/>
      <c r="EE2223" s="380"/>
      <c r="EF2223" s="380"/>
      <c r="EG2223" s="380"/>
      <c r="EH2223" s="380"/>
      <c r="EI2223" s="380"/>
      <c r="EJ2223" s="380"/>
      <c r="EK2223" s="380"/>
      <c r="EL2223" s="380"/>
      <c r="EM2223" s="380"/>
      <c r="EN2223" s="380"/>
      <c r="EO2223" s="380"/>
      <c r="EP2223" s="380"/>
      <c r="EQ2223" s="380"/>
      <c r="ER2223" s="380"/>
      <c r="ES2223" s="380"/>
      <c r="ET2223" s="380"/>
      <c r="EU2223" s="380"/>
      <c r="EV2223" s="380"/>
      <c r="EW2223" s="380"/>
      <c r="EX2223" s="380"/>
      <c r="EY2223" s="380"/>
      <c r="EZ2223" s="380"/>
      <c r="FA2223" s="380"/>
      <c r="FB2223" s="380"/>
      <c r="FC2223" s="380"/>
      <c r="FD2223" s="380"/>
      <c r="FE2223" s="380"/>
      <c r="FF2223" s="380"/>
      <c r="FG2223" s="380"/>
      <c r="FH2223" s="380"/>
      <c r="FI2223" s="380"/>
      <c r="FJ2223" s="380"/>
      <c r="FK2223" s="380"/>
      <c r="FL2223" s="380"/>
      <c r="FM2223" s="380"/>
      <c r="FN2223" s="380"/>
      <c r="FO2223" s="380"/>
      <c r="FP2223" s="380"/>
      <c r="FQ2223" s="380"/>
      <c r="FR2223" s="380"/>
      <c r="FS2223" s="380"/>
      <c r="FT2223" s="380"/>
      <c r="FU2223" s="380"/>
      <c r="FV2223" s="380"/>
      <c r="FW2223" s="380"/>
      <c r="FX2223" s="380"/>
      <c r="FY2223" s="380"/>
      <c r="FZ2223" s="380"/>
      <c r="GA2223" s="380"/>
      <c r="GB2223" s="380"/>
      <c r="GC2223" s="380"/>
      <c r="GD2223" s="380"/>
      <c r="GE2223" s="380"/>
      <c r="GF2223" s="380"/>
      <c r="GG2223" s="380"/>
      <c r="GH2223" s="380"/>
      <c r="GI2223" s="380"/>
      <c r="GJ2223" s="380"/>
      <c r="GK2223" s="380"/>
      <c r="GL2223" s="380"/>
      <c r="GM2223" s="380"/>
      <c r="GN2223" s="380"/>
      <c r="GO2223" s="380"/>
      <c r="GP2223" s="380"/>
      <c r="GQ2223" s="380"/>
      <c r="GR2223" s="380"/>
      <c r="GS2223" s="380"/>
      <c r="GT2223" s="380"/>
      <c r="GU2223" s="380"/>
      <c r="GV2223" s="380"/>
      <c r="GW2223" s="380"/>
      <c r="GX2223" s="380"/>
      <c r="GY2223" s="380"/>
      <c r="GZ2223" s="380"/>
      <c r="HA2223" s="380"/>
      <c r="HB2223" s="380"/>
      <c r="HC2223" s="380"/>
      <c r="HD2223" s="380"/>
      <c r="HE2223" s="380"/>
      <c r="HF2223" s="380"/>
      <c r="HG2223" s="380"/>
      <c r="HH2223" s="380"/>
      <c r="HI2223" s="380"/>
      <c r="HJ2223" s="380"/>
      <c r="HK2223" s="380"/>
      <c r="HL2223" s="380"/>
      <c r="HM2223" s="380"/>
      <c r="HN2223" s="380"/>
      <c r="HO2223" s="380"/>
      <c r="HP2223" s="380"/>
      <c r="HQ2223" s="380"/>
      <c r="HR2223" s="380"/>
      <c r="HS2223" s="380"/>
      <c r="HT2223" s="380"/>
      <c r="HU2223" s="380"/>
      <c r="HV2223" s="380"/>
      <c r="HW2223" s="380"/>
    </row>
    <row r="2224" spans="1:231" s="6" customFormat="1" ht="12.75" customHeight="1">
      <c r="A2224" s="395"/>
      <c r="B2224" s="396"/>
      <c r="C2224" s="396"/>
      <c r="D2224" s="396"/>
      <c r="E2224" s="396"/>
      <c r="F2224" s="396"/>
      <c r="G2224" s="396"/>
      <c r="H2224" s="396"/>
      <c r="I2224" s="396"/>
      <c r="J2224" s="396"/>
      <c r="K2224" s="396"/>
      <c r="L2224" s="396"/>
      <c r="M2224" s="396"/>
      <c r="N2224" s="396"/>
      <c r="O2224" s="396"/>
      <c r="P2224" s="396"/>
      <c r="Q2224" s="397"/>
      <c r="R2224" s="56" t="s">
        <v>34</v>
      </c>
      <c r="S2224" s="25">
        <f t="shared" si="610"/>
        <v>0</v>
      </c>
      <c r="T2224" s="25">
        <f t="shared" si="610"/>
        <v>0</v>
      </c>
      <c r="U2224" s="558">
        <f t="shared" si="611"/>
        <v>0</v>
      </c>
      <c r="V2224" s="25">
        <f t="shared" si="611"/>
        <v>0</v>
      </c>
      <c r="W2224" s="25">
        <f t="shared" si="613"/>
        <v>0</v>
      </c>
      <c r="X2224" s="25">
        <f t="shared" si="613"/>
        <v>0</v>
      </c>
      <c r="Y2224" s="25">
        <f t="shared" si="613"/>
        <v>0</v>
      </c>
      <c r="Z2224" s="25">
        <f t="shared" si="613"/>
        <v>0</v>
      </c>
      <c r="AA2224" s="25">
        <f t="shared" si="613"/>
        <v>0</v>
      </c>
      <c r="AB2224" s="29">
        <f t="shared" si="613"/>
        <v>0</v>
      </c>
      <c r="AC2224" s="373"/>
      <c r="AD2224" s="374"/>
      <c r="AE2224" s="380"/>
      <c r="AF2224" s="380"/>
      <c r="AG2224" s="380"/>
      <c r="AH2224" s="380"/>
      <c r="AI2224" s="380"/>
      <c r="AJ2224" s="380"/>
      <c r="AK2224" s="380"/>
      <c r="AL2224" s="380"/>
      <c r="AM2224" s="380"/>
      <c r="AN2224" s="380"/>
      <c r="AO2224" s="380"/>
      <c r="AP2224" s="380"/>
      <c r="AQ2224" s="380"/>
      <c r="AR2224" s="380"/>
      <c r="AS2224" s="380"/>
      <c r="AT2224" s="380"/>
      <c r="AU2224" s="380"/>
      <c r="AV2224" s="380"/>
      <c r="AW2224" s="380"/>
      <c r="AX2224" s="380"/>
      <c r="AY2224" s="380"/>
      <c r="AZ2224" s="380"/>
      <c r="BA2224" s="380"/>
      <c r="BB2224" s="380"/>
      <c r="BC2224" s="380"/>
      <c r="BD2224" s="380"/>
      <c r="BE2224" s="380"/>
      <c r="BF2224" s="380"/>
      <c r="BG2224" s="380"/>
      <c r="BH2224" s="380"/>
      <c r="BI2224" s="380"/>
      <c r="BJ2224" s="380"/>
      <c r="BK2224" s="380"/>
      <c r="BL2224" s="380"/>
      <c r="BM2224" s="380"/>
      <c r="BN2224" s="380"/>
      <c r="BO2224" s="380"/>
      <c r="BP2224" s="380"/>
      <c r="BQ2224" s="380"/>
      <c r="BR2224" s="380"/>
      <c r="BS2224" s="380"/>
      <c r="BT2224" s="380"/>
      <c r="BU2224" s="380"/>
      <c r="BV2224" s="380"/>
      <c r="BW2224" s="380"/>
      <c r="BX2224" s="380"/>
      <c r="BY2224" s="380"/>
      <c r="BZ2224" s="380"/>
      <c r="CA2224" s="380"/>
      <c r="CB2224" s="380"/>
      <c r="CC2224" s="380"/>
      <c r="CD2224" s="380"/>
      <c r="CE2224" s="380"/>
      <c r="CF2224" s="380"/>
      <c r="CG2224" s="380"/>
      <c r="CH2224" s="380"/>
      <c r="CI2224" s="380"/>
      <c r="CJ2224" s="380"/>
      <c r="CK2224" s="380"/>
      <c r="CL2224" s="380"/>
      <c r="CM2224" s="380"/>
      <c r="CN2224" s="380"/>
      <c r="CO2224" s="380"/>
      <c r="CP2224" s="380"/>
      <c r="CQ2224" s="380"/>
      <c r="CR2224" s="380"/>
      <c r="CS2224" s="380"/>
      <c r="CT2224" s="380"/>
      <c r="CU2224" s="380"/>
      <c r="CV2224" s="380"/>
      <c r="CW2224" s="380"/>
      <c r="CX2224" s="380"/>
      <c r="CY2224" s="380"/>
      <c r="CZ2224" s="380"/>
      <c r="DA2224" s="380"/>
      <c r="DB2224" s="380"/>
      <c r="DC2224" s="380"/>
      <c r="DD2224" s="380"/>
      <c r="DE2224" s="380"/>
      <c r="DF2224" s="380"/>
      <c r="DG2224" s="380"/>
      <c r="DH2224" s="380"/>
      <c r="DI2224" s="380"/>
      <c r="DJ2224" s="380"/>
      <c r="DK2224" s="380"/>
      <c r="DL2224" s="380"/>
      <c r="DM2224" s="380"/>
      <c r="DN2224" s="380"/>
      <c r="DO2224" s="380"/>
      <c r="DP2224" s="380"/>
      <c r="DQ2224" s="380"/>
      <c r="DR2224" s="380"/>
      <c r="DS2224" s="380"/>
      <c r="DT2224" s="380"/>
      <c r="DU2224" s="380"/>
      <c r="DV2224" s="380"/>
      <c r="DW2224" s="380"/>
      <c r="DX2224" s="380"/>
      <c r="DY2224" s="380"/>
      <c r="DZ2224" s="380"/>
      <c r="EA2224" s="380"/>
      <c r="EB2224" s="380"/>
      <c r="EC2224" s="380"/>
      <c r="ED2224" s="380"/>
      <c r="EE2224" s="380"/>
      <c r="EF2224" s="380"/>
      <c r="EG2224" s="380"/>
      <c r="EH2224" s="380"/>
      <c r="EI2224" s="380"/>
      <c r="EJ2224" s="380"/>
      <c r="EK2224" s="380"/>
      <c r="EL2224" s="380"/>
      <c r="EM2224" s="380"/>
      <c r="EN2224" s="380"/>
      <c r="EO2224" s="380"/>
      <c r="EP2224" s="380"/>
      <c r="EQ2224" s="380"/>
      <c r="ER2224" s="380"/>
      <c r="ES2224" s="380"/>
      <c r="ET2224" s="380"/>
      <c r="EU2224" s="380"/>
      <c r="EV2224" s="380"/>
      <c r="EW2224" s="380"/>
      <c r="EX2224" s="380"/>
      <c r="EY2224" s="380"/>
      <c r="EZ2224" s="380"/>
      <c r="FA2224" s="380"/>
      <c r="FB2224" s="380"/>
      <c r="FC2224" s="380"/>
      <c r="FD2224" s="380"/>
      <c r="FE2224" s="380"/>
      <c r="FF2224" s="380"/>
      <c r="FG2224" s="380"/>
      <c r="FH2224" s="380"/>
      <c r="FI2224" s="380"/>
      <c r="FJ2224" s="380"/>
      <c r="FK2224" s="380"/>
      <c r="FL2224" s="380"/>
      <c r="FM2224" s="380"/>
      <c r="FN2224" s="380"/>
      <c r="FO2224" s="380"/>
      <c r="FP2224" s="380"/>
      <c r="FQ2224" s="380"/>
      <c r="FR2224" s="380"/>
      <c r="FS2224" s="380"/>
      <c r="FT2224" s="380"/>
      <c r="FU2224" s="380"/>
      <c r="FV2224" s="380"/>
      <c r="FW2224" s="380"/>
      <c r="FX2224" s="380"/>
      <c r="FY2224" s="380"/>
      <c r="FZ2224" s="380"/>
      <c r="GA2224" s="380"/>
      <c r="GB2224" s="380"/>
      <c r="GC2224" s="380"/>
      <c r="GD2224" s="380"/>
      <c r="GE2224" s="380"/>
      <c r="GF2224" s="380"/>
      <c r="GG2224" s="380"/>
      <c r="GH2224" s="380"/>
      <c r="GI2224" s="380"/>
      <c r="GJ2224" s="380"/>
      <c r="GK2224" s="380"/>
      <c r="GL2224" s="380"/>
      <c r="GM2224" s="380"/>
      <c r="GN2224" s="380"/>
      <c r="GO2224" s="380"/>
      <c r="GP2224" s="380"/>
      <c r="GQ2224" s="380"/>
      <c r="GR2224" s="380"/>
      <c r="GS2224" s="380"/>
      <c r="GT2224" s="380"/>
      <c r="GU2224" s="380"/>
      <c r="GV2224" s="380"/>
      <c r="GW2224" s="380"/>
      <c r="GX2224" s="380"/>
      <c r="GY2224" s="380"/>
      <c r="GZ2224" s="380"/>
      <c r="HA2224" s="380"/>
      <c r="HB2224" s="380"/>
      <c r="HC2224" s="380"/>
      <c r="HD2224" s="380"/>
      <c r="HE2224" s="380"/>
      <c r="HF2224" s="380"/>
      <c r="HG2224" s="380"/>
      <c r="HH2224" s="380"/>
      <c r="HI2224" s="380"/>
      <c r="HJ2224" s="380"/>
      <c r="HK2224" s="380"/>
      <c r="HL2224" s="380"/>
      <c r="HM2224" s="380"/>
      <c r="HN2224" s="380"/>
      <c r="HO2224" s="380"/>
      <c r="HP2224" s="380"/>
      <c r="HQ2224" s="380"/>
      <c r="HR2224" s="380"/>
      <c r="HS2224" s="380"/>
      <c r="HT2224" s="380"/>
      <c r="HU2224" s="380"/>
      <c r="HV2224" s="380"/>
      <c r="HW2224" s="380"/>
    </row>
    <row r="2225" spans="1:231" s="6" customFormat="1" ht="12.75" customHeight="1">
      <c r="A2225" s="395"/>
      <c r="B2225" s="396"/>
      <c r="C2225" s="396"/>
      <c r="D2225" s="396"/>
      <c r="E2225" s="396"/>
      <c r="F2225" s="396"/>
      <c r="G2225" s="396"/>
      <c r="H2225" s="396"/>
      <c r="I2225" s="396"/>
      <c r="J2225" s="396"/>
      <c r="K2225" s="396"/>
      <c r="L2225" s="396"/>
      <c r="M2225" s="396"/>
      <c r="N2225" s="396"/>
      <c r="O2225" s="396"/>
      <c r="P2225" s="396"/>
      <c r="Q2225" s="397"/>
      <c r="R2225" s="56" t="s">
        <v>35</v>
      </c>
      <c r="S2225" s="25">
        <f>U2225+W2225+Y2225+AA2225</f>
        <v>0</v>
      </c>
      <c r="T2225" s="25">
        <f t="shared" si="610"/>
        <v>0</v>
      </c>
      <c r="U2225" s="558">
        <f t="shared" si="611"/>
        <v>0</v>
      </c>
      <c r="V2225" s="25">
        <f t="shared" si="611"/>
        <v>0</v>
      </c>
      <c r="W2225" s="25">
        <f t="shared" si="613"/>
        <v>0</v>
      </c>
      <c r="X2225" s="25">
        <f t="shared" si="613"/>
        <v>0</v>
      </c>
      <c r="Y2225" s="25">
        <f t="shared" si="613"/>
        <v>0</v>
      </c>
      <c r="Z2225" s="25">
        <f t="shared" si="613"/>
        <v>0</v>
      </c>
      <c r="AA2225" s="25">
        <f t="shared" si="613"/>
        <v>0</v>
      </c>
      <c r="AB2225" s="29">
        <f t="shared" si="613"/>
        <v>0</v>
      </c>
      <c r="AC2225" s="373"/>
      <c r="AD2225" s="374"/>
      <c r="AE2225" s="380"/>
      <c r="AF2225" s="380"/>
      <c r="AG2225" s="380"/>
      <c r="AH2225" s="380"/>
      <c r="AI2225" s="380"/>
      <c r="AJ2225" s="380"/>
      <c r="AK2225" s="380"/>
      <c r="AL2225" s="380"/>
      <c r="AM2225" s="380"/>
      <c r="AN2225" s="380"/>
      <c r="AO2225" s="380"/>
      <c r="AP2225" s="380"/>
      <c r="AQ2225" s="380"/>
      <c r="AR2225" s="380"/>
      <c r="AS2225" s="380"/>
      <c r="AT2225" s="380"/>
      <c r="AU2225" s="380"/>
      <c r="AV2225" s="380"/>
      <c r="AW2225" s="380"/>
      <c r="AX2225" s="380"/>
      <c r="AY2225" s="380"/>
      <c r="AZ2225" s="380"/>
      <c r="BA2225" s="380"/>
      <c r="BB2225" s="380"/>
      <c r="BC2225" s="380"/>
      <c r="BD2225" s="380"/>
      <c r="BE2225" s="380"/>
      <c r="BF2225" s="380"/>
      <c r="BG2225" s="380"/>
      <c r="BH2225" s="380"/>
      <c r="BI2225" s="380"/>
      <c r="BJ2225" s="380"/>
      <c r="BK2225" s="380"/>
      <c r="BL2225" s="380"/>
      <c r="BM2225" s="380"/>
      <c r="BN2225" s="380"/>
      <c r="BO2225" s="380"/>
      <c r="BP2225" s="380"/>
      <c r="BQ2225" s="380"/>
      <c r="BR2225" s="380"/>
      <c r="BS2225" s="380"/>
      <c r="BT2225" s="380"/>
      <c r="BU2225" s="380"/>
      <c r="BV2225" s="380"/>
      <c r="BW2225" s="380"/>
      <c r="BX2225" s="380"/>
      <c r="BY2225" s="380"/>
      <c r="BZ2225" s="380"/>
      <c r="CA2225" s="380"/>
      <c r="CB2225" s="380"/>
      <c r="CC2225" s="380"/>
      <c r="CD2225" s="380"/>
      <c r="CE2225" s="380"/>
      <c r="CF2225" s="380"/>
      <c r="CG2225" s="380"/>
      <c r="CH2225" s="380"/>
      <c r="CI2225" s="380"/>
      <c r="CJ2225" s="380"/>
      <c r="CK2225" s="380"/>
      <c r="CL2225" s="380"/>
      <c r="CM2225" s="380"/>
      <c r="CN2225" s="380"/>
      <c r="CO2225" s="380"/>
      <c r="CP2225" s="380"/>
      <c r="CQ2225" s="380"/>
      <c r="CR2225" s="380"/>
      <c r="CS2225" s="380"/>
      <c r="CT2225" s="380"/>
      <c r="CU2225" s="380"/>
      <c r="CV2225" s="380"/>
      <c r="CW2225" s="380"/>
      <c r="CX2225" s="380"/>
      <c r="CY2225" s="380"/>
      <c r="CZ2225" s="380"/>
      <c r="DA2225" s="380"/>
      <c r="DB2225" s="380"/>
      <c r="DC2225" s="380"/>
      <c r="DD2225" s="380"/>
      <c r="DE2225" s="380"/>
      <c r="DF2225" s="380"/>
      <c r="DG2225" s="380"/>
      <c r="DH2225" s="380"/>
      <c r="DI2225" s="380"/>
      <c r="DJ2225" s="380"/>
      <c r="DK2225" s="380"/>
      <c r="DL2225" s="380"/>
      <c r="DM2225" s="380"/>
      <c r="DN2225" s="380"/>
      <c r="DO2225" s="380"/>
      <c r="DP2225" s="380"/>
      <c r="DQ2225" s="380"/>
      <c r="DR2225" s="380"/>
      <c r="DS2225" s="380"/>
      <c r="DT2225" s="380"/>
      <c r="DU2225" s="380"/>
      <c r="DV2225" s="380"/>
      <c r="DW2225" s="380"/>
      <c r="DX2225" s="380"/>
      <c r="DY2225" s="380"/>
      <c r="DZ2225" s="380"/>
      <c r="EA2225" s="380"/>
      <c r="EB2225" s="380"/>
      <c r="EC2225" s="380"/>
      <c r="ED2225" s="380"/>
      <c r="EE2225" s="380"/>
      <c r="EF2225" s="380"/>
      <c r="EG2225" s="380"/>
      <c r="EH2225" s="380"/>
      <c r="EI2225" s="380"/>
      <c r="EJ2225" s="380"/>
      <c r="EK2225" s="380"/>
      <c r="EL2225" s="380"/>
      <c r="EM2225" s="380"/>
      <c r="EN2225" s="380"/>
      <c r="EO2225" s="380"/>
      <c r="EP2225" s="380"/>
      <c r="EQ2225" s="380"/>
      <c r="ER2225" s="380"/>
      <c r="ES2225" s="380"/>
      <c r="ET2225" s="380"/>
      <c r="EU2225" s="380"/>
      <c r="EV2225" s="380"/>
      <c r="EW2225" s="380"/>
      <c r="EX2225" s="380"/>
      <c r="EY2225" s="380"/>
      <c r="EZ2225" s="380"/>
      <c r="FA2225" s="380"/>
      <c r="FB2225" s="380"/>
      <c r="FC2225" s="380"/>
      <c r="FD2225" s="380"/>
      <c r="FE2225" s="380"/>
      <c r="FF2225" s="380"/>
      <c r="FG2225" s="380"/>
      <c r="FH2225" s="380"/>
      <c r="FI2225" s="380"/>
      <c r="FJ2225" s="380"/>
      <c r="FK2225" s="380"/>
      <c r="FL2225" s="380"/>
      <c r="FM2225" s="380"/>
      <c r="FN2225" s="380"/>
      <c r="FO2225" s="380"/>
      <c r="FP2225" s="380"/>
      <c r="FQ2225" s="380"/>
      <c r="FR2225" s="380"/>
      <c r="FS2225" s="380"/>
      <c r="FT2225" s="380"/>
      <c r="FU2225" s="380"/>
      <c r="FV2225" s="380"/>
      <c r="FW2225" s="380"/>
      <c r="FX2225" s="380"/>
      <c r="FY2225" s="380"/>
      <c r="FZ2225" s="380"/>
      <c r="GA2225" s="380"/>
      <c r="GB2225" s="380"/>
      <c r="GC2225" s="380"/>
      <c r="GD2225" s="380"/>
      <c r="GE2225" s="380"/>
      <c r="GF2225" s="380"/>
      <c r="GG2225" s="380"/>
      <c r="GH2225" s="380"/>
      <c r="GI2225" s="380"/>
      <c r="GJ2225" s="380"/>
      <c r="GK2225" s="380"/>
      <c r="GL2225" s="380"/>
      <c r="GM2225" s="380"/>
      <c r="GN2225" s="380"/>
      <c r="GO2225" s="380"/>
      <c r="GP2225" s="380"/>
      <c r="GQ2225" s="380"/>
      <c r="GR2225" s="380"/>
      <c r="GS2225" s="380"/>
      <c r="GT2225" s="380"/>
      <c r="GU2225" s="380"/>
      <c r="GV2225" s="380"/>
      <c r="GW2225" s="380"/>
      <c r="GX2225" s="380"/>
      <c r="GY2225" s="380"/>
      <c r="GZ2225" s="380"/>
      <c r="HA2225" s="380"/>
      <c r="HB2225" s="380"/>
      <c r="HC2225" s="380"/>
      <c r="HD2225" s="380"/>
      <c r="HE2225" s="380"/>
      <c r="HF2225" s="380"/>
      <c r="HG2225" s="380"/>
      <c r="HH2225" s="380"/>
      <c r="HI2225" s="380"/>
      <c r="HJ2225" s="380"/>
      <c r="HK2225" s="380"/>
      <c r="HL2225" s="380"/>
      <c r="HM2225" s="380"/>
      <c r="HN2225" s="380"/>
      <c r="HO2225" s="380"/>
      <c r="HP2225" s="380"/>
      <c r="HQ2225" s="380"/>
      <c r="HR2225" s="380"/>
      <c r="HS2225" s="380"/>
      <c r="HT2225" s="380"/>
      <c r="HU2225" s="380"/>
      <c r="HV2225" s="380"/>
      <c r="HW2225" s="380"/>
    </row>
    <row r="2226" spans="1:231" s="6" customFormat="1" ht="12.75" customHeight="1">
      <c r="A2226" s="395"/>
      <c r="B2226" s="396"/>
      <c r="C2226" s="396"/>
      <c r="D2226" s="396"/>
      <c r="E2226" s="396"/>
      <c r="F2226" s="396"/>
      <c r="G2226" s="396"/>
      <c r="H2226" s="396"/>
      <c r="I2226" s="396"/>
      <c r="J2226" s="396"/>
      <c r="K2226" s="396"/>
      <c r="L2226" s="396"/>
      <c r="M2226" s="396"/>
      <c r="N2226" s="396"/>
      <c r="O2226" s="396"/>
      <c r="P2226" s="396"/>
      <c r="Q2226" s="397"/>
      <c r="R2226" s="28" t="s">
        <v>36</v>
      </c>
      <c r="S2226" s="25">
        <f t="shared" si="610"/>
        <v>0</v>
      </c>
      <c r="T2226" s="25">
        <f t="shared" si="610"/>
        <v>0</v>
      </c>
      <c r="U2226" s="558">
        <f t="shared" si="611"/>
        <v>0</v>
      </c>
      <c r="V2226" s="25">
        <f t="shared" si="611"/>
        <v>0</v>
      </c>
      <c r="W2226" s="25">
        <f t="shared" si="613"/>
        <v>0</v>
      </c>
      <c r="X2226" s="25">
        <f t="shared" si="613"/>
        <v>0</v>
      </c>
      <c r="Y2226" s="25">
        <f t="shared" si="613"/>
        <v>0</v>
      </c>
      <c r="Z2226" s="25">
        <f t="shared" si="613"/>
        <v>0</v>
      </c>
      <c r="AA2226" s="25">
        <f t="shared" si="613"/>
        <v>0</v>
      </c>
      <c r="AB2226" s="29">
        <f t="shared" si="613"/>
        <v>0</v>
      </c>
      <c r="AC2226" s="373"/>
      <c r="AD2226" s="374"/>
      <c r="AE2226" s="380"/>
      <c r="AF2226" s="380"/>
      <c r="AG2226" s="380"/>
      <c r="AH2226" s="380"/>
      <c r="AI2226" s="380"/>
      <c r="AJ2226" s="380"/>
      <c r="AK2226" s="380"/>
      <c r="AL2226" s="380"/>
      <c r="AM2226" s="380"/>
      <c r="AN2226" s="380"/>
      <c r="AO2226" s="380"/>
      <c r="AP2226" s="380"/>
      <c r="AQ2226" s="380"/>
      <c r="AR2226" s="380"/>
      <c r="AS2226" s="380"/>
      <c r="AT2226" s="380"/>
      <c r="AU2226" s="380"/>
      <c r="AV2226" s="380"/>
      <c r="AW2226" s="380"/>
      <c r="AX2226" s="380"/>
      <c r="AY2226" s="380"/>
      <c r="AZ2226" s="380"/>
      <c r="BA2226" s="380"/>
      <c r="BB2226" s="380"/>
      <c r="BC2226" s="380"/>
      <c r="BD2226" s="380"/>
      <c r="BE2226" s="380"/>
      <c r="BF2226" s="380"/>
      <c r="BG2226" s="380"/>
      <c r="BH2226" s="380"/>
      <c r="BI2226" s="380"/>
      <c r="BJ2226" s="380"/>
      <c r="BK2226" s="380"/>
      <c r="BL2226" s="380"/>
      <c r="BM2226" s="380"/>
      <c r="BN2226" s="380"/>
      <c r="BO2226" s="380"/>
      <c r="BP2226" s="380"/>
      <c r="BQ2226" s="380"/>
      <c r="BR2226" s="380"/>
      <c r="BS2226" s="380"/>
      <c r="BT2226" s="380"/>
      <c r="BU2226" s="380"/>
      <c r="BV2226" s="380"/>
      <c r="BW2226" s="380"/>
      <c r="BX2226" s="380"/>
      <c r="BY2226" s="380"/>
      <c r="BZ2226" s="380"/>
      <c r="CA2226" s="380"/>
      <c r="CB2226" s="380"/>
      <c r="CC2226" s="380"/>
      <c r="CD2226" s="380"/>
      <c r="CE2226" s="380"/>
      <c r="CF2226" s="380"/>
      <c r="CG2226" s="380"/>
      <c r="CH2226" s="380"/>
      <c r="CI2226" s="380"/>
      <c r="CJ2226" s="380"/>
      <c r="CK2226" s="380"/>
      <c r="CL2226" s="380"/>
      <c r="CM2226" s="380"/>
      <c r="CN2226" s="380"/>
      <c r="CO2226" s="380"/>
      <c r="CP2226" s="380"/>
      <c r="CQ2226" s="380"/>
      <c r="CR2226" s="380"/>
      <c r="CS2226" s="380"/>
      <c r="CT2226" s="380"/>
      <c r="CU2226" s="380"/>
      <c r="CV2226" s="380"/>
      <c r="CW2226" s="380"/>
      <c r="CX2226" s="380"/>
      <c r="CY2226" s="380"/>
      <c r="CZ2226" s="380"/>
      <c r="DA2226" s="380"/>
      <c r="DB2226" s="380"/>
      <c r="DC2226" s="380"/>
      <c r="DD2226" s="380"/>
      <c r="DE2226" s="380"/>
      <c r="DF2226" s="380"/>
      <c r="DG2226" s="380"/>
      <c r="DH2226" s="380"/>
      <c r="DI2226" s="380"/>
      <c r="DJ2226" s="380"/>
      <c r="DK2226" s="380"/>
      <c r="DL2226" s="380"/>
      <c r="DM2226" s="380"/>
      <c r="DN2226" s="380"/>
      <c r="DO2226" s="380"/>
      <c r="DP2226" s="380"/>
      <c r="DQ2226" s="380"/>
      <c r="DR2226" s="380"/>
      <c r="DS2226" s="380"/>
      <c r="DT2226" s="380"/>
      <c r="DU2226" s="380"/>
      <c r="DV2226" s="380"/>
      <c r="DW2226" s="380"/>
      <c r="DX2226" s="380"/>
      <c r="DY2226" s="380"/>
      <c r="DZ2226" s="380"/>
      <c r="EA2226" s="380"/>
      <c r="EB2226" s="380"/>
      <c r="EC2226" s="380"/>
      <c r="ED2226" s="380"/>
      <c r="EE2226" s="380"/>
      <c r="EF2226" s="380"/>
      <c r="EG2226" s="380"/>
      <c r="EH2226" s="380"/>
      <c r="EI2226" s="380"/>
      <c r="EJ2226" s="380"/>
      <c r="EK2226" s="380"/>
      <c r="EL2226" s="380"/>
      <c r="EM2226" s="380"/>
      <c r="EN2226" s="380"/>
      <c r="EO2226" s="380"/>
      <c r="EP2226" s="380"/>
      <c r="EQ2226" s="380"/>
      <c r="ER2226" s="380"/>
      <c r="ES2226" s="380"/>
      <c r="ET2226" s="380"/>
      <c r="EU2226" s="380"/>
      <c r="EV2226" s="380"/>
      <c r="EW2226" s="380"/>
      <c r="EX2226" s="380"/>
      <c r="EY2226" s="380"/>
      <c r="EZ2226" s="380"/>
      <c r="FA2226" s="380"/>
      <c r="FB2226" s="380"/>
      <c r="FC2226" s="380"/>
      <c r="FD2226" s="380"/>
      <c r="FE2226" s="380"/>
      <c r="FF2226" s="380"/>
      <c r="FG2226" s="380"/>
      <c r="FH2226" s="380"/>
      <c r="FI2226" s="380"/>
      <c r="FJ2226" s="380"/>
      <c r="FK2226" s="380"/>
      <c r="FL2226" s="380"/>
      <c r="FM2226" s="380"/>
      <c r="FN2226" s="380"/>
      <c r="FO2226" s="380"/>
      <c r="FP2226" s="380"/>
      <c r="FQ2226" s="380"/>
      <c r="FR2226" s="380"/>
      <c r="FS2226" s="380"/>
      <c r="FT2226" s="380"/>
      <c r="FU2226" s="380"/>
      <c r="FV2226" s="380"/>
      <c r="FW2226" s="380"/>
      <c r="FX2226" s="380"/>
      <c r="FY2226" s="380"/>
      <c r="FZ2226" s="380"/>
      <c r="GA2226" s="380"/>
      <c r="GB2226" s="380"/>
      <c r="GC2226" s="380"/>
      <c r="GD2226" s="380"/>
      <c r="GE2226" s="380"/>
      <c r="GF2226" s="380"/>
      <c r="GG2226" s="380"/>
      <c r="GH2226" s="380"/>
      <c r="GI2226" s="380"/>
      <c r="GJ2226" s="380"/>
      <c r="GK2226" s="380"/>
      <c r="GL2226" s="380"/>
      <c r="GM2226" s="380"/>
      <c r="GN2226" s="380"/>
      <c r="GO2226" s="380"/>
      <c r="GP2226" s="380"/>
      <c r="GQ2226" s="380"/>
      <c r="GR2226" s="380"/>
      <c r="GS2226" s="380"/>
      <c r="GT2226" s="380"/>
      <c r="GU2226" s="380"/>
      <c r="GV2226" s="380"/>
      <c r="GW2226" s="380"/>
      <c r="GX2226" s="380"/>
      <c r="GY2226" s="380"/>
      <c r="GZ2226" s="380"/>
      <c r="HA2226" s="380"/>
      <c r="HB2226" s="380"/>
      <c r="HC2226" s="380"/>
      <c r="HD2226" s="380"/>
      <c r="HE2226" s="380"/>
      <c r="HF2226" s="380"/>
      <c r="HG2226" s="380"/>
      <c r="HH2226" s="380"/>
      <c r="HI2226" s="380"/>
      <c r="HJ2226" s="380"/>
      <c r="HK2226" s="380"/>
      <c r="HL2226" s="380"/>
      <c r="HM2226" s="380"/>
      <c r="HN2226" s="380"/>
      <c r="HO2226" s="380"/>
      <c r="HP2226" s="380"/>
      <c r="HQ2226" s="380"/>
      <c r="HR2226" s="380"/>
      <c r="HS2226" s="380"/>
      <c r="HT2226" s="380"/>
      <c r="HU2226" s="380"/>
      <c r="HV2226" s="380"/>
      <c r="HW2226" s="380"/>
    </row>
    <row r="2227" spans="1:231" s="6" customFormat="1" ht="12.75" customHeight="1">
      <c r="A2227" s="395"/>
      <c r="B2227" s="396"/>
      <c r="C2227" s="396"/>
      <c r="D2227" s="396"/>
      <c r="E2227" s="396"/>
      <c r="F2227" s="396"/>
      <c r="G2227" s="396"/>
      <c r="H2227" s="396"/>
      <c r="I2227" s="396"/>
      <c r="J2227" s="396"/>
      <c r="K2227" s="396"/>
      <c r="L2227" s="396"/>
      <c r="M2227" s="396"/>
      <c r="N2227" s="396"/>
      <c r="O2227" s="396"/>
      <c r="P2227" s="396"/>
      <c r="Q2227" s="397"/>
      <c r="R2227" s="28" t="s">
        <v>207</v>
      </c>
      <c r="S2227" s="25">
        <f t="shared" si="610"/>
        <v>7372.999999999998</v>
      </c>
      <c r="T2227" s="25">
        <f t="shared" si="610"/>
        <v>7372.999999999998</v>
      </c>
      <c r="U2227" s="558">
        <f>U2203-U2215</f>
        <v>7372.999999999998</v>
      </c>
      <c r="V2227" s="25">
        <f t="shared" si="611"/>
        <v>7372.999999999998</v>
      </c>
      <c r="W2227" s="25">
        <f t="shared" si="613"/>
        <v>0</v>
      </c>
      <c r="X2227" s="25">
        <f t="shared" si="613"/>
        <v>0</v>
      </c>
      <c r="Y2227" s="25">
        <f t="shared" si="613"/>
        <v>0</v>
      </c>
      <c r="Z2227" s="25">
        <f t="shared" si="613"/>
        <v>0</v>
      </c>
      <c r="AA2227" s="25">
        <f t="shared" si="613"/>
        <v>0</v>
      </c>
      <c r="AB2227" s="25">
        <f t="shared" si="613"/>
        <v>0</v>
      </c>
      <c r="AC2227" s="373"/>
      <c r="AD2227" s="374"/>
      <c r="AE2227" s="50"/>
      <c r="AF2227" s="50"/>
      <c r="AG2227" s="50"/>
      <c r="AH2227" s="50"/>
      <c r="AI2227" s="50"/>
      <c r="AJ2227" s="50"/>
      <c r="AK2227" s="50"/>
      <c r="AL2227" s="50"/>
      <c r="AM2227" s="50"/>
      <c r="AN2227" s="50"/>
      <c r="AO2227" s="50"/>
      <c r="AP2227" s="50"/>
      <c r="AQ2227" s="50"/>
      <c r="AR2227" s="50"/>
      <c r="AS2227" s="50"/>
      <c r="AT2227" s="50"/>
      <c r="AU2227" s="50"/>
      <c r="AV2227" s="50"/>
      <c r="AW2227" s="50"/>
      <c r="AX2227" s="50"/>
      <c r="AY2227" s="50"/>
      <c r="AZ2227" s="50"/>
      <c r="BA2227" s="50"/>
      <c r="BB2227" s="50"/>
      <c r="BC2227" s="50"/>
      <c r="BD2227" s="50"/>
      <c r="BE2227" s="50"/>
      <c r="BF2227" s="50"/>
      <c r="BG2227" s="50"/>
      <c r="BH2227" s="50"/>
      <c r="BI2227" s="50"/>
      <c r="BJ2227" s="50"/>
      <c r="BK2227" s="50"/>
      <c r="BL2227" s="50"/>
      <c r="BM2227" s="50"/>
      <c r="BN2227" s="50"/>
      <c r="BO2227" s="50"/>
      <c r="BP2227" s="50"/>
      <c r="BQ2227" s="50"/>
      <c r="BR2227" s="50"/>
      <c r="BS2227" s="50"/>
      <c r="BT2227" s="50"/>
      <c r="BU2227" s="50"/>
      <c r="BV2227" s="50"/>
      <c r="BW2227" s="50"/>
      <c r="BX2227" s="50"/>
      <c r="BY2227" s="50"/>
      <c r="BZ2227" s="50"/>
      <c r="CA2227" s="50"/>
      <c r="CB2227" s="50"/>
      <c r="CC2227" s="50"/>
      <c r="CD2227" s="50"/>
      <c r="CE2227" s="50"/>
      <c r="CF2227" s="50"/>
      <c r="CG2227" s="50"/>
      <c r="CH2227" s="50"/>
      <c r="CI2227" s="50"/>
      <c r="CJ2227" s="50"/>
      <c r="CK2227" s="50"/>
      <c r="CL2227" s="50"/>
      <c r="CM2227" s="50"/>
      <c r="CN2227" s="50"/>
      <c r="CO2227" s="50"/>
      <c r="CP2227" s="50"/>
      <c r="CQ2227" s="50"/>
      <c r="CR2227" s="50"/>
      <c r="CS2227" s="50"/>
      <c r="CT2227" s="50"/>
      <c r="CU2227" s="50"/>
      <c r="CV2227" s="50"/>
      <c r="CW2227" s="50"/>
      <c r="CX2227" s="50"/>
      <c r="CY2227" s="50"/>
      <c r="CZ2227" s="50"/>
      <c r="DA2227" s="50"/>
      <c r="DB2227" s="50"/>
      <c r="DC2227" s="50"/>
      <c r="DD2227" s="50"/>
      <c r="DE2227" s="50"/>
      <c r="DF2227" s="50"/>
      <c r="DG2227" s="50"/>
      <c r="DH2227" s="50"/>
      <c r="DI2227" s="50"/>
      <c r="DJ2227" s="50"/>
      <c r="DK2227" s="50"/>
      <c r="DL2227" s="50"/>
      <c r="DM2227" s="50"/>
      <c r="DN2227" s="50"/>
      <c r="DO2227" s="50"/>
      <c r="DP2227" s="50"/>
      <c r="DQ2227" s="50"/>
      <c r="DR2227" s="50"/>
      <c r="DS2227" s="50"/>
      <c r="DT2227" s="50"/>
      <c r="DU2227" s="50"/>
      <c r="DV2227" s="50"/>
      <c r="DW2227" s="50"/>
      <c r="DX2227" s="50"/>
      <c r="DY2227" s="50"/>
      <c r="DZ2227" s="50"/>
      <c r="EA2227" s="50"/>
      <c r="EB2227" s="50"/>
      <c r="EC2227" s="50"/>
      <c r="ED2227" s="50"/>
      <c r="EE2227" s="50"/>
      <c r="EF2227" s="50"/>
      <c r="EG2227" s="50"/>
      <c r="EH2227" s="50"/>
      <c r="EI2227" s="50"/>
      <c r="EJ2227" s="50"/>
      <c r="EK2227" s="50"/>
      <c r="EL2227" s="50"/>
      <c r="EM2227" s="50"/>
      <c r="EN2227" s="50"/>
      <c r="EO2227" s="50"/>
      <c r="EP2227" s="50"/>
      <c r="EQ2227" s="50"/>
      <c r="ER2227" s="50"/>
      <c r="ES2227" s="50"/>
      <c r="ET2227" s="50"/>
      <c r="EU2227" s="50"/>
      <c r="EV2227" s="50"/>
      <c r="EW2227" s="50"/>
      <c r="EX2227" s="50"/>
      <c r="EY2227" s="50"/>
      <c r="EZ2227" s="50"/>
      <c r="FA2227" s="50"/>
      <c r="FB2227" s="50"/>
      <c r="FC2227" s="50"/>
      <c r="FD2227" s="50"/>
      <c r="FE2227" s="50"/>
      <c r="FF2227" s="50"/>
      <c r="FG2227" s="50"/>
      <c r="FH2227" s="50"/>
      <c r="FI2227" s="50"/>
      <c r="FJ2227" s="50"/>
      <c r="FK2227" s="50"/>
      <c r="FL2227" s="50"/>
      <c r="FM2227" s="50"/>
      <c r="FN2227" s="50"/>
      <c r="FO2227" s="50"/>
      <c r="FP2227" s="50"/>
      <c r="FQ2227" s="50"/>
      <c r="FR2227" s="50"/>
      <c r="FS2227" s="50"/>
      <c r="FT2227" s="50"/>
      <c r="FU2227" s="50"/>
      <c r="FV2227" s="50"/>
      <c r="FW2227" s="50"/>
      <c r="FX2227" s="50"/>
      <c r="FY2227" s="50"/>
      <c r="FZ2227" s="50"/>
      <c r="GA2227" s="50"/>
      <c r="GB2227" s="50"/>
      <c r="GC2227" s="50"/>
      <c r="GD2227" s="50"/>
      <c r="GE2227" s="50"/>
      <c r="GF2227" s="50"/>
      <c r="GG2227" s="50"/>
      <c r="GH2227" s="50"/>
      <c r="GI2227" s="50"/>
      <c r="GJ2227" s="50"/>
      <c r="GK2227" s="50"/>
      <c r="GL2227" s="50"/>
      <c r="GM2227" s="50"/>
      <c r="GN2227" s="50"/>
      <c r="GO2227" s="50"/>
      <c r="GP2227" s="50"/>
      <c r="GQ2227" s="50"/>
      <c r="GR2227" s="50"/>
      <c r="GS2227" s="50"/>
      <c r="GT2227" s="50"/>
      <c r="GU2227" s="50"/>
      <c r="GV2227" s="50"/>
      <c r="GW2227" s="50"/>
      <c r="GX2227" s="50"/>
      <c r="GY2227" s="50"/>
      <c r="GZ2227" s="50"/>
      <c r="HA2227" s="50"/>
      <c r="HB2227" s="50"/>
      <c r="HC2227" s="50"/>
      <c r="HD2227" s="50"/>
      <c r="HE2227" s="50"/>
      <c r="HF2227" s="50"/>
      <c r="HG2227" s="50"/>
      <c r="HH2227" s="50"/>
      <c r="HI2227" s="50"/>
      <c r="HJ2227" s="50"/>
      <c r="HK2227" s="50"/>
      <c r="HL2227" s="50"/>
      <c r="HM2227" s="50"/>
      <c r="HN2227" s="50"/>
      <c r="HO2227" s="50"/>
      <c r="HP2227" s="50"/>
      <c r="HQ2227" s="50"/>
      <c r="HR2227" s="50"/>
      <c r="HS2227" s="50"/>
      <c r="HT2227" s="50"/>
      <c r="HU2227" s="50"/>
      <c r="HV2227" s="50"/>
      <c r="HW2227" s="50"/>
    </row>
    <row r="2228" spans="1:30" s="6" customFormat="1" ht="12.75" customHeight="1">
      <c r="A2228" s="395"/>
      <c r="B2228" s="396"/>
      <c r="C2228" s="396"/>
      <c r="D2228" s="396"/>
      <c r="E2228" s="396"/>
      <c r="F2228" s="396"/>
      <c r="G2228" s="396"/>
      <c r="H2228" s="396"/>
      <c r="I2228" s="396"/>
      <c r="J2228" s="396"/>
      <c r="K2228" s="396"/>
      <c r="L2228" s="396"/>
      <c r="M2228" s="396"/>
      <c r="N2228" s="396"/>
      <c r="O2228" s="396"/>
      <c r="P2228" s="396"/>
      <c r="Q2228" s="397"/>
      <c r="R2228" s="56" t="s">
        <v>214</v>
      </c>
      <c r="S2228" s="25">
        <f t="shared" si="610"/>
        <v>38199.4</v>
      </c>
      <c r="T2228" s="25">
        <f t="shared" si="610"/>
        <v>0</v>
      </c>
      <c r="U2228" s="558">
        <f>U2204-U2216</f>
        <v>38199.4</v>
      </c>
      <c r="V2228" s="25">
        <f>V2204-V2216</f>
        <v>0</v>
      </c>
      <c r="W2228" s="25">
        <f aca="true" t="shared" si="614" ref="W2228:AB2228">W2204-W2216</f>
        <v>0</v>
      </c>
      <c r="X2228" s="25">
        <f t="shared" si="614"/>
        <v>0</v>
      </c>
      <c r="Y2228" s="25">
        <f t="shared" si="614"/>
        <v>0</v>
      </c>
      <c r="Z2228" s="25">
        <f t="shared" si="614"/>
        <v>0</v>
      </c>
      <c r="AA2228" s="25">
        <f t="shared" si="614"/>
        <v>0</v>
      </c>
      <c r="AB2228" s="25">
        <f t="shared" si="614"/>
        <v>0</v>
      </c>
      <c r="AC2228" s="373"/>
      <c r="AD2228" s="374"/>
    </row>
    <row r="2229" spans="1:30" s="6" customFormat="1" ht="12.75" customHeight="1">
      <c r="A2229" s="395"/>
      <c r="B2229" s="396"/>
      <c r="C2229" s="396"/>
      <c r="D2229" s="396"/>
      <c r="E2229" s="396"/>
      <c r="F2229" s="396"/>
      <c r="G2229" s="396"/>
      <c r="H2229" s="396"/>
      <c r="I2229" s="396"/>
      <c r="J2229" s="396"/>
      <c r="K2229" s="396"/>
      <c r="L2229" s="396"/>
      <c r="M2229" s="396"/>
      <c r="N2229" s="396"/>
      <c r="O2229" s="396"/>
      <c r="P2229" s="396"/>
      <c r="Q2229" s="397"/>
      <c r="R2229" s="56" t="s">
        <v>215</v>
      </c>
      <c r="S2229" s="25">
        <f t="shared" si="610"/>
        <v>0</v>
      </c>
      <c r="T2229" s="25">
        <f t="shared" si="610"/>
        <v>0</v>
      </c>
      <c r="U2229" s="558">
        <f aca="true" t="shared" si="615" ref="U2229:AB2229">U2205-U2217</f>
        <v>0</v>
      </c>
      <c r="V2229" s="25">
        <f t="shared" si="615"/>
        <v>0</v>
      </c>
      <c r="W2229" s="25">
        <f t="shared" si="615"/>
        <v>0</v>
      </c>
      <c r="X2229" s="25">
        <f t="shared" si="615"/>
        <v>0</v>
      </c>
      <c r="Y2229" s="25">
        <f t="shared" si="615"/>
        <v>0</v>
      </c>
      <c r="Z2229" s="25">
        <f t="shared" si="615"/>
        <v>0</v>
      </c>
      <c r="AA2229" s="25">
        <f t="shared" si="615"/>
        <v>0</v>
      </c>
      <c r="AB2229" s="25">
        <f t="shared" si="615"/>
        <v>0</v>
      </c>
      <c r="AC2229" s="373"/>
      <c r="AD2229" s="374"/>
    </row>
    <row r="2230" spans="1:30" s="6" customFormat="1" ht="12.75" customHeight="1">
      <c r="A2230" s="395"/>
      <c r="B2230" s="396"/>
      <c r="C2230" s="396"/>
      <c r="D2230" s="396"/>
      <c r="E2230" s="396"/>
      <c r="F2230" s="396"/>
      <c r="G2230" s="396"/>
      <c r="H2230" s="396"/>
      <c r="I2230" s="396"/>
      <c r="J2230" s="396"/>
      <c r="K2230" s="396"/>
      <c r="L2230" s="396"/>
      <c r="M2230" s="396"/>
      <c r="N2230" s="396"/>
      <c r="O2230" s="396"/>
      <c r="P2230" s="396"/>
      <c r="Q2230" s="397"/>
      <c r="R2230" s="56" t="s">
        <v>216</v>
      </c>
      <c r="S2230" s="25">
        <f t="shared" si="610"/>
        <v>0</v>
      </c>
      <c r="T2230" s="25">
        <f t="shared" si="610"/>
        <v>0</v>
      </c>
      <c r="U2230" s="558">
        <f aca="true" t="shared" si="616" ref="U2230:AB2230">U2206-U2218</f>
        <v>0</v>
      </c>
      <c r="V2230" s="25">
        <f t="shared" si="616"/>
        <v>0</v>
      </c>
      <c r="W2230" s="25">
        <f t="shared" si="616"/>
        <v>0</v>
      </c>
      <c r="X2230" s="25">
        <f t="shared" si="616"/>
        <v>0</v>
      </c>
      <c r="Y2230" s="25">
        <f t="shared" si="616"/>
        <v>0</v>
      </c>
      <c r="Z2230" s="25">
        <f t="shared" si="616"/>
        <v>0</v>
      </c>
      <c r="AA2230" s="25">
        <f t="shared" si="616"/>
        <v>0</v>
      </c>
      <c r="AB2230" s="25">
        <f t="shared" si="616"/>
        <v>0</v>
      </c>
      <c r="AC2230" s="373"/>
      <c r="AD2230" s="374"/>
    </row>
    <row r="2231" spans="1:30" s="6" customFormat="1" ht="12.75" customHeight="1">
      <c r="A2231" s="395"/>
      <c r="B2231" s="396"/>
      <c r="C2231" s="396"/>
      <c r="D2231" s="396"/>
      <c r="E2231" s="396"/>
      <c r="F2231" s="396"/>
      <c r="G2231" s="396"/>
      <c r="H2231" s="396"/>
      <c r="I2231" s="396"/>
      <c r="J2231" s="396"/>
      <c r="K2231" s="396"/>
      <c r="L2231" s="396"/>
      <c r="M2231" s="396"/>
      <c r="N2231" s="396"/>
      <c r="O2231" s="396"/>
      <c r="P2231" s="396"/>
      <c r="Q2231" s="397"/>
      <c r="R2231" s="56" t="s">
        <v>217</v>
      </c>
      <c r="S2231" s="25">
        <f t="shared" si="610"/>
        <v>1970</v>
      </c>
      <c r="T2231" s="25">
        <f t="shared" si="610"/>
        <v>0</v>
      </c>
      <c r="U2231" s="558">
        <f aca="true" t="shared" si="617" ref="U2231:AB2231">U2207-U2219</f>
        <v>1970</v>
      </c>
      <c r="V2231" s="25">
        <f t="shared" si="617"/>
        <v>0</v>
      </c>
      <c r="W2231" s="25">
        <f t="shared" si="617"/>
        <v>0</v>
      </c>
      <c r="X2231" s="25">
        <f t="shared" si="617"/>
        <v>0</v>
      </c>
      <c r="Y2231" s="25">
        <f>Y2207-Y2219</f>
        <v>0</v>
      </c>
      <c r="Z2231" s="25">
        <f t="shared" si="617"/>
        <v>0</v>
      </c>
      <c r="AA2231" s="25">
        <f t="shared" si="617"/>
        <v>0</v>
      </c>
      <c r="AB2231" s="25">
        <f t="shared" si="617"/>
        <v>0</v>
      </c>
      <c r="AC2231" s="373"/>
      <c r="AD2231" s="374"/>
    </row>
    <row r="2232" spans="1:30" s="6" customFormat="1" ht="12.75" customHeight="1" thickBot="1">
      <c r="A2232" s="398"/>
      <c r="B2232" s="399"/>
      <c r="C2232" s="399"/>
      <c r="D2232" s="399"/>
      <c r="E2232" s="399"/>
      <c r="F2232" s="399"/>
      <c r="G2232" s="399"/>
      <c r="H2232" s="399"/>
      <c r="I2232" s="399"/>
      <c r="J2232" s="399"/>
      <c r="K2232" s="399"/>
      <c r="L2232" s="399"/>
      <c r="M2232" s="399"/>
      <c r="N2232" s="399"/>
      <c r="O2232" s="399"/>
      <c r="P2232" s="399"/>
      <c r="Q2232" s="400"/>
      <c r="R2232" s="57" t="s">
        <v>218</v>
      </c>
      <c r="S2232" s="26">
        <f t="shared" si="610"/>
        <v>17694.8</v>
      </c>
      <c r="T2232" s="26">
        <f t="shared" si="610"/>
        <v>0</v>
      </c>
      <c r="U2232" s="559">
        <f aca="true" t="shared" si="618" ref="U2232:AB2232">U2208-U2220</f>
        <v>17694.8</v>
      </c>
      <c r="V2232" s="26">
        <f t="shared" si="618"/>
        <v>0</v>
      </c>
      <c r="W2232" s="26">
        <f t="shared" si="618"/>
        <v>0</v>
      </c>
      <c r="X2232" s="26">
        <f t="shared" si="618"/>
        <v>0</v>
      </c>
      <c r="Y2232" s="26">
        <f t="shared" si="618"/>
        <v>0</v>
      </c>
      <c r="Z2232" s="26">
        <f t="shared" si="618"/>
        <v>0</v>
      </c>
      <c r="AA2232" s="26">
        <f t="shared" si="618"/>
        <v>0</v>
      </c>
      <c r="AB2232" s="26">
        <f t="shared" si="618"/>
        <v>0</v>
      </c>
      <c r="AC2232" s="375"/>
      <c r="AD2232" s="376"/>
    </row>
    <row r="2233" spans="1:30" s="6" customFormat="1" ht="12.75" customHeight="1">
      <c r="A2233" s="392" t="s">
        <v>181</v>
      </c>
      <c r="B2233" s="393"/>
      <c r="C2233" s="393"/>
      <c r="D2233" s="393"/>
      <c r="E2233" s="393"/>
      <c r="F2233" s="393"/>
      <c r="G2233" s="393"/>
      <c r="H2233" s="393"/>
      <c r="I2233" s="393"/>
      <c r="J2233" s="393"/>
      <c r="K2233" s="393"/>
      <c r="L2233" s="393"/>
      <c r="M2233" s="393"/>
      <c r="N2233" s="393"/>
      <c r="O2233" s="393"/>
      <c r="P2233" s="393"/>
      <c r="Q2233" s="394"/>
      <c r="R2233" s="55" t="s">
        <v>27</v>
      </c>
      <c r="S2233" s="534">
        <f>SUM(S2234:S2244)</f>
        <v>3598520.0999999996</v>
      </c>
      <c r="T2233" s="534">
        <f aca="true" t="shared" si="619" ref="T2233:AB2233">SUM(T2234:T2244)</f>
        <v>1025214.9999999999</v>
      </c>
      <c r="U2233" s="534">
        <f t="shared" si="619"/>
        <v>3401412.3</v>
      </c>
      <c r="V2233" s="8">
        <f t="shared" si="619"/>
        <v>978611.2999999998</v>
      </c>
      <c r="W2233" s="8">
        <f t="shared" si="619"/>
        <v>115938.7</v>
      </c>
      <c r="X2233" s="8">
        <f t="shared" si="619"/>
        <v>28338.7</v>
      </c>
      <c r="Y2233" s="8">
        <f t="shared" si="619"/>
        <v>81169.1</v>
      </c>
      <c r="Z2233" s="8">
        <f t="shared" si="619"/>
        <v>18265</v>
      </c>
      <c r="AA2233" s="8">
        <f t="shared" si="619"/>
        <v>0</v>
      </c>
      <c r="AB2233" s="8">
        <f t="shared" si="619"/>
        <v>0</v>
      </c>
      <c r="AC2233" s="386"/>
      <c r="AD2233" s="387"/>
    </row>
    <row r="2234" spans="1:30" s="6" customFormat="1" ht="12.75" customHeight="1">
      <c r="A2234" s="395"/>
      <c r="B2234" s="396"/>
      <c r="C2234" s="396"/>
      <c r="D2234" s="396"/>
      <c r="E2234" s="396"/>
      <c r="F2234" s="396"/>
      <c r="G2234" s="396"/>
      <c r="H2234" s="396"/>
      <c r="I2234" s="396"/>
      <c r="J2234" s="396"/>
      <c r="K2234" s="396"/>
      <c r="L2234" s="396"/>
      <c r="M2234" s="396"/>
      <c r="N2234" s="396"/>
      <c r="O2234" s="396"/>
      <c r="P2234" s="396"/>
      <c r="Q2234" s="397"/>
      <c r="R2234" s="56" t="s">
        <v>30</v>
      </c>
      <c r="S2234" s="558">
        <f>U2234+W2234+Y2234+AA2234</f>
        <v>97615.50000000001</v>
      </c>
      <c r="T2234" s="558">
        <f>V2234+X2234+Z2234+AB2234</f>
        <v>97615.50000000001</v>
      </c>
      <c r="U2234" s="558">
        <f aca="true" t="shared" si="620" ref="U2234:AB2244">U1748+U2093+U2198</f>
        <v>97615.50000000001</v>
      </c>
      <c r="V2234" s="25">
        <f t="shared" si="620"/>
        <v>97615.50000000001</v>
      </c>
      <c r="W2234" s="25">
        <f t="shared" si="620"/>
        <v>0</v>
      </c>
      <c r="X2234" s="25">
        <f t="shared" si="620"/>
        <v>0</v>
      </c>
      <c r="Y2234" s="25">
        <f t="shared" si="620"/>
        <v>0</v>
      </c>
      <c r="Z2234" s="25">
        <f t="shared" si="620"/>
        <v>0</v>
      </c>
      <c r="AA2234" s="25">
        <f t="shared" si="620"/>
        <v>0</v>
      </c>
      <c r="AB2234" s="25">
        <f t="shared" si="620"/>
        <v>0</v>
      </c>
      <c r="AC2234" s="388"/>
      <c r="AD2234" s="389"/>
    </row>
    <row r="2235" spans="1:30" s="6" customFormat="1" ht="12.75" customHeight="1">
      <c r="A2235" s="395"/>
      <c r="B2235" s="396"/>
      <c r="C2235" s="396"/>
      <c r="D2235" s="396"/>
      <c r="E2235" s="396"/>
      <c r="F2235" s="396"/>
      <c r="G2235" s="396"/>
      <c r="H2235" s="396"/>
      <c r="I2235" s="396"/>
      <c r="J2235" s="396"/>
      <c r="K2235" s="396"/>
      <c r="L2235" s="396"/>
      <c r="M2235" s="396"/>
      <c r="N2235" s="396"/>
      <c r="O2235" s="396"/>
      <c r="P2235" s="396"/>
      <c r="Q2235" s="397"/>
      <c r="R2235" s="56" t="s">
        <v>33</v>
      </c>
      <c r="S2235" s="558">
        <f aca="true" t="shared" si="621" ref="S2235:S2268">U2235+W2235+Y2235+AA2235</f>
        <v>237342.7</v>
      </c>
      <c r="T2235" s="558">
        <f aca="true" t="shared" si="622" ref="T2235:T2268">V2235+X2235+Z2235+AB2235</f>
        <v>237342.7</v>
      </c>
      <c r="U2235" s="558">
        <f t="shared" si="620"/>
        <v>237342.7</v>
      </c>
      <c r="V2235" s="25">
        <f t="shared" si="620"/>
        <v>237342.7</v>
      </c>
      <c r="W2235" s="25">
        <f t="shared" si="620"/>
        <v>0</v>
      </c>
      <c r="X2235" s="25">
        <f t="shared" si="620"/>
        <v>0</v>
      </c>
      <c r="Y2235" s="25">
        <f t="shared" si="620"/>
        <v>0</v>
      </c>
      <c r="Z2235" s="25">
        <f t="shared" si="620"/>
        <v>0</v>
      </c>
      <c r="AA2235" s="25">
        <f t="shared" si="620"/>
        <v>0</v>
      </c>
      <c r="AB2235" s="25">
        <f t="shared" si="620"/>
        <v>0</v>
      </c>
      <c r="AC2235" s="388"/>
      <c r="AD2235" s="389"/>
    </row>
    <row r="2236" spans="1:30" s="6" customFormat="1" ht="12.75" customHeight="1">
      <c r="A2236" s="395"/>
      <c r="B2236" s="396"/>
      <c r="C2236" s="396"/>
      <c r="D2236" s="396"/>
      <c r="E2236" s="396"/>
      <c r="F2236" s="396"/>
      <c r="G2236" s="396"/>
      <c r="H2236" s="396"/>
      <c r="I2236" s="396"/>
      <c r="J2236" s="396"/>
      <c r="K2236" s="396"/>
      <c r="L2236" s="396"/>
      <c r="M2236" s="396"/>
      <c r="N2236" s="396"/>
      <c r="O2236" s="396"/>
      <c r="P2236" s="396"/>
      <c r="Q2236" s="397"/>
      <c r="R2236" s="56" t="s">
        <v>34</v>
      </c>
      <c r="S2236" s="558">
        <f t="shared" si="621"/>
        <v>208320.5</v>
      </c>
      <c r="T2236" s="558">
        <f t="shared" si="622"/>
        <v>208320.5</v>
      </c>
      <c r="U2236" s="558">
        <f t="shared" si="620"/>
        <v>208320.5</v>
      </c>
      <c r="V2236" s="25">
        <f t="shared" si="620"/>
        <v>208320.5</v>
      </c>
      <c r="W2236" s="25">
        <f t="shared" si="620"/>
        <v>0</v>
      </c>
      <c r="X2236" s="25">
        <f t="shared" si="620"/>
        <v>0</v>
      </c>
      <c r="Y2236" s="25">
        <f t="shared" si="620"/>
        <v>0</v>
      </c>
      <c r="Z2236" s="25">
        <f t="shared" si="620"/>
        <v>0</v>
      </c>
      <c r="AA2236" s="25">
        <f t="shared" si="620"/>
        <v>0</v>
      </c>
      <c r="AB2236" s="25">
        <f t="shared" si="620"/>
        <v>0</v>
      </c>
      <c r="AC2236" s="388"/>
      <c r="AD2236" s="389"/>
    </row>
    <row r="2237" spans="1:30" s="6" customFormat="1" ht="12.75" customHeight="1">
      <c r="A2237" s="395"/>
      <c r="B2237" s="396"/>
      <c r="C2237" s="396"/>
      <c r="D2237" s="396"/>
      <c r="E2237" s="396"/>
      <c r="F2237" s="396"/>
      <c r="G2237" s="396"/>
      <c r="H2237" s="396"/>
      <c r="I2237" s="396"/>
      <c r="J2237" s="396"/>
      <c r="K2237" s="396"/>
      <c r="L2237" s="396"/>
      <c r="M2237" s="396"/>
      <c r="N2237" s="396"/>
      <c r="O2237" s="396"/>
      <c r="P2237" s="396"/>
      <c r="Q2237" s="397"/>
      <c r="R2237" s="56" t="s">
        <v>35</v>
      </c>
      <c r="S2237" s="558">
        <f>U2237+W2237+Y2237+AA2237</f>
        <v>174818.19999999998</v>
      </c>
      <c r="T2237" s="558">
        <f t="shared" si="622"/>
        <v>174818.19999999998</v>
      </c>
      <c r="U2237" s="558">
        <f t="shared" si="620"/>
        <v>174818.19999999998</v>
      </c>
      <c r="V2237" s="25">
        <f t="shared" si="620"/>
        <v>174818.19999999998</v>
      </c>
      <c r="W2237" s="25">
        <f t="shared" si="620"/>
        <v>0</v>
      </c>
      <c r="X2237" s="25">
        <f t="shared" si="620"/>
        <v>0</v>
      </c>
      <c r="Y2237" s="25">
        <f t="shared" si="620"/>
        <v>0</v>
      </c>
      <c r="Z2237" s="25">
        <f t="shared" si="620"/>
        <v>0</v>
      </c>
      <c r="AA2237" s="25">
        <f t="shared" si="620"/>
        <v>0</v>
      </c>
      <c r="AB2237" s="25">
        <f t="shared" si="620"/>
        <v>0</v>
      </c>
      <c r="AC2237" s="388"/>
      <c r="AD2237" s="389"/>
    </row>
    <row r="2238" spans="1:30" s="6" customFormat="1" ht="12.75" customHeight="1">
      <c r="A2238" s="395"/>
      <c r="B2238" s="396"/>
      <c r="C2238" s="396"/>
      <c r="D2238" s="396"/>
      <c r="E2238" s="396"/>
      <c r="F2238" s="396"/>
      <c r="G2238" s="396"/>
      <c r="H2238" s="396"/>
      <c r="I2238" s="396"/>
      <c r="J2238" s="396"/>
      <c r="K2238" s="396"/>
      <c r="L2238" s="396"/>
      <c r="M2238" s="396"/>
      <c r="N2238" s="396"/>
      <c r="O2238" s="396"/>
      <c r="P2238" s="396"/>
      <c r="Q2238" s="397"/>
      <c r="R2238" s="28" t="s">
        <v>36</v>
      </c>
      <c r="S2238" s="558">
        <f t="shared" si="621"/>
        <v>105953.4</v>
      </c>
      <c r="T2238" s="558">
        <f t="shared" si="622"/>
        <v>105953.4</v>
      </c>
      <c r="U2238" s="558">
        <f t="shared" si="620"/>
        <v>59349.7</v>
      </c>
      <c r="V2238" s="25">
        <f t="shared" si="620"/>
        <v>59349.7</v>
      </c>
      <c r="W2238" s="25">
        <f t="shared" si="620"/>
        <v>28338.7</v>
      </c>
      <c r="X2238" s="25">
        <f t="shared" si="620"/>
        <v>28338.7</v>
      </c>
      <c r="Y2238" s="25">
        <f t="shared" si="620"/>
        <v>18265</v>
      </c>
      <c r="Z2238" s="25">
        <f t="shared" si="620"/>
        <v>18265</v>
      </c>
      <c r="AA2238" s="25">
        <f t="shared" si="620"/>
        <v>0</v>
      </c>
      <c r="AB2238" s="25">
        <f t="shared" si="620"/>
        <v>0</v>
      </c>
      <c r="AC2238" s="388"/>
      <c r="AD2238" s="389"/>
    </row>
    <row r="2239" spans="1:30" s="6" customFormat="1" ht="12.75" customHeight="1">
      <c r="A2239" s="395"/>
      <c r="B2239" s="396"/>
      <c r="C2239" s="396"/>
      <c r="D2239" s="396"/>
      <c r="E2239" s="396"/>
      <c r="F2239" s="396"/>
      <c r="G2239" s="396"/>
      <c r="H2239" s="396"/>
      <c r="I2239" s="396"/>
      <c r="J2239" s="396"/>
      <c r="K2239" s="396"/>
      <c r="L2239" s="396"/>
      <c r="M2239" s="396"/>
      <c r="N2239" s="396"/>
      <c r="O2239" s="396"/>
      <c r="P2239" s="396"/>
      <c r="Q2239" s="397"/>
      <c r="R2239" s="28" t="s">
        <v>207</v>
      </c>
      <c r="S2239" s="558">
        <f t="shared" si="621"/>
        <v>143775.69999999998</v>
      </c>
      <c r="T2239" s="558">
        <f t="shared" si="622"/>
        <v>143775.69999999998</v>
      </c>
      <c r="U2239" s="558">
        <f t="shared" si="620"/>
        <v>143775.69999999998</v>
      </c>
      <c r="V2239" s="25">
        <f t="shared" si="620"/>
        <v>143775.69999999998</v>
      </c>
      <c r="W2239" s="25">
        <f t="shared" si="620"/>
        <v>0</v>
      </c>
      <c r="X2239" s="25">
        <f t="shared" si="620"/>
        <v>0</v>
      </c>
      <c r="Y2239" s="25">
        <f t="shared" si="620"/>
        <v>0</v>
      </c>
      <c r="Z2239" s="25">
        <f t="shared" si="620"/>
        <v>0</v>
      </c>
      <c r="AA2239" s="25">
        <f t="shared" si="620"/>
        <v>0</v>
      </c>
      <c r="AB2239" s="25">
        <f t="shared" si="620"/>
        <v>0</v>
      </c>
      <c r="AC2239" s="388"/>
      <c r="AD2239" s="389"/>
    </row>
    <row r="2240" spans="1:30" s="6" customFormat="1" ht="12.75" customHeight="1">
      <c r="A2240" s="395"/>
      <c r="B2240" s="396"/>
      <c r="C2240" s="396"/>
      <c r="D2240" s="396"/>
      <c r="E2240" s="396"/>
      <c r="F2240" s="396"/>
      <c r="G2240" s="396"/>
      <c r="H2240" s="396"/>
      <c r="I2240" s="396"/>
      <c r="J2240" s="396"/>
      <c r="K2240" s="396"/>
      <c r="L2240" s="396"/>
      <c r="M2240" s="396"/>
      <c r="N2240" s="396"/>
      <c r="O2240" s="396"/>
      <c r="P2240" s="396"/>
      <c r="Q2240" s="397"/>
      <c r="R2240" s="56" t="s">
        <v>214</v>
      </c>
      <c r="S2240" s="558">
        <f aca="true" t="shared" si="623" ref="S2240:T2243">U2240+W2240+Y2240+AA2240</f>
        <v>437997</v>
      </c>
      <c r="T2240" s="558">
        <f t="shared" si="623"/>
        <v>47789</v>
      </c>
      <c r="U2240" s="558">
        <f t="shared" si="620"/>
        <v>437997</v>
      </c>
      <c r="V2240" s="25">
        <f t="shared" si="620"/>
        <v>47789</v>
      </c>
      <c r="W2240" s="25">
        <f t="shared" si="620"/>
        <v>0</v>
      </c>
      <c r="X2240" s="25">
        <f t="shared" si="620"/>
        <v>0</v>
      </c>
      <c r="Y2240" s="25">
        <f t="shared" si="620"/>
        <v>0</v>
      </c>
      <c r="Z2240" s="25">
        <f t="shared" si="620"/>
        <v>0</v>
      </c>
      <c r="AA2240" s="25">
        <f t="shared" si="620"/>
        <v>0</v>
      </c>
      <c r="AB2240" s="25">
        <f t="shared" si="620"/>
        <v>0</v>
      </c>
      <c r="AC2240" s="388"/>
      <c r="AD2240" s="389"/>
    </row>
    <row r="2241" spans="1:30" s="6" customFormat="1" ht="12.75" customHeight="1">
      <c r="A2241" s="395"/>
      <c r="B2241" s="396"/>
      <c r="C2241" s="396"/>
      <c r="D2241" s="396"/>
      <c r="E2241" s="396"/>
      <c r="F2241" s="396"/>
      <c r="G2241" s="396"/>
      <c r="H2241" s="396"/>
      <c r="I2241" s="396"/>
      <c r="J2241" s="396"/>
      <c r="K2241" s="396"/>
      <c r="L2241" s="396"/>
      <c r="M2241" s="396"/>
      <c r="N2241" s="396"/>
      <c r="O2241" s="396"/>
      <c r="P2241" s="396"/>
      <c r="Q2241" s="397"/>
      <c r="R2241" s="56" t="s">
        <v>215</v>
      </c>
      <c r="S2241" s="25">
        <f t="shared" si="623"/>
        <v>263689.19999999995</v>
      </c>
      <c r="T2241" s="25">
        <f t="shared" si="623"/>
        <v>0</v>
      </c>
      <c r="U2241" s="558">
        <f t="shared" si="620"/>
        <v>263689.19999999995</v>
      </c>
      <c r="V2241" s="25">
        <f t="shared" si="620"/>
        <v>0</v>
      </c>
      <c r="W2241" s="25">
        <f t="shared" si="620"/>
        <v>0</v>
      </c>
      <c r="X2241" s="25">
        <f t="shared" si="620"/>
        <v>0</v>
      </c>
      <c r="Y2241" s="25">
        <f t="shared" si="620"/>
        <v>0</v>
      </c>
      <c r="Z2241" s="25">
        <f t="shared" si="620"/>
        <v>0</v>
      </c>
      <c r="AA2241" s="25">
        <f t="shared" si="620"/>
        <v>0</v>
      </c>
      <c r="AB2241" s="25">
        <f t="shared" si="620"/>
        <v>0</v>
      </c>
      <c r="AC2241" s="388"/>
      <c r="AD2241" s="389"/>
    </row>
    <row r="2242" spans="1:30" s="6" customFormat="1" ht="12.75" customHeight="1">
      <c r="A2242" s="395"/>
      <c r="B2242" s="396"/>
      <c r="C2242" s="396"/>
      <c r="D2242" s="396"/>
      <c r="E2242" s="396"/>
      <c r="F2242" s="396"/>
      <c r="G2242" s="396"/>
      <c r="H2242" s="396"/>
      <c r="I2242" s="396"/>
      <c r="J2242" s="396"/>
      <c r="K2242" s="396"/>
      <c r="L2242" s="396"/>
      <c r="M2242" s="396"/>
      <c r="N2242" s="396"/>
      <c r="O2242" s="396"/>
      <c r="P2242" s="396"/>
      <c r="Q2242" s="397"/>
      <c r="R2242" s="56" t="s">
        <v>216</v>
      </c>
      <c r="S2242" s="25">
        <f t="shared" si="623"/>
        <v>86663.5</v>
      </c>
      <c r="T2242" s="25">
        <f t="shared" si="623"/>
        <v>9600</v>
      </c>
      <c r="U2242" s="558">
        <f t="shared" si="620"/>
        <v>86663.5</v>
      </c>
      <c r="V2242" s="25">
        <f t="shared" si="620"/>
        <v>9600</v>
      </c>
      <c r="W2242" s="25">
        <f t="shared" si="620"/>
        <v>0</v>
      </c>
      <c r="X2242" s="25">
        <f t="shared" si="620"/>
        <v>0</v>
      </c>
      <c r="Y2242" s="25">
        <f t="shared" si="620"/>
        <v>0</v>
      </c>
      <c r="Z2242" s="25">
        <f t="shared" si="620"/>
        <v>0</v>
      </c>
      <c r="AA2242" s="25">
        <f t="shared" si="620"/>
        <v>0</v>
      </c>
      <c r="AB2242" s="25">
        <f t="shared" si="620"/>
        <v>0</v>
      </c>
      <c r="AC2242" s="388"/>
      <c r="AD2242" s="389"/>
    </row>
    <row r="2243" spans="1:30" s="6" customFormat="1" ht="12.75" customHeight="1">
      <c r="A2243" s="395"/>
      <c r="B2243" s="396"/>
      <c r="C2243" s="396"/>
      <c r="D2243" s="396"/>
      <c r="E2243" s="396"/>
      <c r="F2243" s="396"/>
      <c r="G2243" s="396"/>
      <c r="H2243" s="396"/>
      <c r="I2243" s="396"/>
      <c r="J2243" s="396"/>
      <c r="K2243" s="396"/>
      <c r="L2243" s="396"/>
      <c r="M2243" s="396"/>
      <c r="N2243" s="396"/>
      <c r="O2243" s="396"/>
      <c r="P2243" s="396"/>
      <c r="Q2243" s="397"/>
      <c r="R2243" s="56" t="s">
        <v>217</v>
      </c>
      <c r="S2243" s="25">
        <f t="shared" si="623"/>
        <v>400508.39999999985</v>
      </c>
      <c r="T2243" s="25">
        <f t="shared" si="623"/>
        <v>0</v>
      </c>
      <c r="U2243" s="558">
        <f t="shared" si="620"/>
        <v>366775.09999999986</v>
      </c>
      <c r="V2243" s="25">
        <f t="shared" si="620"/>
        <v>0</v>
      </c>
      <c r="W2243" s="25">
        <f t="shared" si="620"/>
        <v>0</v>
      </c>
      <c r="X2243" s="25">
        <f t="shared" si="620"/>
        <v>0</v>
      </c>
      <c r="Y2243" s="25">
        <f t="shared" si="620"/>
        <v>33733.3</v>
      </c>
      <c r="Z2243" s="25">
        <f t="shared" si="620"/>
        <v>0</v>
      </c>
      <c r="AA2243" s="25">
        <f t="shared" si="620"/>
        <v>0</v>
      </c>
      <c r="AB2243" s="25">
        <f t="shared" si="620"/>
        <v>0</v>
      </c>
      <c r="AC2243" s="388"/>
      <c r="AD2243" s="389"/>
    </row>
    <row r="2244" spans="1:30" s="6" customFormat="1" ht="12.75" customHeight="1" thickBot="1">
      <c r="A2244" s="398"/>
      <c r="B2244" s="399"/>
      <c r="C2244" s="399"/>
      <c r="D2244" s="399"/>
      <c r="E2244" s="399"/>
      <c r="F2244" s="399"/>
      <c r="G2244" s="399"/>
      <c r="H2244" s="399"/>
      <c r="I2244" s="399"/>
      <c r="J2244" s="399"/>
      <c r="K2244" s="399"/>
      <c r="L2244" s="399"/>
      <c r="M2244" s="399"/>
      <c r="N2244" s="399"/>
      <c r="O2244" s="399"/>
      <c r="P2244" s="399"/>
      <c r="Q2244" s="400"/>
      <c r="R2244" s="57" t="s">
        <v>218</v>
      </c>
      <c r="S2244" s="26">
        <f t="shared" si="621"/>
        <v>1441836</v>
      </c>
      <c r="T2244" s="26">
        <f t="shared" si="622"/>
        <v>0</v>
      </c>
      <c r="U2244" s="558">
        <f t="shared" si="620"/>
        <v>1325065.2</v>
      </c>
      <c r="V2244" s="25">
        <f t="shared" si="620"/>
        <v>0</v>
      </c>
      <c r="W2244" s="25">
        <f t="shared" si="620"/>
        <v>87600</v>
      </c>
      <c r="X2244" s="25">
        <f t="shared" si="620"/>
        <v>0</v>
      </c>
      <c r="Y2244" s="25">
        <f t="shared" si="620"/>
        <v>29170.8</v>
      </c>
      <c r="Z2244" s="25">
        <f t="shared" si="620"/>
        <v>0</v>
      </c>
      <c r="AA2244" s="25">
        <f t="shared" si="620"/>
        <v>0</v>
      </c>
      <c r="AB2244" s="25">
        <f t="shared" si="620"/>
        <v>0</v>
      </c>
      <c r="AC2244" s="390"/>
      <c r="AD2244" s="391"/>
    </row>
    <row r="2245" spans="1:231" s="6" customFormat="1" ht="12.75" customHeight="1">
      <c r="A2245" s="392" t="s">
        <v>140</v>
      </c>
      <c r="B2245" s="393"/>
      <c r="C2245" s="393"/>
      <c r="D2245" s="393"/>
      <c r="E2245" s="393"/>
      <c r="F2245" s="393"/>
      <c r="G2245" s="393"/>
      <c r="H2245" s="393"/>
      <c r="I2245" s="393"/>
      <c r="J2245" s="393"/>
      <c r="K2245" s="393"/>
      <c r="L2245" s="393"/>
      <c r="M2245" s="393"/>
      <c r="N2245" s="393"/>
      <c r="O2245" s="393"/>
      <c r="P2245" s="393"/>
      <c r="Q2245" s="394"/>
      <c r="R2245" s="55" t="s">
        <v>27</v>
      </c>
      <c r="S2245" s="8">
        <f>SUM(S2246:S2256)</f>
        <v>358386.09999999986</v>
      </c>
      <c r="T2245" s="8">
        <f aca="true" t="shared" si="624" ref="T2245:AB2245">SUM(T2246:T2256)</f>
        <v>61714.5</v>
      </c>
      <c r="U2245" s="534">
        <f t="shared" si="624"/>
        <v>358386.09999999986</v>
      </c>
      <c r="V2245" s="8">
        <f t="shared" si="624"/>
        <v>61714.5</v>
      </c>
      <c r="W2245" s="8">
        <f t="shared" si="624"/>
        <v>0</v>
      </c>
      <c r="X2245" s="8">
        <f t="shared" si="624"/>
        <v>0</v>
      </c>
      <c r="Y2245" s="8">
        <f t="shared" si="624"/>
        <v>0</v>
      </c>
      <c r="Z2245" s="8">
        <f t="shared" si="624"/>
        <v>0</v>
      </c>
      <c r="AA2245" s="8">
        <f t="shared" si="624"/>
        <v>0</v>
      </c>
      <c r="AB2245" s="8">
        <f t="shared" si="624"/>
        <v>0</v>
      </c>
      <c r="AC2245" s="371"/>
      <c r="AD2245" s="372"/>
      <c r="AE2245" s="380"/>
      <c r="AF2245" s="380"/>
      <c r="AG2245" s="380"/>
      <c r="AH2245" s="380"/>
      <c r="AI2245" s="380"/>
      <c r="AJ2245" s="380"/>
      <c r="AK2245" s="380"/>
      <c r="AL2245" s="380"/>
      <c r="AM2245" s="380"/>
      <c r="AN2245" s="380"/>
      <c r="AO2245" s="380"/>
      <c r="AP2245" s="380"/>
      <c r="AQ2245" s="380"/>
      <c r="AR2245" s="380"/>
      <c r="AS2245" s="380"/>
      <c r="AT2245" s="380"/>
      <c r="AU2245" s="380"/>
      <c r="AV2245" s="380"/>
      <c r="AW2245" s="380"/>
      <c r="AX2245" s="380"/>
      <c r="AY2245" s="380"/>
      <c r="AZ2245" s="380"/>
      <c r="BA2245" s="380" t="s">
        <v>140</v>
      </c>
      <c r="BB2245" s="380"/>
      <c r="BC2245" s="380"/>
      <c r="BD2245" s="380"/>
      <c r="BE2245" s="380" t="s">
        <v>140</v>
      </c>
      <c r="BF2245" s="380"/>
      <c r="BG2245" s="380"/>
      <c r="BH2245" s="380"/>
      <c r="BI2245" s="380" t="s">
        <v>140</v>
      </c>
      <c r="BJ2245" s="380"/>
      <c r="BK2245" s="380"/>
      <c r="BL2245" s="380"/>
      <c r="BM2245" s="380" t="s">
        <v>140</v>
      </c>
      <c r="BN2245" s="380"/>
      <c r="BO2245" s="380"/>
      <c r="BP2245" s="380"/>
      <c r="BQ2245" s="380" t="s">
        <v>140</v>
      </c>
      <c r="BR2245" s="380"/>
      <c r="BS2245" s="380"/>
      <c r="BT2245" s="380"/>
      <c r="BU2245" s="380" t="s">
        <v>140</v>
      </c>
      <c r="BV2245" s="380"/>
      <c r="BW2245" s="380"/>
      <c r="BX2245" s="380"/>
      <c r="BY2245" s="380" t="s">
        <v>140</v>
      </c>
      <c r="BZ2245" s="380"/>
      <c r="CA2245" s="380"/>
      <c r="CB2245" s="380"/>
      <c r="CC2245" s="380" t="s">
        <v>140</v>
      </c>
      <c r="CD2245" s="380"/>
      <c r="CE2245" s="380"/>
      <c r="CF2245" s="380"/>
      <c r="CG2245" s="380" t="s">
        <v>140</v>
      </c>
      <c r="CH2245" s="380"/>
      <c r="CI2245" s="380"/>
      <c r="CJ2245" s="380"/>
      <c r="CK2245" s="380" t="s">
        <v>140</v>
      </c>
      <c r="CL2245" s="380"/>
      <c r="CM2245" s="380"/>
      <c r="CN2245" s="380"/>
      <c r="CO2245" s="380" t="s">
        <v>140</v>
      </c>
      <c r="CP2245" s="380"/>
      <c r="CQ2245" s="380"/>
      <c r="CR2245" s="380"/>
      <c r="CS2245" s="380" t="s">
        <v>140</v>
      </c>
      <c r="CT2245" s="380"/>
      <c r="CU2245" s="380"/>
      <c r="CV2245" s="380"/>
      <c r="CW2245" s="380" t="s">
        <v>140</v>
      </c>
      <c r="CX2245" s="380"/>
      <c r="CY2245" s="380"/>
      <c r="CZ2245" s="380"/>
      <c r="DA2245" s="380" t="s">
        <v>140</v>
      </c>
      <c r="DB2245" s="380"/>
      <c r="DC2245" s="380"/>
      <c r="DD2245" s="380"/>
      <c r="DE2245" s="380" t="s">
        <v>140</v>
      </c>
      <c r="DF2245" s="380"/>
      <c r="DG2245" s="380"/>
      <c r="DH2245" s="380"/>
      <c r="DI2245" s="380" t="s">
        <v>140</v>
      </c>
      <c r="DJ2245" s="380"/>
      <c r="DK2245" s="380"/>
      <c r="DL2245" s="380"/>
      <c r="DM2245" s="380" t="s">
        <v>140</v>
      </c>
      <c r="DN2245" s="380"/>
      <c r="DO2245" s="380"/>
      <c r="DP2245" s="380"/>
      <c r="DQ2245" s="380" t="s">
        <v>140</v>
      </c>
      <c r="DR2245" s="380"/>
      <c r="DS2245" s="380"/>
      <c r="DT2245" s="380"/>
      <c r="DU2245" s="380" t="s">
        <v>140</v>
      </c>
      <c r="DV2245" s="380"/>
      <c r="DW2245" s="380"/>
      <c r="DX2245" s="380"/>
      <c r="DY2245" s="380" t="s">
        <v>140</v>
      </c>
      <c r="DZ2245" s="380"/>
      <c r="EA2245" s="380"/>
      <c r="EB2245" s="380"/>
      <c r="EC2245" s="380" t="s">
        <v>140</v>
      </c>
      <c r="ED2245" s="380"/>
      <c r="EE2245" s="380"/>
      <c r="EF2245" s="380"/>
      <c r="EG2245" s="380" t="s">
        <v>140</v>
      </c>
      <c r="EH2245" s="380"/>
      <c r="EI2245" s="380"/>
      <c r="EJ2245" s="380"/>
      <c r="EK2245" s="380" t="s">
        <v>140</v>
      </c>
      <c r="EL2245" s="380"/>
      <c r="EM2245" s="380"/>
      <c r="EN2245" s="380"/>
      <c r="EO2245" s="380" t="s">
        <v>140</v>
      </c>
      <c r="EP2245" s="380"/>
      <c r="EQ2245" s="380"/>
      <c r="ER2245" s="380"/>
      <c r="ES2245" s="380" t="s">
        <v>140</v>
      </c>
      <c r="ET2245" s="380"/>
      <c r="EU2245" s="380"/>
      <c r="EV2245" s="380"/>
      <c r="EW2245" s="380" t="s">
        <v>140</v>
      </c>
      <c r="EX2245" s="380"/>
      <c r="EY2245" s="380"/>
      <c r="EZ2245" s="380"/>
      <c r="FA2245" s="380" t="s">
        <v>140</v>
      </c>
      <c r="FB2245" s="380"/>
      <c r="FC2245" s="380"/>
      <c r="FD2245" s="380"/>
      <c r="FE2245" s="380" t="s">
        <v>140</v>
      </c>
      <c r="FF2245" s="380"/>
      <c r="FG2245" s="380"/>
      <c r="FH2245" s="380"/>
      <c r="FI2245" s="380" t="s">
        <v>140</v>
      </c>
      <c r="FJ2245" s="380"/>
      <c r="FK2245" s="380"/>
      <c r="FL2245" s="380"/>
      <c r="FM2245" s="380" t="s">
        <v>140</v>
      </c>
      <c r="FN2245" s="380"/>
      <c r="FO2245" s="380"/>
      <c r="FP2245" s="380"/>
      <c r="FQ2245" s="380" t="s">
        <v>140</v>
      </c>
      <c r="FR2245" s="380"/>
      <c r="FS2245" s="380"/>
      <c r="FT2245" s="380"/>
      <c r="FU2245" s="380" t="s">
        <v>140</v>
      </c>
      <c r="FV2245" s="380"/>
      <c r="FW2245" s="380"/>
      <c r="FX2245" s="380"/>
      <c r="FY2245" s="380" t="s">
        <v>140</v>
      </c>
      <c r="FZ2245" s="380"/>
      <c r="GA2245" s="380"/>
      <c r="GB2245" s="380"/>
      <c r="GC2245" s="380" t="s">
        <v>140</v>
      </c>
      <c r="GD2245" s="380"/>
      <c r="GE2245" s="380"/>
      <c r="GF2245" s="380"/>
      <c r="GG2245" s="380" t="s">
        <v>140</v>
      </c>
      <c r="GH2245" s="380"/>
      <c r="GI2245" s="380"/>
      <c r="GJ2245" s="380"/>
      <c r="GK2245" s="380" t="s">
        <v>140</v>
      </c>
      <c r="GL2245" s="380"/>
      <c r="GM2245" s="380"/>
      <c r="GN2245" s="380"/>
      <c r="GO2245" s="380" t="s">
        <v>140</v>
      </c>
      <c r="GP2245" s="380"/>
      <c r="GQ2245" s="380"/>
      <c r="GR2245" s="380"/>
      <c r="GS2245" s="380" t="s">
        <v>140</v>
      </c>
      <c r="GT2245" s="380"/>
      <c r="GU2245" s="380"/>
      <c r="GV2245" s="380"/>
      <c r="GW2245" s="380" t="s">
        <v>140</v>
      </c>
      <c r="GX2245" s="380"/>
      <c r="GY2245" s="380"/>
      <c r="GZ2245" s="380"/>
      <c r="HA2245" s="380" t="s">
        <v>140</v>
      </c>
      <c r="HB2245" s="380"/>
      <c r="HC2245" s="380"/>
      <c r="HD2245" s="380"/>
      <c r="HE2245" s="380" t="s">
        <v>140</v>
      </c>
      <c r="HF2245" s="380"/>
      <c r="HG2245" s="380"/>
      <c r="HH2245" s="380"/>
      <c r="HI2245" s="380" t="s">
        <v>140</v>
      </c>
      <c r="HJ2245" s="380"/>
      <c r="HK2245" s="380"/>
      <c r="HL2245" s="380"/>
      <c r="HM2245" s="380" t="s">
        <v>140</v>
      </c>
      <c r="HN2245" s="380"/>
      <c r="HO2245" s="380"/>
      <c r="HP2245" s="380"/>
      <c r="HQ2245" s="380" t="s">
        <v>140</v>
      </c>
      <c r="HR2245" s="380"/>
      <c r="HS2245" s="380"/>
      <c r="HT2245" s="380"/>
      <c r="HU2245" s="380" t="s">
        <v>140</v>
      </c>
      <c r="HV2245" s="380"/>
      <c r="HW2245" s="380"/>
    </row>
    <row r="2246" spans="1:231" s="6" customFormat="1" ht="12.75" customHeight="1">
      <c r="A2246" s="395"/>
      <c r="B2246" s="396"/>
      <c r="C2246" s="396"/>
      <c r="D2246" s="396"/>
      <c r="E2246" s="396"/>
      <c r="F2246" s="396"/>
      <c r="G2246" s="396"/>
      <c r="H2246" s="396"/>
      <c r="I2246" s="396"/>
      <c r="J2246" s="396"/>
      <c r="K2246" s="396"/>
      <c r="L2246" s="396"/>
      <c r="M2246" s="396"/>
      <c r="N2246" s="396"/>
      <c r="O2246" s="396"/>
      <c r="P2246" s="396"/>
      <c r="Q2246" s="397"/>
      <c r="R2246" s="56" t="s">
        <v>30</v>
      </c>
      <c r="S2246" s="25">
        <f t="shared" si="621"/>
        <v>17981.5</v>
      </c>
      <c r="T2246" s="25">
        <f t="shared" si="622"/>
        <v>17981.5</v>
      </c>
      <c r="U2246" s="558">
        <f aca="true" t="shared" si="625" ref="U2246:AB2256">U1760+U2105+U2210</f>
        <v>17981.5</v>
      </c>
      <c r="V2246" s="25">
        <f t="shared" si="625"/>
        <v>17981.5</v>
      </c>
      <c r="W2246" s="25">
        <f t="shared" si="625"/>
        <v>0</v>
      </c>
      <c r="X2246" s="25">
        <f t="shared" si="625"/>
        <v>0</v>
      </c>
      <c r="Y2246" s="25">
        <f t="shared" si="625"/>
        <v>0</v>
      </c>
      <c r="Z2246" s="25">
        <f t="shared" si="625"/>
        <v>0</v>
      </c>
      <c r="AA2246" s="25">
        <f t="shared" si="625"/>
        <v>0</v>
      </c>
      <c r="AB2246" s="29">
        <f t="shared" si="625"/>
        <v>0</v>
      </c>
      <c r="AC2246" s="373"/>
      <c r="AD2246" s="374"/>
      <c r="AE2246" s="380"/>
      <c r="AF2246" s="380"/>
      <c r="AG2246" s="380"/>
      <c r="AH2246" s="380"/>
      <c r="AI2246" s="380"/>
      <c r="AJ2246" s="380"/>
      <c r="AK2246" s="380"/>
      <c r="AL2246" s="380"/>
      <c r="AM2246" s="380"/>
      <c r="AN2246" s="380"/>
      <c r="AO2246" s="380"/>
      <c r="AP2246" s="380"/>
      <c r="AQ2246" s="380"/>
      <c r="AR2246" s="380"/>
      <c r="AS2246" s="380"/>
      <c r="AT2246" s="380"/>
      <c r="AU2246" s="380"/>
      <c r="AV2246" s="380"/>
      <c r="AW2246" s="380"/>
      <c r="AX2246" s="380"/>
      <c r="AY2246" s="380"/>
      <c r="AZ2246" s="380"/>
      <c r="BA2246" s="380"/>
      <c r="BB2246" s="380"/>
      <c r="BC2246" s="380"/>
      <c r="BD2246" s="380"/>
      <c r="BE2246" s="380"/>
      <c r="BF2246" s="380"/>
      <c r="BG2246" s="380"/>
      <c r="BH2246" s="380"/>
      <c r="BI2246" s="380"/>
      <c r="BJ2246" s="380"/>
      <c r="BK2246" s="380"/>
      <c r="BL2246" s="380"/>
      <c r="BM2246" s="380"/>
      <c r="BN2246" s="380"/>
      <c r="BO2246" s="380"/>
      <c r="BP2246" s="380"/>
      <c r="BQ2246" s="380"/>
      <c r="BR2246" s="380"/>
      <c r="BS2246" s="380"/>
      <c r="BT2246" s="380"/>
      <c r="BU2246" s="380"/>
      <c r="BV2246" s="380"/>
      <c r="BW2246" s="380"/>
      <c r="BX2246" s="380"/>
      <c r="BY2246" s="380"/>
      <c r="BZ2246" s="380"/>
      <c r="CA2246" s="380"/>
      <c r="CB2246" s="380"/>
      <c r="CC2246" s="380"/>
      <c r="CD2246" s="380"/>
      <c r="CE2246" s="380"/>
      <c r="CF2246" s="380"/>
      <c r="CG2246" s="380"/>
      <c r="CH2246" s="380"/>
      <c r="CI2246" s="380"/>
      <c r="CJ2246" s="380"/>
      <c r="CK2246" s="380"/>
      <c r="CL2246" s="380"/>
      <c r="CM2246" s="380"/>
      <c r="CN2246" s="380"/>
      <c r="CO2246" s="380"/>
      <c r="CP2246" s="380"/>
      <c r="CQ2246" s="380"/>
      <c r="CR2246" s="380"/>
      <c r="CS2246" s="380"/>
      <c r="CT2246" s="380"/>
      <c r="CU2246" s="380"/>
      <c r="CV2246" s="380"/>
      <c r="CW2246" s="380"/>
      <c r="CX2246" s="380"/>
      <c r="CY2246" s="380"/>
      <c r="CZ2246" s="380"/>
      <c r="DA2246" s="380"/>
      <c r="DB2246" s="380"/>
      <c r="DC2246" s="380"/>
      <c r="DD2246" s="380"/>
      <c r="DE2246" s="380"/>
      <c r="DF2246" s="380"/>
      <c r="DG2246" s="380"/>
      <c r="DH2246" s="380"/>
      <c r="DI2246" s="380"/>
      <c r="DJ2246" s="380"/>
      <c r="DK2246" s="380"/>
      <c r="DL2246" s="380"/>
      <c r="DM2246" s="380"/>
      <c r="DN2246" s="380"/>
      <c r="DO2246" s="380"/>
      <c r="DP2246" s="380"/>
      <c r="DQ2246" s="380"/>
      <c r="DR2246" s="380"/>
      <c r="DS2246" s="380"/>
      <c r="DT2246" s="380"/>
      <c r="DU2246" s="380"/>
      <c r="DV2246" s="380"/>
      <c r="DW2246" s="380"/>
      <c r="DX2246" s="380"/>
      <c r="DY2246" s="380"/>
      <c r="DZ2246" s="380"/>
      <c r="EA2246" s="380"/>
      <c r="EB2246" s="380"/>
      <c r="EC2246" s="380"/>
      <c r="ED2246" s="380"/>
      <c r="EE2246" s="380"/>
      <c r="EF2246" s="380"/>
      <c r="EG2246" s="380"/>
      <c r="EH2246" s="380"/>
      <c r="EI2246" s="380"/>
      <c r="EJ2246" s="380"/>
      <c r="EK2246" s="380"/>
      <c r="EL2246" s="380"/>
      <c r="EM2246" s="380"/>
      <c r="EN2246" s="380"/>
      <c r="EO2246" s="380"/>
      <c r="EP2246" s="380"/>
      <c r="EQ2246" s="380"/>
      <c r="ER2246" s="380"/>
      <c r="ES2246" s="380"/>
      <c r="ET2246" s="380"/>
      <c r="EU2246" s="380"/>
      <c r="EV2246" s="380"/>
      <c r="EW2246" s="380"/>
      <c r="EX2246" s="380"/>
      <c r="EY2246" s="380"/>
      <c r="EZ2246" s="380"/>
      <c r="FA2246" s="380"/>
      <c r="FB2246" s="380"/>
      <c r="FC2246" s="380"/>
      <c r="FD2246" s="380"/>
      <c r="FE2246" s="380"/>
      <c r="FF2246" s="380"/>
      <c r="FG2246" s="380"/>
      <c r="FH2246" s="380"/>
      <c r="FI2246" s="380"/>
      <c r="FJ2246" s="380"/>
      <c r="FK2246" s="380"/>
      <c r="FL2246" s="380"/>
      <c r="FM2246" s="380"/>
      <c r="FN2246" s="380"/>
      <c r="FO2246" s="380"/>
      <c r="FP2246" s="380"/>
      <c r="FQ2246" s="380"/>
      <c r="FR2246" s="380"/>
      <c r="FS2246" s="380"/>
      <c r="FT2246" s="380"/>
      <c r="FU2246" s="380"/>
      <c r="FV2246" s="380"/>
      <c r="FW2246" s="380"/>
      <c r="FX2246" s="380"/>
      <c r="FY2246" s="380"/>
      <c r="FZ2246" s="380"/>
      <c r="GA2246" s="380"/>
      <c r="GB2246" s="380"/>
      <c r="GC2246" s="380"/>
      <c r="GD2246" s="380"/>
      <c r="GE2246" s="380"/>
      <c r="GF2246" s="380"/>
      <c r="GG2246" s="380"/>
      <c r="GH2246" s="380"/>
      <c r="GI2246" s="380"/>
      <c r="GJ2246" s="380"/>
      <c r="GK2246" s="380"/>
      <c r="GL2246" s="380"/>
      <c r="GM2246" s="380"/>
      <c r="GN2246" s="380"/>
      <c r="GO2246" s="380"/>
      <c r="GP2246" s="380"/>
      <c r="GQ2246" s="380"/>
      <c r="GR2246" s="380"/>
      <c r="GS2246" s="380"/>
      <c r="GT2246" s="380"/>
      <c r="GU2246" s="380"/>
      <c r="GV2246" s="380"/>
      <c r="GW2246" s="380"/>
      <c r="GX2246" s="380"/>
      <c r="GY2246" s="380"/>
      <c r="GZ2246" s="380"/>
      <c r="HA2246" s="380"/>
      <c r="HB2246" s="380"/>
      <c r="HC2246" s="380"/>
      <c r="HD2246" s="380"/>
      <c r="HE2246" s="380"/>
      <c r="HF2246" s="380"/>
      <c r="HG2246" s="380"/>
      <c r="HH2246" s="380"/>
      <c r="HI2246" s="380"/>
      <c r="HJ2246" s="380"/>
      <c r="HK2246" s="380"/>
      <c r="HL2246" s="380"/>
      <c r="HM2246" s="380"/>
      <c r="HN2246" s="380"/>
      <c r="HO2246" s="380"/>
      <c r="HP2246" s="380"/>
      <c r="HQ2246" s="380"/>
      <c r="HR2246" s="380"/>
      <c r="HS2246" s="380"/>
      <c r="HT2246" s="380"/>
      <c r="HU2246" s="380"/>
      <c r="HV2246" s="380"/>
      <c r="HW2246" s="380"/>
    </row>
    <row r="2247" spans="1:231" s="6" customFormat="1" ht="12.75" customHeight="1">
      <c r="A2247" s="395"/>
      <c r="B2247" s="396"/>
      <c r="C2247" s="396"/>
      <c r="D2247" s="396"/>
      <c r="E2247" s="396"/>
      <c r="F2247" s="396"/>
      <c r="G2247" s="396"/>
      <c r="H2247" s="396"/>
      <c r="I2247" s="396"/>
      <c r="J2247" s="396"/>
      <c r="K2247" s="396"/>
      <c r="L2247" s="396"/>
      <c r="M2247" s="396"/>
      <c r="N2247" s="396"/>
      <c r="O2247" s="396"/>
      <c r="P2247" s="396"/>
      <c r="Q2247" s="397"/>
      <c r="R2247" s="56" t="s">
        <v>33</v>
      </c>
      <c r="S2247" s="25">
        <f t="shared" si="621"/>
        <v>7802.6</v>
      </c>
      <c r="T2247" s="25">
        <f t="shared" si="622"/>
        <v>7802.6</v>
      </c>
      <c r="U2247" s="558">
        <f t="shared" si="625"/>
        <v>7802.6</v>
      </c>
      <c r="V2247" s="25">
        <f t="shared" si="625"/>
        <v>7802.6</v>
      </c>
      <c r="W2247" s="25">
        <f t="shared" si="625"/>
        <v>0</v>
      </c>
      <c r="X2247" s="25">
        <f t="shared" si="625"/>
        <v>0</v>
      </c>
      <c r="Y2247" s="25">
        <f t="shared" si="625"/>
        <v>0</v>
      </c>
      <c r="Z2247" s="25">
        <f t="shared" si="625"/>
        <v>0</v>
      </c>
      <c r="AA2247" s="25">
        <f t="shared" si="625"/>
        <v>0</v>
      </c>
      <c r="AB2247" s="29">
        <f t="shared" si="625"/>
        <v>0</v>
      </c>
      <c r="AC2247" s="373"/>
      <c r="AD2247" s="374"/>
      <c r="AE2247" s="380"/>
      <c r="AF2247" s="380"/>
      <c r="AG2247" s="380"/>
      <c r="AH2247" s="380"/>
      <c r="AI2247" s="380"/>
      <c r="AJ2247" s="380"/>
      <c r="AK2247" s="380"/>
      <c r="AL2247" s="380"/>
      <c r="AM2247" s="380"/>
      <c r="AN2247" s="380"/>
      <c r="AO2247" s="380"/>
      <c r="AP2247" s="380"/>
      <c r="AQ2247" s="380"/>
      <c r="AR2247" s="380"/>
      <c r="AS2247" s="380"/>
      <c r="AT2247" s="380"/>
      <c r="AU2247" s="380"/>
      <c r="AV2247" s="380"/>
      <c r="AW2247" s="380"/>
      <c r="AX2247" s="380"/>
      <c r="AY2247" s="380"/>
      <c r="AZ2247" s="380"/>
      <c r="BA2247" s="380"/>
      <c r="BB2247" s="380"/>
      <c r="BC2247" s="380"/>
      <c r="BD2247" s="380"/>
      <c r="BE2247" s="380"/>
      <c r="BF2247" s="380"/>
      <c r="BG2247" s="380"/>
      <c r="BH2247" s="380"/>
      <c r="BI2247" s="380"/>
      <c r="BJ2247" s="380"/>
      <c r="BK2247" s="380"/>
      <c r="BL2247" s="380"/>
      <c r="BM2247" s="380"/>
      <c r="BN2247" s="380"/>
      <c r="BO2247" s="380"/>
      <c r="BP2247" s="380"/>
      <c r="BQ2247" s="380"/>
      <c r="BR2247" s="380"/>
      <c r="BS2247" s="380"/>
      <c r="BT2247" s="380"/>
      <c r="BU2247" s="380"/>
      <c r="BV2247" s="380"/>
      <c r="BW2247" s="380"/>
      <c r="BX2247" s="380"/>
      <c r="BY2247" s="380"/>
      <c r="BZ2247" s="380"/>
      <c r="CA2247" s="380"/>
      <c r="CB2247" s="380"/>
      <c r="CC2247" s="380"/>
      <c r="CD2247" s="380"/>
      <c r="CE2247" s="380"/>
      <c r="CF2247" s="380"/>
      <c r="CG2247" s="380"/>
      <c r="CH2247" s="380"/>
      <c r="CI2247" s="380"/>
      <c r="CJ2247" s="380"/>
      <c r="CK2247" s="380"/>
      <c r="CL2247" s="380"/>
      <c r="CM2247" s="380"/>
      <c r="CN2247" s="380"/>
      <c r="CO2247" s="380"/>
      <c r="CP2247" s="380"/>
      <c r="CQ2247" s="380"/>
      <c r="CR2247" s="380"/>
      <c r="CS2247" s="380"/>
      <c r="CT2247" s="380"/>
      <c r="CU2247" s="380"/>
      <c r="CV2247" s="380"/>
      <c r="CW2247" s="380"/>
      <c r="CX2247" s="380"/>
      <c r="CY2247" s="380"/>
      <c r="CZ2247" s="380"/>
      <c r="DA2247" s="380"/>
      <c r="DB2247" s="380"/>
      <c r="DC2247" s="380"/>
      <c r="DD2247" s="380"/>
      <c r="DE2247" s="380"/>
      <c r="DF2247" s="380"/>
      <c r="DG2247" s="380"/>
      <c r="DH2247" s="380"/>
      <c r="DI2247" s="380"/>
      <c r="DJ2247" s="380"/>
      <c r="DK2247" s="380"/>
      <c r="DL2247" s="380"/>
      <c r="DM2247" s="380"/>
      <c r="DN2247" s="380"/>
      <c r="DO2247" s="380"/>
      <c r="DP2247" s="380"/>
      <c r="DQ2247" s="380"/>
      <c r="DR2247" s="380"/>
      <c r="DS2247" s="380"/>
      <c r="DT2247" s="380"/>
      <c r="DU2247" s="380"/>
      <c r="DV2247" s="380"/>
      <c r="DW2247" s="380"/>
      <c r="DX2247" s="380"/>
      <c r="DY2247" s="380"/>
      <c r="DZ2247" s="380"/>
      <c r="EA2247" s="380"/>
      <c r="EB2247" s="380"/>
      <c r="EC2247" s="380"/>
      <c r="ED2247" s="380"/>
      <c r="EE2247" s="380"/>
      <c r="EF2247" s="380"/>
      <c r="EG2247" s="380"/>
      <c r="EH2247" s="380"/>
      <c r="EI2247" s="380"/>
      <c r="EJ2247" s="380"/>
      <c r="EK2247" s="380"/>
      <c r="EL2247" s="380"/>
      <c r="EM2247" s="380"/>
      <c r="EN2247" s="380"/>
      <c r="EO2247" s="380"/>
      <c r="EP2247" s="380"/>
      <c r="EQ2247" s="380"/>
      <c r="ER2247" s="380"/>
      <c r="ES2247" s="380"/>
      <c r="ET2247" s="380"/>
      <c r="EU2247" s="380"/>
      <c r="EV2247" s="380"/>
      <c r="EW2247" s="380"/>
      <c r="EX2247" s="380"/>
      <c r="EY2247" s="380"/>
      <c r="EZ2247" s="380"/>
      <c r="FA2247" s="380"/>
      <c r="FB2247" s="380"/>
      <c r="FC2247" s="380"/>
      <c r="FD2247" s="380"/>
      <c r="FE2247" s="380"/>
      <c r="FF2247" s="380"/>
      <c r="FG2247" s="380"/>
      <c r="FH2247" s="380"/>
      <c r="FI2247" s="380"/>
      <c r="FJ2247" s="380"/>
      <c r="FK2247" s="380"/>
      <c r="FL2247" s="380"/>
      <c r="FM2247" s="380"/>
      <c r="FN2247" s="380"/>
      <c r="FO2247" s="380"/>
      <c r="FP2247" s="380"/>
      <c r="FQ2247" s="380"/>
      <c r="FR2247" s="380"/>
      <c r="FS2247" s="380"/>
      <c r="FT2247" s="380"/>
      <c r="FU2247" s="380"/>
      <c r="FV2247" s="380"/>
      <c r="FW2247" s="380"/>
      <c r="FX2247" s="380"/>
      <c r="FY2247" s="380"/>
      <c r="FZ2247" s="380"/>
      <c r="GA2247" s="380"/>
      <c r="GB2247" s="380"/>
      <c r="GC2247" s="380"/>
      <c r="GD2247" s="380"/>
      <c r="GE2247" s="380"/>
      <c r="GF2247" s="380"/>
      <c r="GG2247" s="380"/>
      <c r="GH2247" s="380"/>
      <c r="GI2247" s="380"/>
      <c r="GJ2247" s="380"/>
      <c r="GK2247" s="380"/>
      <c r="GL2247" s="380"/>
      <c r="GM2247" s="380"/>
      <c r="GN2247" s="380"/>
      <c r="GO2247" s="380"/>
      <c r="GP2247" s="380"/>
      <c r="GQ2247" s="380"/>
      <c r="GR2247" s="380"/>
      <c r="GS2247" s="380"/>
      <c r="GT2247" s="380"/>
      <c r="GU2247" s="380"/>
      <c r="GV2247" s="380"/>
      <c r="GW2247" s="380"/>
      <c r="GX2247" s="380"/>
      <c r="GY2247" s="380"/>
      <c r="GZ2247" s="380"/>
      <c r="HA2247" s="380"/>
      <c r="HB2247" s="380"/>
      <c r="HC2247" s="380"/>
      <c r="HD2247" s="380"/>
      <c r="HE2247" s="380"/>
      <c r="HF2247" s="380"/>
      <c r="HG2247" s="380"/>
      <c r="HH2247" s="380"/>
      <c r="HI2247" s="380"/>
      <c r="HJ2247" s="380"/>
      <c r="HK2247" s="380"/>
      <c r="HL2247" s="380"/>
      <c r="HM2247" s="380"/>
      <c r="HN2247" s="380"/>
      <c r="HO2247" s="380"/>
      <c r="HP2247" s="380"/>
      <c r="HQ2247" s="380"/>
      <c r="HR2247" s="380"/>
      <c r="HS2247" s="380"/>
      <c r="HT2247" s="380"/>
      <c r="HU2247" s="380"/>
      <c r="HV2247" s="380"/>
      <c r="HW2247" s="380"/>
    </row>
    <row r="2248" spans="1:231" s="6" customFormat="1" ht="12.75" customHeight="1">
      <c r="A2248" s="395"/>
      <c r="B2248" s="396"/>
      <c r="C2248" s="396"/>
      <c r="D2248" s="396"/>
      <c r="E2248" s="396"/>
      <c r="F2248" s="396"/>
      <c r="G2248" s="396"/>
      <c r="H2248" s="396"/>
      <c r="I2248" s="396"/>
      <c r="J2248" s="396"/>
      <c r="K2248" s="396"/>
      <c r="L2248" s="396"/>
      <c r="M2248" s="396"/>
      <c r="N2248" s="396"/>
      <c r="O2248" s="396"/>
      <c r="P2248" s="396"/>
      <c r="Q2248" s="397"/>
      <c r="R2248" s="56" t="s">
        <v>34</v>
      </c>
      <c r="S2248" s="25">
        <f t="shared" si="621"/>
        <v>13113.4</v>
      </c>
      <c r="T2248" s="25">
        <f t="shared" si="622"/>
        <v>13113.4</v>
      </c>
      <c r="U2248" s="558">
        <f t="shared" si="625"/>
        <v>13113.4</v>
      </c>
      <c r="V2248" s="25">
        <f t="shared" si="625"/>
        <v>13113.4</v>
      </c>
      <c r="W2248" s="25">
        <f t="shared" si="625"/>
        <v>0</v>
      </c>
      <c r="X2248" s="25">
        <f t="shared" si="625"/>
        <v>0</v>
      </c>
      <c r="Y2248" s="25">
        <f t="shared" si="625"/>
        <v>0</v>
      </c>
      <c r="Z2248" s="25">
        <f t="shared" si="625"/>
        <v>0</v>
      </c>
      <c r="AA2248" s="25">
        <f t="shared" si="625"/>
        <v>0</v>
      </c>
      <c r="AB2248" s="29">
        <f t="shared" si="625"/>
        <v>0</v>
      </c>
      <c r="AC2248" s="373"/>
      <c r="AD2248" s="374"/>
      <c r="AE2248" s="380"/>
      <c r="AF2248" s="380"/>
      <c r="AG2248" s="380"/>
      <c r="AH2248" s="380"/>
      <c r="AI2248" s="380"/>
      <c r="AJ2248" s="380"/>
      <c r="AK2248" s="380"/>
      <c r="AL2248" s="380"/>
      <c r="AM2248" s="380"/>
      <c r="AN2248" s="380"/>
      <c r="AO2248" s="380"/>
      <c r="AP2248" s="380"/>
      <c r="AQ2248" s="380"/>
      <c r="AR2248" s="380"/>
      <c r="AS2248" s="380"/>
      <c r="AT2248" s="380"/>
      <c r="AU2248" s="380"/>
      <c r="AV2248" s="380"/>
      <c r="AW2248" s="380"/>
      <c r="AX2248" s="380"/>
      <c r="AY2248" s="380"/>
      <c r="AZ2248" s="380"/>
      <c r="BA2248" s="380"/>
      <c r="BB2248" s="380"/>
      <c r="BC2248" s="380"/>
      <c r="BD2248" s="380"/>
      <c r="BE2248" s="380"/>
      <c r="BF2248" s="380"/>
      <c r="BG2248" s="380"/>
      <c r="BH2248" s="380"/>
      <c r="BI2248" s="380"/>
      <c r="BJ2248" s="380"/>
      <c r="BK2248" s="380"/>
      <c r="BL2248" s="380"/>
      <c r="BM2248" s="380"/>
      <c r="BN2248" s="380"/>
      <c r="BO2248" s="380"/>
      <c r="BP2248" s="380"/>
      <c r="BQ2248" s="380"/>
      <c r="BR2248" s="380"/>
      <c r="BS2248" s="380"/>
      <c r="BT2248" s="380"/>
      <c r="BU2248" s="380"/>
      <c r="BV2248" s="380"/>
      <c r="BW2248" s="380"/>
      <c r="BX2248" s="380"/>
      <c r="BY2248" s="380"/>
      <c r="BZ2248" s="380"/>
      <c r="CA2248" s="380"/>
      <c r="CB2248" s="380"/>
      <c r="CC2248" s="380"/>
      <c r="CD2248" s="380"/>
      <c r="CE2248" s="380"/>
      <c r="CF2248" s="380"/>
      <c r="CG2248" s="380"/>
      <c r="CH2248" s="380"/>
      <c r="CI2248" s="380"/>
      <c r="CJ2248" s="380"/>
      <c r="CK2248" s="380"/>
      <c r="CL2248" s="380"/>
      <c r="CM2248" s="380"/>
      <c r="CN2248" s="380"/>
      <c r="CO2248" s="380"/>
      <c r="CP2248" s="380"/>
      <c r="CQ2248" s="380"/>
      <c r="CR2248" s="380"/>
      <c r="CS2248" s="380"/>
      <c r="CT2248" s="380"/>
      <c r="CU2248" s="380"/>
      <c r="CV2248" s="380"/>
      <c r="CW2248" s="380"/>
      <c r="CX2248" s="380"/>
      <c r="CY2248" s="380"/>
      <c r="CZ2248" s="380"/>
      <c r="DA2248" s="380"/>
      <c r="DB2248" s="380"/>
      <c r="DC2248" s="380"/>
      <c r="DD2248" s="380"/>
      <c r="DE2248" s="380"/>
      <c r="DF2248" s="380"/>
      <c r="DG2248" s="380"/>
      <c r="DH2248" s="380"/>
      <c r="DI2248" s="380"/>
      <c r="DJ2248" s="380"/>
      <c r="DK2248" s="380"/>
      <c r="DL2248" s="380"/>
      <c r="DM2248" s="380"/>
      <c r="DN2248" s="380"/>
      <c r="DO2248" s="380"/>
      <c r="DP2248" s="380"/>
      <c r="DQ2248" s="380"/>
      <c r="DR2248" s="380"/>
      <c r="DS2248" s="380"/>
      <c r="DT2248" s="380"/>
      <c r="DU2248" s="380"/>
      <c r="DV2248" s="380"/>
      <c r="DW2248" s="380"/>
      <c r="DX2248" s="380"/>
      <c r="DY2248" s="380"/>
      <c r="DZ2248" s="380"/>
      <c r="EA2248" s="380"/>
      <c r="EB2248" s="380"/>
      <c r="EC2248" s="380"/>
      <c r="ED2248" s="380"/>
      <c r="EE2248" s="380"/>
      <c r="EF2248" s="380"/>
      <c r="EG2248" s="380"/>
      <c r="EH2248" s="380"/>
      <c r="EI2248" s="380"/>
      <c r="EJ2248" s="380"/>
      <c r="EK2248" s="380"/>
      <c r="EL2248" s="380"/>
      <c r="EM2248" s="380"/>
      <c r="EN2248" s="380"/>
      <c r="EO2248" s="380"/>
      <c r="EP2248" s="380"/>
      <c r="EQ2248" s="380"/>
      <c r="ER2248" s="380"/>
      <c r="ES2248" s="380"/>
      <c r="ET2248" s="380"/>
      <c r="EU2248" s="380"/>
      <c r="EV2248" s="380"/>
      <c r="EW2248" s="380"/>
      <c r="EX2248" s="380"/>
      <c r="EY2248" s="380"/>
      <c r="EZ2248" s="380"/>
      <c r="FA2248" s="380"/>
      <c r="FB2248" s="380"/>
      <c r="FC2248" s="380"/>
      <c r="FD2248" s="380"/>
      <c r="FE2248" s="380"/>
      <c r="FF2248" s="380"/>
      <c r="FG2248" s="380"/>
      <c r="FH2248" s="380"/>
      <c r="FI2248" s="380"/>
      <c r="FJ2248" s="380"/>
      <c r="FK2248" s="380"/>
      <c r="FL2248" s="380"/>
      <c r="FM2248" s="380"/>
      <c r="FN2248" s="380"/>
      <c r="FO2248" s="380"/>
      <c r="FP2248" s="380"/>
      <c r="FQ2248" s="380"/>
      <c r="FR2248" s="380"/>
      <c r="FS2248" s="380"/>
      <c r="FT2248" s="380"/>
      <c r="FU2248" s="380"/>
      <c r="FV2248" s="380"/>
      <c r="FW2248" s="380"/>
      <c r="FX2248" s="380"/>
      <c r="FY2248" s="380"/>
      <c r="FZ2248" s="380"/>
      <c r="GA2248" s="380"/>
      <c r="GB2248" s="380"/>
      <c r="GC2248" s="380"/>
      <c r="GD2248" s="380"/>
      <c r="GE2248" s="380"/>
      <c r="GF2248" s="380"/>
      <c r="GG2248" s="380"/>
      <c r="GH2248" s="380"/>
      <c r="GI2248" s="380"/>
      <c r="GJ2248" s="380"/>
      <c r="GK2248" s="380"/>
      <c r="GL2248" s="380"/>
      <c r="GM2248" s="380"/>
      <c r="GN2248" s="380"/>
      <c r="GO2248" s="380"/>
      <c r="GP2248" s="380"/>
      <c r="GQ2248" s="380"/>
      <c r="GR2248" s="380"/>
      <c r="GS2248" s="380"/>
      <c r="GT2248" s="380"/>
      <c r="GU2248" s="380"/>
      <c r="GV2248" s="380"/>
      <c r="GW2248" s="380"/>
      <c r="GX2248" s="380"/>
      <c r="GY2248" s="380"/>
      <c r="GZ2248" s="380"/>
      <c r="HA2248" s="380"/>
      <c r="HB2248" s="380"/>
      <c r="HC2248" s="380"/>
      <c r="HD2248" s="380"/>
      <c r="HE2248" s="380"/>
      <c r="HF2248" s="380"/>
      <c r="HG2248" s="380"/>
      <c r="HH2248" s="380"/>
      <c r="HI2248" s="380"/>
      <c r="HJ2248" s="380"/>
      <c r="HK2248" s="380"/>
      <c r="HL2248" s="380"/>
      <c r="HM2248" s="380"/>
      <c r="HN2248" s="380"/>
      <c r="HO2248" s="380"/>
      <c r="HP2248" s="380"/>
      <c r="HQ2248" s="380"/>
      <c r="HR2248" s="380"/>
      <c r="HS2248" s="380"/>
      <c r="HT2248" s="380"/>
      <c r="HU2248" s="380"/>
      <c r="HV2248" s="380"/>
      <c r="HW2248" s="380"/>
    </row>
    <row r="2249" spans="1:231" s="6" customFormat="1" ht="12.75" customHeight="1">
      <c r="A2249" s="395"/>
      <c r="B2249" s="396"/>
      <c r="C2249" s="396"/>
      <c r="D2249" s="396"/>
      <c r="E2249" s="396"/>
      <c r="F2249" s="396"/>
      <c r="G2249" s="396"/>
      <c r="H2249" s="396"/>
      <c r="I2249" s="396"/>
      <c r="J2249" s="396"/>
      <c r="K2249" s="396"/>
      <c r="L2249" s="396"/>
      <c r="M2249" s="396"/>
      <c r="N2249" s="396"/>
      <c r="O2249" s="396"/>
      <c r="P2249" s="396"/>
      <c r="Q2249" s="397"/>
      <c r="R2249" s="56" t="s">
        <v>35</v>
      </c>
      <c r="S2249" s="25">
        <f t="shared" si="621"/>
        <v>0</v>
      </c>
      <c r="T2249" s="25">
        <f t="shared" si="622"/>
        <v>0</v>
      </c>
      <c r="U2249" s="558">
        <f t="shared" si="625"/>
        <v>0</v>
      </c>
      <c r="V2249" s="25">
        <f t="shared" si="625"/>
        <v>0</v>
      </c>
      <c r="W2249" s="25">
        <f t="shared" si="625"/>
        <v>0</v>
      </c>
      <c r="X2249" s="25">
        <f t="shared" si="625"/>
        <v>0</v>
      </c>
      <c r="Y2249" s="25">
        <f t="shared" si="625"/>
        <v>0</v>
      </c>
      <c r="Z2249" s="25">
        <f t="shared" si="625"/>
        <v>0</v>
      </c>
      <c r="AA2249" s="25">
        <f t="shared" si="625"/>
        <v>0</v>
      </c>
      <c r="AB2249" s="29">
        <f t="shared" si="625"/>
        <v>0</v>
      </c>
      <c r="AC2249" s="373"/>
      <c r="AD2249" s="374"/>
      <c r="AE2249" s="380"/>
      <c r="AF2249" s="380"/>
      <c r="AG2249" s="380"/>
      <c r="AH2249" s="380"/>
      <c r="AI2249" s="380"/>
      <c r="AJ2249" s="380"/>
      <c r="AK2249" s="380"/>
      <c r="AL2249" s="380"/>
      <c r="AM2249" s="380"/>
      <c r="AN2249" s="380"/>
      <c r="AO2249" s="380"/>
      <c r="AP2249" s="380"/>
      <c r="AQ2249" s="380"/>
      <c r="AR2249" s="380"/>
      <c r="AS2249" s="380"/>
      <c r="AT2249" s="380"/>
      <c r="AU2249" s="380"/>
      <c r="AV2249" s="380"/>
      <c r="AW2249" s="380"/>
      <c r="AX2249" s="380"/>
      <c r="AY2249" s="380"/>
      <c r="AZ2249" s="380"/>
      <c r="BA2249" s="380"/>
      <c r="BB2249" s="380"/>
      <c r="BC2249" s="380"/>
      <c r="BD2249" s="380"/>
      <c r="BE2249" s="380"/>
      <c r="BF2249" s="380"/>
      <c r="BG2249" s="380"/>
      <c r="BH2249" s="380"/>
      <c r="BI2249" s="380"/>
      <c r="BJ2249" s="380"/>
      <c r="BK2249" s="380"/>
      <c r="BL2249" s="380"/>
      <c r="BM2249" s="380"/>
      <c r="BN2249" s="380"/>
      <c r="BO2249" s="380"/>
      <c r="BP2249" s="380"/>
      <c r="BQ2249" s="380"/>
      <c r="BR2249" s="380"/>
      <c r="BS2249" s="380"/>
      <c r="BT2249" s="380"/>
      <c r="BU2249" s="380"/>
      <c r="BV2249" s="380"/>
      <c r="BW2249" s="380"/>
      <c r="BX2249" s="380"/>
      <c r="BY2249" s="380"/>
      <c r="BZ2249" s="380"/>
      <c r="CA2249" s="380"/>
      <c r="CB2249" s="380"/>
      <c r="CC2249" s="380"/>
      <c r="CD2249" s="380"/>
      <c r="CE2249" s="380"/>
      <c r="CF2249" s="380"/>
      <c r="CG2249" s="380"/>
      <c r="CH2249" s="380"/>
      <c r="CI2249" s="380"/>
      <c r="CJ2249" s="380"/>
      <c r="CK2249" s="380"/>
      <c r="CL2249" s="380"/>
      <c r="CM2249" s="380"/>
      <c r="CN2249" s="380"/>
      <c r="CO2249" s="380"/>
      <c r="CP2249" s="380"/>
      <c r="CQ2249" s="380"/>
      <c r="CR2249" s="380"/>
      <c r="CS2249" s="380"/>
      <c r="CT2249" s="380"/>
      <c r="CU2249" s="380"/>
      <c r="CV2249" s="380"/>
      <c r="CW2249" s="380"/>
      <c r="CX2249" s="380"/>
      <c r="CY2249" s="380"/>
      <c r="CZ2249" s="380"/>
      <c r="DA2249" s="380"/>
      <c r="DB2249" s="380"/>
      <c r="DC2249" s="380"/>
      <c r="DD2249" s="380"/>
      <c r="DE2249" s="380"/>
      <c r="DF2249" s="380"/>
      <c r="DG2249" s="380"/>
      <c r="DH2249" s="380"/>
      <c r="DI2249" s="380"/>
      <c r="DJ2249" s="380"/>
      <c r="DK2249" s="380"/>
      <c r="DL2249" s="380"/>
      <c r="DM2249" s="380"/>
      <c r="DN2249" s="380"/>
      <c r="DO2249" s="380"/>
      <c r="DP2249" s="380"/>
      <c r="DQ2249" s="380"/>
      <c r="DR2249" s="380"/>
      <c r="DS2249" s="380"/>
      <c r="DT2249" s="380"/>
      <c r="DU2249" s="380"/>
      <c r="DV2249" s="380"/>
      <c r="DW2249" s="380"/>
      <c r="DX2249" s="380"/>
      <c r="DY2249" s="380"/>
      <c r="DZ2249" s="380"/>
      <c r="EA2249" s="380"/>
      <c r="EB2249" s="380"/>
      <c r="EC2249" s="380"/>
      <c r="ED2249" s="380"/>
      <c r="EE2249" s="380"/>
      <c r="EF2249" s="380"/>
      <c r="EG2249" s="380"/>
      <c r="EH2249" s="380"/>
      <c r="EI2249" s="380"/>
      <c r="EJ2249" s="380"/>
      <c r="EK2249" s="380"/>
      <c r="EL2249" s="380"/>
      <c r="EM2249" s="380"/>
      <c r="EN2249" s="380"/>
      <c r="EO2249" s="380"/>
      <c r="EP2249" s="380"/>
      <c r="EQ2249" s="380"/>
      <c r="ER2249" s="380"/>
      <c r="ES2249" s="380"/>
      <c r="ET2249" s="380"/>
      <c r="EU2249" s="380"/>
      <c r="EV2249" s="380"/>
      <c r="EW2249" s="380"/>
      <c r="EX2249" s="380"/>
      <c r="EY2249" s="380"/>
      <c r="EZ2249" s="380"/>
      <c r="FA2249" s="380"/>
      <c r="FB2249" s="380"/>
      <c r="FC2249" s="380"/>
      <c r="FD2249" s="380"/>
      <c r="FE2249" s="380"/>
      <c r="FF2249" s="380"/>
      <c r="FG2249" s="380"/>
      <c r="FH2249" s="380"/>
      <c r="FI2249" s="380"/>
      <c r="FJ2249" s="380"/>
      <c r="FK2249" s="380"/>
      <c r="FL2249" s="380"/>
      <c r="FM2249" s="380"/>
      <c r="FN2249" s="380"/>
      <c r="FO2249" s="380"/>
      <c r="FP2249" s="380"/>
      <c r="FQ2249" s="380"/>
      <c r="FR2249" s="380"/>
      <c r="FS2249" s="380"/>
      <c r="FT2249" s="380"/>
      <c r="FU2249" s="380"/>
      <c r="FV2249" s="380"/>
      <c r="FW2249" s="380"/>
      <c r="FX2249" s="380"/>
      <c r="FY2249" s="380"/>
      <c r="FZ2249" s="380"/>
      <c r="GA2249" s="380"/>
      <c r="GB2249" s="380"/>
      <c r="GC2249" s="380"/>
      <c r="GD2249" s="380"/>
      <c r="GE2249" s="380"/>
      <c r="GF2249" s="380"/>
      <c r="GG2249" s="380"/>
      <c r="GH2249" s="380"/>
      <c r="GI2249" s="380"/>
      <c r="GJ2249" s="380"/>
      <c r="GK2249" s="380"/>
      <c r="GL2249" s="380"/>
      <c r="GM2249" s="380"/>
      <c r="GN2249" s="380"/>
      <c r="GO2249" s="380"/>
      <c r="GP2249" s="380"/>
      <c r="GQ2249" s="380"/>
      <c r="GR2249" s="380"/>
      <c r="GS2249" s="380"/>
      <c r="GT2249" s="380"/>
      <c r="GU2249" s="380"/>
      <c r="GV2249" s="380"/>
      <c r="GW2249" s="380"/>
      <c r="GX2249" s="380"/>
      <c r="GY2249" s="380"/>
      <c r="GZ2249" s="380"/>
      <c r="HA2249" s="380"/>
      <c r="HB2249" s="380"/>
      <c r="HC2249" s="380"/>
      <c r="HD2249" s="380"/>
      <c r="HE2249" s="380"/>
      <c r="HF2249" s="380"/>
      <c r="HG2249" s="380"/>
      <c r="HH2249" s="380"/>
      <c r="HI2249" s="380"/>
      <c r="HJ2249" s="380"/>
      <c r="HK2249" s="380"/>
      <c r="HL2249" s="380"/>
      <c r="HM2249" s="380"/>
      <c r="HN2249" s="380"/>
      <c r="HO2249" s="380"/>
      <c r="HP2249" s="380"/>
      <c r="HQ2249" s="380"/>
      <c r="HR2249" s="380"/>
      <c r="HS2249" s="380"/>
      <c r="HT2249" s="380"/>
      <c r="HU2249" s="380"/>
      <c r="HV2249" s="380"/>
      <c r="HW2249" s="380"/>
    </row>
    <row r="2250" spans="1:231" s="6" customFormat="1" ht="12.75" customHeight="1">
      <c r="A2250" s="395"/>
      <c r="B2250" s="396"/>
      <c r="C2250" s="396"/>
      <c r="D2250" s="396"/>
      <c r="E2250" s="396"/>
      <c r="F2250" s="396"/>
      <c r="G2250" s="396"/>
      <c r="H2250" s="396"/>
      <c r="I2250" s="396"/>
      <c r="J2250" s="396"/>
      <c r="K2250" s="396"/>
      <c r="L2250" s="396"/>
      <c r="M2250" s="396"/>
      <c r="N2250" s="396"/>
      <c r="O2250" s="396"/>
      <c r="P2250" s="396"/>
      <c r="Q2250" s="397"/>
      <c r="R2250" s="28" t="s">
        <v>36</v>
      </c>
      <c r="S2250" s="25">
        <f t="shared" si="621"/>
        <v>849.1000000000008</v>
      </c>
      <c r="T2250" s="25">
        <f t="shared" si="622"/>
        <v>849.1000000000008</v>
      </c>
      <c r="U2250" s="558">
        <f t="shared" si="625"/>
        <v>849.1000000000008</v>
      </c>
      <c r="V2250" s="25">
        <f t="shared" si="625"/>
        <v>849.1000000000008</v>
      </c>
      <c r="W2250" s="25">
        <f t="shared" si="625"/>
        <v>0</v>
      </c>
      <c r="X2250" s="25">
        <f t="shared" si="625"/>
        <v>0</v>
      </c>
      <c r="Y2250" s="25">
        <f t="shared" si="625"/>
        <v>0</v>
      </c>
      <c r="Z2250" s="25">
        <f t="shared" si="625"/>
        <v>0</v>
      </c>
      <c r="AA2250" s="25">
        <f t="shared" si="625"/>
        <v>0</v>
      </c>
      <c r="AB2250" s="25">
        <f t="shared" si="625"/>
        <v>0</v>
      </c>
      <c r="AC2250" s="373"/>
      <c r="AD2250" s="374"/>
      <c r="AE2250" s="380"/>
      <c r="AF2250" s="380"/>
      <c r="AG2250" s="380"/>
      <c r="AH2250" s="380"/>
      <c r="AI2250" s="380"/>
      <c r="AJ2250" s="380"/>
      <c r="AK2250" s="380"/>
      <c r="AL2250" s="380"/>
      <c r="AM2250" s="380"/>
      <c r="AN2250" s="380"/>
      <c r="AO2250" s="380"/>
      <c r="AP2250" s="380"/>
      <c r="AQ2250" s="380"/>
      <c r="AR2250" s="380"/>
      <c r="AS2250" s="380"/>
      <c r="AT2250" s="380"/>
      <c r="AU2250" s="380"/>
      <c r="AV2250" s="380"/>
      <c r="AW2250" s="380"/>
      <c r="AX2250" s="380"/>
      <c r="AY2250" s="380"/>
      <c r="AZ2250" s="380"/>
      <c r="BA2250" s="380"/>
      <c r="BB2250" s="380"/>
      <c r="BC2250" s="380"/>
      <c r="BD2250" s="380"/>
      <c r="BE2250" s="380"/>
      <c r="BF2250" s="380"/>
      <c r="BG2250" s="380"/>
      <c r="BH2250" s="380"/>
      <c r="BI2250" s="380"/>
      <c r="BJ2250" s="380"/>
      <c r="BK2250" s="380"/>
      <c r="BL2250" s="380"/>
      <c r="BM2250" s="380"/>
      <c r="BN2250" s="380"/>
      <c r="BO2250" s="380"/>
      <c r="BP2250" s="380"/>
      <c r="BQ2250" s="380"/>
      <c r="BR2250" s="380"/>
      <c r="BS2250" s="380"/>
      <c r="BT2250" s="380"/>
      <c r="BU2250" s="380"/>
      <c r="BV2250" s="380"/>
      <c r="BW2250" s="380"/>
      <c r="BX2250" s="380"/>
      <c r="BY2250" s="380"/>
      <c r="BZ2250" s="380"/>
      <c r="CA2250" s="380"/>
      <c r="CB2250" s="380"/>
      <c r="CC2250" s="380"/>
      <c r="CD2250" s="380"/>
      <c r="CE2250" s="380"/>
      <c r="CF2250" s="380"/>
      <c r="CG2250" s="380"/>
      <c r="CH2250" s="380"/>
      <c r="CI2250" s="380"/>
      <c r="CJ2250" s="380"/>
      <c r="CK2250" s="380"/>
      <c r="CL2250" s="380"/>
      <c r="CM2250" s="380"/>
      <c r="CN2250" s="380"/>
      <c r="CO2250" s="380"/>
      <c r="CP2250" s="380"/>
      <c r="CQ2250" s="380"/>
      <c r="CR2250" s="380"/>
      <c r="CS2250" s="380"/>
      <c r="CT2250" s="380"/>
      <c r="CU2250" s="380"/>
      <c r="CV2250" s="380"/>
      <c r="CW2250" s="380"/>
      <c r="CX2250" s="380"/>
      <c r="CY2250" s="380"/>
      <c r="CZ2250" s="380"/>
      <c r="DA2250" s="380"/>
      <c r="DB2250" s="380"/>
      <c r="DC2250" s="380"/>
      <c r="DD2250" s="380"/>
      <c r="DE2250" s="380"/>
      <c r="DF2250" s="380"/>
      <c r="DG2250" s="380"/>
      <c r="DH2250" s="380"/>
      <c r="DI2250" s="380"/>
      <c r="DJ2250" s="380"/>
      <c r="DK2250" s="380"/>
      <c r="DL2250" s="380"/>
      <c r="DM2250" s="380"/>
      <c r="DN2250" s="380"/>
      <c r="DO2250" s="380"/>
      <c r="DP2250" s="380"/>
      <c r="DQ2250" s="380"/>
      <c r="DR2250" s="380"/>
      <c r="DS2250" s="380"/>
      <c r="DT2250" s="380"/>
      <c r="DU2250" s="380"/>
      <c r="DV2250" s="380"/>
      <c r="DW2250" s="380"/>
      <c r="DX2250" s="380"/>
      <c r="DY2250" s="380"/>
      <c r="DZ2250" s="380"/>
      <c r="EA2250" s="380"/>
      <c r="EB2250" s="380"/>
      <c r="EC2250" s="380"/>
      <c r="ED2250" s="380"/>
      <c r="EE2250" s="380"/>
      <c r="EF2250" s="380"/>
      <c r="EG2250" s="380"/>
      <c r="EH2250" s="380"/>
      <c r="EI2250" s="380"/>
      <c r="EJ2250" s="380"/>
      <c r="EK2250" s="380"/>
      <c r="EL2250" s="380"/>
      <c r="EM2250" s="380"/>
      <c r="EN2250" s="380"/>
      <c r="EO2250" s="380"/>
      <c r="EP2250" s="380"/>
      <c r="EQ2250" s="380"/>
      <c r="ER2250" s="380"/>
      <c r="ES2250" s="380"/>
      <c r="ET2250" s="380"/>
      <c r="EU2250" s="380"/>
      <c r="EV2250" s="380"/>
      <c r="EW2250" s="380"/>
      <c r="EX2250" s="380"/>
      <c r="EY2250" s="380"/>
      <c r="EZ2250" s="380"/>
      <c r="FA2250" s="380"/>
      <c r="FB2250" s="380"/>
      <c r="FC2250" s="380"/>
      <c r="FD2250" s="380"/>
      <c r="FE2250" s="380"/>
      <c r="FF2250" s="380"/>
      <c r="FG2250" s="380"/>
      <c r="FH2250" s="380"/>
      <c r="FI2250" s="380"/>
      <c r="FJ2250" s="380"/>
      <c r="FK2250" s="380"/>
      <c r="FL2250" s="380"/>
      <c r="FM2250" s="380"/>
      <c r="FN2250" s="380"/>
      <c r="FO2250" s="380"/>
      <c r="FP2250" s="380"/>
      <c r="FQ2250" s="380"/>
      <c r="FR2250" s="380"/>
      <c r="FS2250" s="380"/>
      <c r="FT2250" s="380"/>
      <c r="FU2250" s="380"/>
      <c r="FV2250" s="380"/>
      <c r="FW2250" s="380"/>
      <c r="FX2250" s="380"/>
      <c r="FY2250" s="380"/>
      <c r="FZ2250" s="380"/>
      <c r="GA2250" s="380"/>
      <c r="GB2250" s="380"/>
      <c r="GC2250" s="380"/>
      <c r="GD2250" s="380"/>
      <c r="GE2250" s="380"/>
      <c r="GF2250" s="380"/>
      <c r="GG2250" s="380"/>
      <c r="GH2250" s="380"/>
      <c r="GI2250" s="380"/>
      <c r="GJ2250" s="380"/>
      <c r="GK2250" s="380"/>
      <c r="GL2250" s="380"/>
      <c r="GM2250" s="380"/>
      <c r="GN2250" s="380"/>
      <c r="GO2250" s="380"/>
      <c r="GP2250" s="380"/>
      <c r="GQ2250" s="380"/>
      <c r="GR2250" s="380"/>
      <c r="GS2250" s="380"/>
      <c r="GT2250" s="380"/>
      <c r="GU2250" s="380"/>
      <c r="GV2250" s="380"/>
      <c r="GW2250" s="380"/>
      <c r="GX2250" s="380"/>
      <c r="GY2250" s="380"/>
      <c r="GZ2250" s="380"/>
      <c r="HA2250" s="380"/>
      <c r="HB2250" s="380"/>
      <c r="HC2250" s="380"/>
      <c r="HD2250" s="380"/>
      <c r="HE2250" s="380"/>
      <c r="HF2250" s="380"/>
      <c r="HG2250" s="380"/>
      <c r="HH2250" s="380"/>
      <c r="HI2250" s="380"/>
      <c r="HJ2250" s="380"/>
      <c r="HK2250" s="380"/>
      <c r="HL2250" s="380"/>
      <c r="HM2250" s="380"/>
      <c r="HN2250" s="380"/>
      <c r="HO2250" s="380"/>
      <c r="HP2250" s="380"/>
      <c r="HQ2250" s="380"/>
      <c r="HR2250" s="380"/>
      <c r="HS2250" s="380"/>
      <c r="HT2250" s="380"/>
      <c r="HU2250" s="380"/>
      <c r="HV2250" s="380"/>
      <c r="HW2250" s="380"/>
    </row>
    <row r="2251" spans="1:231" s="6" customFormat="1" ht="12.75" customHeight="1">
      <c r="A2251" s="395"/>
      <c r="B2251" s="396"/>
      <c r="C2251" s="396"/>
      <c r="D2251" s="396"/>
      <c r="E2251" s="396"/>
      <c r="F2251" s="396"/>
      <c r="G2251" s="396"/>
      <c r="H2251" s="396"/>
      <c r="I2251" s="396"/>
      <c r="J2251" s="396"/>
      <c r="K2251" s="396"/>
      <c r="L2251" s="396"/>
      <c r="M2251" s="396"/>
      <c r="N2251" s="396"/>
      <c r="O2251" s="396"/>
      <c r="P2251" s="396"/>
      <c r="Q2251" s="397"/>
      <c r="R2251" s="28" t="s">
        <v>207</v>
      </c>
      <c r="S2251" s="25">
        <f t="shared" si="621"/>
        <v>8976.1</v>
      </c>
      <c r="T2251" s="25">
        <f t="shared" si="622"/>
        <v>8976.1</v>
      </c>
      <c r="U2251" s="558">
        <f t="shared" si="625"/>
        <v>8976.1</v>
      </c>
      <c r="V2251" s="25">
        <f t="shared" si="625"/>
        <v>8976.1</v>
      </c>
      <c r="W2251" s="25">
        <f t="shared" si="625"/>
        <v>0</v>
      </c>
      <c r="X2251" s="25">
        <f t="shared" si="625"/>
        <v>0</v>
      </c>
      <c r="Y2251" s="25">
        <f t="shared" si="625"/>
        <v>0</v>
      </c>
      <c r="Z2251" s="25">
        <f t="shared" si="625"/>
        <v>0</v>
      </c>
      <c r="AA2251" s="25">
        <f t="shared" si="625"/>
        <v>0</v>
      </c>
      <c r="AB2251" s="25">
        <f t="shared" si="625"/>
        <v>0</v>
      </c>
      <c r="AC2251" s="373"/>
      <c r="AD2251" s="374"/>
      <c r="AE2251" s="51"/>
      <c r="AF2251" s="51"/>
      <c r="AG2251" s="51"/>
      <c r="AH2251" s="51"/>
      <c r="AI2251" s="51"/>
      <c r="AJ2251" s="51"/>
      <c r="AK2251" s="51"/>
      <c r="AL2251" s="51"/>
      <c r="AM2251" s="51"/>
      <c r="AN2251" s="51"/>
      <c r="AO2251" s="51"/>
      <c r="AP2251" s="51"/>
      <c r="AQ2251" s="51"/>
      <c r="AR2251" s="51"/>
      <c r="AS2251" s="51"/>
      <c r="AT2251" s="51"/>
      <c r="AU2251" s="51"/>
      <c r="AV2251" s="51"/>
      <c r="AW2251" s="51"/>
      <c r="AX2251" s="51"/>
      <c r="AY2251" s="51"/>
      <c r="AZ2251" s="51"/>
      <c r="BA2251" s="51"/>
      <c r="BB2251" s="51"/>
      <c r="BC2251" s="51"/>
      <c r="BD2251" s="51"/>
      <c r="BE2251" s="51"/>
      <c r="BF2251" s="51"/>
      <c r="BG2251" s="51"/>
      <c r="BH2251" s="51"/>
      <c r="BI2251" s="51"/>
      <c r="BJ2251" s="51"/>
      <c r="BK2251" s="51"/>
      <c r="BL2251" s="51"/>
      <c r="BM2251" s="51"/>
      <c r="BN2251" s="51"/>
      <c r="BO2251" s="51"/>
      <c r="BP2251" s="51"/>
      <c r="BQ2251" s="51"/>
      <c r="BR2251" s="51"/>
      <c r="BS2251" s="51"/>
      <c r="BT2251" s="51"/>
      <c r="BU2251" s="51"/>
      <c r="BV2251" s="51"/>
      <c r="BW2251" s="51"/>
      <c r="BX2251" s="51"/>
      <c r="BY2251" s="51"/>
      <c r="BZ2251" s="51"/>
      <c r="CA2251" s="51"/>
      <c r="CB2251" s="51"/>
      <c r="CC2251" s="51"/>
      <c r="CD2251" s="51"/>
      <c r="CE2251" s="51"/>
      <c r="CF2251" s="51"/>
      <c r="CG2251" s="51"/>
      <c r="CH2251" s="51"/>
      <c r="CI2251" s="51"/>
      <c r="CJ2251" s="51"/>
      <c r="CK2251" s="51"/>
      <c r="CL2251" s="51"/>
      <c r="CM2251" s="51"/>
      <c r="CN2251" s="51"/>
      <c r="CO2251" s="51"/>
      <c r="CP2251" s="51"/>
      <c r="CQ2251" s="51"/>
      <c r="CR2251" s="51"/>
      <c r="CS2251" s="51"/>
      <c r="CT2251" s="51"/>
      <c r="CU2251" s="51"/>
      <c r="CV2251" s="51"/>
      <c r="CW2251" s="51"/>
      <c r="CX2251" s="51"/>
      <c r="CY2251" s="51"/>
      <c r="CZ2251" s="51"/>
      <c r="DA2251" s="51"/>
      <c r="DB2251" s="51"/>
      <c r="DC2251" s="51"/>
      <c r="DD2251" s="51"/>
      <c r="DE2251" s="51"/>
      <c r="DF2251" s="51"/>
      <c r="DG2251" s="51"/>
      <c r="DH2251" s="51"/>
      <c r="DI2251" s="51"/>
      <c r="DJ2251" s="51"/>
      <c r="DK2251" s="51"/>
      <c r="DL2251" s="51"/>
      <c r="DM2251" s="51"/>
      <c r="DN2251" s="51"/>
      <c r="DO2251" s="51"/>
      <c r="DP2251" s="51"/>
      <c r="DQ2251" s="51"/>
      <c r="DR2251" s="51"/>
      <c r="DS2251" s="51"/>
      <c r="DT2251" s="51"/>
      <c r="DU2251" s="51"/>
      <c r="DV2251" s="51"/>
      <c r="DW2251" s="51"/>
      <c r="DX2251" s="51"/>
      <c r="DY2251" s="51"/>
      <c r="DZ2251" s="51"/>
      <c r="EA2251" s="51"/>
      <c r="EB2251" s="51"/>
      <c r="EC2251" s="51"/>
      <c r="ED2251" s="51"/>
      <c r="EE2251" s="51"/>
      <c r="EF2251" s="51"/>
      <c r="EG2251" s="51"/>
      <c r="EH2251" s="51"/>
      <c r="EI2251" s="51"/>
      <c r="EJ2251" s="51"/>
      <c r="EK2251" s="51"/>
      <c r="EL2251" s="51"/>
      <c r="EM2251" s="51"/>
      <c r="EN2251" s="51"/>
      <c r="EO2251" s="51"/>
      <c r="EP2251" s="51"/>
      <c r="EQ2251" s="51"/>
      <c r="ER2251" s="51"/>
      <c r="ES2251" s="51"/>
      <c r="ET2251" s="51"/>
      <c r="EU2251" s="51"/>
      <c r="EV2251" s="51"/>
      <c r="EW2251" s="51"/>
      <c r="EX2251" s="51"/>
      <c r="EY2251" s="51"/>
      <c r="EZ2251" s="51"/>
      <c r="FA2251" s="51"/>
      <c r="FB2251" s="51"/>
      <c r="FC2251" s="51"/>
      <c r="FD2251" s="51"/>
      <c r="FE2251" s="51"/>
      <c r="FF2251" s="51"/>
      <c r="FG2251" s="51"/>
      <c r="FH2251" s="51"/>
      <c r="FI2251" s="51"/>
      <c r="FJ2251" s="51"/>
      <c r="FK2251" s="51"/>
      <c r="FL2251" s="51"/>
      <c r="FM2251" s="51"/>
      <c r="FN2251" s="51"/>
      <c r="FO2251" s="51"/>
      <c r="FP2251" s="51"/>
      <c r="FQ2251" s="51"/>
      <c r="FR2251" s="51"/>
      <c r="FS2251" s="51"/>
      <c r="FT2251" s="51"/>
      <c r="FU2251" s="51"/>
      <c r="FV2251" s="51"/>
      <c r="FW2251" s="51"/>
      <c r="FX2251" s="51"/>
      <c r="FY2251" s="51"/>
      <c r="FZ2251" s="51"/>
      <c r="GA2251" s="51"/>
      <c r="GB2251" s="51"/>
      <c r="GC2251" s="51"/>
      <c r="GD2251" s="51"/>
      <c r="GE2251" s="51"/>
      <c r="GF2251" s="51"/>
      <c r="GG2251" s="51"/>
      <c r="GH2251" s="51"/>
      <c r="GI2251" s="51"/>
      <c r="GJ2251" s="51"/>
      <c r="GK2251" s="51"/>
      <c r="GL2251" s="51"/>
      <c r="GM2251" s="51"/>
      <c r="GN2251" s="51"/>
      <c r="GO2251" s="51"/>
      <c r="GP2251" s="51"/>
      <c r="GQ2251" s="51"/>
      <c r="GR2251" s="51"/>
      <c r="GS2251" s="51"/>
      <c r="GT2251" s="51"/>
      <c r="GU2251" s="51"/>
      <c r="GV2251" s="51"/>
      <c r="GW2251" s="51"/>
      <c r="GX2251" s="51"/>
      <c r="GY2251" s="51"/>
      <c r="GZ2251" s="51"/>
      <c r="HA2251" s="51"/>
      <c r="HB2251" s="51"/>
      <c r="HC2251" s="51"/>
      <c r="HD2251" s="51"/>
      <c r="HE2251" s="51"/>
      <c r="HF2251" s="51"/>
      <c r="HG2251" s="51"/>
      <c r="HH2251" s="51"/>
      <c r="HI2251" s="51"/>
      <c r="HJ2251" s="51"/>
      <c r="HK2251" s="51"/>
      <c r="HL2251" s="51"/>
      <c r="HM2251" s="51"/>
      <c r="HN2251" s="51"/>
      <c r="HO2251" s="51"/>
      <c r="HP2251" s="51"/>
      <c r="HQ2251" s="51"/>
      <c r="HR2251" s="51"/>
      <c r="HS2251" s="51"/>
      <c r="HT2251" s="51"/>
      <c r="HU2251" s="51"/>
      <c r="HV2251" s="51"/>
      <c r="HW2251" s="51"/>
    </row>
    <row r="2252" spans="1:30" s="6" customFormat="1" ht="12.75" customHeight="1">
      <c r="A2252" s="395"/>
      <c r="B2252" s="396"/>
      <c r="C2252" s="396"/>
      <c r="D2252" s="396"/>
      <c r="E2252" s="396"/>
      <c r="F2252" s="396"/>
      <c r="G2252" s="396"/>
      <c r="H2252" s="396"/>
      <c r="I2252" s="396"/>
      <c r="J2252" s="396"/>
      <c r="K2252" s="396"/>
      <c r="L2252" s="396"/>
      <c r="M2252" s="396"/>
      <c r="N2252" s="396"/>
      <c r="O2252" s="396"/>
      <c r="P2252" s="396"/>
      <c r="Q2252" s="397"/>
      <c r="R2252" s="56" t="s">
        <v>214</v>
      </c>
      <c r="S2252" s="25">
        <f aca="true" t="shared" si="626" ref="S2252:T2256">U2252+W2252+Y2252+AA2252</f>
        <v>17841.4</v>
      </c>
      <c r="T2252" s="25">
        <f t="shared" si="626"/>
        <v>3391.8</v>
      </c>
      <c r="U2252" s="558">
        <f t="shared" si="625"/>
        <v>17841.4</v>
      </c>
      <c r="V2252" s="25">
        <f t="shared" si="625"/>
        <v>3391.8</v>
      </c>
      <c r="W2252" s="25">
        <f t="shared" si="625"/>
        <v>0</v>
      </c>
      <c r="X2252" s="25">
        <f t="shared" si="625"/>
        <v>0</v>
      </c>
      <c r="Y2252" s="25">
        <f t="shared" si="625"/>
        <v>0</v>
      </c>
      <c r="Z2252" s="25">
        <f t="shared" si="625"/>
        <v>0</v>
      </c>
      <c r="AA2252" s="25">
        <f t="shared" si="625"/>
        <v>0</v>
      </c>
      <c r="AB2252" s="25">
        <f t="shared" si="625"/>
        <v>0</v>
      </c>
      <c r="AC2252" s="373"/>
      <c r="AD2252" s="374"/>
    </row>
    <row r="2253" spans="1:30" s="6" customFormat="1" ht="12.75" customHeight="1">
      <c r="A2253" s="395"/>
      <c r="B2253" s="396"/>
      <c r="C2253" s="396"/>
      <c r="D2253" s="396"/>
      <c r="E2253" s="396"/>
      <c r="F2253" s="396"/>
      <c r="G2253" s="396"/>
      <c r="H2253" s="396"/>
      <c r="I2253" s="396"/>
      <c r="J2253" s="396"/>
      <c r="K2253" s="396"/>
      <c r="L2253" s="396"/>
      <c r="M2253" s="396"/>
      <c r="N2253" s="396"/>
      <c r="O2253" s="396"/>
      <c r="P2253" s="396"/>
      <c r="Q2253" s="397"/>
      <c r="R2253" s="56" t="s">
        <v>215</v>
      </c>
      <c r="S2253" s="25">
        <f t="shared" si="626"/>
        <v>10424.8</v>
      </c>
      <c r="T2253" s="25">
        <f t="shared" si="626"/>
        <v>0</v>
      </c>
      <c r="U2253" s="558">
        <f t="shared" si="625"/>
        <v>10424.8</v>
      </c>
      <c r="V2253" s="25">
        <f t="shared" si="625"/>
        <v>0</v>
      </c>
      <c r="W2253" s="25">
        <f t="shared" si="625"/>
        <v>0</v>
      </c>
      <c r="X2253" s="25">
        <f t="shared" si="625"/>
        <v>0</v>
      </c>
      <c r="Y2253" s="25">
        <f t="shared" si="625"/>
        <v>0</v>
      </c>
      <c r="Z2253" s="25">
        <f t="shared" si="625"/>
        <v>0</v>
      </c>
      <c r="AA2253" s="25">
        <f t="shared" si="625"/>
        <v>0</v>
      </c>
      <c r="AB2253" s="25">
        <f t="shared" si="625"/>
        <v>0</v>
      </c>
      <c r="AC2253" s="373"/>
      <c r="AD2253" s="374"/>
    </row>
    <row r="2254" spans="1:30" s="6" customFormat="1" ht="12.75" customHeight="1">
      <c r="A2254" s="395"/>
      <c r="B2254" s="396"/>
      <c r="C2254" s="396"/>
      <c r="D2254" s="396"/>
      <c r="E2254" s="396"/>
      <c r="F2254" s="396"/>
      <c r="G2254" s="396"/>
      <c r="H2254" s="396"/>
      <c r="I2254" s="396"/>
      <c r="J2254" s="396"/>
      <c r="K2254" s="396"/>
      <c r="L2254" s="396"/>
      <c r="M2254" s="396"/>
      <c r="N2254" s="396"/>
      <c r="O2254" s="396"/>
      <c r="P2254" s="396"/>
      <c r="Q2254" s="397"/>
      <c r="R2254" s="56" t="s">
        <v>216</v>
      </c>
      <c r="S2254" s="25">
        <f t="shared" si="626"/>
        <v>0</v>
      </c>
      <c r="T2254" s="25">
        <f t="shared" si="626"/>
        <v>9600</v>
      </c>
      <c r="U2254" s="558">
        <f t="shared" si="625"/>
        <v>0</v>
      </c>
      <c r="V2254" s="25">
        <f t="shared" si="625"/>
        <v>9600</v>
      </c>
      <c r="W2254" s="25">
        <f t="shared" si="625"/>
        <v>0</v>
      </c>
      <c r="X2254" s="25">
        <f t="shared" si="625"/>
        <v>0</v>
      </c>
      <c r="Y2254" s="25">
        <f t="shared" si="625"/>
        <v>0</v>
      </c>
      <c r="Z2254" s="25">
        <f t="shared" si="625"/>
        <v>0</v>
      </c>
      <c r="AA2254" s="25">
        <f t="shared" si="625"/>
        <v>0</v>
      </c>
      <c r="AB2254" s="25">
        <f t="shared" si="625"/>
        <v>0</v>
      </c>
      <c r="AC2254" s="373"/>
      <c r="AD2254" s="374"/>
    </row>
    <row r="2255" spans="1:30" s="6" customFormat="1" ht="12.75" customHeight="1">
      <c r="A2255" s="395"/>
      <c r="B2255" s="396"/>
      <c r="C2255" s="396"/>
      <c r="D2255" s="396"/>
      <c r="E2255" s="396"/>
      <c r="F2255" s="396"/>
      <c r="G2255" s="396"/>
      <c r="H2255" s="396"/>
      <c r="I2255" s="396"/>
      <c r="J2255" s="396"/>
      <c r="K2255" s="396"/>
      <c r="L2255" s="396"/>
      <c r="M2255" s="396"/>
      <c r="N2255" s="396"/>
      <c r="O2255" s="396"/>
      <c r="P2255" s="396"/>
      <c r="Q2255" s="397"/>
      <c r="R2255" s="56" t="s">
        <v>217</v>
      </c>
      <c r="S2255" s="25">
        <f t="shared" si="626"/>
        <v>281397.19999999984</v>
      </c>
      <c r="T2255" s="25">
        <f t="shared" si="626"/>
        <v>0</v>
      </c>
      <c r="U2255" s="558">
        <f t="shared" si="625"/>
        <v>281397.19999999984</v>
      </c>
      <c r="V2255" s="25">
        <f t="shared" si="625"/>
        <v>0</v>
      </c>
      <c r="W2255" s="25">
        <f t="shared" si="625"/>
        <v>0</v>
      </c>
      <c r="X2255" s="25">
        <f t="shared" si="625"/>
        <v>0</v>
      </c>
      <c r="Y2255" s="25">
        <f t="shared" si="625"/>
        <v>0</v>
      </c>
      <c r="Z2255" s="25">
        <f t="shared" si="625"/>
        <v>0</v>
      </c>
      <c r="AA2255" s="25">
        <f t="shared" si="625"/>
        <v>0</v>
      </c>
      <c r="AB2255" s="25">
        <f t="shared" si="625"/>
        <v>0</v>
      </c>
      <c r="AC2255" s="373"/>
      <c r="AD2255" s="374"/>
    </row>
    <row r="2256" spans="1:30" s="6" customFormat="1" ht="12.75" customHeight="1" thickBot="1">
      <c r="A2256" s="398"/>
      <c r="B2256" s="399"/>
      <c r="C2256" s="399"/>
      <c r="D2256" s="399"/>
      <c r="E2256" s="399"/>
      <c r="F2256" s="399"/>
      <c r="G2256" s="399"/>
      <c r="H2256" s="399"/>
      <c r="I2256" s="399"/>
      <c r="J2256" s="399"/>
      <c r="K2256" s="399"/>
      <c r="L2256" s="399"/>
      <c r="M2256" s="399"/>
      <c r="N2256" s="399"/>
      <c r="O2256" s="399"/>
      <c r="P2256" s="399"/>
      <c r="Q2256" s="400"/>
      <c r="R2256" s="57" t="s">
        <v>218</v>
      </c>
      <c r="S2256" s="26">
        <f t="shared" si="626"/>
        <v>0</v>
      </c>
      <c r="T2256" s="26">
        <f t="shared" si="626"/>
        <v>0</v>
      </c>
      <c r="U2256" s="559">
        <f t="shared" si="625"/>
        <v>0</v>
      </c>
      <c r="V2256" s="26">
        <f t="shared" si="625"/>
        <v>0</v>
      </c>
      <c r="W2256" s="26">
        <f t="shared" si="625"/>
        <v>0</v>
      </c>
      <c r="X2256" s="26">
        <f t="shared" si="625"/>
        <v>0</v>
      </c>
      <c r="Y2256" s="26">
        <f t="shared" si="625"/>
        <v>0</v>
      </c>
      <c r="Z2256" s="26">
        <f t="shared" si="625"/>
        <v>0</v>
      </c>
      <c r="AA2256" s="26">
        <f t="shared" si="625"/>
        <v>0</v>
      </c>
      <c r="AB2256" s="26">
        <f t="shared" si="625"/>
        <v>0</v>
      </c>
      <c r="AC2256" s="375"/>
      <c r="AD2256" s="376"/>
    </row>
    <row r="2257" spans="1:231" s="6" customFormat="1" ht="12.75" customHeight="1">
      <c r="A2257" s="377" t="s">
        <v>141</v>
      </c>
      <c r="B2257" s="378"/>
      <c r="C2257" s="378"/>
      <c r="D2257" s="378"/>
      <c r="E2257" s="378"/>
      <c r="F2257" s="378"/>
      <c r="G2257" s="378"/>
      <c r="H2257" s="378"/>
      <c r="I2257" s="378"/>
      <c r="J2257" s="378"/>
      <c r="K2257" s="378"/>
      <c r="L2257" s="378"/>
      <c r="M2257" s="378"/>
      <c r="N2257" s="378"/>
      <c r="O2257" s="378"/>
      <c r="P2257" s="378"/>
      <c r="Q2257" s="378"/>
      <c r="R2257" s="55" t="s">
        <v>27</v>
      </c>
      <c r="S2257" s="8">
        <f>SUM(S2258:S2268)</f>
        <v>3240134</v>
      </c>
      <c r="T2257" s="8">
        <f aca="true" t="shared" si="627" ref="T2257:AB2257">SUM(T2258:T2268)</f>
        <v>963500.5</v>
      </c>
      <c r="U2257" s="534">
        <f t="shared" si="627"/>
        <v>3043026.2</v>
      </c>
      <c r="V2257" s="8">
        <f t="shared" si="627"/>
        <v>916896.7999999999</v>
      </c>
      <c r="W2257" s="8">
        <f t="shared" si="627"/>
        <v>115938.7</v>
      </c>
      <c r="X2257" s="8">
        <f t="shared" si="627"/>
        <v>28338.7</v>
      </c>
      <c r="Y2257" s="8">
        <f t="shared" si="627"/>
        <v>81169.1</v>
      </c>
      <c r="Z2257" s="8">
        <f t="shared" si="627"/>
        <v>18265</v>
      </c>
      <c r="AA2257" s="8">
        <f t="shared" si="627"/>
        <v>0</v>
      </c>
      <c r="AB2257" s="8">
        <f t="shared" si="627"/>
        <v>0</v>
      </c>
      <c r="AC2257" s="378"/>
      <c r="AD2257" s="383"/>
      <c r="AE2257" s="380"/>
      <c r="AF2257" s="380"/>
      <c r="AG2257" s="380"/>
      <c r="AH2257" s="380"/>
      <c r="AI2257" s="380"/>
      <c r="AJ2257" s="380"/>
      <c r="AK2257" s="380"/>
      <c r="AL2257" s="380"/>
      <c r="AM2257" s="380"/>
      <c r="AN2257" s="380"/>
      <c r="AO2257" s="380"/>
      <c r="AP2257" s="380"/>
      <c r="AQ2257" s="380"/>
      <c r="AR2257" s="380"/>
      <c r="AS2257" s="380"/>
      <c r="AT2257" s="380"/>
      <c r="AU2257" s="380"/>
      <c r="AV2257" s="380"/>
      <c r="AW2257" s="380"/>
      <c r="AX2257" s="380"/>
      <c r="AY2257" s="380"/>
      <c r="AZ2257" s="380"/>
      <c r="BA2257" s="380" t="s">
        <v>141</v>
      </c>
      <c r="BB2257" s="380"/>
      <c r="BC2257" s="380"/>
      <c r="BD2257" s="380"/>
      <c r="BE2257" s="380" t="s">
        <v>141</v>
      </c>
      <c r="BF2257" s="380"/>
      <c r="BG2257" s="380"/>
      <c r="BH2257" s="380"/>
      <c r="BI2257" s="380" t="s">
        <v>141</v>
      </c>
      <c r="BJ2257" s="380"/>
      <c r="BK2257" s="380"/>
      <c r="BL2257" s="380"/>
      <c r="BM2257" s="380" t="s">
        <v>141</v>
      </c>
      <c r="BN2257" s="380"/>
      <c r="BO2257" s="380"/>
      <c r="BP2257" s="380"/>
      <c r="BQ2257" s="380" t="s">
        <v>141</v>
      </c>
      <c r="BR2257" s="380"/>
      <c r="BS2257" s="380"/>
      <c r="BT2257" s="380"/>
      <c r="BU2257" s="380" t="s">
        <v>141</v>
      </c>
      <c r="BV2257" s="380"/>
      <c r="BW2257" s="380"/>
      <c r="BX2257" s="380"/>
      <c r="BY2257" s="380" t="s">
        <v>141</v>
      </c>
      <c r="BZ2257" s="380"/>
      <c r="CA2257" s="380"/>
      <c r="CB2257" s="380"/>
      <c r="CC2257" s="380" t="s">
        <v>141</v>
      </c>
      <c r="CD2257" s="380"/>
      <c r="CE2257" s="380"/>
      <c r="CF2257" s="380"/>
      <c r="CG2257" s="380" t="s">
        <v>141</v>
      </c>
      <c r="CH2257" s="380"/>
      <c r="CI2257" s="380"/>
      <c r="CJ2257" s="380"/>
      <c r="CK2257" s="380" t="s">
        <v>141</v>
      </c>
      <c r="CL2257" s="380"/>
      <c r="CM2257" s="380"/>
      <c r="CN2257" s="380"/>
      <c r="CO2257" s="380" t="s">
        <v>141</v>
      </c>
      <c r="CP2257" s="380"/>
      <c r="CQ2257" s="380"/>
      <c r="CR2257" s="380"/>
      <c r="CS2257" s="380" t="s">
        <v>141</v>
      </c>
      <c r="CT2257" s="380"/>
      <c r="CU2257" s="380"/>
      <c r="CV2257" s="380"/>
      <c r="CW2257" s="380" t="s">
        <v>141</v>
      </c>
      <c r="CX2257" s="380"/>
      <c r="CY2257" s="380"/>
      <c r="CZ2257" s="380"/>
      <c r="DA2257" s="380" t="s">
        <v>141</v>
      </c>
      <c r="DB2257" s="380"/>
      <c r="DC2257" s="380"/>
      <c r="DD2257" s="380"/>
      <c r="DE2257" s="380" t="s">
        <v>141</v>
      </c>
      <c r="DF2257" s="380"/>
      <c r="DG2257" s="380"/>
      <c r="DH2257" s="380"/>
      <c r="DI2257" s="380" t="s">
        <v>141</v>
      </c>
      <c r="DJ2257" s="380"/>
      <c r="DK2257" s="380"/>
      <c r="DL2257" s="380"/>
      <c r="DM2257" s="380" t="s">
        <v>141</v>
      </c>
      <c r="DN2257" s="380"/>
      <c r="DO2257" s="380"/>
      <c r="DP2257" s="380"/>
      <c r="DQ2257" s="380" t="s">
        <v>141</v>
      </c>
      <c r="DR2257" s="380"/>
      <c r="DS2257" s="380"/>
      <c r="DT2257" s="380"/>
      <c r="DU2257" s="380" t="s">
        <v>141</v>
      </c>
      <c r="DV2257" s="380"/>
      <c r="DW2257" s="380"/>
      <c r="DX2257" s="380"/>
      <c r="DY2257" s="380" t="s">
        <v>141</v>
      </c>
      <c r="DZ2257" s="380"/>
      <c r="EA2257" s="380"/>
      <c r="EB2257" s="380"/>
      <c r="EC2257" s="380" t="s">
        <v>141</v>
      </c>
      <c r="ED2257" s="380"/>
      <c r="EE2257" s="380"/>
      <c r="EF2257" s="380"/>
      <c r="EG2257" s="380" t="s">
        <v>141</v>
      </c>
      <c r="EH2257" s="380"/>
      <c r="EI2257" s="380"/>
      <c r="EJ2257" s="380"/>
      <c r="EK2257" s="380" t="s">
        <v>141</v>
      </c>
      <c r="EL2257" s="380"/>
      <c r="EM2257" s="380"/>
      <c r="EN2257" s="380"/>
      <c r="EO2257" s="380" t="s">
        <v>141</v>
      </c>
      <c r="EP2257" s="380"/>
      <c r="EQ2257" s="380"/>
      <c r="ER2257" s="380"/>
      <c r="ES2257" s="380" t="s">
        <v>141</v>
      </c>
      <c r="ET2257" s="380"/>
      <c r="EU2257" s="380"/>
      <c r="EV2257" s="380"/>
      <c r="EW2257" s="380" t="s">
        <v>141</v>
      </c>
      <c r="EX2257" s="380"/>
      <c r="EY2257" s="380"/>
      <c r="EZ2257" s="380"/>
      <c r="FA2257" s="380" t="s">
        <v>141</v>
      </c>
      <c r="FB2257" s="380"/>
      <c r="FC2257" s="380"/>
      <c r="FD2257" s="380"/>
      <c r="FE2257" s="380" t="s">
        <v>141</v>
      </c>
      <c r="FF2257" s="380"/>
      <c r="FG2257" s="380"/>
      <c r="FH2257" s="380"/>
      <c r="FI2257" s="380" t="s">
        <v>141</v>
      </c>
      <c r="FJ2257" s="380"/>
      <c r="FK2257" s="380"/>
      <c r="FL2257" s="380"/>
      <c r="FM2257" s="380" t="s">
        <v>141</v>
      </c>
      <c r="FN2257" s="380"/>
      <c r="FO2257" s="380"/>
      <c r="FP2257" s="380"/>
      <c r="FQ2257" s="380" t="s">
        <v>141</v>
      </c>
      <c r="FR2257" s="380"/>
      <c r="FS2257" s="380"/>
      <c r="FT2257" s="380"/>
      <c r="FU2257" s="380" t="s">
        <v>141</v>
      </c>
      <c r="FV2257" s="380"/>
      <c r="FW2257" s="380"/>
      <c r="FX2257" s="380"/>
      <c r="FY2257" s="380" t="s">
        <v>141</v>
      </c>
      <c r="FZ2257" s="380"/>
      <c r="GA2257" s="380"/>
      <c r="GB2257" s="380"/>
      <c r="GC2257" s="380" t="s">
        <v>141</v>
      </c>
      <c r="GD2257" s="380"/>
      <c r="GE2257" s="380"/>
      <c r="GF2257" s="380"/>
      <c r="GG2257" s="380" t="s">
        <v>141</v>
      </c>
      <c r="GH2257" s="380"/>
      <c r="GI2257" s="380"/>
      <c r="GJ2257" s="380"/>
      <c r="GK2257" s="380" t="s">
        <v>141</v>
      </c>
      <c r="GL2257" s="380"/>
      <c r="GM2257" s="380"/>
      <c r="GN2257" s="380"/>
      <c r="GO2257" s="380" t="s">
        <v>141</v>
      </c>
      <c r="GP2257" s="380"/>
      <c r="GQ2257" s="380"/>
      <c r="GR2257" s="380"/>
      <c r="GS2257" s="380" t="s">
        <v>141</v>
      </c>
      <c r="GT2257" s="380"/>
      <c r="GU2257" s="380"/>
      <c r="GV2257" s="380"/>
      <c r="GW2257" s="380" t="s">
        <v>141</v>
      </c>
      <c r="GX2257" s="380"/>
      <c r="GY2257" s="380"/>
      <c r="GZ2257" s="380"/>
      <c r="HA2257" s="380" t="s">
        <v>141</v>
      </c>
      <c r="HB2257" s="380"/>
      <c r="HC2257" s="380"/>
      <c r="HD2257" s="380"/>
      <c r="HE2257" s="380" t="s">
        <v>141</v>
      </c>
      <c r="HF2257" s="380"/>
      <c r="HG2257" s="380"/>
      <c r="HH2257" s="380"/>
      <c r="HI2257" s="380" t="s">
        <v>141</v>
      </c>
      <c r="HJ2257" s="380"/>
      <c r="HK2257" s="380"/>
      <c r="HL2257" s="380"/>
      <c r="HM2257" s="380" t="s">
        <v>141</v>
      </c>
      <c r="HN2257" s="380"/>
      <c r="HO2257" s="380"/>
      <c r="HP2257" s="380"/>
      <c r="HQ2257" s="380" t="s">
        <v>141</v>
      </c>
      <c r="HR2257" s="380"/>
      <c r="HS2257" s="380"/>
      <c r="HT2257" s="380"/>
      <c r="HU2257" s="380" t="s">
        <v>141</v>
      </c>
      <c r="HV2257" s="380"/>
      <c r="HW2257" s="380"/>
    </row>
    <row r="2258" spans="1:231" s="6" customFormat="1" ht="12.75" customHeight="1">
      <c r="A2258" s="379"/>
      <c r="B2258" s="380"/>
      <c r="C2258" s="380"/>
      <c r="D2258" s="380"/>
      <c r="E2258" s="380"/>
      <c r="F2258" s="380"/>
      <c r="G2258" s="380"/>
      <c r="H2258" s="380"/>
      <c r="I2258" s="380"/>
      <c r="J2258" s="380"/>
      <c r="K2258" s="380"/>
      <c r="L2258" s="380"/>
      <c r="M2258" s="380"/>
      <c r="N2258" s="380"/>
      <c r="O2258" s="380"/>
      <c r="P2258" s="380"/>
      <c r="Q2258" s="380"/>
      <c r="R2258" s="56" t="s">
        <v>30</v>
      </c>
      <c r="S2258" s="25">
        <f t="shared" si="621"/>
        <v>79634.00000000001</v>
      </c>
      <c r="T2258" s="25">
        <f t="shared" si="622"/>
        <v>79634.00000000001</v>
      </c>
      <c r="U2258" s="558">
        <f aca="true" t="shared" si="628" ref="U2258:V2263">U2234-U2246</f>
        <v>79634.00000000001</v>
      </c>
      <c r="V2258" s="25">
        <f t="shared" si="628"/>
        <v>79634.00000000001</v>
      </c>
      <c r="W2258" s="25">
        <f aca="true" t="shared" si="629" ref="W2258:AB2262">W1772+W2117+W2222</f>
        <v>0</v>
      </c>
      <c r="X2258" s="25">
        <f t="shared" si="629"/>
        <v>0</v>
      </c>
      <c r="Y2258" s="25">
        <f t="shared" si="629"/>
        <v>0</v>
      </c>
      <c r="Z2258" s="25">
        <f t="shared" si="629"/>
        <v>0</v>
      </c>
      <c r="AA2258" s="25">
        <f t="shared" si="629"/>
        <v>0</v>
      </c>
      <c r="AB2258" s="25">
        <f t="shared" si="629"/>
        <v>0</v>
      </c>
      <c r="AC2258" s="380"/>
      <c r="AD2258" s="384"/>
      <c r="AE2258" s="380"/>
      <c r="AF2258" s="380"/>
      <c r="AG2258" s="380"/>
      <c r="AH2258" s="380"/>
      <c r="AI2258" s="380"/>
      <c r="AJ2258" s="380"/>
      <c r="AK2258" s="380"/>
      <c r="AL2258" s="380"/>
      <c r="AM2258" s="380"/>
      <c r="AN2258" s="380"/>
      <c r="AO2258" s="380"/>
      <c r="AP2258" s="380"/>
      <c r="AQ2258" s="380"/>
      <c r="AR2258" s="380"/>
      <c r="AS2258" s="380"/>
      <c r="AT2258" s="380"/>
      <c r="AU2258" s="380"/>
      <c r="AV2258" s="380"/>
      <c r="AW2258" s="380"/>
      <c r="AX2258" s="380"/>
      <c r="AY2258" s="380"/>
      <c r="AZ2258" s="380"/>
      <c r="BA2258" s="380"/>
      <c r="BB2258" s="380"/>
      <c r="BC2258" s="380"/>
      <c r="BD2258" s="380"/>
      <c r="BE2258" s="380"/>
      <c r="BF2258" s="380"/>
      <c r="BG2258" s="380"/>
      <c r="BH2258" s="380"/>
      <c r="BI2258" s="380"/>
      <c r="BJ2258" s="380"/>
      <c r="BK2258" s="380"/>
      <c r="BL2258" s="380"/>
      <c r="BM2258" s="380"/>
      <c r="BN2258" s="380"/>
      <c r="BO2258" s="380"/>
      <c r="BP2258" s="380"/>
      <c r="BQ2258" s="380"/>
      <c r="BR2258" s="380"/>
      <c r="BS2258" s="380"/>
      <c r="BT2258" s="380"/>
      <c r="BU2258" s="380"/>
      <c r="BV2258" s="380"/>
      <c r="BW2258" s="380"/>
      <c r="BX2258" s="380"/>
      <c r="BY2258" s="380"/>
      <c r="BZ2258" s="380"/>
      <c r="CA2258" s="380"/>
      <c r="CB2258" s="380"/>
      <c r="CC2258" s="380"/>
      <c r="CD2258" s="380"/>
      <c r="CE2258" s="380"/>
      <c r="CF2258" s="380"/>
      <c r="CG2258" s="380"/>
      <c r="CH2258" s="380"/>
      <c r="CI2258" s="380"/>
      <c r="CJ2258" s="380"/>
      <c r="CK2258" s="380"/>
      <c r="CL2258" s="380"/>
      <c r="CM2258" s="380"/>
      <c r="CN2258" s="380"/>
      <c r="CO2258" s="380"/>
      <c r="CP2258" s="380"/>
      <c r="CQ2258" s="380"/>
      <c r="CR2258" s="380"/>
      <c r="CS2258" s="380"/>
      <c r="CT2258" s="380"/>
      <c r="CU2258" s="380"/>
      <c r="CV2258" s="380"/>
      <c r="CW2258" s="380"/>
      <c r="CX2258" s="380"/>
      <c r="CY2258" s="380"/>
      <c r="CZ2258" s="380"/>
      <c r="DA2258" s="380"/>
      <c r="DB2258" s="380"/>
      <c r="DC2258" s="380"/>
      <c r="DD2258" s="380"/>
      <c r="DE2258" s="380"/>
      <c r="DF2258" s="380"/>
      <c r="DG2258" s="380"/>
      <c r="DH2258" s="380"/>
      <c r="DI2258" s="380"/>
      <c r="DJ2258" s="380"/>
      <c r="DK2258" s="380"/>
      <c r="DL2258" s="380"/>
      <c r="DM2258" s="380"/>
      <c r="DN2258" s="380"/>
      <c r="DO2258" s="380"/>
      <c r="DP2258" s="380"/>
      <c r="DQ2258" s="380"/>
      <c r="DR2258" s="380"/>
      <c r="DS2258" s="380"/>
      <c r="DT2258" s="380"/>
      <c r="DU2258" s="380"/>
      <c r="DV2258" s="380"/>
      <c r="DW2258" s="380"/>
      <c r="DX2258" s="380"/>
      <c r="DY2258" s="380"/>
      <c r="DZ2258" s="380"/>
      <c r="EA2258" s="380"/>
      <c r="EB2258" s="380"/>
      <c r="EC2258" s="380"/>
      <c r="ED2258" s="380"/>
      <c r="EE2258" s="380"/>
      <c r="EF2258" s="380"/>
      <c r="EG2258" s="380"/>
      <c r="EH2258" s="380"/>
      <c r="EI2258" s="380"/>
      <c r="EJ2258" s="380"/>
      <c r="EK2258" s="380"/>
      <c r="EL2258" s="380"/>
      <c r="EM2258" s="380"/>
      <c r="EN2258" s="380"/>
      <c r="EO2258" s="380"/>
      <c r="EP2258" s="380"/>
      <c r="EQ2258" s="380"/>
      <c r="ER2258" s="380"/>
      <c r="ES2258" s="380"/>
      <c r="ET2258" s="380"/>
      <c r="EU2258" s="380"/>
      <c r="EV2258" s="380"/>
      <c r="EW2258" s="380"/>
      <c r="EX2258" s="380"/>
      <c r="EY2258" s="380"/>
      <c r="EZ2258" s="380"/>
      <c r="FA2258" s="380"/>
      <c r="FB2258" s="380"/>
      <c r="FC2258" s="380"/>
      <c r="FD2258" s="380"/>
      <c r="FE2258" s="380"/>
      <c r="FF2258" s="380"/>
      <c r="FG2258" s="380"/>
      <c r="FH2258" s="380"/>
      <c r="FI2258" s="380"/>
      <c r="FJ2258" s="380"/>
      <c r="FK2258" s="380"/>
      <c r="FL2258" s="380"/>
      <c r="FM2258" s="380"/>
      <c r="FN2258" s="380"/>
      <c r="FO2258" s="380"/>
      <c r="FP2258" s="380"/>
      <c r="FQ2258" s="380"/>
      <c r="FR2258" s="380"/>
      <c r="FS2258" s="380"/>
      <c r="FT2258" s="380"/>
      <c r="FU2258" s="380"/>
      <c r="FV2258" s="380"/>
      <c r="FW2258" s="380"/>
      <c r="FX2258" s="380"/>
      <c r="FY2258" s="380"/>
      <c r="FZ2258" s="380"/>
      <c r="GA2258" s="380"/>
      <c r="GB2258" s="380"/>
      <c r="GC2258" s="380"/>
      <c r="GD2258" s="380"/>
      <c r="GE2258" s="380"/>
      <c r="GF2258" s="380"/>
      <c r="GG2258" s="380"/>
      <c r="GH2258" s="380"/>
      <c r="GI2258" s="380"/>
      <c r="GJ2258" s="380"/>
      <c r="GK2258" s="380"/>
      <c r="GL2258" s="380"/>
      <c r="GM2258" s="380"/>
      <c r="GN2258" s="380"/>
      <c r="GO2258" s="380"/>
      <c r="GP2258" s="380"/>
      <c r="GQ2258" s="380"/>
      <c r="GR2258" s="380"/>
      <c r="GS2258" s="380"/>
      <c r="GT2258" s="380"/>
      <c r="GU2258" s="380"/>
      <c r="GV2258" s="380"/>
      <c r="GW2258" s="380"/>
      <c r="GX2258" s="380"/>
      <c r="GY2258" s="380"/>
      <c r="GZ2258" s="380"/>
      <c r="HA2258" s="380"/>
      <c r="HB2258" s="380"/>
      <c r="HC2258" s="380"/>
      <c r="HD2258" s="380"/>
      <c r="HE2258" s="380"/>
      <c r="HF2258" s="380"/>
      <c r="HG2258" s="380"/>
      <c r="HH2258" s="380"/>
      <c r="HI2258" s="380"/>
      <c r="HJ2258" s="380"/>
      <c r="HK2258" s="380"/>
      <c r="HL2258" s="380"/>
      <c r="HM2258" s="380"/>
      <c r="HN2258" s="380"/>
      <c r="HO2258" s="380"/>
      <c r="HP2258" s="380"/>
      <c r="HQ2258" s="380"/>
      <c r="HR2258" s="380"/>
      <c r="HS2258" s="380"/>
      <c r="HT2258" s="380"/>
      <c r="HU2258" s="380"/>
      <c r="HV2258" s="380"/>
      <c r="HW2258" s="380"/>
    </row>
    <row r="2259" spans="1:231" s="6" customFormat="1" ht="12.75" customHeight="1">
      <c r="A2259" s="379"/>
      <c r="B2259" s="380"/>
      <c r="C2259" s="380"/>
      <c r="D2259" s="380"/>
      <c r="E2259" s="380"/>
      <c r="F2259" s="380"/>
      <c r="G2259" s="380"/>
      <c r="H2259" s="380"/>
      <c r="I2259" s="380"/>
      <c r="J2259" s="380"/>
      <c r="K2259" s="380"/>
      <c r="L2259" s="380"/>
      <c r="M2259" s="380"/>
      <c r="N2259" s="380"/>
      <c r="O2259" s="380"/>
      <c r="P2259" s="380"/>
      <c r="Q2259" s="380"/>
      <c r="R2259" s="56" t="s">
        <v>33</v>
      </c>
      <c r="S2259" s="25">
        <f t="shared" si="621"/>
        <v>229540.1</v>
      </c>
      <c r="T2259" s="25">
        <f t="shared" si="622"/>
        <v>229540.1</v>
      </c>
      <c r="U2259" s="558">
        <f t="shared" si="628"/>
        <v>229540.1</v>
      </c>
      <c r="V2259" s="25">
        <f t="shared" si="628"/>
        <v>229540.1</v>
      </c>
      <c r="W2259" s="25">
        <f t="shared" si="629"/>
        <v>0</v>
      </c>
      <c r="X2259" s="25">
        <f t="shared" si="629"/>
        <v>0</v>
      </c>
      <c r="Y2259" s="25">
        <f t="shared" si="629"/>
        <v>0</v>
      </c>
      <c r="Z2259" s="25">
        <f t="shared" si="629"/>
        <v>0</v>
      </c>
      <c r="AA2259" s="25">
        <f t="shared" si="629"/>
        <v>0</v>
      </c>
      <c r="AB2259" s="25">
        <f t="shared" si="629"/>
        <v>0</v>
      </c>
      <c r="AC2259" s="380"/>
      <c r="AD2259" s="384"/>
      <c r="AE2259" s="380"/>
      <c r="AF2259" s="380"/>
      <c r="AG2259" s="380"/>
      <c r="AH2259" s="380"/>
      <c r="AI2259" s="380"/>
      <c r="AJ2259" s="380"/>
      <c r="AK2259" s="380"/>
      <c r="AL2259" s="380"/>
      <c r="AM2259" s="380"/>
      <c r="AN2259" s="380"/>
      <c r="AO2259" s="380"/>
      <c r="AP2259" s="380"/>
      <c r="AQ2259" s="380"/>
      <c r="AR2259" s="380"/>
      <c r="AS2259" s="380"/>
      <c r="AT2259" s="380"/>
      <c r="AU2259" s="380"/>
      <c r="AV2259" s="380"/>
      <c r="AW2259" s="380"/>
      <c r="AX2259" s="380"/>
      <c r="AY2259" s="380"/>
      <c r="AZ2259" s="380"/>
      <c r="BA2259" s="380"/>
      <c r="BB2259" s="380"/>
      <c r="BC2259" s="380"/>
      <c r="BD2259" s="380"/>
      <c r="BE2259" s="380"/>
      <c r="BF2259" s="380"/>
      <c r="BG2259" s="380"/>
      <c r="BH2259" s="380"/>
      <c r="BI2259" s="380"/>
      <c r="BJ2259" s="380"/>
      <c r="BK2259" s="380"/>
      <c r="BL2259" s="380"/>
      <c r="BM2259" s="380"/>
      <c r="BN2259" s="380"/>
      <c r="BO2259" s="380"/>
      <c r="BP2259" s="380"/>
      <c r="BQ2259" s="380"/>
      <c r="BR2259" s="380"/>
      <c r="BS2259" s="380"/>
      <c r="BT2259" s="380"/>
      <c r="BU2259" s="380"/>
      <c r="BV2259" s="380"/>
      <c r="BW2259" s="380"/>
      <c r="BX2259" s="380"/>
      <c r="BY2259" s="380"/>
      <c r="BZ2259" s="380"/>
      <c r="CA2259" s="380"/>
      <c r="CB2259" s="380"/>
      <c r="CC2259" s="380"/>
      <c r="CD2259" s="380"/>
      <c r="CE2259" s="380"/>
      <c r="CF2259" s="380"/>
      <c r="CG2259" s="380"/>
      <c r="CH2259" s="380"/>
      <c r="CI2259" s="380"/>
      <c r="CJ2259" s="380"/>
      <c r="CK2259" s="380"/>
      <c r="CL2259" s="380"/>
      <c r="CM2259" s="380"/>
      <c r="CN2259" s="380"/>
      <c r="CO2259" s="380"/>
      <c r="CP2259" s="380"/>
      <c r="CQ2259" s="380"/>
      <c r="CR2259" s="380"/>
      <c r="CS2259" s="380"/>
      <c r="CT2259" s="380"/>
      <c r="CU2259" s="380"/>
      <c r="CV2259" s="380"/>
      <c r="CW2259" s="380"/>
      <c r="CX2259" s="380"/>
      <c r="CY2259" s="380"/>
      <c r="CZ2259" s="380"/>
      <c r="DA2259" s="380"/>
      <c r="DB2259" s="380"/>
      <c r="DC2259" s="380"/>
      <c r="DD2259" s="380"/>
      <c r="DE2259" s="380"/>
      <c r="DF2259" s="380"/>
      <c r="DG2259" s="380"/>
      <c r="DH2259" s="380"/>
      <c r="DI2259" s="380"/>
      <c r="DJ2259" s="380"/>
      <c r="DK2259" s="380"/>
      <c r="DL2259" s="380"/>
      <c r="DM2259" s="380"/>
      <c r="DN2259" s="380"/>
      <c r="DO2259" s="380"/>
      <c r="DP2259" s="380"/>
      <c r="DQ2259" s="380"/>
      <c r="DR2259" s="380"/>
      <c r="DS2259" s="380"/>
      <c r="DT2259" s="380"/>
      <c r="DU2259" s="380"/>
      <c r="DV2259" s="380"/>
      <c r="DW2259" s="380"/>
      <c r="DX2259" s="380"/>
      <c r="DY2259" s="380"/>
      <c r="DZ2259" s="380"/>
      <c r="EA2259" s="380"/>
      <c r="EB2259" s="380"/>
      <c r="EC2259" s="380"/>
      <c r="ED2259" s="380"/>
      <c r="EE2259" s="380"/>
      <c r="EF2259" s="380"/>
      <c r="EG2259" s="380"/>
      <c r="EH2259" s="380"/>
      <c r="EI2259" s="380"/>
      <c r="EJ2259" s="380"/>
      <c r="EK2259" s="380"/>
      <c r="EL2259" s="380"/>
      <c r="EM2259" s="380"/>
      <c r="EN2259" s="380"/>
      <c r="EO2259" s="380"/>
      <c r="EP2259" s="380"/>
      <c r="EQ2259" s="380"/>
      <c r="ER2259" s="380"/>
      <c r="ES2259" s="380"/>
      <c r="ET2259" s="380"/>
      <c r="EU2259" s="380"/>
      <c r="EV2259" s="380"/>
      <c r="EW2259" s="380"/>
      <c r="EX2259" s="380"/>
      <c r="EY2259" s="380"/>
      <c r="EZ2259" s="380"/>
      <c r="FA2259" s="380"/>
      <c r="FB2259" s="380"/>
      <c r="FC2259" s="380"/>
      <c r="FD2259" s="380"/>
      <c r="FE2259" s="380"/>
      <c r="FF2259" s="380"/>
      <c r="FG2259" s="380"/>
      <c r="FH2259" s="380"/>
      <c r="FI2259" s="380"/>
      <c r="FJ2259" s="380"/>
      <c r="FK2259" s="380"/>
      <c r="FL2259" s="380"/>
      <c r="FM2259" s="380"/>
      <c r="FN2259" s="380"/>
      <c r="FO2259" s="380"/>
      <c r="FP2259" s="380"/>
      <c r="FQ2259" s="380"/>
      <c r="FR2259" s="380"/>
      <c r="FS2259" s="380"/>
      <c r="FT2259" s="380"/>
      <c r="FU2259" s="380"/>
      <c r="FV2259" s="380"/>
      <c r="FW2259" s="380"/>
      <c r="FX2259" s="380"/>
      <c r="FY2259" s="380"/>
      <c r="FZ2259" s="380"/>
      <c r="GA2259" s="380"/>
      <c r="GB2259" s="380"/>
      <c r="GC2259" s="380"/>
      <c r="GD2259" s="380"/>
      <c r="GE2259" s="380"/>
      <c r="GF2259" s="380"/>
      <c r="GG2259" s="380"/>
      <c r="GH2259" s="380"/>
      <c r="GI2259" s="380"/>
      <c r="GJ2259" s="380"/>
      <c r="GK2259" s="380"/>
      <c r="GL2259" s="380"/>
      <c r="GM2259" s="380"/>
      <c r="GN2259" s="380"/>
      <c r="GO2259" s="380"/>
      <c r="GP2259" s="380"/>
      <c r="GQ2259" s="380"/>
      <c r="GR2259" s="380"/>
      <c r="GS2259" s="380"/>
      <c r="GT2259" s="380"/>
      <c r="GU2259" s="380"/>
      <c r="GV2259" s="380"/>
      <c r="GW2259" s="380"/>
      <c r="GX2259" s="380"/>
      <c r="GY2259" s="380"/>
      <c r="GZ2259" s="380"/>
      <c r="HA2259" s="380"/>
      <c r="HB2259" s="380"/>
      <c r="HC2259" s="380"/>
      <c r="HD2259" s="380"/>
      <c r="HE2259" s="380"/>
      <c r="HF2259" s="380"/>
      <c r="HG2259" s="380"/>
      <c r="HH2259" s="380"/>
      <c r="HI2259" s="380"/>
      <c r="HJ2259" s="380"/>
      <c r="HK2259" s="380"/>
      <c r="HL2259" s="380"/>
      <c r="HM2259" s="380"/>
      <c r="HN2259" s="380"/>
      <c r="HO2259" s="380"/>
      <c r="HP2259" s="380"/>
      <c r="HQ2259" s="380"/>
      <c r="HR2259" s="380"/>
      <c r="HS2259" s="380"/>
      <c r="HT2259" s="380"/>
      <c r="HU2259" s="380"/>
      <c r="HV2259" s="380"/>
      <c r="HW2259" s="380"/>
    </row>
    <row r="2260" spans="1:231" s="6" customFormat="1" ht="12.75" customHeight="1">
      <c r="A2260" s="379"/>
      <c r="B2260" s="380"/>
      <c r="C2260" s="380"/>
      <c r="D2260" s="380"/>
      <c r="E2260" s="380"/>
      <c r="F2260" s="380"/>
      <c r="G2260" s="380"/>
      <c r="H2260" s="380"/>
      <c r="I2260" s="380"/>
      <c r="J2260" s="380"/>
      <c r="K2260" s="380"/>
      <c r="L2260" s="380"/>
      <c r="M2260" s="380"/>
      <c r="N2260" s="380"/>
      <c r="O2260" s="380"/>
      <c r="P2260" s="380"/>
      <c r="Q2260" s="380"/>
      <c r="R2260" s="56" t="s">
        <v>34</v>
      </c>
      <c r="S2260" s="25">
        <f t="shared" si="621"/>
        <v>195207.1</v>
      </c>
      <c r="T2260" s="25">
        <f t="shared" si="622"/>
        <v>195207.1</v>
      </c>
      <c r="U2260" s="558">
        <f t="shared" si="628"/>
        <v>195207.1</v>
      </c>
      <c r="V2260" s="25">
        <f t="shared" si="628"/>
        <v>195207.1</v>
      </c>
      <c r="W2260" s="25">
        <f t="shared" si="629"/>
        <v>0</v>
      </c>
      <c r="X2260" s="25">
        <f t="shared" si="629"/>
        <v>0</v>
      </c>
      <c r="Y2260" s="25">
        <f t="shared" si="629"/>
        <v>0</v>
      </c>
      <c r="Z2260" s="25">
        <f t="shared" si="629"/>
        <v>0</v>
      </c>
      <c r="AA2260" s="25">
        <f t="shared" si="629"/>
        <v>0</v>
      </c>
      <c r="AB2260" s="25">
        <f t="shared" si="629"/>
        <v>0</v>
      </c>
      <c r="AC2260" s="380"/>
      <c r="AD2260" s="384"/>
      <c r="AE2260" s="380"/>
      <c r="AF2260" s="380"/>
      <c r="AG2260" s="380"/>
      <c r="AH2260" s="380"/>
      <c r="AI2260" s="380"/>
      <c r="AJ2260" s="380"/>
      <c r="AK2260" s="380"/>
      <c r="AL2260" s="380"/>
      <c r="AM2260" s="380"/>
      <c r="AN2260" s="380"/>
      <c r="AO2260" s="380"/>
      <c r="AP2260" s="380"/>
      <c r="AQ2260" s="380"/>
      <c r="AR2260" s="380"/>
      <c r="AS2260" s="380"/>
      <c r="AT2260" s="380"/>
      <c r="AU2260" s="380"/>
      <c r="AV2260" s="380"/>
      <c r="AW2260" s="380"/>
      <c r="AX2260" s="380"/>
      <c r="AY2260" s="380"/>
      <c r="AZ2260" s="380"/>
      <c r="BA2260" s="380"/>
      <c r="BB2260" s="380"/>
      <c r="BC2260" s="380"/>
      <c r="BD2260" s="380"/>
      <c r="BE2260" s="380"/>
      <c r="BF2260" s="380"/>
      <c r="BG2260" s="380"/>
      <c r="BH2260" s="380"/>
      <c r="BI2260" s="380"/>
      <c r="BJ2260" s="380"/>
      <c r="BK2260" s="380"/>
      <c r="BL2260" s="380"/>
      <c r="BM2260" s="380"/>
      <c r="BN2260" s="380"/>
      <c r="BO2260" s="380"/>
      <c r="BP2260" s="380"/>
      <c r="BQ2260" s="380"/>
      <c r="BR2260" s="380"/>
      <c r="BS2260" s="380"/>
      <c r="BT2260" s="380"/>
      <c r="BU2260" s="380"/>
      <c r="BV2260" s="380"/>
      <c r="BW2260" s="380"/>
      <c r="BX2260" s="380"/>
      <c r="BY2260" s="380"/>
      <c r="BZ2260" s="380"/>
      <c r="CA2260" s="380"/>
      <c r="CB2260" s="380"/>
      <c r="CC2260" s="380"/>
      <c r="CD2260" s="380"/>
      <c r="CE2260" s="380"/>
      <c r="CF2260" s="380"/>
      <c r="CG2260" s="380"/>
      <c r="CH2260" s="380"/>
      <c r="CI2260" s="380"/>
      <c r="CJ2260" s="380"/>
      <c r="CK2260" s="380"/>
      <c r="CL2260" s="380"/>
      <c r="CM2260" s="380"/>
      <c r="CN2260" s="380"/>
      <c r="CO2260" s="380"/>
      <c r="CP2260" s="380"/>
      <c r="CQ2260" s="380"/>
      <c r="CR2260" s="380"/>
      <c r="CS2260" s="380"/>
      <c r="CT2260" s="380"/>
      <c r="CU2260" s="380"/>
      <c r="CV2260" s="380"/>
      <c r="CW2260" s="380"/>
      <c r="CX2260" s="380"/>
      <c r="CY2260" s="380"/>
      <c r="CZ2260" s="380"/>
      <c r="DA2260" s="380"/>
      <c r="DB2260" s="380"/>
      <c r="DC2260" s="380"/>
      <c r="DD2260" s="380"/>
      <c r="DE2260" s="380"/>
      <c r="DF2260" s="380"/>
      <c r="DG2260" s="380"/>
      <c r="DH2260" s="380"/>
      <c r="DI2260" s="380"/>
      <c r="DJ2260" s="380"/>
      <c r="DK2260" s="380"/>
      <c r="DL2260" s="380"/>
      <c r="DM2260" s="380"/>
      <c r="DN2260" s="380"/>
      <c r="DO2260" s="380"/>
      <c r="DP2260" s="380"/>
      <c r="DQ2260" s="380"/>
      <c r="DR2260" s="380"/>
      <c r="DS2260" s="380"/>
      <c r="DT2260" s="380"/>
      <c r="DU2260" s="380"/>
      <c r="DV2260" s="380"/>
      <c r="DW2260" s="380"/>
      <c r="DX2260" s="380"/>
      <c r="DY2260" s="380"/>
      <c r="DZ2260" s="380"/>
      <c r="EA2260" s="380"/>
      <c r="EB2260" s="380"/>
      <c r="EC2260" s="380"/>
      <c r="ED2260" s="380"/>
      <c r="EE2260" s="380"/>
      <c r="EF2260" s="380"/>
      <c r="EG2260" s="380"/>
      <c r="EH2260" s="380"/>
      <c r="EI2260" s="380"/>
      <c r="EJ2260" s="380"/>
      <c r="EK2260" s="380"/>
      <c r="EL2260" s="380"/>
      <c r="EM2260" s="380"/>
      <c r="EN2260" s="380"/>
      <c r="EO2260" s="380"/>
      <c r="EP2260" s="380"/>
      <c r="EQ2260" s="380"/>
      <c r="ER2260" s="380"/>
      <c r="ES2260" s="380"/>
      <c r="ET2260" s="380"/>
      <c r="EU2260" s="380"/>
      <c r="EV2260" s="380"/>
      <c r="EW2260" s="380"/>
      <c r="EX2260" s="380"/>
      <c r="EY2260" s="380"/>
      <c r="EZ2260" s="380"/>
      <c r="FA2260" s="380"/>
      <c r="FB2260" s="380"/>
      <c r="FC2260" s="380"/>
      <c r="FD2260" s="380"/>
      <c r="FE2260" s="380"/>
      <c r="FF2260" s="380"/>
      <c r="FG2260" s="380"/>
      <c r="FH2260" s="380"/>
      <c r="FI2260" s="380"/>
      <c r="FJ2260" s="380"/>
      <c r="FK2260" s="380"/>
      <c r="FL2260" s="380"/>
      <c r="FM2260" s="380"/>
      <c r="FN2260" s="380"/>
      <c r="FO2260" s="380"/>
      <c r="FP2260" s="380"/>
      <c r="FQ2260" s="380"/>
      <c r="FR2260" s="380"/>
      <c r="FS2260" s="380"/>
      <c r="FT2260" s="380"/>
      <c r="FU2260" s="380"/>
      <c r="FV2260" s="380"/>
      <c r="FW2260" s="380"/>
      <c r="FX2260" s="380"/>
      <c r="FY2260" s="380"/>
      <c r="FZ2260" s="380"/>
      <c r="GA2260" s="380"/>
      <c r="GB2260" s="380"/>
      <c r="GC2260" s="380"/>
      <c r="GD2260" s="380"/>
      <c r="GE2260" s="380"/>
      <c r="GF2260" s="380"/>
      <c r="GG2260" s="380"/>
      <c r="GH2260" s="380"/>
      <c r="GI2260" s="380"/>
      <c r="GJ2260" s="380"/>
      <c r="GK2260" s="380"/>
      <c r="GL2260" s="380"/>
      <c r="GM2260" s="380"/>
      <c r="GN2260" s="380"/>
      <c r="GO2260" s="380"/>
      <c r="GP2260" s="380"/>
      <c r="GQ2260" s="380"/>
      <c r="GR2260" s="380"/>
      <c r="GS2260" s="380"/>
      <c r="GT2260" s="380"/>
      <c r="GU2260" s="380"/>
      <c r="GV2260" s="380"/>
      <c r="GW2260" s="380"/>
      <c r="GX2260" s="380"/>
      <c r="GY2260" s="380"/>
      <c r="GZ2260" s="380"/>
      <c r="HA2260" s="380"/>
      <c r="HB2260" s="380"/>
      <c r="HC2260" s="380"/>
      <c r="HD2260" s="380"/>
      <c r="HE2260" s="380"/>
      <c r="HF2260" s="380"/>
      <c r="HG2260" s="380"/>
      <c r="HH2260" s="380"/>
      <c r="HI2260" s="380"/>
      <c r="HJ2260" s="380"/>
      <c r="HK2260" s="380"/>
      <c r="HL2260" s="380"/>
      <c r="HM2260" s="380"/>
      <c r="HN2260" s="380"/>
      <c r="HO2260" s="380"/>
      <c r="HP2260" s="380"/>
      <c r="HQ2260" s="380"/>
      <c r="HR2260" s="380"/>
      <c r="HS2260" s="380"/>
      <c r="HT2260" s="380"/>
      <c r="HU2260" s="380"/>
      <c r="HV2260" s="380"/>
      <c r="HW2260" s="380"/>
    </row>
    <row r="2261" spans="1:231" s="6" customFormat="1" ht="12.75" customHeight="1">
      <c r="A2261" s="379"/>
      <c r="B2261" s="380"/>
      <c r="C2261" s="380"/>
      <c r="D2261" s="380"/>
      <c r="E2261" s="380"/>
      <c r="F2261" s="380"/>
      <c r="G2261" s="380"/>
      <c r="H2261" s="380"/>
      <c r="I2261" s="380"/>
      <c r="J2261" s="380"/>
      <c r="K2261" s="380"/>
      <c r="L2261" s="380"/>
      <c r="M2261" s="380"/>
      <c r="N2261" s="380"/>
      <c r="O2261" s="380"/>
      <c r="P2261" s="380"/>
      <c r="Q2261" s="380"/>
      <c r="R2261" s="56" t="s">
        <v>35</v>
      </c>
      <c r="S2261" s="25">
        <f t="shared" si="621"/>
        <v>174818.19999999998</v>
      </c>
      <c r="T2261" s="25">
        <f t="shared" si="622"/>
        <v>174818.19999999998</v>
      </c>
      <c r="U2261" s="558">
        <f t="shared" si="628"/>
        <v>174818.19999999998</v>
      </c>
      <c r="V2261" s="25">
        <f t="shared" si="628"/>
        <v>174818.19999999998</v>
      </c>
      <c r="W2261" s="25">
        <f t="shared" si="629"/>
        <v>0</v>
      </c>
      <c r="X2261" s="25">
        <f t="shared" si="629"/>
        <v>0</v>
      </c>
      <c r="Y2261" s="25">
        <f t="shared" si="629"/>
        <v>0</v>
      </c>
      <c r="Z2261" s="25">
        <f t="shared" si="629"/>
        <v>0</v>
      </c>
      <c r="AA2261" s="25">
        <f t="shared" si="629"/>
        <v>0</v>
      </c>
      <c r="AB2261" s="25">
        <f t="shared" si="629"/>
        <v>0</v>
      </c>
      <c r="AC2261" s="380"/>
      <c r="AD2261" s="384"/>
      <c r="AE2261" s="380"/>
      <c r="AF2261" s="380"/>
      <c r="AG2261" s="380"/>
      <c r="AH2261" s="380"/>
      <c r="AI2261" s="380"/>
      <c r="AJ2261" s="380"/>
      <c r="AK2261" s="380"/>
      <c r="AL2261" s="380"/>
      <c r="AM2261" s="380"/>
      <c r="AN2261" s="380"/>
      <c r="AO2261" s="380"/>
      <c r="AP2261" s="380"/>
      <c r="AQ2261" s="380"/>
      <c r="AR2261" s="380"/>
      <c r="AS2261" s="380"/>
      <c r="AT2261" s="380"/>
      <c r="AU2261" s="380"/>
      <c r="AV2261" s="380"/>
      <c r="AW2261" s="380"/>
      <c r="AX2261" s="380"/>
      <c r="AY2261" s="380"/>
      <c r="AZ2261" s="380"/>
      <c r="BA2261" s="380"/>
      <c r="BB2261" s="380"/>
      <c r="BC2261" s="380"/>
      <c r="BD2261" s="380"/>
      <c r="BE2261" s="380"/>
      <c r="BF2261" s="380"/>
      <c r="BG2261" s="380"/>
      <c r="BH2261" s="380"/>
      <c r="BI2261" s="380"/>
      <c r="BJ2261" s="380"/>
      <c r="BK2261" s="380"/>
      <c r="BL2261" s="380"/>
      <c r="BM2261" s="380"/>
      <c r="BN2261" s="380"/>
      <c r="BO2261" s="380"/>
      <c r="BP2261" s="380"/>
      <c r="BQ2261" s="380"/>
      <c r="BR2261" s="380"/>
      <c r="BS2261" s="380"/>
      <c r="BT2261" s="380"/>
      <c r="BU2261" s="380"/>
      <c r="BV2261" s="380"/>
      <c r="BW2261" s="380"/>
      <c r="BX2261" s="380"/>
      <c r="BY2261" s="380"/>
      <c r="BZ2261" s="380"/>
      <c r="CA2261" s="380"/>
      <c r="CB2261" s="380"/>
      <c r="CC2261" s="380"/>
      <c r="CD2261" s="380"/>
      <c r="CE2261" s="380"/>
      <c r="CF2261" s="380"/>
      <c r="CG2261" s="380"/>
      <c r="CH2261" s="380"/>
      <c r="CI2261" s="380"/>
      <c r="CJ2261" s="380"/>
      <c r="CK2261" s="380"/>
      <c r="CL2261" s="380"/>
      <c r="CM2261" s="380"/>
      <c r="CN2261" s="380"/>
      <c r="CO2261" s="380"/>
      <c r="CP2261" s="380"/>
      <c r="CQ2261" s="380"/>
      <c r="CR2261" s="380"/>
      <c r="CS2261" s="380"/>
      <c r="CT2261" s="380"/>
      <c r="CU2261" s="380"/>
      <c r="CV2261" s="380"/>
      <c r="CW2261" s="380"/>
      <c r="CX2261" s="380"/>
      <c r="CY2261" s="380"/>
      <c r="CZ2261" s="380"/>
      <c r="DA2261" s="380"/>
      <c r="DB2261" s="380"/>
      <c r="DC2261" s="380"/>
      <c r="DD2261" s="380"/>
      <c r="DE2261" s="380"/>
      <c r="DF2261" s="380"/>
      <c r="DG2261" s="380"/>
      <c r="DH2261" s="380"/>
      <c r="DI2261" s="380"/>
      <c r="DJ2261" s="380"/>
      <c r="DK2261" s="380"/>
      <c r="DL2261" s="380"/>
      <c r="DM2261" s="380"/>
      <c r="DN2261" s="380"/>
      <c r="DO2261" s="380"/>
      <c r="DP2261" s="380"/>
      <c r="DQ2261" s="380"/>
      <c r="DR2261" s="380"/>
      <c r="DS2261" s="380"/>
      <c r="DT2261" s="380"/>
      <c r="DU2261" s="380"/>
      <c r="DV2261" s="380"/>
      <c r="DW2261" s="380"/>
      <c r="DX2261" s="380"/>
      <c r="DY2261" s="380"/>
      <c r="DZ2261" s="380"/>
      <c r="EA2261" s="380"/>
      <c r="EB2261" s="380"/>
      <c r="EC2261" s="380"/>
      <c r="ED2261" s="380"/>
      <c r="EE2261" s="380"/>
      <c r="EF2261" s="380"/>
      <c r="EG2261" s="380"/>
      <c r="EH2261" s="380"/>
      <c r="EI2261" s="380"/>
      <c r="EJ2261" s="380"/>
      <c r="EK2261" s="380"/>
      <c r="EL2261" s="380"/>
      <c r="EM2261" s="380"/>
      <c r="EN2261" s="380"/>
      <c r="EO2261" s="380"/>
      <c r="EP2261" s="380"/>
      <c r="EQ2261" s="380"/>
      <c r="ER2261" s="380"/>
      <c r="ES2261" s="380"/>
      <c r="ET2261" s="380"/>
      <c r="EU2261" s="380"/>
      <c r="EV2261" s="380"/>
      <c r="EW2261" s="380"/>
      <c r="EX2261" s="380"/>
      <c r="EY2261" s="380"/>
      <c r="EZ2261" s="380"/>
      <c r="FA2261" s="380"/>
      <c r="FB2261" s="380"/>
      <c r="FC2261" s="380"/>
      <c r="FD2261" s="380"/>
      <c r="FE2261" s="380"/>
      <c r="FF2261" s="380"/>
      <c r="FG2261" s="380"/>
      <c r="FH2261" s="380"/>
      <c r="FI2261" s="380"/>
      <c r="FJ2261" s="380"/>
      <c r="FK2261" s="380"/>
      <c r="FL2261" s="380"/>
      <c r="FM2261" s="380"/>
      <c r="FN2261" s="380"/>
      <c r="FO2261" s="380"/>
      <c r="FP2261" s="380"/>
      <c r="FQ2261" s="380"/>
      <c r="FR2261" s="380"/>
      <c r="FS2261" s="380"/>
      <c r="FT2261" s="380"/>
      <c r="FU2261" s="380"/>
      <c r="FV2261" s="380"/>
      <c r="FW2261" s="380"/>
      <c r="FX2261" s="380"/>
      <c r="FY2261" s="380"/>
      <c r="FZ2261" s="380"/>
      <c r="GA2261" s="380"/>
      <c r="GB2261" s="380"/>
      <c r="GC2261" s="380"/>
      <c r="GD2261" s="380"/>
      <c r="GE2261" s="380"/>
      <c r="GF2261" s="380"/>
      <c r="GG2261" s="380"/>
      <c r="GH2261" s="380"/>
      <c r="GI2261" s="380"/>
      <c r="GJ2261" s="380"/>
      <c r="GK2261" s="380"/>
      <c r="GL2261" s="380"/>
      <c r="GM2261" s="380"/>
      <c r="GN2261" s="380"/>
      <c r="GO2261" s="380"/>
      <c r="GP2261" s="380"/>
      <c r="GQ2261" s="380"/>
      <c r="GR2261" s="380"/>
      <c r="GS2261" s="380"/>
      <c r="GT2261" s="380"/>
      <c r="GU2261" s="380"/>
      <c r="GV2261" s="380"/>
      <c r="GW2261" s="380"/>
      <c r="GX2261" s="380"/>
      <c r="GY2261" s="380"/>
      <c r="GZ2261" s="380"/>
      <c r="HA2261" s="380"/>
      <c r="HB2261" s="380"/>
      <c r="HC2261" s="380"/>
      <c r="HD2261" s="380"/>
      <c r="HE2261" s="380"/>
      <c r="HF2261" s="380"/>
      <c r="HG2261" s="380"/>
      <c r="HH2261" s="380"/>
      <c r="HI2261" s="380"/>
      <c r="HJ2261" s="380"/>
      <c r="HK2261" s="380"/>
      <c r="HL2261" s="380"/>
      <c r="HM2261" s="380"/>
      <c r="HN2261" s="380"/>
      <c r="HO2261" s="380"/>
      <c r="HP2261" s="380"/>
      <c r="HQ2261" s="380"/>
      <c r="HR2261" s="380"/>
      <c r="HS2261" s="380"/>
      <c r="HT2261" s="380"/>
      <c r="HU2261" s="380"/>
      <c r="HV2261" s="380"/>
      <c r="HW2261" s="380"/>
    </row>
    <row r="2262" spans="1:231" s="6" customFormat="1" ht="12.75" customHeight="1">
      <c r="A2262" s="379"/>
      <c r="B2262" s="380"/>
      <c r="C2262" s="380"/>
      <c r="D2262" s="380"/>
      <c r="E2262" s="380"/>
      <c r="F2262" s="380"/>
      <c r="G2262" s="380"/>
      <c r="H2262" s="380"/>
      <c r="I2262" s="380"/>
      <c r="J2262" s="380"/>
      <c r="K2262" s="380"/>
      <c r="L2262" s="380"/>
      <c r="M2262" s="380"/>
      <c r="N2262" s="380"/>
      <c r="O2262" s="380"/>
      <c r="P2262" s="380"/>
      <c r="Q2262" s="380"/>
      <c r="R2262" s="56" t="s">
        <v>36</v>
      </c>
      <c r="S2262" s="25">
        <f t="shared" si="621"/>
        <v>105104.3</v>
      </c>
      <c r="T2262" s="25">
        <f t="shared" si="622"/>
        <v>105104.3</v>
      </c>
      <c r="U2262" s="558">
        <f t="shared" si="628"/>
        <v>58500.6</v>
      </c>
      <c r="V2262" s="25">
        <f t="shared" si="628"/>
        <v>58500.6</v>
      </c>
      <c r="W2262" s="25">
        <f t="shared" si="629"/>
        <v>28338.7</v>
      </c>
      <c r="X2262" s="25">
        <f t="shared" si="629"/>
        <v>28338.7</v>
      </c>
      <c r="Y2262" s="25">
        <f t="shared" si="629"/>
        <v>18265</v>
      </c>
      <c r="Z2262" s="25">
        <f t="shared" si="629"/>
        <v>18265</v>
      </c>
      <c r="AA2262" s="25">
        <f t="shared" si="629"/>
        <v>0</v>
      </c>
      <c r="AB2262" s="25">
        <f t="shared" si="629"/>
        <v>0</v>
      </c>
      <c r="AC2262" s="380"/>
      <c r="AD2262" s="384"/>
      <c r="AE2262" s="380"/>
      <c r="AF2262" s="380"/>
      <c r="AG2262" s="380"/>
      <c r="AH2262" s="380"/>
      <c r="AI2262" s="380"/>
      <c r="AJ2262" s="380"/>
      <c r="AK2262" s="380"/>
      <c r="AL2262" s="380"/>
      <c r="AM2262" s="380"/>
      <c r="AN2262" s="380"/>
      <c r="AO2262" s="380"/>
      <c r="AP2262" s="380"/>
      <c r="AQ2262" s="380"/>
      <c r="AR2262" s="380"/>
      <c r="AS2262" s="380"/>
      <c r="AT2262" s="380"/>
      <c r="AU2262" s="380"/>
      <c r="AV2262" s="380"/>
      <c r="AW2262" s="380"/>
      <c r="AX2262" s="380"/>
      <c r="AY2262" s="380"/>
      <c r="AZ2262" s="380"/>
      <c r="BA2262" s="380"/>
      <c r="BB2262" s="380"/>
      <c r="BC2262" s="380"/>
      <c r="BD2262" s="380"/>
      <c r="BE2262" s="380"/>
      <c r="BF2262" s="380"/>
      <c r="BG2262" s="380"/>
      <c r="BH2262" s="380"/>
      <c r="BI2262" s="380"/>
      <c r="BJ2262" s="380"/>
      <c r="BK2262" s="380"/>
      <c r="BL2262" s="380"/>
      <c r="BM2262" s="380"/>
      <c r="BN2262" s="380"/>
      <c r="BO2262" s="380"/>
      <c r="BP2262" s="380"/>
      <c r="BQ2262" s="380"/>
      <c r="BR2262" s="380"/>
      <c r="BS2262" s="380"/>
      <c r="BT2262" s="380"/>
      <c r="BU2262" s="380"/>
      <c r="BV2262" s="380"/>
      <c r="BW2262" s="380"/>
      <c r="BX2262" s="380"/>
      <c r="BY2262" s="380"/>
      <c r="BZ2262" s="380"/>
      <c r="CA2262" s="380"/>
      <c r="CB2262" s="380"/>
      <c r="CC2262" s="380"/>
      <c r="CD2262" s="380"/>
      <c r="CE2262" s="380"/>
      <c r="CF2262" s="380"/>
      <c r="CG2262" s="380"/>
      <c r="CH2262" s="380"/>
      <c r="CI2262" s="380"/>
      <c r="CJ2262" s="380"/>
      <c r="CK2262" s="380"/>
      <c r="CL2262" s="380"/>
      <c r="CM2262" s="380"/>
      <c r="CN2262" s="380"/>
      <c r="CO2262" s="380"/>
      <c r="CP2262" s="380"/>
      <c r="CQ2262" s="380"/>
      <c r="CR2262" s="380"/>
      <c r="CS2262" s="380"/>
      <c r="CT2262" s="380"/>
      <c r="CU2262" s="380"/>
      <c r="CV2262" s="380"/>
      <c r="CW2262" s="380"/>
      <c r="CX2262" s="380"/>
      <c r="CY2262" s="380"/>
      <c r="CZ2262" s="380"/>
      <c r="DA2262" s="380"/>
      <c r="DB2262" s="380"/>
      <c r="DC2262" s="380"/>
      <c r="DD2262" s="380"/>
      <c r="DE2262" s="380"/>
      <c r="DF2262" s="380"/>
      <c r="DG2262" s="380"/>
      <c r="DH2262" s="380"/>
      <c r="DI2262" s="380"/>
      <c r="DJ2262" s="380"/>
      <c r="DK2262" s="380"/>
      <c r="DL2262" s="380"/>
      <c r="DM2262" s="380"/>
      <c r="DN2262" s="380"/>
      <c r="DO2262" s="380"/>
      <c r="DP2262" s="380"/>
      <c r="DQ2262" s="380"/>
      <c r="DR2262" s="380"/>
      <c r="DS2262" s="380"/>
      <c r="DT2262" s="380"/>
      <c r="DU2262" s="380"/>
      <c r="DV2262" s="380"/>
      <c r="DW2262" s="380"/>
      <c r="DX2262" s="380"/>
      <c r="DY2262" s="380"/>
      <c r="DZ2262" s="380"/>
      <c r="EA2262" s="380"/>
      <c r="EB2262" s="380"/>
      <c r="EC2262" s="380"/>
      <c r="ED2262" s="380"/>
      <c r="EE2262" s="380"/>
      <c r="EF2262" s="380"/>
      <c r="EG2262" s="380"/>
      <c r="EH2262" s="380"/>
      <c r="EI2262" s="380"/>
      <c r="EJ2262" s="380"/>
      <c r="EK2262" s="380"/>
      <c r="EL2262" s="380"/>
      <c r="EM2262" s="380"/>
      <c r="EN2262" s="380"/>
      <c r="EO2262" s="380"/>
      <c r="EP2262" s="380"/>
      <c r="EQ2262" s="380"/>
      <c r="ER2262" s="380"/>
      <c r="ES2262" s="380"/>
      <c r="ET2262" s="380"/>
      <c r="EU2262" s="380"/>
      <c r="EV2262" s="380"/>
      <c r="EW2262" s="380"/>
      <c r="EX2262" s="380"/>
      <c r="EY2262" s="380"/>
      <c r="EZ2262" s="380"/>
      <c r="FA2262" s="380"/>
      <c r="FB2262" s="380"/>
      <c r="FC2262" s="380"/>
      <c r="FD2262" s="380"/>
      <c r="FE2262" s="380"/>
      <c r="FF2262" s="380"/>
      <c r="FG2262" s="380"/>
      <c r="FH2262" s="380"/>
      <c r="FI2262" s="380"/>
      <c r="FJ2262" s="380"/>
      <c r="FK2262" s="380"/>
      <c r="FL2262" s="380"/>
      <c r="FM2262" s="380"/>
      <c r="FN2262" s="380"/>
      <c r="FO2262" s="380"/>
      <c r="FP2262" s="380"/>
      <c r="FQ2262" s="380"/>
      <c r="FR2262" s="380"/>
      <c r="FS2262" s="380"/>
      <c r="FT2262" s="380"/>
      <c r="FU2262" s="380"/>
      <c r="FV2262" s="380"/>
      <c r="FW2262" s="380"/>
      <c r="FX2262" s="380"/>
      <c r="FY2262" s="380"/>
      <c r="FZ2262" s="380"/>
      <c r="GA2262" s="380"/>
      <c r="GB2262" s="380"/>
      <c r="GC2262" s="380"/>
      <c r="GD2262" s="380"/>
      <c r="GE2262" s="380"/>
      <c r="GF2262" s="380"/>
      <c r="GG2262" s="380"/>
      <c r="GH2262" s="380"/>
      <c r="GI2262" s="380"/>
      <c r="GJ2262" s="380"/>
      <c r="GK2262" s="380"/>
      <c r="GL2262" s="380"/>
      <c r="GM2262" s="380"/>
      <c r="GN2262" s="380"/>
      <c r="GO2262" s="380"/>
      <c r="GP2262" s="380"/>
      <c r="GQ2262" s="380"/>
      <c r="GR2262" s="380"/>
      <c r="GS2262" s="380"/>
      <c r="GT2262" s="380"/>
      <c r="GU2262" s="380"/>
      <c r="GV2262" s="380"/>
      <c r="GW2262" s="380"/>
      <c r="GX2262" s="380"/>
      <c r="GY2262" s="380"/>
      <c r="GZ2262" s="380"/>
      <c r="HA2262" s="380"/>
      <c r="HB2262" s="380"/>
      <c r="HC2262" s="380"/>
      <c r="HD2262" s="380"/>
      <c r="HE2262" s="380"/>
      <c r="HF2262" s="380"/>
      <c r="HG2262" s="380"/>
      <c r="HH2262" s="380"/>
      <c r="HI2262" s="380"/>
      <c r="HJ2262" s="380"/>
      <c r="HK2262" s="380"/>
      <c r="HL2262" s="380"/>
      <c r="HM2262" s="380"/>
      <c r="HN2262" s="380"/>
      <c r="HO2262" s="380"/>
      <c r="HP2262" s="380"/>
      <c r="HQ2262" s="380"/>
      <c r="HR2262" s="380"/>
      <c r="HS2262" s="380"/>
      <c r="HT2262" s="380"/>
      <c r="HU2262" s="380"/>
      <c r="HV2262" s="380"/>
      <c r="HW2262" s="380"/>
    </row>
    <row r="2263" spans="1:231" s="6" customFormat="1" ht="12.75" customHeight="1">
      <c r="A2263" s="379"/>
      <c r="B2263" s="380"/>
      <c r="C2263" s="380"/>
      <c r="D2263" s="380"/>
      <c r="E2263" s="380"/>
      <c r="F2263" s="380"/>
      <c r="G2263" s="380"/>
      <c r="H2263" s="380"/>
      <c r="I2263" s="380"/>
      <c r="J2263" s="380"/>
      <c r="K2263" s="380"/>
      <c r="L2263" s="380"/>
      <c r="M2263" s="380"/>
      <c r="N2263" s="380"/>
      <c r="O2263" s="380"/>
      <c r="P2263" s="380"/>
      <c r="Q2263" s="380"/>
      <c r="R2263" s="56" t="s">
        <v>207</v>
      </c>
      <c r="S2263" s="25">
        <f t="shared" si="621"/>
        <v>134799.59999999998</v>
      </c>
      <c r="T2263" s="25">
        <f t="shared" si="622"/>
        <v>134799.59999999998</v>
      </c>
      <c r="U2263" s="558">
        <f t="shared" si="628"/>
        <v>134799.59999999998</v>
      </c>
      <c r="V2263" s="25">
        <f t="shared" si="628"/>
        <v>134799.59999999998</v>
      </c>
      <c r="W2263" s="25">
        <f aca="true" t="shared" si="630" ref="W2263:AB2263">W2239-W2251</f>
        <v>0</v>
      </c>
      <c r="X2263" s="25">
        <f t="shared" si="630"/>
        <v>0</v>
      </c>
      <c r="Y2263" s="25">
        <f t="shared" si="630"/>
        <v>0</v>
      </c>
      <c r="Z2263" s="25">
        <f t="shared" si="630"/>
        <v>0</v>
      </c>
      <c r="AA2263" s="25">
        <f t="shared" si="630"/>
        <v>0</v>
      </c>
      <c r="AB2263" s="25">
        <f t="shared" si="630"/>
        <v>0</v>
      </c>
      <c r="AC2263" s="380"/>
      <c r="AD2263" s="384"/>
      <c r="AE2263" s="50"/>
      <c r="AF2263" s="50"/>
      <c r="AG2263" s="50"/>
      <c r="AH2263" s="50"/>
      <c r="AI2263" s="50"/>
      <c r="AJ2263" s="50"/>
      <c r="AK2263" s="50"/>
      <c r="AL2263" s="50"/>
      <c r="AM2263" s="50"/>
      <c r="AN2263" s="50"/>
      <c r="AO2263" s="50"/>
      <c r="AP2263" s="50"/>
      <c r="AQ2263" s="50"/>
      <c r="AR2263" s="50"/>
      <c r="AS2263" s="50"/>
      <c r="AT2263" s="50"/>
      <c r="AU2263" s="50"/>
      <c r="AV2263" s="50"/>
      <c r="AW2263" s="50"/>
      <c r="AX2263" s="50"/>
      <c r="AY2263" s="50"/>
      <c r="AZ2263" s="50"/>
      <c r="BA2263" s="50"/>
      <c r="BB2263" s="50"/>
      <c r="BC2263" s="50"/>
      <c r="BD2263" s="50"/>
      <c r="BE2263" s="50"/>
      <c r="BF2263" s="50"/>
      <c r="BG2263" s="50"/>
      <c r="BH2263" s="50"/>
      <c r="BI2263" s="50"/>
      <c r="BJ2263" s="50"/>
      <c r="BK2263" s="50"/>
      <c r="BL2263" s="50"/>
      <c r="BM2263" s="50"/>
      <c r="BN2263" s="50"/>
      <c r="BO2263" s="50"/>
      <c r="BP2263" s="50"/>
      <c r="BQ2263" s="50"/>
      <c r="BR2263" s="50"/>
      <c r="BS2263" s="50"/>
      <c r="BT2263" s="50"/>
      <c r="BU2263" s="50"/>
      <c r="BV2263" s="50"/>
      <c r="BW2263" s="50"/>
      <c r="BX2263" s="50"/>
      <c r="BY2263" s="50"/>
      <c r="BZ2263" s="50"/>
      <c r="CA2263" s="50"/>
      <c r="CB2263" s="50"/>
      <c r="CC2263" s="50"/>
      <c r="CD2263" s="50"/>
      <c r="CE2263" s="50"/>
      <c r="CF2263" s="50"/>
      <c r="CG2263" s="50"/>
      <c r="CH2263" s="50"/>
      <c r="CI2263" s="50"/>
      <c r="CJ2263" s="50"/>
      <c r="CK2263" s="50"/>
      <c r="CL2263" s="50"/>
      <c r="CM2263" s="50"/>
      <c r="CN2263" s="50"/>
      <c r="CO2263" s="50"/>
      <c r="CP2263" s="50"/>
      <c r="CQ2263" s="50"/>
      <c r="CR2263" s="50"/>
      <c r="CS2263" s="50"/>
      <c r="CT2263" s="50"/>
      <c r="CU2263" s="50"/>
      <c r="CV2263" s="50"/>
      <c r="CW2263" s="50"/>
      <c r="CX2263" s="50"/>
      <c r="CY2263" s="50"/>
      <c r="CZ2263" s="50"/>
      <c r="DA2263" s="50"/>
      <c r="DB2263" s="50"/>
      <c r="DC2263" s="50"/>
      <c r="DD2263" s="50"/>
      <c r="DE2263" s="50"/>
      <c r="DF2263" s="50"/>
      <c r="DG2263" s="50"/>
      <c r="DH2263" s="50"/>
      <c r="DI2263" s="50"/>
      <c r="DJ2263" s="50"/>
      <c r="DK2263" s="50"/>
      <c r="DL2263" s="50"/>
      <c r="DM2263" s="50"/>
      <c r="DN2263" s="50"/>
      <c r="DO2263" s="50"/>
      <c r="DP2263" s="50"/>
      <c r="DQ2263" s="50"/>
      <c r="DR2263" s="50"/>
      <c r="DS2263" s="50"/>
      <c r="DT2263" s="50"/>
      <c r="DU2263" s="50"/>
      <c r="DV2263" s="50"/>
      <c r="DW2263" s="50"/>
      <c r="DX2263" s="50"/>
      <c r="DY2263" s="50"/>
      <c r="DZ2263" s="50"/>
      <c r="EA2263" s="50"/>
      <c r="EB2263" s="50"/>
      <c r="EC2263" s="50"/>
      <c r="ED2263" s="50"/>
      <c r="EE2263" s="50"/>
      <c r="EF2263" s="50"/>
      <c r="EG2263" s="50"/>
      <c r="EH2263" s="50"/>
      <c r="EI2263" s="50"/>
      <c r="EJ2263" s="50"/>
      <c r="EK2263" s="50"/>
      <c r="EL2263" s="50"/>
      <c r="EM2263" s="50"/>
      <c r="EN2263" s="50"/>
      <c r="EO2263" s="50"/>
      <c r="EP2263" s="50"/>
      <c r="EQ2263" s="50"/>
      <c r="ER2263" s="50"/>
      <c r="ES2263" s="50"/>
      <c r="ET2263" s="50"/>
      <c r="EU2263" s="50"/>
      <c r="EV2263" s="50"/>
      <c r="EW2263" s="50"/>
      <c r="EX2263" s="50"/>
      <c r="EY2263" s="50"/>
      <c r="EZ2263" s="50"/>
      <c r="FA2263" s="50"/>
      <c r="FB2263" s="50"/>
      <c r="FC2263" s="50"/>
      <c r="FD2263" s="50"/>
      <c r="FE2263" s="50"/>
      <c r="FF2263" s="50"/>
      <c r="FG2263" s="50"/>
      <c r="FH2263" s="50"/>
      <c r="FI2263" s="50"/>
      <c r="FJ2263" s="50"/>
      <c r="FK2263" s="50"/>
      <c r="FL2263" s="50"/>
      <c r="FM2263" s="50"/>
      <c r="FN2263" s="50"/>
      <c r="FO2263" s="50"/>
      <c r="FP2263" s="50"/>
      <c r="FQ2263" s="50"/>
      <c r="FR2263" s="50"/>
      <c r="FS2263" s="50"/>
      <c r="FT2263" s="50"/>
      <c r="FU2263" s="50"/>
      <c r="FV2263" s="50"/>
      <c r="FW2263" s="50"/>
      <c r="FX2263" s="50"/>
      <c r="FY2263" s="50"/>
      <c r="FZ2263" s="50"/>
      <c r="GA2263" s="50"/>
      <c r="GB2263" s="50"/>
      <c r="GC2263" s="50"/>
      <c r="GD2263" s="50"/>
      <c r="GE2263" s="50"/>
      <c r="GF2263" s="50"/>
      <c r="GG2263" s="50"/>
      <c r="GH2263" s="50"/>
      <c r="GI2263" s="50"/>
      <c r="GJ2263" s="50"/>
      <c r="GK2263" s="50"/>
      <c r="GL2263" s="50"/>
      <c r="GM2263" s="50"/>
      <c r="GN2263" s="50"/>
      <c r="GO2263" s="50"/>
      <c r="GP2263" s="50"/>
      <c r="GQ2263" s="50"/>
      <c r="GR2263" s="50"/>
      <c r="GS2263" s="50"/>
      <c r="GT2263" s="50"/>
      <c r="GU2263" s="50"/>
      <c r="GV2263" s="50"/>
      <c r="GW2263" s="50"/>
      <c r="GX2263" s="50"/>
      <c r="GY2263" s="50"/>
      <c r="GZ2263" s="50"/>
      <c r="HA2263" s="50"/>
      <c r="HB2263" s="50"/>
      <c r="HC2263" s="50"/>
      <c r="HD2263" s="50"/>
      <c r="HE2263" s="50"/>
      <c r="HF2263" s="50"/>
      <c r="HG2263" s="50"/>
      <c r="HH2263" s="50"/>
      <c r="HI2263" s="50"/>
      <c r="HJ2263" s="50"/>
      <c r="HK2263" s="50"/>
      <c r="HL2263" s="50"/>
      <c r="HM2263" s="50"/>
      <c r="HN2263" s="50"/>
      <c r="HO2263" s="50"/>
      <c r="HP2263" s="50"/>
      <c r="HQ2263" s="50"/>
      <c r="HR2263" s="50"/>
      <c r="HS2263" s="50"/>
      <c r="HT2263" s="50"/>
      <c r="HU2263" s="50"/>
      <c r="HV2263" s="50"/>
      <c r="HW2263" s="50"/>
    </row>
    <row r="2264" spans="1:30" s="6" customFormat="1" ht="12.75" customHeight="1">
      <c r="A2264" s="379"/>
      <c r="B2264" s="380"/>
      <c r="C2264" s="380"/>
      <c r="D2264" s="380"/>
      <c r="E2264" s="380"/>
      <c r="F2264" s="380"/>
      <c r="G2264" s="380"/>
      <c r="H2264" s="380"/>
      <c r="I2264" s="380"/>
      <c r="J2264" s="380"/>
      <c r="K2264" s="380"/>
      <c r="L2264" s="380"/>
      <c r="M2264" s="380"/>
      <c r="N2264" s="380"/>
      <c r="O2264" s="380"/>
      <c r="P2264" s="380"/>
      <c r="Q2264" s="380"/>
      <c r="R2264" s="56" t="s">
        <v>214</v>
      </c>
      <c r="S2264" s="25">
        <f t="shared" si="621"/>
        <v>420155.6</v>
      </c>
      <c r="T2264" s="25">
        <f t="shared" si="622"/>
        <v>44397.2</v>
      </c>
      <c r="U2264" s="558">
        <f>U2240-U2252</f>
        <v>420155.6</v>
      </c>
      <c r="V2264" s="25">
        <f>V2240-V2252</f>
        <v>44397.2</v>
      </c>
      <c r="W2264" s="25">
        <f aca="true" t="shared" si="631" ref="W2264:AB2264">W2240-W2252</f>
        <v>0</v>
      </c>
      <c r="X2264" s="25">
        <f t="shared" si="631"/>
        <v>0</v>
      </c>
      <c r="Y2264" s="25">
        <f t="shared" si="631"/>
        <v>0</v>
      </c>
      <c r="Z2264" s="25">
        <f t="shared" si="631"/>
        <v>0</v>
      </c>
      <c r="AA2264" s="25">
        <f t="shared" si="631"/>
        <v>0</v>
      </c>
      <c r="AB2264" s="25">
        <f t="shared" si="631"/>
        <v>0</v>
      </c>
      <c r="AC2264" s="380"/>
      <c r="AD2264" s="384"/>
    </row>
    <row r="2265" spans="1:30" s="6" customFormat="1" ht="12.75" customHeight="1">
      <c r="A2265" s="379"/>
      <c r="B2265" s="380"/>
      <c r="C2265" s="380"/>
      <c r="D2265" s="380"/>
      <c r="E2265" s="380"/>
      <c r="F2265" s="380"/>
      <c r="G2265" s="380"/>
      <c r="H2265" s="380"/>
      <c r="I2265" s="380"/>
      <c r="J2265" s="380"/>
      <c r="K2265" s="380"/>
      <c r="L2265" s="380"/>
      <c r="M2265" s="380"/>
      <c r="N2265" s="380"/>
      <c r="O2265" s="380"/>
      <c r="P2265" s="380"/>
      <c r="Q2265" s="380"/>
      <c r="R2265" s="56" t="s">
        <v>215</v>
      </c>
      <c r="S2265" s="25">
        <f t="shared" si="621"/>
        <v>253264.39999999997</v>
      </c>
      <c r="T2265" s="25">
        <f t="shared" si="622"/>
        <v>0</v>
      </c>
      <c r="U2265" s="558">
        <f>U2241-U2253</f>
        <v>253264.39999999997</v>
      </c>
      <c r="V2265" s="25">
        <f aca="true" t="shared" si="632" ref="V2265:AB2265">V2241-V2253</f>
        <v>0</v>
      </c>
      <c r="W2265" s="25">
        <f t="shared" si="632"/>
        <v>0</v>
      </c>
      <c r="X2265" s="25">
        <f t="shared" si="632"/>
        <v>0</v>
      </c>
      <c r="Y2265" s="25">
        <f t="shared" si="632"/>
        <v>0</v>
      </c>
      <c r="Z2265" s="25">
        <f t="shared" si="632"/>
        <v>0</v>
      </c>
      <c r="AA2265" s="25">
        <f t="shared" si="632"/>
        <v>0</v>
      </c>
      <c r="AB2265" s="25">
        <f t="shared" si="632"/>
        <v>0</v>
      </c>
      <c r="AC2265" s="380"/>
      <c r="AD2265" s="384"/>
    </row>
    <row r="2266" spans="1:30" s="6" customFormat="1" ht="12.75" customHeight="1">
      <c r="A2266" s="379"/>
      <c r="B2266" s="380"/>
      <c r="C2266" s="380"/>
      <c r="D2266" s="380"/>
      <c r="E2266" s="380"/>
      <c r="F2266" s="380"/>
      <c r="G2266" s="380"/>
      <c r="H2266" s="380"/>
      <c r="I2266" s="380"/>
      <c r="J2266" s="380"/>
      <c r="K2266" s="380"/>
      <c r="L2266" s="380"/>
      <c r="M2266" s="380"/>
      <c r="N2266" s="380"/>
      <c r="O2266" s="380"/>
      <c r="P2266" s="380"/>
      <c r="Q2266" s="380"/>
      <c r="R2266" s="56" t="s">
        <v>216</v>
      </c>
      <c r="S2266" s="25">
        <f t="shared" si="621"/>
        <v>86663.5</v>
      </c>
      <c r="T2266" s="25">
        <f t="shared" si="622"/>
        <v>0</v>
      </c>
      <c r="U2266" s="558">
        <f aca="true" t="shared" si="633" ref="U2266:AB2266">U2242-U2254</f>
        <v>86663.5</v>
      </c>
      <c r="V2266" s="25">
        <f t="shared" si="633"/>
        <v>0</v>
      </c>
      <c r="W2266" s="25">
        <f t="shared" si="633"/>
        <v>0</v>
      </c>
      <c r="X2266" s="25">
        <f t="shared" si="633"/>
        <v>0</v>
      </c>
      <c r="Y2266" s="25">
        <f t="shared" si="633"/>
        <v>0</v>
      </c>
      <c r="Z2266" s="25">
        <f t="shared" si="633"/>
        <v>0</v>
      </c>
      <c r="AA2266" s="25">
        <f t="shared" si="633"/>
        <v>0</v>
      </c>
      <c r="AB2266" s="25">
        <f t="shared" si="633"/>
        <v>0</v>
      </c>
      <c r="AC2266" s="380"/>
      <c r="AD2266" s="384"/>
    </row>
    <row r="2267" spans="1:30" s="6" customFormat="1" ht="12.75" customHeight="1">
      <c r="A2267" s="379"/>
      <c r="B2267" s="380"/>
      <c r="C2267" s="380"/>
      <c r="D2267" s="380"/>
      <c r="E2267" s="380"/>
      <c r="F2267" s="380"/>
      <c r="G2267" s="380"/>
      <c r="H2267" s="380"/>
      <c r="I2267" s="380"/>
      <c r="J2267" s="380"/>
      <c r="K2267" s="380"/>
      <c r="L2267" s="380"/>
      <c r="M2267" s="380"/>
      <c r="N2267" s="380"/>
      <c r="O2267" s="380"/>
      <c r="P2267" s="380"/>
      <c r="Q2267" s="380"/>
      <c r="R2267" s="56" t="s">
        <v>217</v>
      </c>
      <c r="S2267" s="25">
        <f t="shared" si="621"/>
        <v>119111.20000000003</v>
      </c>
      <c r="T2267" s="25">
        <f t="shared" si="622"/>
        <v>0</v>
      </c>
      <c r="U2267" s="558">
        <f aca="true" t="shared" si="634" ref="U2267:AB2267">U2243-U2255</f>
        <v>85377.90000000002</v>
      </c>
      <c r="V2267" s="25">
        <f t="shared" si="634"/>
        <v>0</v>
      </c>
      <c r="W2267" s="25">
        <f t="shared" si="634"/>
        <v>0</v>
      </c>
      <c r="X2267" s="25">
        <f t="shared" si="634"/>
        <v>0</v>
      </c>
      <c r="Y2267" s="25">
        <f t="shared" si="634"/>
        <v>33733.3</v>
      </c>
      <c r="Z2267" s="25">
        <f t="shared" si="634"/>
        <v>0</v>
      </c>
      <c r="AA2267" s="25">
        <f t="shared" si="634"/>
        <v>0</v>
      </c>
      <c r="AB2267" s="25">
        <f t="shared" si="634"/>
        <v>0</v>
      </c>
      <c r="AC2267" s="380"/>
      <c r="AD2267" s="384"/>
    </row>
    <row r="2268" spans="1:30" s="6" customFormat="1" ht="12.75" customHeight="1" thickBot="1">
      <c r="A2268" s="381"/>
      <c r="B2268" s="382"/>
      <c r="C2268" s="382"/>
      <c r="D2268" s="382"/>
      <c r="E2268" s="382"/>
      <c r="F2268" s="382"/>
      <c r="G2268" s="382"/>
      <c r="H2268" s="382"/>
      <c r="I2268" s="382"/>
      <c r="J2268" s="382"/>
      <c r="K2268" s="382"/>
      <c r="L2268" s="382"/>
      <c r="M2268" s="382"/>
      <c r="N2268" s="382"/>
      <c r="O2268" s="382"/>
      <c r="P2268" s="382"/>
      <c r="Q2268" s="382"/>
      <c r="R2268" s="57" t="s">
        <v>218</v>
      </c>
      <c r="S2268" s="26">
        <f t="shared" si="621"/>
        <v>1441836</v>
      </c>
      <c r="T2268" s="26">
        <f t="shared" si="622"/>
        <v>0</v>
      </c>
      <c r="U2268" s="559">
        <f aca="true" t="shared" si="635" ref="U2268:AB2268">U2244-U2256</f>
        <v>1325065.2</v>
      </c>
      <c r="V2268" s="26">
        <f t="shared" si="635"/>
        <v>0</v>
      </c>
      <c r="W2268" s="26">
        <f t="shared" si="635"/>
        <v>87600</v>
      </c>
      <c r="X2268" s="26">
        <f t="shared" si="635"/>
        <v>0</v>
      </c>
      <c r="Y2268" s="26">
        <f t="shared" si="635"/>
        <v>29170.8</v>
      </c>
      <c r="Z2268" s="26">
        <f t="shared" si="635"/>
        <v>0</v>
      </c>
      <c r="AA2268" s="26">
        <f t="shared" si="635"/>
        <v>0</v>
      </c>
      <c r="AB2268" s="26">
        <f t="shared" si="635"/>
        <v>0</v>
      </c>
      <c r="AC2268" s="382"/>
      <c r="AD2268" s="385"/>
    </row>
    <row r="2269" spans="1:30" ht="15">
      <c r="A2269" s="439" t="s">
        <v>182</v>
      </c>
      <c r="B2269" s="439"/>
      <c r="C2269" s="439"/>
      <c r="D2269" s="439"/>
      <c r="E2269" s="439"/>
      <c r="F2269" s="439"/>
      <c r="G2269" s="439"/>
      <c r="H2269" s="439"/>
      <c r="I2269" s="439"/>
      <c r="J2269" s="439"/>
      <c r="K2269" s="439"/>
      <c r="L2269" s="439"/>
      <c r="M2269" s="439"/>
      <c r="N2269" s="439"/>
      <c r="O2269" s="439"/>
      <c r="P2269" s="439"/>
      <c r="Q2269" s="439"/>
      <c r="R2269" s="439"/>
      <c r="S2269" s="439"/>
      <c r="T2269" s="439"/>
      <c r="U2269" s="439"/>
      <c r="V2269" s="439"/>
      <c r="W2269" s="439"/>
      <c r="X2269" s="439"/>
      <c r="Y2269" s="439"/>
      <c r="Z2269" s="439"/>
      <c r="AA2269" s="439"/>
      <c r="AB2269" s="439"/>
      <c r="AC2269" s="60"/>
      <c r="AD2269" s="60"/>
    </row>
    <row r="2270" spans="1:30" ht="43.5" customHeight="1">
      <c r="A2270" s="61"/>
      <c r="B2270" s="61"/>
      <c r="C2270" s="61"/>
      <c r="D2270" s="61"/>
      <c r="E2270" s="61"/>
      <c r="F2270" s="61"/>
      <c r="G2270" s="61"/>
      <c r="H2270" s="61"/>
      <c r="I2270" s="61"/>
      <c r="J2270" s="61"/>
      <c r="K2270" s="61"/>
      <c r="L2270" s="61"/>
      <c r="M2270" s="61"/>
      <c r="N2270" s="61"/>
      <c r="O2270" s="61"/>
      <c r="P2270" s="61"/>
      <c r="Q2270" s="61"/>
      <c r="R2270" s="63"/>
      <c r="S2270" s="63"/>
      <c r="T2270" s="64"/>
      <c r="U2270" s="564"/>
      <c r="V2270" s="63"/>
      <c r="W2270" s="63"/>
      <c r="X2270" s="61"/>
      <c r="Y2270" s="61"/>
      <c r="Z2270" s="61"/>
      <c r="AA2270" s="61"/>
      <c r="AB2270" s="61"/>
      <c r="AC2270" s="60"/>
      <c r="AD2270" s="60"/>
    </row>
    <row r="2271" spans="3:26" ht="12.75">
      <c r="C2271" s="4"/>
      <c r="D2271" s="4"/>
      <c r="E2271" s="4"/>
      <c r="F2271" s="4"/>
      <c r="G2271" s="4"/>
      <c r="H2271" s="4"/>
      <c r="I2271" s="4"/>
      <c r="J2271" s="4"/>
      <c r="K2271" s="4"/>
      <c r="L2271" s="4"/>
      <c r="M2271" s="4"/>
      <c r="N2271" s="4"/>
      <c r="O2271" s="4"/>
      <c r="P2271" s="30"/>
      <c r="Q2271" s="31"/>
      <c r="R2271" s="62"/>
      <c r="S2271" s="66"/>
      <c r="T2271" s="65"/>
      <c r="U2271" s="565"/>
      <c r="V2271" s="65"/>
      <c r="W2271" s="65"/>
      <c r="X2271" s="24"/>
      <c r="Y2271" s="4"/>
      <c r="Z2271" s="4"/>
    </row>
    <row r="2272" spans="3:26" ht="12.75">
      <c r="C2272" s="4"/>
      <c r="D2272" s="4"/>
      <c r="E2272" s="4"/>
      <c r="F2272" s="4"/>
      <c r="G2272" s="4"/>
      <c r="H2272" s="4"/>
      <c r="I2272" s="4"/>
      <c r="J2272" s="4"/>
      <c r="K2272" s="4"/>
      <c r="L2272" s="4"/>
      <c r="M2272" s="4"/>
      <c r="N2272" s="4"/>
      <c r="O2272" s="4"/>
      <c r="P2272" s="30"/>
      <c r="Q2272" s="31"/>
      <c r="R2272" s="62"/>
      <c r="S2272" s="66"/>
      <c r="T2272" s="65"/>
      <c r="U2272" s="566"/>
      <c r="V2272" s="67"/>
      <c r="W2272" s="37"/>
      <c r="X2272" s="4"/>
      <c r="Y2272" s="4"/>
      <c r="Z2272" s="4"/>
    </row>
    <row r="2273" spans="3:26" ht="12.75">
      <c r="C2273" s="4"/>
      <c r="D2273" s="4"/>
      <c r="E2273" s="4"/>
      <c r="F2273" s="4"/>
      <c r="G2273" s="4"/>
      <c r="H2273" s="4"/>
      <c r="I2273" s="4"/>
      <c r="J2273" s="4"/>
      <c r="K2273" s="4"/>
      <c r="L2273" s="4"/>
      <c r="M2273" s="4"/>
      <c r="N2273" s="4"/>
      <c r="O2273" s="4"/>
      <c r="P2273" s="30"/>
      <c r="Q2273" s="31"/>
      <c r="R2273" s="62"/>
      <c r="S2273" s="66"/>
      <c r="T2273" s="65"/>
      <c r="U2273" s="566"/>
      <c r="V2273" s="67"/>
      <c r="W2273" s="37"/>
      <c r="X2273" s="32"/>
      <c r="Y2273" s="4"/>
      <c r="Z2273" s="4"/>
    </row>
    <row r="2274" spans="3:26" ht="12.75">
      <c r="C2274" s="4"/>
      <c r="D2274" s="4"/>
      <c r="E2274" s="4"/>
      <c r="F2274" s="4"/>
      <c r="G2274" s="4"/>
      <c r="H2274" s="4"/>
      <c r="I2274" s="4"/>
      <c r="J2274" s="4"/>
      <c r="K2274" s="4"/>
      <c r="L2274" s="4"/>
      <c r="M2274" s="4"/>
      <c r="N2274" s="4"/>
      <c r="O2274" s="4"/>
      <c r="P2274" s="30"/>
      <c r="Q2274" s="4"/>
      <c r="R2274" s="4"/>
      <c r="S2274" s="32"/>
      <c r="T2274" s="4"/>
      <c r="U2274" s="567"/>
      <c r="V2274" s="4"/>
      <c r="W2274" s="4"/>
      <c r="X2274" s="4"/>
      <c r="Y2274" s="4"/>
      <c r="Z2274" s="4"/>
    </row>
    <row r="2275" spans="3:26" ht="12.75">
      <c r="C2275" s="4"/>
      <c r="D2275" s="4"/>
      <c r="E2275" s="4"/>
      <c r="F2275" s="4"/>
      <c r="G2275" s="4"/>
      <c r="H2275" s="4"/>
      <c r="I2275" s="4"/>
      <c r="J2275" s="4"/>
      <c r="K2275" s="4"/>
      <c r="L2275" s="4"/>
      <c r="M2275" s="4"/>
      <c r="N2275" s="4"/>
      <c r="O2275" s="4"/>
      <c r="P2275" s="30"/>
      <c r="Q2275" s="4"/>
      <c r="R2275" s="4"/>
      <c r="S2275" s="33"/>
      <c r="T2275" s="4"/>
      <c r="U2275" s="567"/>
      <c r="V2275" s="4"/>
      <c r="W2275" s="4"/>
      <c r="X2275" s="4"/>
      <c r="Y2275" s="4"/>
      <c r="Z2275" s="4"/>
    </row>
    <row r="2276" spans="3:26" ht="12.75">
      <c r="C2276" s="4"/>
      <c r="D2276" s="4"/>
      <c r="E2276" s="4"/>
      <c r="F2276" s="4"/>
      <c r="G2276" s="4"/>
      <c r="H2276" s="4"/>
      <c r="I2276" s="4"/>
      <c r="J2276" s="4"/>
      <c r="K2276" s="4"/>
      <c r="L2276" s="4"/>
      <c r="M2276" s="4"/>
      <c r="N2276" s="4"/>
      <c r="O2276" s="4"/>
      <c r="P2276" s="30"/>
      <c r="Q2276" s="4"/>
      <c r="R2276" s="4"/>
      <c r="S2276" s="4"/>
      <c r="T2276" s="4"/>
      <c r="U2276" s="568"/>
      <c r="V2276" s="4"/>
      <c r="W2276" s="4"/>
      <c r="X2276" s="4"/>
      <c r="Y2276" s="4"/>
      <c r="Z2276" s="4"/>
    </row>
    <row r="2277" spans="3:26" ht="12.75">
      <c r="C2277" s="4"/>
      <c r="D2277" s="4"/>
      <c r="E2277" s="4"/>
      <c r="F2277" s="4"/>
      <c r="G2277" s="4"/>
      <c r="H2277" s="4"/>
      <c r="I2277" s="4"/>
      <c r="J2277" s="4"/>
      <c r="K2277" s="4"/>
      <c r="L2277" s="4"/>
      <c r="M2277" s="4"/>
      <c r="N2277" s="4"/>
      <c r="O2277" s="4"/>
      <c r="P2277" s="30"/>
      <c r="Q2277" s="4"/>
      <c r="R2277" s="4"/>
      <c r="S2277" s="33"/>
      <c r="T2277" s="4"/>
      <c r="U2277" s="567"/>
      <c r="V2277" s="4"/>
      <c r="W2277" s="4"/>
      <c r="X2277" s="4"/>
      <c r="Y2277" s="4"/>
      <c r="Z2277" s="4"/>
    </row>
    <row r="2278" spans="3:26" ht="12.75">
      <c r="C2278" s="4"/>
      <c r="D2278" s="4"/>
      <c r="E2278" s="4"/>
      <c r="F2278" s="4"/>
      <c r="G2278" s="4"/>
      <c r="H2278" s="4"/>
      <c r="I2278" s="4"/>
      <c r="J2278" s="4"/>
      <c r="K2278" s="4"/>
      <c r="L2278" s="4"/>
      <c r="M2278" s="4"/>
      <c r="N2278" s="4"/>
      <c r="O2278" s="4"/>
      <c r="P2278" s="30"/>
      <c r="Q2278" s="4"/>
      <c r="R2278" s="4"/>
      <c r="S2278" s="4"/>
      <c r="T2278" s="4"/>
      <c r="U2278" s="567"/>
      <c r="V2278" s="4"/>
      <c r="W2278" s="4"/>
      <c r="X2278" s="4"/>
      <c r="Y2278" s="4"/>
      <c r="Z2278" s="4"/>
    </row>
    <row r="2284" spans="19:22" ht="12.75">
      <c r="S2284" s="34"/>
      <c r="T2284" s="34"/>
      <c r="U2284" s="569"/>
      <c r="V2284" s="34"/>
    </row>
    <row r="2285" spans="19:22" ht="12.75">
      <c r="S2285" s="34"/>
      <c r="T2285" s="34"/>
      <c r="U2285" s="569"/>
      <c r="V2285" s="34"/>
    </row>
    <row r="2286" spans="19:22" ht="12.75">
      <c r="S2286" s="34"/>
      <c r="T2286" s="34"/>
      <c r="U2286" s="569"/>
      <c r="V2286" s="34"/>
    </row>
    <row r="2287" spans="19:22" ht="12.75">
      <c r="S2287" s="34"/>
      <c r="T2287" s="34"/>
      <c r="U2287" s="569"/>
      <c r="V2287" s="34"/>
    </row>
    <row r="2288" spans="19:22" ht="12.75">
      <c r="S2288" s="34"/>
      <c r="T2288" s="34"/>
      <c r="U2288" s="569"/>
      <c r="V2288" s="34"/>
    </row>
    <row r="2289" spans="19:22" ht="12.75">
      <c r="S2289" s="34"/>
      <c r="T2289" s="34"/>
      <c r="U2289" s="569"/>
      <c r="V2289" s="34"/>
    </row>
  </sheetData>
  <sheetProtection/>
  <mergeCells count="955">
    <mergeCell ref="C1785:C1796"/>
    <mergeCell ref="AC1785:AD1796"/>
    <mergeCell ref="C1797:C1808"/>
    <mergeCell ref="A1728:AD1728"/>
    <mergeCell ref="A2026:A2037"/>
    <mergeCell ref="B2026:B2037"/>
    <mergeCell ref="C2026:C2037"/>
    <mergeCell ref="AC2026:AD2037"/>
    <mergeCell ref="B2014:B2025"/>
    <mergeCell ref="A1783:AD1783"/>
    <mergeCell ref="AC1747:AD1758"/>
    <mergeCell ref="AC1759:AD1770"/>
    <mergeCell ref="C2014:C2025"/>
    <mergeCell ref="A1747:Q1758"/>
    <mergeCell ref="AC2002:AD2013"/>
    <mergeCell ref="P1785:P1796"/>
    <mergeCell ref="P1797:P1808"/>
    <mergeCell ref="A1797:A1808"/>
    <mergeCell ref="B1797:B1808"/>
    <mergeCell ref="C1990:C2001"/>
    <mergeCell ref="AC1771:AD1782"/>
    <mergeCell ref="A1785:A1796"/>
    <mergeCell ref="B1785:B1796"/>
    <mergeCell ref="C1116:C1129"/>
    <mergeCell ref="B1061:B1072"/>
    <mergeCell ref="A1169:A1180"/>
    <mergeCell ref="A1061:A1072"/>
    <mergeCell ref="C1092:C1103"/>
    <mergeCell ref="A1104:A1115"/>
    <mergeCell ref="AC1990:AD2001"/>
    <mergeCell ref="A1667:A1678"/>
    <mergeCell ref="B1667:B1678"/>
    <mergeCell ref="AC1667:AD1678"/>
    <mergeCell ref="A1230:A1241"/>
    <mergeCell ref="A1242:A1253"/>
    <mergeCell ref="B1242:B1253"/>
    <mergeCell ref="C1242:C1253"/>
    <mergeCell ref="AC1130:AD1142"/>
    <mergeCell ref="A1130:A1142"/>
    <mergeCell ref="B1130:B1142"/>
    <mergeCell ref="C1268:C1281"/>
    <mergeCell ref="A1254:A1267"/>
    <mergeCell ref="AC1116:AD1129"/>
    <mergeCell ref="C1194:C1205"/>
    <mergeCell ref="B1218:B1229"/>
    <mergeCell ref="AC1194:AD1205"/>
    <mergeCell ref="C1143:C1155"/>
    <mergeCell ref="A1181:A1193"/>
    <mergeCell ref="B1169:B1180"/>
    <mergeCell ref="C1169:C1180"/>
    <mergeCell ref="B1181:B1193"/>
    <mergeCell ref="AC1104:AD1115"/>
    <mergeCell ref="AC1268:AD1281"/>
    <mergeCell ref="AC1169:AD1180"/>
    <mergeCell ref="B1268:B1281"/>
    <mergeCell ref="B1194:B1205"/>
    <mergeCell ref="C1254:C1267"/>
    <mergeCell ref="B1230:B1241"/>
    <mergeCell ref="C1230:C1241"/>
    <mergeCell ref="C1181:C1193"/>
    <mergeCell ref="C1130:C1142"/>
    <mergeCell ref="AC1049:AD1060"/>
    <mergeCell ref="AC1085:AD1090"/>
    <mergeCell ref="AC1061:AD1072"/>
    <mergeCell ref="AC998:AD1010"/>
    <mergeCell ref="AC961:AD972"/>
    <mergeCell ref="AC973:AD985"/>
    <mergeCell ref="AC937:AD948"/>
    <mergeCell ref="AC949:AD960"/>
    <mergeCell ref="AC889:AD900"/>
    <mergeCell ref="AC901:AD912"/>
    <mergeCell ref="AC913:AD924"/>
    <mergeCell ref="AC925:AD936"/>
    <mergeCell ref="AC805:AD816"/>
    <mergeCell ref="AC1156:AD1168"/>
    <mergeCell ref="AC1254:AD1267"/>
    <mergeCell ref="AC1242:AD1253"/>
    <mergeCell ref="AC817:AD828"/>
    <mergeCell ref="AC829:AD840"/>
    <mergeCell ref="AC841:AD852"/>
    <mergeCell ref="AC853:AD864"/>
    <mergeCell ref="AC865:AD876"/>
    <mergeCell ref="AC877:AD888"/>
    <mergeCell ref="AC781:AD792"/>
    <mergeCell ref="AC793:AD804"/>
    <mergeCell ref="AC709:AD720"/>
    <mergeCell ref="AC721:AD732"/>
    <mergeCell ref="AC733:AD744"/>
    <mergeCell ref="AC745:AD756"/>
    <mergeCell ref="AC697:AD708"/>
    <mergeCell ref="AC649:AD660"/>
    <mergeCell ref="AC757:AD768"/>
    <mergeCell ref="AC769:AD780"/>
    <mergeCell ref="AC637:AD648"/>
    <mergeCell ref="AC661:AD672"/>
    <mergeCell ref="AC673:AD684"/>
    <mergeCell ref="AC685:AD696"/>
    <mergeCell ref="AC541:AD552"/>
    <mergeCell ref="AC553:AD564"/>
    <mergeCell ref="AC565:AD576"/>
    <mergeCell ref="AC577:AD588"/>
    <mergeCell ref="AC589:AD600"/>
    <mergeCell ref="AC601:AD612"/>
    <mergeCell ref="AC613:AD624"/>
    <mergeCell ref="AC625:AD636"/>
    <mergeCell ref="AC517:AD528"/>
    <mergeCell ref="AC529:AD540"/>
    <mergeCell ref="AC445:AD456"/>
    <mergeCell ref="AC457:AD468"/>
    <mergeCell ref="AC469:AD480"/>
    <mergeCell ref="AC481:AD492"/>
    <mergeCell ref="AC373:AD384"/>
    <mergeCell ref="AC385:AD396"/>
    <mergeCell ref="AC493:AD504"/>
    <mergeCell ref="AC505:AD516"/>
    <mergeCell ref="AC169:AD180"/>
    <mergeCell ref="AC133:AD144"/>
    <mergeCell ref="AC145:AD156"/>
    <mergeCell ref="AC253:AD264"/>
    <mergeCell ref="AC193:AD204"/>
    <mergeCell ref="AC205:AD216"/>
    <mergeCell ref="AC217:AD228"/>
    <mergeCell ref="AC229:AD240"/>
    <mergeCell ref="AC97:AD108"/>
    <mergeCell ref="AC109:AD120"/>
    <mergeCell ref="AC121:AD132"/>
    <mergeCell ref="AC157:AD168"/>
    <mergeCell ref="C841:C852"/>
    <mergeCell ref="C829:C840"/>
    <mergeCell ref="C817:C828"/>
    <mergeCell ref="C805:C816"/>
    <mergeCell ref="C937:C948"/>
    <mergeCell ref="C925:C936"/>
    <mergeCell ref="C913:C924"/>
    <mergeCell ref="C901:C912"/>
    <mergeCell ref="A1218:A1229"/>
    <mergeCell ref="B1036:B1048"/>
    <mergeCell ref="A1036:A1048"/>
    <mergeCell ref="A1085:A1090"/>
    <mergeCell ref="B1085:B1090"/>
    <mergeCell ref="A1143:A1155"/>
    <mergeCell ref="B1049:B1060"/>
    <mergeCell ref="A1092:A1103"/>
    <mergeCell ref="B1092:B1103"/>
    <mergeCell ref="A1049:A1060"/>
    <mergeCell ref="A10:Q21"/>
    <mergeCell ref="B1143:B1155"/>
    <mergeCell ref="B1023:B1035"/>
    <mergeCell ref="A1194:A1205"/>
    <mergeCell ref="C889:C900"/>
    <mergeCell ref="C877:C888"/>
    <mergeCell ref="A1156:A1168"/>
    <mergeCell ref="B1156:B1168"/>
    <mergeCell ref="C85:C96"/>
    <mergeCell ref="C109:C120"/>
    <mergeCell ref="FE2221:FH2226"/>
    <mergeCell ref="HI2221:HL2226"/>
    <mergeCell ref="FY2221:GB2226"/>
    <mergeCell ref="GC2221:GF2226"/>
    <mergeCell ref="FI2221:FL2226"/>
    <mergeCell ref="GW2221:GZ2226"/>
    <mergeCell ref="HA2221:HD2226"/>
    <mergeCell ref="HQ2221:HT2226"/>
    <mergeCell ref="HE2221:HH2226"/>
    <mergeCell ref="ES2221:EV2226"/>
    <mergeCell ref="FM2221:FP2226"/>
    <mergeCell ref="FQ2221:FT2226"/>
    <mergeCell ref="HU2221:HW2226"/>
    <mergeCell ref="GG2221:GJ2226"/>
    <mergeCell ref="GK2221:GN2226"/>
    <mergeCell ref="GO2221:GR2226"/>
    <mergeCell ref="GS2221:GV2226"/>
    <mergeCell ref="HM2221:HP2226"/>
    <mergeCell ref="FU2221:FX2226"/>
    <mergeCell ref="EW2221:EZ2226"/>
    <mergeCell ref="FA2221:FD2226"/>
    <mergeCell ref="DI2209:DL2214"/>
    <mergeCell ref="DM2221:DP2226"/>
    <mergeCell ref="DM2209:DP2214"/>
    <mergeCell ref="DQ2209:DT2214"/>
    <mergeCell ref="DU2209:DX2214"/>
    <mergeCell ref="EG2221:EJ2226"/>
    <mergeCell ref="EO2221:ER2226"/>
    <mergeCell ref="EK2221:EN2226"/>
    <mergeCell ref="FI2209:FL2214"/>
    <mergeCell ref="ES2209:EV2214"/>
    <mergeCell ref="FA2209:FD2214"/>
    <mergeCell ref="EK2209:EN2214"/>
    <mergeCell ref="EG2209:EJ2214"/>
    <mergeCell ref="HQ2209:HT2214"/>
    <mergeCell ref="FM2209:FP2214"/>
    <mergeCell ref="FQ2209:FT2214"/>
    <mergeCell ref="FU2209:FX2214"/>
    <mergeCell ref="FY2209:GB2214"/>
    <mergeCell ref="GW2209:GZ2214"/>
    <mergeCell ref="HA2209:HD2214"/>
    <mergeCell ref="GC2209:GF2214"/>
    <mergeCell ref="FE2209:FH2214"/>
    <mergeCell ref="HU2209:HW2214"/>
    <mergeCell ref="GG2209:GJ2214"/>
    <mergeCell ref="GK2209:GN2214"/>
    <mergeCell ref="GO2209:GR2214"/>
    <mergeCell ref="GS2209:GV2214"/>
    <mergeCell ref="HE2209:HH2214"/>
    <mergeCell ref="HI2209:HL2214"/>
    <mergeCell ref="HM2209:HP2214"/>
    <mergeCell ref="BY2221:CB2226"/>
    <mergeCell ref="CK2221:CN2226"/>
    <mergeCell ref="DY2221:EB2226"/>
    <mergeCell ref="EC2221:EF2226"/>
    <mergeCell ref="CO2221:CR2226"/>
    <mergeCell ref="CC2221:CF2226"/>
    <mergeCell ref="CG2221:CJ2226"/>
    <mergeCell ref="CS2221:CV2226"/>
    <mergeCell ref="CW2221:CZ2226"/>
    <mergeCell ref="DI2221:DL2226"/>
    <mergeCell ref="DY2209:EB2214"/>
    <mergeCell ref="EC2209:EF2214"/>
    <mergeCell ref="CW2209:CZ2214"/>
    <mergeCell ref="DA2221:DD2226"/>
    <mergeCell ref="DE2209:DH2214"/>
    <mergeCell ref="DE2221:DH2226"/>
    <mergeCell ref="DU2221:DX2226"/>
    <mergeCell ref="DQ2221:DT2226"/>
    <mergeCell ref="AO2221:AR2226"/>
    <mergeCell ref="CG2245:CJ2250"/>
    <mergeCell ref="DA2209:DD2214"/>
    <mergeCell ref="EW2209:EZ2214"/>
    <mergeCell ref="BI2221:BL2226"/>
    <mergeCell ref="BM2209:BP2214"/>
    <mergeCell ref="BQ2209:BT2214"/>
    <mergeCell ref="EO2209:ER2214"/>
    <mergeCell ref="BY2209:CB2214"/>
    <mergeCell ref="CC2209:CF2214"/>
    <mergeCell ref="AS2221:AV2226"/>
    <mergeCell ref="BU2209:BX2214"/>
    <mergeCell ref="AW2221:AZ2226"/>
    <mergeCell ref="BA2209:BD2214"/>
    <mergeCell ref="BU2221:BX2226"/>
    <mergeCell ref="BM2221:BP2226"/>
    <mergeCell ref="BQ2221:BT2226"/>
    <mergeCell ref="BE2221:BH2226"/>
    <mergeCell ref="BE2209:BH2214"/>
    <mergeCell ref="BI2209:BL2214"/>
    <mergeCell ref="AC349:AD360"/>
    <mergeCell ref="AC361:AD372"/>
    <mergeCell ref="CO2209:CR2214"/>
    <mergeCell ref="CS2209:CV2214"/>
    <mergeCell ref="AG2209:AJ2214"/>
    <mergeCell ref="AK2209:AN2214"/>
    <mergeCell ref="AO2209:AR2214"/>
    <mergeCell ref="AW2209:AZ2214"/>
    <mergeCell ref="CG2209:CJ2214"/>
    <mergeCell ref="CK2209:CN2214"/>
    <mergeCell ref="AC397:AD408"/>
    <mergeCell ref="AC409:AD420"/>
    <mergeCell ref="AC421:AD432"/>
    <mergeCell ref="AC433:AD444"/>
    <mergeCell ref="AC337:AD348"/>
    <mergeCell ref="AC277:AD288"/>
    <mergeCell ref="AC289:AD300"/>
    <mergeCell ref="AC301:AD312"/>
    <mergeCell ref="AC181:AD192"/>
    <mergeCell ref="AC265:AD276"/>
    <mergeCell ref="AC313:AD324"/>
    <mergeCell ref="AC325:AD336"/>
    <mergeCell ref="AC241:AD252"/>
    <mergeCell ref="A1116:A1129"/>
    <mergeCell ref="B1116:B1129"/>
    <mergeCell ref="AE2221:AF2226"/>
    <mergeCell ref="C121:C132"/>
    <mergeCell ref="C133:C144"/>
    <mergeCell ref="C145:C156"/>
    <mergeCell ref="C157:C168"/>
    <mergeCell ref="C169:C180"/>
    <mergeCell ref="C181:C192"/>
    <mergeCell ref="C193:C204"/>
    <mergeCell ref="A1370:A1381"/>
    <mergeCell ref="B1370:B1381"/>
    <mergeCell ref="C1370:C1381"/>
    <mergeCell ref="A1437:A1448"/>
    <mergeCell ref="C1413:C1424"/>
    <mergeCell ref="B1437:B1448"/>
    <mergeCell ref="C1437:C1448"/>
    <mergeCell ref="A1394:A1399"/>
    <mergeCell ref="A1691:A1696"/>
    <mergeCell ref="B1691:B1696"/>
    <mergeCell ref="A1722:A1727"/>
    <mergeCell ref="A2269:AB2269"/>
    <mergeCell ref="A2221:Q2232"/>
    <mergeCell ref="A1771:Q1782"/>
    <mergeCell ref="A1759:Q1770"/>
    <mergeCell ref="A2002:A2013"/>
    <mergeCell ref="B2002:B2013"/>
    <mergeCell ref="A1990:A2001"/>
    <mergeCell ref="Q5:Q7"/>
    <mergeCell ref="U6:V6"/>
    <mergeCell ref="AC5:AD7"/>
    <mergeCell ref="B1394:B1399"/>
    <mergeCell ref="C865:C876"/>
    <mergeCell ref="C853:C864"/>
    <mergeCell ref="P1268:P1281"/>
    <mergeCell ref="C1104:C1115"/>
    <mergeCell ref="AC1143:AD1155"/>
    <mergeCell ref="AC986:AD997"/>
    <mergeCell ref="F5:G7"/>
    <mergeCell ref="H5:I7"/>
    <mergeCell ref="J5:K7"/>
    <mergeCell ref="C5:C7"/>
    <mergeCell ref="R5:R7"/>
    <mergeCell ref="N5:O7"/>
    <mergeCell ref="AB1:AD1"/>
    <mergeCell ref="S2:Z2"/>
    <mergeCell ref="A3:R3"/>
    <mergeCell ref="A4:R4"/>
    <mergeCell ref="S3:Y3"/>
    <mergeCell ref="S4:Y4"/>
    <mergeCell ref="A5:A7"/>
    <mergeCell ref="D5:E7"/>
    <mergeCell ref="A2209:Q2220"/>
    <mergeCell ref="AC2209:AD2220"/>
    <mergeCell ref="B2178:B2190"/>
    <mergeCell ref="C2178:C2190"/>
    <mergeCell ref="AC2178:AD2190"/>
    <mergeCell ref="A2178:A2190"/>
    <mergeCell ref="C1156:C1168"/>
    <mergeCell ref="AC1344:AD1356"/>
    <mergeCell ref="AC1473:AD1484"/>
    <mergeCell ref="AC1534:AD1545"/>
    <mergeCell ref="AC1218:AD1229"/>
    <mergeCell ref="C1218:C1229"/>
    <mergeCell ref="AC1449:AD1460"/>
    <mergeCell ref="AC1461:AD1472"/>
    <mergeCell ref="AC1394:AD1399"/>
    <mergeCell ref="AC49:AD60"/>
    <mergeCell ref="AC61:AD72"/>
    <mergeCell ref="A24:A36"/>
    <mergeCell ref="B24:B36"/>
    <mergeCell ref="A37:A48"/>
    <mergeCell ref="B37:B48"/>
    <mergeCell ref="A61:A72"/>
    <mergeCell ref="P5:P7"/>
    <mergeCell ref="AC10:AD21"/>
    <mergeCell ref="AC24:AD36"/>
    <mergeCell ref="AC37:AD48"/>
    <mergeCell ref="A9:AD9"/>
    <mergeCell ref="AC8:AD8"/>
    <mergeCell ref="S5:T6"/>
    <mergeCell ref="W6:X6"/>
    <mergeCell ref="Y6:Z6"/>
    <mergeCell ref="AA6:AB6"/>
    <mergeCell ref="C49:C60"/>
    <mergeCell ref="C25:C36"/>
    <mergeCell ref="L5:M7"/>
    <mergeCell ref="AC73:AD84"/>
    <mergeCell ref="A22:AD22"/>
    <mergeCell ref="A23:AD23"/>
    <mergeCell ref="A49:A60"/>
    <mergeCell ref="B49:B60"/>
    <mergeCell ref="U5:AB5"/>
    <mergeCell ref="B5:B7"/>
    <mergeCell ref="DM2245:DP2250"/>
    <mergeCell ref="HM2245:HP2250"/>
    <mergeCell ref="C793:C804"/>
    <mergeCell ref="AC85:AD96"/>
    <mergeCell ref="C781:C792"/>
    <mergeCell ref="AE2209:AF2214"/>
    <mergeCell ref="AS2209:AV2214"/>
    <mergeCell ref="AC1023:AD1035"/>
    <mergeCell ref="A1091:AD1091"/>
    <mergeCell ref="AC1036:AD1048"/>
    <mergeCell ref="GK2245:GN2250"/>
    <mergeCell ref="HQ2245:HT2250"/>
    <mergeCell ref="GG2245:GJ2250"/>
    <mergeCell ref="EO2245:ER2250"/>
    <mergeCell ref="ES2245:EV2250"/>
    <mergeCell ref="EW2245:EZ2250"/>
    <mergeCell ref="GS2245:GV2250"/>
    <mergeCell ref="GW2245:GZ2250"/>
    <mergeCell ref="HE2245:HH2250"/>
    <mergeCell ref="FU2245:FX2250"/>
    <mergeCell ref="GC2257:GF2262"/>
    <mergeCell ref="GG2257:GJ2262"/>
    <mergeCell ref="HE2257:HH2262"/>
    <mergeCell ref="GS2257:GV2262"/>
    <mergeCell ref="GO2257:GR2262"/>
    <mergeCell ref="HA2257:HD2262"/>
    <mergeCell ref="GW2257:GZ2262"/>
    <mergeCell ref="GO2245:GR2250"/>
    <mergeCell ref="HU2257:HW2262"/>
    <mergeCell ref="HI2257:HL2262"/>
    <mergeCell ref="HM2257:HP2262"/>
    <mergeCell ref="HQ2257:HT2262"/>
    <mergeCell ref="HU2245:HW2250"/>
    <mergeCell ref="HA2245:HD2250"/>
    <mergeCell ref="HI2245:HL2250"/>
    <mergeCell ref="GC2245:GF2250"/>
    <mergeCell ref="FE2245:FH2250"/>
    <mergeCell ref="FI2245:FL2250"/>
    <mergeCell ref="EC2245:EF2250"/>
    <mergeCell ref="EK2245:EN2250"/>
    <mergeCell ref="FM2245:FP2250"/>
    <mergeCell ref="FQ2245:FT2250"/>
    <mergeCell ref="FA2245:FD2250"/>
    <mergeCell ref="DE2257:DH2262"/>
    <mergeCell ref="DM2257:DP2262"/>
    <mergeCell ref="EW2257:EZ2262"/>
    <mergeCell ref="FY2245:GB2250"/>
    <mergeCell ref="FA2257:FD2262"/>
    <mergeCell ref="FE2257:FH2262"/>
    <mergeCell ref="FY2257:GB2262"/>
    <mergeCell ref="FM2257:FP2262"/>
    <mergeCell ref="FQ2257:FT2262"/>
    <mergeCell ref="FI2257:FL2262"/>
    <mergeCell ref="GK2257:GN2262"/>
    <mergeCell ref="BI2257:BL2262"/>
    <mergeCell ref="CC2257:CF2262"/>
    <mergeCell ref="BM2257:BP2262"/>
    <mergeCell ref="BQ2257:BT2262"/>
    <mergeCell ref="DQ2257:DT2262"/>
    <mergeCell ref="FU2257:FX2262"/>
    <mergeCell ref="DY2257:EB2262"/>
    <mergeCell ref="CW2257:CZ2262"/>
    <mergeCell ref="DA2257:DD2262"/>
    <mergeCell ref="BI2245:BL2250"/>
    <mergeCell ref="BE2245:BH2250"/>
    <mergeCell ref="BA2257:BD2262"/>
    <mergeCell ref="AG2245:AJ2250"/>
    <mergeCell ref="AG2257:AJ2262"/>
    <mergeCell ref="AK2245:AN2250"/>
    <mergeCell ref="AO2245:AR2250"/>
    <mergeCell ref="AS2245:AV2250"/>
    <mergeCell ref="DQ2245:DT2250"/>
    <mergeCell ref="DU2245:DX2250"/>
    <mergeCell ref="DY2245:EB2250"/>
    <mergeCell ref="CC2245:CF2250"/>
    <mergeCell ref="CO2245:CR2250"/>
    <mergeCell ref="CS2245:CV2250"/>
    <mergeCell ref="CW2245:CZ2250"/>
    <mergeCell ref="DA2245:DD2250"/>
    <mergeCell ref="DE2245:DH2250"/>
    <mergeCell ref="DI2245:DL2250"/>
    <mergeCell ref="AC1797:AD1808"/>
    <mergeCell ref="ES2257:EV2262"/>
    <mergeCell ref="CK2245:CN2250"/>
    <mergeCell ref="BM2245:BP2250"/>
    <mergeCell ref="BQ2245:BT2250"/>
    <mergeCell ref="CO2257:CR2262"/>
    <mergeCell ref="EG2245:EJ2250"/>
    <mergeCell ref="BY2257:CB2262"/>
    <mergeCell ref="BY2245:CB2250"/>
    <mergeCell ref="EK2257:EN2262"/>
    <mergeCell ref="BA2221:BD2226"/>
    <mergeCell ref="AE2257:AF2262"/>
    <mergeCell ref="AE2245:AF2250"/>
    <mergeCell ref="BE2257:BH2262"/>
    <mergeCell ref="AS2257:AV2262"/>
    <mergeCell ref="AW2257:AZ2262"/>
    <mergeCell ref="BA2245:BD2250"/>
    <mergeCell ref="AW2245:AZ2250"/>
    <mergeCell ref="AG2221:AJ2226"/>
    <mergeCell ref="AK2221:AN2226"/>
    <mergeCell ref="EO2257:ER2262"/>
    <mergeCell ref="DU2257:DX2262"/>
    <mergeCell ref="EC2257:EF2262"/>
    <mergeCell ref="AC1230:AD1241"/>
    <mergeCell ref="AC1413:AD1424"/>
    <mergeCell ref="AC1318:AD1329"/>
    <mergeCell ref="BU2257:BX2262"/>
    <mergeCell ref="BU2245:BX2250"/>
    <mergeCell ref="A1400:AD1400"/>
    <mergeCell ref="AC1558:AD1569"/>
    <mergeCell ref="AC1181:AD1193"/>
    <mergeCell ref="EG2257:EJ2262"/>
    <mergeCell ref="AC1206:AD1217"/>
    <mergeCell ref="CK2257:CN2262"/>
    <mergeCell ref="CG2257:CJ2262"/>
    <mergeCell ref="AO2257:AR2262"/>
    <mergeCell ref="AC1306:AD1317"/>
    <mergeCell ref="CS2257:CV2262"/>
    <mergeCell ref="DI2257:DL2262"/>
    <mergeCell ref="AK2257:AN2262"/>
    <mergeCell ref="AC1092:AD1103"/>
    <mergeCell ref="B1011:B1022"/>
    <mergeCell ref="A1011:A1022"/>
    <mergeCell ref="B986:B997"/>
    <mergeCell ref="A1073:A1084"/>
    <mergeCell ref="B1073:B1084"/>
    <mergeCell ref="AC1073:AD1084"/>
    <mergeCell ref="A1023:A1035"/>
    <mergeCell ref="A986:A997"/>
    <mergeCell ref="AC1011:AD1022"/>
    <mergeCell ref="B961:B972"/>
    <mergeCell ref="A998:A1010"/>
    <mergeCell ref="B998:B1010"/>
    <mergeCell ref="A973:A985"/>
    <mergeCell ref="B973:B985"/>
    <mergeCell ref="C1318:C1329"/>
    <mergeCell ref="A1268:A1281"/>
    <mergeCell ref="A1206:A1217"/>
    <mergeCell ref="B1206:B1217"/>
    <mergeCell ref="C1206:C1217"/>
    <mergeCell ref="A1318:A1329"/>
    <mergeCell ref="B1318:B1329"/>
    <mergeCell ref="B1254:B1267"/>
    <mergeCell ref="C1294:C1305"/>
    <mergeCell ref="A1306:A1317"/>
    <mergeCell ref="AC1294:AD1305"/>
    <mergeCell ref="A1282:A1293"/>
    <mergeCell ref="B1306:B1317"/>
    <mergeCell ref="C1306:C1317"/>
    <mergeCell ref="B1294:B1305"/>
    <mergeCell ref="B1282:B1293"/>
    <mergeCell ref="C1282:C1293"/>
    <mergeCell ref="AC1330:AD1343"/>
    <mergeCell ref="A1401:A1412"/>
    <mergeCell ref="B1401:B1412"/>
    <mergeCell ref="C1401:C1412"/>
    <mergeCell ref="AC1370:AD1381"/>
    <mergeCell ref="B1330:B1334"/>
    <mergeCell ref="A1330:A1343"/>
    <mergeCell ref="C1330:C1334"/>
    <mergeCell ref="C1335:C1343"/>
    <mergeCell ref="AC1401:AD1412"/>
    <mergeCell ref="B1413:B1424"/>
    <mergeCell ref="AC1282:AD1293"/>
    <mergeCell ref="A1294:A1305"/>
    <mergeCell ref="A1344:A1356"/>
    <mergeCell ref="B1344:B1356"/>
    <mergeCell ref="A1357:A1369"/>
    <mergeCell ref="B1357:B1369"/>
    <mergeCell ref="C1344:C1356"/>
    <mergeCell ref="C1357:C1369"/>
    <mergeCell ref="AC1357:AD1369"/>
    <mergeCell ref="B1425:B1436"/>
    <mergeCell ref="C1425:C1436"/>
    <mergeCell ref="C1461:C1472"/>
    <mergeCell ref="AC1425:AD1436"/>
    <mergeCell ref="AC1437:AD1448"/>
    <mergeCell ref="C1449:C1460"/>
    <mergeCell ref="A1473:A1484"/>
    <mergeCell ref="B1473:B1484"/>
    <mergeCell ref="C1473:C1484"/>
    <mergeCell ref="A1461:A1472"/>
    <mergeCell ref="B1461:B1472"/>
    <mergeCell ref="B1485:B1496"/>
    <mergeCell ref="C1485:C1496"/>
    <mergeCell ref="AC1485:AD1496"/>
    <mergeCell ref="C1497:C1508"/>
    <mergeCell ref="AC1546:AD1557"/>
    <mergeCell ref="P1546:P1557"/>
    <mergeCell ref="C1534:C1545"/>
    <mergeCell ref="B1522:B1533"/>
    <mergeCell ref="B1534:B1545"/>
    <mergeCell ref="C1522:C1533"/>
    <mergeCell ref="B1546:B1557"/>
    <mergeCell ref="C1546:C1557"/>
    <mergeCell ref="AC1522:AD1533"/>
    <mergeCell ref="C1607:C1618"/>
    <mergeCell ref="AC1607:AD1618"/>
    <mergeCell ref="A1595:A1606"/>
    <mergeCell ref="B1595:B1606"/>
    <mergeCell ref="C1631:C1642"/>
    <mergeCell ref="AC1631:AD1642"/>
    <mergeCell ref="C1619:C1630"/>
    <mergeCell ref="AC1619:AD1630"/>
    <mergeCell ref="C1558:C1569"/>
    <mergeCell ref="AC1570:AD1581"/>
    <mergeCell ref="A1558:A1569"/>
    <mergeCell ref="C1655:C1666"/>
    <mergeCell ref="AC1655:AD1666"/>
    <mergeCell ref="A1643:A1654"/>
    <mergeCell ref="B1643:B1654"/>
    <mergeCell ref="C1643:C1654"/>
    <mergeCell ref="AC1643:AD1654"/>
    <mergeCell ref="B1631:B1642"/>
    <mergeCell ref="AC1595:AD1606"/>
    <mergeCell ref="A1570:A1581"/>
    <mergeCell ref="B1570:B1581"/>
    <mergeCell ref="C1570:C1581"/>
    <mergeCell ref="AC1582:AD1594"/>
    <mergeCell ref="C1833:C1844"/>
    <mergeCell ref="AC1833:AD1844"/>
    <mergeCell ref="A1809:A1820"/>
    <mergeCell ref="B1809:B1820"/>
    <mergeCell ref="C1809:C1820"/>
    <mergeCell ref="AC1809:AD1820"/>
    <mergeCell ref="A2191:A2196"/>
    <mergeCell ref="B2191:B2196"/>
    <mergeCell ref="A1833:A1844"/>
    <mergeCell ref="B1833:B1844"/>
    <mergeCell ref="B1990:B2001"/>
    <mergeCell ref="A2128:AD2128"/>
    <mergeCell ref="A2166:A2177"/>
    <mergeCell ref="B2166:B2177"/>
    <mergeCell ref="C2166:C2177"/>
    <mergeCell ref="AC2166:AD2177"/>
    <mergeCell ref="A2245:Q2256"/>
    <mergeCell ref="AC2221:AD2232"/>
    <mergeCell ref="A2233:Q2244"/>
    <mergeCell ref="AC2233:AD2244"/>
    <mergeCell ref="AC2245:AD2256"/>
    <mergeCell ref="A2257:Q2268"/>
    <mergeCell ref="AC2257:AD2268"/>
    <mergeCell ref="B2154:B2165"/>
    <mergeCell ref="C2154:C2165"/>
    <mergeCell ref="AC2154:AD2165"/>
    <mergeCell ref="AC2197:AD2208"/>
    <mergeCell ref="A2154:A2165"/>
    <mergeCell ref="A2197:Q2208"/>
    <mergeCell ref="AC2191:AD2196"/>
    <mergeCell ref="AC2092:AD2103"/>
    <mergeCell ref="AC2116:AD2127"/>
    <mergeCell ref="AC1966:AD1977"/>
    <mergeCell ref="AC2086:AD2091"/>
    <mergeCell ref="AC2050:AD2061"/>
    <mergeCell ref="AC2038:AD2049"/>
    <mergeCell ref="AC2014:AD2025"/>
    <mergeCell ref="AC2104:AD2115"/>
    <mergeCell ref="A2142:A2153"/>
    <mergeCell ref="B2142:B2153"/>
    <mergeCell ref="C2142:C2153"/>
    <mergeCell ref="AC2142:AD2153"/>
    <mergeCell ref="B2130:B2141"/>
    <mergeCell ref="AC2130:AD2141"/>
    <mergeCell ref="C2130:C2141"/>
    <mergeCell ref="A2130:A2141"/>
    <mergeCell ref="C721:C732"/>
    <mergeCell ref="A1697:AD1697"/>
    <mergeCell ref="C1698:C1709"/>
    <mergeCell ref="A1729:A1740"/>
    <mergeCell ref="B1729:B1740"/>
    <mergeCell ref="C1729:C1740"/>
    <mergeCell ref="P1729:P1730"/>
    <mergeCell ref="AC1729:AD1740"/>
    <mergeCell ref="C1582:C1594"/>
    <mergeCell ref="C1595:C1606"/>
    <mergeCell ref="A85:A96"/>
    <mergeCell ref="B85:B96"/>
    <mergeCell ref="C1930:C1941"/>
    <mergeCell ref="P1966:P1977"/>
    <mergeCell ref="A97:A108"/>
    <mergeCell ref="B97:B108"/>
    <mergeCell ref="C769:C780"/>
    <mergeCell ref="C757:C768"/>
    <mergeCell ref="C745:C756"/>
    <mergeCell ref="C733:C744"/>
    <mergeCell ref="B61:B72"/>
    <mergeCell ref="C61:C72"/>
    <mergeCell ref="A73:A84"/>
    <mergeCell ref="B73:B84"/>
    <mergeCell ref="C73:C84"/>
    <mergeCell ref="A2116:Q2127"/>
    <mergeCell ref="A2092:Q2103"/>
    <mergeCell ref="A2086:A2091"/>
    <mergeCell ref="A1978:A1989"/>
    <mergeCell ref="A2050:A2061"/>
    <mergeCell ref="B2050:B2061"/>
    <mergeCell ref="C2050:C2061"/>
    <mergeCell ref="A2038:A2049"/>
    <mergeCell ref="B2038:B2049"/>
    <mergeCell ref="C2038:C2049"/>
    <mergeCell ref="A1954:A1965"/>
    <mergeCell ref="B1954:B1965"/>
    <mergeCell ref="C1954:C1965"/>
    <mergeCell ref="A2104:Q2115"/>
    <mergeCell ref="B1966:B1977"/>
    <mergeCell ref="C1966:C1977"/>
    <mergeCell ref="C1978:C1989"/>
    <mergeCell ref="A2014:A2025"/>
    <mergeCell ref="AC1905:AD1917"/>
    <mergeCell ref="A1679:A1690"/>
    <mergeCell ref="B1679:B1690"/>
    <mergeCell ref="AC1679:AD1690"/>
    <mergeCell ref="A1710:A1721"/>
    <mergeCell ref="B1710:B1721"/>
    <mergeCell ref="C1710:C1721"/>
    <mergeCell ref="C1857:C1868"/>
    <mergeCell ref="A1893:A1904"/>
    <mergeCell ref="A1845:A1856"/>
    <mergeCell ref="AC1930:AD1941"/>
    <mergeCell ref="AC1497:AD1508"/>
    <mergeCell ref="A1509:A1521"/>
    <mergeCell ref="B1509:B1521"/>
    <mergeCell ref="C1509:C1521"/>
    <mergeCell ref="AC1509:AD1521"/>
    <mergeCell ref="A1497:A1508"/>
    <mergeCell ref="B1881:B1892"/>
    <mergeCell ref="B1905:B1917"/>
    <mergeCell ref="C1905:C1917"/>
    <mergeCell ref="C577:C588"/>
    <mergeCell ref="C565:C576"/>
    <mergeCell ref="A157:A168"/>
    <mergeCell ref="B157:B168"/>
    <mergeCell ref="C625:C636"/>
    <mergeCell ref="C613:C623"/>
    <mergeCell ref="C601:C612"/>
    <mergeCell ref="C589:C600"/>
    <mergeCell ref="A109:A120"/>
    <mergeCell ref="B109:B120"/>
    <mergeCell ref="C205:C216"/>
    <mergeCell ref="A121:A132"/>
    <mergeCell ref="B121:B132"/>
    <mergeCell ref="A133:A144"/>
    <mergeCell ref="B133:B144"/>
    <mergeCell ref="A145:A156"/>
    <mergeCell ref="B145:B156"/>
    <mergeCell ref="B217:B228"/>
    <mergeCell ref="A337:A348"/>
    <mergeCell ref="B337:B348"/>
    <mergeCell ref="C709:C720"/>
    <mergeCell ref="C697:C708"/>
    <mergeCell ref="C685:C696"/>
    <mergeCell ref="C673:C684"/>
    <mergeCell ref="C661:C672"/>
    <mergeCell ref="C649:C660"/>
    <mergeCell ref="C637:C648"/>
    <mergeCell ref="C421:C432"/>
    <mergeCell ref="C409:C420"/>
    <mergeCell ref="C397:C408"/>
    <mergeCell ref="C385:C396"/>
    <mergeCell ref="C493:C503"/>
    <mergeCell ref="C481:C492"/>
    <mergeCell ref="A181:A192"/>
    <mergeCell ref="B181:B192"/>
    <mergeCell ref="A193:A204"/>
    <mergeCell ref="B193:B204"/>
    <mergeCell ref="C469:C480"/>
    <mergeCell ref="C457:C468"/>
    <mergeCell ref="C445:C456"/>
    <mergeCell ref="C433:C444"/>
    <mergeCell ref="C553:C564"/>
    <mergeCell ref="C541:C552"/>
    <mergeCell ref="C529:C539"/>
    <mergeCell ref="C505:C516"/>
    <mergeCell ref="A169:A180"/>
    <mergeCell ref="B169:B180"/>
    <mergeCell ref="B301:B312"/>
    <mergeCell ref="A313:A324"/>
    <mergeCell ref="B313:B324"/>
    <mergeCell ref="A289:A300"/>
    <mergeCell ref="B289:B300"/>
    <mergeCell ref="A205:A216"/>
    <mergeCell ref="B205:B216"/>
    <mergeCell ref="A217:A228"/>
    <mergeCell ref="C373:C384"/>
    <mergeCell ref="C361:C372"/>
    <mergeCell ref="C325:C336"/>
    <mergeCell ref="C301:C311"/>
    <mergeCell ref="C97:C108"/>
    <mergeCell ref="A265:A276"/>
    <mergeCell ref="B265:B276"/>
    <mergeCell ref="A253:A264"/>
    <mergeCell ref="B253:B264"/>
    <mergeCell ref="A229:A240"/>
    <mergeCell ref="B229:B240"/>
    <mergeCell ref="A241:A252"/>
    <mergeCell ref="B241:B252"/>
    <mergeCell ref="C265:C276"/>
    <mergeCell ref="A373:A384"/>
    <mergeCell ref="B325:B336"/>
    <mergeCell ref="A301:A312"/>
    <mergeCell ref="B445:B456"/>
    <mergeCell ref="B373:B384"/>
    <mergeCell ref="A349:A360"/>
    <mergeCell ref="B349:B360"/>
    <mergeCell ref="A325:A336"/>
    <mergeCell ref="C217:C228"/>
    <mergeCell ref="C229:C240"/>
    <mergeCell ref="C241:C252"/>
    <mergeCell ref="A361:A372"/>
    <mergeCell ref="B361:B372"/>
    <mergeCell ref="A277:A288"/>
    <mergeCell ref="B277:B288"/>
    <mergeCell ref="C253:C264"/>
    <mergeCell ref="C289:C300"/>
    <mergeCell ref="C277:C288"/>
    <mergeCell ref="A433:A444"/>
    <mergeCell ref="B433:B444"/>
    <mergeCell ref="A445:A456"/>
    <mergeCell ref="A385:A396"/>
    <mergeCell ref="B385:B396"/>
    <mergeCell ref="A397:A408"/>
    <mergeCell ref="B397:B408"/>
    <mergeCell ref="B1104:B1115"/>
    <mergeCell ref="C37:C48"/>
    <mergeCell ref="A457:A468"/>
    <mergeCell ref="B457:B468"/>
    <mergeCell ref="A469:A480"/>
    <mergeCell ref="B469:B480"/>
    <mergeCell ref="A409:A420"/>
    <mergeCell ref="B409:B420"/>
    <mergeCell ref="A421:A432"/>
    <mergeCell ref="B421:B432"/>
    <mergeCell ref="B1619:B1630"/>
    <mergeCell ref="B1497:B1508"/>
    <mergeCell ref="B1582:B1594"/>
    <mergeCell ref="A1449:A1460"/>
    <mergeCell ref="B1449:B1460"/>
    <mergeCell ref="B1558:B1569"/>
    <mergeCell ref="A1607:A1618"/>
    <mergeCell ref="B1607:B1618"/>
    <mergeCell ref="A1546:A1557"/>
    <mergeCell ref="A1485:A1496"/>
    <mergeCell ref="A517:A528"/>
    <mergeCell ref="B517:B528"/>
    <mergeCell ref="B1722:B1727"/>
    <mergeCell ref="A1698:A1709"/>
    <mergeCell ref="B1698:B1709"/>
    <mergeCell ref="A1582:A1594"/>
    <mergeCell ref="A1631:A1642"/>
    <mergeCell ref="A1655:A1666"/>
    <mergeCell ref="B1655:B1666"/>
    <mergeCell ref="A1619:A1630"/>
    <mergeCell ref="AC1954:AD1965"/>
    <mergeCell ref="A553:A564"/>
    <mergeCell ref="A481:A492"/>
    <mergeCell ref="B481:B492"/>
    <mergeCell ref="A493:A504"/>
    <mergeCell ref="B493:B504"/>
    <mergeCell ref="A1741:A1746"/>
    <mergeCell ref="B1741:B1746"/>
    <mergeCell ref="A505:A516"/>
    <mergeCell ref="B505:B516"/>
    <mergeCell ref="AC1691:AD1696"/>
    <mergeCell ref="AC1722:AD1727"/>
    <mergeCell ref="AC1698:AD1709"/>
    <mergeCell ref="B1942:B1953"/>
    <mergeCell ref="B1930:B1941"/>
    <mergeCell ref="C1942:C1953"/>
    <mergeCell ref="AC1942:AD1953"/>
    <mergeCell ref="B1893:B1904"/>
    <mergeCell ref="C1893:C1904"/>
    <mergeCell ref="AC1893:AD1904"/>
    <mergeCell ref="B661:B672"/>
    <mergeCell ref="A673:A684"/>
    <mergeCell ref="A529:A540"/>
    <mergeCell ref="B529:B540"/>
    <mergeCell ref="A541:A552"/>
    <mergeCell ref="B541:B552"/>
    <mergeCell ref="A649:A660"/>
    <mergeCell ref="B649:B660"/>
    <mergeCell ref="A577:A588"/>
    <mergeCell ref="A1905:A1917"/>
    <mergeCell ref="A1857:A1868"/>
    <mergeCell ref="A625:A636"/>
    <mergeCell ref="A661:A672"/>
    <mergeCell ref="A1534:A1545"/>
    <mergeCell ref="A1522:A1533"/>
    <mergeCell ref="A1425:A1436"/>
    <mergeCell ref="A1413:A1424"/>
    <mergeCell ref="A961:A972"/>
    <mergeCell ref="A1784:AD1784"/>
    <mergeCell ref="B2086:B2091"/>
    <mergeCell ref="A2129:AD2129"/>
    <mergeCell ref="B1918:B1929"/>
    <mergeCell ref="C1918:C1929"/>
    <mergeCell ref="AC1918:AD1929"/>
    <mergeCell ref="B1978:B1989"/>
    <mergeCell ref="A1918:A1929"/>
    <mergeCell ref="A1930:A1941"/>
    <mergeCell ref="A1966:A1977"/>
    <mergeCell ref="AC1978:AD1989"/>
    <mergeCell ref="B625:B636"/>
    <mergeCell ref="A637:A648"/>
    <mergeCell ref="B637:B648"/>
    <mergeCell ref="B577:B588"/>
    <mergeCell ref="A613:A624"/>
    <mergeCell ref="B613:B624"/>
    <mergeCell ref="B553:B564"/>
    <mergeCell ref="A565:A576"/>
    <mergeCell ref="B565:B576"/>
    <mergeCell ref="A589:A600"/>
    <mergeCell ref="B589:B600"/>
    <mergeCell ref="A601:A612"/>
    <mergeCell ref="B601:B612"/>
    <mergeCell ref="A721:A732"/>
    <mergeCell ref="B721:B732"/>
    <mergeCell ref="B673:B684"/>
    <mergeCell ref="A685:A696"/>
    <mergeCell ref="B685:B696"/>
    <mergeCell ref="A697:A708"/>
    <mergeCell ref="B697:B708"/>
    <mergeCell ref="A709:A720"/>
    <mergeCell ref="B709:B720"/>
    <mergeCell ref="A733:A744"/>
    <mergeCell ref="B733:B744"/>
    <mergeCell ref="A745:A756"/>
    <mergeCell ref="B745:B756"/>
    <mergeCell ref="A793:A804"/>
    <mergeCell ref="B793:B804"/>
    <mergeCell ref="B769:B780"/>
    <mergeCell ref="A757:A768"/>
    <mergeCell ref="B757:B768"/>
    <mergeCell ref="A769:A780"/>
    <mergeCell ref="A781:A792"/>
    <mergeCell ref="B781:B792"/>
    <mergeCell ref="B829:B840"/>
    <mergeCell ref="A841:A852"/>
    <mergeCell ref="B841:B852"/>
    <mergeCell ref="A805:A816"/>
    <mergeCell ref="B805:B816"/>
    <mergeCell ref="A817:A828"/>
    <mergeCell ref="A829:A840"/>
    <mergeCell ref="B817:B828"/>
    <mergeCell ref="A853:A864"/>
    <mergeCell ref="B853:B864"/>
    <mergeCell ref="A877:A888"/>
    <mergeCell ref="B877:B888"/>
    <mergeCell ref="A865:A876"/>
    <mergeCell ref="B865:B876"/>
    <mergeCell ref="A889:A900"/>
    <mergeCell ref="B889:B900"/>
    <mergeCell ref="P901:P912"/>
    <mergeCell ref="A913:A924"/>
    <mergeCell ref="B913:B924"/>
    <mergeCell ref="A901:A912"/>
    <mergeCell ref="B901:B912"/>
    <mergeCell ref="A949:A960"/>
    <mergeCell ref="B949:B960"/>
    <mergeCell ref="A925:A936"/>
    <mergeCell ref="B925:B936"/>
    <mergeCell ref="A937:A948"/>
    <mergeCell ref="B937:B948"/>
    <mergeCell ref="A1942:A1953"/>
    <mergeCell ref="AC1710:AD1721"/>
    <mergeCell ref="AC1741:AD1746"/>
    <mergeCell ref="B1857:B1868"/>
    <mergeCell ref="AC1881:AD1892"/>
    <mergeCell ref="AC1857:AD1868"/>
    <mergeCell ref="A1869:A1880"/>
    <mergeCell ref="B1869:B1880"/>
    <mergeCell ref="C1869:C1880"/>
    <mergeCell ref="AC1869:AD1880"/>
    <mergeCell ref="A1821:A1832"/>
    <mergeCell ref="B1821:B1832"/>
    <mergeCell ref="C1821:C1832"/>
    <mergeCell ref="AC1821:AD1832"/>
    <mergeCell ref="C1845:C1856"/>
    <mergeCell ref="A1881:A1892"/>
    <mergeCell ref="AC1845:AD1856"/>
    <mergeCell ref="C1881:C1892"/>
    <mergeCell ref="B1845:B1856"/>
    <mergeCell ref="A2062:A2073"/>
    <mergeCell ref="B2062:B2073"/>
    <mergeCell ref="C2062:C2073"/>
    <mergeCell ref="AC2062:AD2073"/>
    <mergeCell ref="A2074:A2085"/>
    <mergeCell ref="B2074:B2085"/>
    <mergeCell ref="C2074:C2085"/>
    <mergeCell ref="AC2074:AD2085"/>
    <mergeCell ref="A1382:A1393"/>
    <mergeCell ref="B1382:B1393"/>
    <mergeCell ref="C1382:C1393"/>
    <mergeCell ref="AC1382:AD1393"/>
  </mergeCells>
  <printOptions/>
  <pageMargins left="0.31496062992125984" right="0.1968503937007874" top="0.2755905511811024" bottom="0.17" header="0.31496062992125984" footer="0.17"/>
  <pageSetup fitToHeight="99" horizontalDpi="600" verticalDpi="600" orientation="landscape" paperSize="9" scale="56" r:id="rId3"/>
  <rowBreaks count="1" manualBreakCount="1">
    <brk id="2269" max="17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40"/>
  <sheetViews>
    <sheetView zoomScalePageLayoutView="0" workbookViewId="0" topLeftCell="A4">
      <pane xSplit="3" ySplit="5" topLeftCell="J48" activePane="bottomRight" state="frozen"/>
      <selection pane="topLeft" activeCell="A4" sqref="A4"/>
      <selection pane="topRight" activeCell="D4" sqref="D4"/>
      <selection pane="bottomLeft" activeCell="A9" sqref="A9"/>
      <selection pane="bottomRight" activeCell="Q16" sqref="Q16"/>
    </sheetView>
  </sheetViews>
  <sheetFormatPr defaultColWidth="9.00390625" defaultRowHeight="12.75"/>
  <cols>
    <col min="1" max="1" width="9.125" style="136" customWidth="1"/>
    <col min="2" max="2" width="20.375" style="136" customWidth="1"/>
    <col min="3" max="3" width="34.25390625" style="136" customWidth="1"/>
    <col min="4" max="4" width="23.875" style="136" customWidth="1"/>
    <col min="5" max="5" width="17.00390625" style="136" customWidth="1"/>
    <col min="6" max="6" width="13.00390625" style="136" customWidth="1"/>
    <col min="7" max="9" width="9.125" style="136" customWidth="1"/>
    <col min="10" max="12" width="9.125" style="136" hidden="1" customWidth="1"/>
    <col min="13" max="13" width="10.00390625" style="136" hidden="1" customWidth="1"/>
    <col min="14" max="16" width="9.125" style="136" hidden="1" customWidth="1"/>
    <col min="17" max="23" width="9.125" style="136" customWidth="1"/>
    <col min="24" max="24" width="10.125" style="136" customWidth="1"/>
    <col min="25" max="16384" width="9.125" style="136" customWidth="1"/>
  </cols>
  <sheetData>
    <row r="1" spans="24:28" ht="49.5" customHeight="1">
      <c r="X1" s="487" t="s">
        <v>469</v>
      </c>
      <c r="Y1" s="488"/>
      <c r="Z1" s="488"/>
      <c r="AA1" s="488"/>
      <c r="AB1" s="488"/>
    </row>
    <row r="2" spans="1:28" ht="12.75">
      <c r="A2" s="489" t="s">
        <v>470</v>
      </c>
      <c r="B2" s="489"/>
      <c r="C2" s="489"/>
      <c r="D2" s="489"/>
      <c r="E2" s="489"/>
      <c r="F2" s="489"/>
      <c r="G2" s="489"/>
      <c r="H2" s="489"/>
      <c r="I2" s="489"/>
      <c r="J2" s="489"/>
      <c r="K2" s="489"/>
      <c r="L2" s="489"/>
      <c r="M2" s="489"/>
      <c r="N2" s="489"/>
      <c r="O2" s="489"/>
      <c r="P2" s="489"/>
      <c r="Q2" s="489"/>
      <c r="R2" s="489"/>
      <c r="S2" s="489"/>
      <c r="T2" s="489"/>
      <c r="U2" s="489"/>
      <c r="V2" s="489"/>
      <c r="W2" s="489"/>
      <c r="X2" s="489"/>
      <c r="Y2" s="489"/>
      <c r="Z2" s="489"/>
      <c r="AA2" s="489"/>
      <c r="AB2" s="489"/>
    </row>
    <row r="3" spans="1:28" ht="12.75">
      <c r="A3" s="489" t="s">
        <v>471</v>
      </c>
      <c r="B3" s="489"/>
      <c r="C3" s="489"/>
      <c r="D3" s="489"/>
      <c r="E3" s="489"/>
      <c r="F3" s="489"/>
      <c r="G3" s="489"/>
      <c r="H3" s="489"/>
      <c r="I3" s="489"/>
      <c r="J3" s="489"/>
      <c r="K3" s="489"/>
      <c r="L3" s="489"/>
      <c r="M3" s="489"/>
      <c r="N3" s="489"/>
      <c r="O3" s="489"/>
      <c r="P3" s="489"/>
      <c r="Q3" s="489"/>
      <c r="R3" s="489"/>
      <c r="S3" s="489"/>
      <c r="T3" s="489"/>
      <c r="U3" s="489"/>
      <c r="V3" s="489"/>
      <c r="W3" s="489"/>
      <c r="X3" s="489"/>
      <c r="Y3" s="489"/>
      <c r="Z3" s="489"/>
      <c r="AA3" s="489"/>
      <c r="AB3" s="489"/>
    </row>
    <row r="4" ht="13.5" thickBot="1"/>
    <row r="5" spans="1:28" ht="20.25" customHeight="1">
      <c r="A5" s="137"/>
      <c r="B5" s="138"/>
      <c r="C5" s="138"/>
      <c r="D5" s="138"/>
      <c r="E5" s="138"/>
      <c r="F5" s="138"/>
      <c r="G5" s="490" t="s">
        <v>472</v>
      </c>
      <c r="H5" s="490"/>
      <c r="I5" s="490"/>
      <c r="J5" s="490"/>
      <c r="K5" s="490"/>
      <c r="L5" s="490"/>
      <c r="M5" s="490"/>
      <c r="N5" s="490"/>
      <c r="O5" s="490"/>
      <c r="P5" s="490"/>
      <c r="Q5" s="490"/>
      <c r="R5" s="490"/>
      <c r="S5" s="490"/>
      <c r="T5" s="490"/>
      <c r="U5" s="490"/>
      <c r="V5" s="490"/>
      <c r="W5" s="490"/>
      <c r="X5" s="490"/>
      <c r="Y5" s="490"/>
      <c r="Z5" s="490"/>
      <c r="AA5" s="490"/>
      <c r="AB5" s="491"/>
    </row>
    <row r="6" spans="1:28" ht="12.75">
      <c r="A6" s="492" t="s">
        <v>11</v>
      </c>
      <c r="B6" s="485" t="s">
        <v>473</v>
      </c>
      <c r="C6" s="485" t="s">
        <v>474</v>
      </c>
      <c r="D6" s="485" t="s">
        <v>475</v>
      </c>
      <c r="E6" s="485" t="s">
        <v>476</v>
      </c>
      <c r="F6" s="485" t="s">
        <v>477</v>
      </c>
      <c r="G6" s="475" t="s">
        <v>478</v>
      </c>
      <c r="H6" s="475"/>
      <c r="I6" s="475" t="s">
        <v>479</v>
      </c>
      <c r="J6" s="475"/>
      <c r="K6" s="475" t="s">
        <v>480</v>
      </c>
      <c r="L6" s="475"/>
      <c r="M6" s="475" t="s">
        <v>481</v>
      </c>
      <c r="N6" s="475"/>
      <c r="O6" s="475" t="s">
        <v>482</v>
      </c>
      <c r="P6" s="475"/>
      <c r="Q6" s="475" t="s">
        <v>483</v>
      </c>
      <c r="R6" s="475"/>
      <c r="S6" s="475" t="s">
        <v>484</v>
      </c>
      <c r="T6" s="475"/>
      <c r="U6" s="475" t="s">
        <v>485</v>
      </c>
      <c r="V6" s="475"/>
      <c r="W6" s="475" t="s">
        <v>486</v>
      </c>
      <c r="X6" s="475"/>
      <c r="Y6" s="475" t="s">
        <v>487</v>
      </c>
      <c r="Z6" s="475"/>
      <c r="AA6" s="475" t="s">
        <v>488</v>
      </c>
      <c r="AB6" s="494"/>
    </row>
    <row r="7" spans="1:28" ht="105" customHeight="1">
      <c r="A7" s="493"/>
      <c r="B7" s="486"/>
      <c r="C7" s="486"/>
      <c r="D7" s="486"/>
      <c r="E7" s="486"/>
      <c r="F7" s="486"/>
      <c r="G7" s="142" t="s">
        <v>489</v>
      </c>
      <c r="H7" s="142" t="s">
        <v>490</v>
      </c>
      <c r="I7" s="142" t="s">
        <v>489</v>
      </c>
      <c r="J7" s="142" t="s">
        <v>490</v>
      </c>
      <c r="K7" s="142" t="s">
        <v>489</v>
      </c>
      <c r="L7" s="142" t="s">
        <v>490</v>
      </c>
      <c r="M7" s="143" t="s">
        <v>489</v>
      </c>
      <c r="N7" s="143" t="s">
        <v>490</v>
      </c>
      <c r="O7" s="143" t="s">
        <v>489</v>
      </c>
      <c r="P7" s="143" t="s">
        <v>490</v>
      </c>
      <c r="Q7" s="143" t="s">
        <v>489</v>
      </c>
      <c r="R7" s="143" t="s">
        <v>490</v>
      </c>
      <c r="S7" s="143" t="s">
        <v>489</v>
      </c>
      <c r="T7" s="143" t="s">
        <v>490</v>
      </c>
      <c r="U7" s="143" t="s">
        <v>489</v>
      </c>
      <c r="V7" s="143" t="s">
        <v>490</v>
      </c>
      <c r="W7" s="143" t="s">
        <v>489</v>
      </c>
      <c r="X7" s="143" t="s">
        <v>490</v>
      </c>
      <c r="Y7" s="143" t="s">
        <v>489</v>
      </c>
      <c r="Z7" s="143" t="s">
        <v>490</v>
      </c>
      <c r="AA7" s="143" t="s">
        <v>489</v>
      </c>
      <c r="AB7" s="144" t="s">
        <v>490</v>
      </c>
    </row>
    <row r="8" spans="1:28" ht="12.75">
      <c r="A8" s="145">
        <v>1</v>
      </c>
      <c r="B8" s="140">
        <v>2</v>
      </c>
      <c r="C8" s="140">
        <v>3</v>
      </c>
      <c r="D8" s="140"/>
      <c r="E8" s="140">
        <v>4</v>
      </c>
      <c r="F8" s="140">
        <v>5</v>
      </c>
      <c r="G8" s="140">
        <v>6</v>
      </c>
      <c r="H8" s="140">
        <v>7</v>
      </c>
      <c r="I8" s="140">
        <v>8</v>
      </c>
      <c r="J8" s="140">
        <v>9</v>
      </c>
      <c r="K8" s="140">
        <v>10</v>
      </c>
      <c r="L8" s="140">
        <v>11</v>
      </c>
      <c r="M8" s="140">
        <v>12</v>
      </c>
      <c r="N8" s="140">
        <v>13</v>
      </c>
      <c r="O8" s="140">
        <v>14</v>
      </c>
      <c r="P8" s="140">
        <v>15</v>
      </c>
      <c r="Q8" s="140">
        <v>16</v>
      </c>
      <c r="R8" s="140">
        <v>17</v>
      </c>
      <c r="S8" s="140">
        <v>18</v>
      </c>
      <c r="T8" s="140">
        <v>19</v>
      </c>
      <c r="U8" s="140">
        <v>20</v>
      </c>
      <c r="V8" s="140">
        <v>21</v>
      </c>
      <c r="W8" s="140">
        <v>22</v>
      </c>
      <c r="X8" s="140">
        <v>23</v>
      </c>
      <c r="Y8" s="140">
        <v>24</v>
      </c>
      <c r="Z8" s="140">
        <v>25</v>
      </c>
      <c r="AA8" s="140">
        <v>26</v>
      </c>
      <c r="AB8" s="141">
        <v>27</v>
      </c>
    </row>
    <row r="9" spans="1:28" ht="95.25" customHeight="1" thickBot="1">
      <c r="A9" s="146">
        <v>1</v>
      </c>
      <c r="B9" s="147" t="s">
        <v>491</v>
      </c>
      <c r="C9" s="148" t="s">
        <v>492</v>
      </c>
      <c r="D9" s="149" t="s">
        <v>493</v>
      </c>
      <c r="E9" s="150" t="s">
        <v>138</v>
      </c>
      <c r="F9" s="150">
        <v>1</v>
      </c>
      <c r="G9" s="150">
        <v>0.74</v>
      </c>
      <c r="H9" s="150">
        <v>0.74</v>
      </c>
      <c r="I9" s="150">
        <v>2.19</v>
      </c>
      <c r="J9" s="150">
        <v>2.19</v>
      </c>
      <c r="K9" s="150">
        <v>2.53</v>
      </c>
      <c r="L9" s="150">
        <v>2.53</v>
      </c>
      <c r="M9" s="151">
        <v>2.87</v>
      </c>
      <c r="N9" s="150">
        <v>2.87</v>
      </c>
      <c r="O9" s="150">
        <v>6.46</v>
      </c>
      <c r="P9" s="150">
        <v>3.52</v>
      </c>
      <c r="Q9" s="152">
        <v>7.03</v>
      </c>
      <c r="R9" s="152">
        <v>1.83</v>
      </c>
      <c r="S9" s="152">
        <v>2.94</v>
      </c>
      <c r="T9" s="152">
        <v>0</v>
      </c>
      <c r="U9" s="152">
        <v>5.15</v>
      </c>
      <c r="V9" s="152">
        <v>0.15</v>
      </c>
      <c r="W9" s="152">
        <v>23.3</v>
      </c>
      <c r="X9" s="152">
        <v>0</v>
      </c>
      <c r="Y9" s="152">
        <v>6.3</v>
      </c>
      <c r="Z9" s="152">
        <v>0</v>
      </c>
      <c r="AA9" s="152">
        <v>0.72</v>
      </c>
      <c r="AB9" s="153">
        <v>0</v>
      </c>
    </row>
    <row r="10" spans="1:28" ht="79.5" customHeight="1">
      <c r="A10" s="472" t="s">
        <v>494</v>
      </c>
      <c r="B10" s="479" t="s">
        <v>495</v>
      </c>
      <c r="C10" s="159" t="s">
        <v>496</v>
      </c>
      <c r="D10" s="160" t="s">
        <v>493</v>
      </c>
      <c r="E10" s="161" t="s">
        <v>28</v>
      </c>
      <c r="F10" s="161">
        <v>7.38</v>
      </c>
      <c r="G10" s="161">
        <v>0.42</v>
      </c>
      <c r="H10" s="161">
        <v>0.42</v>
      </c>
      <c r="I10" s="161">
        <v>0</v>
      </c>
      <c r="J10" s="161">
        <v>0</v>
      </c>
      <c r="K10" s="161">
        <v>2.418</v>
      </c>
      <c r="L10" s="161">
        <v>2.418</v>
      </c>
      <c r="M10" s="161">
        <v>0</v>
      </c>
      <c r="N10" s="161">
        <v>0</v>
      </c>
      <c r="O10" s="190">
        <v>0</v>
      </c>
      <c r="P10" s="190">
        <v>0</v>
      </c>
      <c r="Q10" s="191">
        <f>'Приложение 2'!D1085</f>
        <v>0</v>
      </c>
      <c r="R10" s="192">
        <f>'Приложение 2'!E1085</f>
        <v>0</v>
      </c>
      <c r="S10" s="162">
        <f>'Приложение 2'!D1086</f>
        <v>1</v>
      </c>
      <c r="T10" s="162">
        <f>'Приложение 2'!E1086</f>
        <v>1</v>
      </c>
      <c r="U10" s="162">
        <f>'Приложение 2'!D1087</f>
        <v>12.231</v>
      </c>
      <c r="V10" s="162">
        <f>'Приложение 2'!E1087</f>
        <v>0</v>
      </c>
      <c r="W10" s="162">
        <f>'Приложение 2'!D1088</f>
        <v>3.5971200000000003</v>
      </c>
      <c r="X10" s="162">
        <f>'Приложение 2'!E1088</f>
        <v>0</v>
      </c>
      <c r="Y10" s="162">
        <f>'Приложение 2'!D1089</f>
        <v>8.1553</v>
      </c>
      <c r="Z10" s="162">
        <f>'Приложение 2'!E1089</f>
        <v>0</v>
      </c>
      <c r="AA10" s="162">
        <f>'Приложение 2'!D1090</f>
        <v>58.041</v>
      </c>
      <c r="AB10" s="163">
        <f>'Приложение 2'!E1090</f>
        <v>0</v>
      </c>
    </row>
    <row r="11" spans="1:28" ht="89.25" customHeight="1">
      <c r="A11" s="473"/>
      <c r="B11" s="480"/>
      <c r="C11" s="205" t="s">
        <v>497</v>
      </c>
      <c r="D11" s="197" t="s">
        <v>493</v>
      </c>
      <c r="E11" s="198" t="s">
        <v>28</v>
      </c>
      <c r="F11" s="198">
        <v>1.6</v>
      </c>
      <c r="G11" s="198">
        <v>0.7</v>
      </c>
      <c r="H11" s="198">
        <v>0.7</v>
      </c>
      <c r="I11" s="198">
        <v>1.87</v>
      </c>
      <c r="J11" s="198">
        <v>1.87</v>
      </c>
      <c r="K11" s="198">
        <v>0.638</v>
      </c>
      <c r="L11" s="198">
        <v>0.638</v>
      </c>
      <c r="M11" s="198">
        <v>0</v>
      </c>
      <c r="N11" s="198">
        <v>0</v>
      </c>
      <c r="O11" s="198">
        <v>0</v>
      </c>
      <c r="P11" s="198">
        <v>0</v>
      </c>
      <c r="Q11" s="206">
        <f>'Приложение 2'!D1394</f>
        <v>0</v>
      </c>
      <c r="R11" s="206">
        <f>'Приложение 2'!E1394</f>
        <v>0</v>
      </c>
      <c r="S11" s="206">
        <f>'Приложение 2'!D1395</f>
        <v>0</v>
      </c>
      <c r="T11" s="206">
        <f>'Приложение 2'!E1395</f>
        <v>0</v>
      </c>
      <c r="U11" s="206">
        <f>'Приложение 2'!D1396</f>
        <v>0</v>
      </c>
      <c r="V11" s="206">
        <f>'Приложение 2'!E1396</f>
        <v>0</v>
      </c>
      <c r="W11" s="206">
        <f>'Приложение 2'!D1397</f>
        <v>0</v>
      </c>
      <c r="X11" s="206">
        <f>'Приложение 2'!E1397</f>
        <v>0</v>
      </c>
      <c r="Y11" s="206">
        <f>'Приложение 2'!D1398</f>
        <v>0</v>
      </c>
      <c r="Z11" s="206">
        <f>'Приложение 2'!E1398</f>
        <v>0</v>
      </c>
      <c r="AA11" s="206">
        <f>'Приложение 2'!D1399</f>
        <v>1</v>
      </c>
      <c r="AB11" s="234">
        <f>'Приложение 2'!E1399</f>
        <v>0</v>
      </c>
    </row>
    <row r="12" spans="1:28" ht="85.5" customHeight="1">
      <c r="A12" s="473"/>
      <c r="B12" s="480"/>
      <c r="C12" s="260" t="s">
        <v>498</v>
      </c>
      <c r="D12" s="261" t="s">
        <v>493</v>
      </c>
      <c r="E12" s="262" t="s">
        <v>28</v>
      </c>
      <c r="F12" s="476" t="s">
        <v>499</v>
      </c>
      <c r="G12" s="477"/>
      <c r="H12" s="477"/>
      <c r="I12" s="477"/>
      <c r="J12" s="477"/>
      <c r="K12" s="477"/>
      <c r="L12" s="478"/>
      <c r="M12" s="262">
        <v>0</v>
      </c>
      <c r="N12" s="262">
        <v>0</v>
      </c>
      <c r="O12" s="253">
        <v>0.27</v>
      </c>
      <c r="P12" s="253">
        <v>0.27</v>
      </c>
      <c r="Q12" s="263">
        <f>'Приложение 2'!D1691</f>
        <v>0.04</v>
      </c>
      <c r="R12" s="271">
        <f>'Приложение 2'!E1691</f>
        <v>0.04</v>
      </c>
      <c r="S12" s="271">
        <f>'Приложение 2'!D1692</f>
        <v>0.2</v>
      </c>
      <c r="T12" s="271">
        <f>'Приложение 2'!E1692</f>
        <v>0</v>
      </c>
      <c r="U12" s="264">
        <f>'Приложение 2'!D1693</f>
        <v>0</v>
      </c>
      <c r="V12" s="271">
        <f>'Приложение 2'!E1693</f>
        <v>0</v>
      </c>
      <c r="W12" s="271">
        <f>'Приложение 2'!D1694</f>
        <v>0</v>
      </c>
      <c r="X12" s="271">
        <f>'Приложение 2'!E1694</f>
        <v>0</v>
      </c>
      <c r="Y12" s="271">
        <f>'Приложение 2'!D1695</f>
        <v>0</v>
      </c>
      <c r="Z12" s="271">
        <f>'Приложение 2'!E1695</f>
        <v>0</v>
      </c>
      <c r="AA12" s="271">
        <f>'Приложение 2'!D1696</f>
        <v>29.81</v>
      </c>
      <c r="AB12" s="272">
        <f>'Приложение 2'!E1696</f>
        <v>0</v>
      </c>
    </row>
    <row r="13" spans="1:28" ht="76.5" customHeight="1">
      <c r="A13" s="473"/>
      <c r="B13" s="480"/>
      <c r="C13" s="155" t="s">
        <v>500</v>
      </c>
      <c r="D13" s="156" t="s">
        <v>501</v>
      </c>
      <c r="E13" s="157" t="s">
        <v>28</v>
      </c>
      <c r="F13" s="157">
        <v>0</v>
      </c>
      <c r="G13" s="157">
        <v>0</v>
      </c>
      <c r="H13" s="157">
        <v>0</v>
      </c>
      <c r="I13" s="157">
        <v>1</v>
      </c>
      <c r="J13" s="157">
        <v>1</v>
      </c>
      <c r="K13" s="157">
        <v>1</v>
      </c>
      <c r="L13" s="157">
        <v>1</v>
      </c>
      <c r="M13" s="157">
        <v>0</v>
      </c>
      <c r="N13" s="157">
        <v>0</v>
      </c>
      <c r="O13" s="157">
        <f>O21</f>
        <v>1</v>
      </c>
      <c r="P13" s="157">
        <f>P21</f>
        <v>1</v>
      </c>
      <c r="Q13" s="157">
        <f>Q21</f>
        <v>0</v>
      </c>
      <c r="R13" s="157">
        <v>0</v>
      </c>
      <c r="S13" s="157">
        <f aca="true" t="shared" si="0" ref="S13:AB13">S21</f>
        <v>0</v>
      </c>
      <c r="T13" s="157">
        <f t="shared" si="0"/>
        <v>0</v>
      </c>
      <c r="U13" s="157">
        <f t="shared" si="0"/>
        <v>0</v>
      </c>
      <c r="V13" s="157">
        <f t="shared" si="0"/>
        <v>0</v>
      </c>
      <c r="W13" s="157">
        <f t="shared" si="0"/>
        <v>0</v>
      </c>
      <c r="X13" s="157">
        <f t="shared" si="0"/>
        <v>0</v>
      </c>
      <c r="Y13" s="157">
        <f t="shared" si="0"/>
        <v>0</v>
      </c>
      <c r="Z13" s="157">
        <f t="shared" si="0"/>
        <v>0</v>
      </c>
      <c r="AA13" s="157">
        <f>AA21</f>
        <v>2</v>
      </c>
      <c r="AB13" s="158">
        <f t="shared" si="0"/>
        <v>0</v>
      </c>
    </row>
    <row r="14" spans="1:28" ht="78.75" customHeight="1">
      <c r="A14" s="473"/>
      <c r="B14" s="480"/>
      <c r="C14" s="155" t="s">
        <v>502</v>
      </c>
      <c r="D14" s="156" t="s">
        <v>503</v>
      </c>
      <c r="E14" s="157" t="s">
        <v>138</v>
      </c>
      <c r="F14" s="157">
        <v>92.5</v>
      </c>
      <c r="G14" s="157">
        <v>92.5</v>
      </c>
      <c r="H14" s="157">
        <v>92.5</v>
      </c>
      <c r="I14" s="157">
        <v>92.9</v>
      </c>
      <c r="J14" s="157">
        <v>92.5</v>
      </c>
      <c r="K14" s="157">
        <v>93.3</v>
      </c>
      <c r="L14" s="157">
        <v>92.5</v>
      </c>
      <c r="M14" s="314">
        <v>93.70172228202367</v>
      </c>
      <c r="N14" s="314">
        <v>92.5</v>
      </c>
      <c r="O14" s="314">
        <v>94.10517426170944</v>
      </c>
      <c r="P14" s="314">
        <v>92.5</v>
      </c>
      <c r="Q14" s="469" t="s">
        <v>548</v>
      </c>
      <c r="R14" s="470"/>
      <c r="S14" s="470"/>
      <c r="T14" s="470"/>
      <c r="U14" s="470"/>
      <c r="V14" s="470"/>
      <c r="W14" s="470"/>
      <c r="X14" s="470"/>
      <c r="Y14" s="470"/>
      <c r="Z14" s="470"/>
      <c r="AA14" s="470"/>
      <c r="AB14" s="471"/>
    </row>
    <row r="15" spans="1:28" ht="78.75" customHeight="1" thickBot="1">
      <c r="A15" s="474"/>
      <c r="B15" s="481"/>
      <c r="C15" s="155" t="s">
        <v>549</v>
      </c>
      <c r="D15" s="315" t="s">
        <v>503</v>
      </c>
      <c r="E15" s="316" t="s">
        <v>138</v>
      </c>
      <c r="F15" s="482" t="s">
        <v>550</v>
      </c>
      <c r="G15" s="483"/>
      <c r="H15" s="483"/>
      <c r="I15" s="483"/>
      <c r="J15" s="483"/>
      <c r="K15" s="483"/>
      <c r="L15" s="483"/>
      <c r="M15" s="483"/>
      <c r="N15" s="483"/>
      <c r="O15" s="483"/>
      <c r="P15" s="484"/>
      <c r="Q15" s="38">
        <v>96.36</v>
      </c>
      <c r="R15" s="38">
        <v>92.5</v>
      </c>
      <c r="S15" s="38">
        <v>96.36</v>
      </c>
      <c r="T15" s="38">
        <v>92.5</v>
      </c>
      <c r="U15" s="38">
        <v>96.36</v>
      </c>
      <c r="V15" s="38">
        <v>92.5</v>
      </c>
      <c r="W15" s="38">
        <v>96.36</v>
      </c>
      <c r="X15" s="38">
        <v>0</v>
      </c>
      <c r="Y15" s="38">
        <v>96.36</v>
      </c>
      <c r="Z15" s="38">
        <v>0</v>
      </c>
      <c r="AA15" s="38">
        <v>97.5</v>
      </c>
      <c r="AB15" s="38">
        <v>0</v>
      </c>
    </row>
    <row r="16" spans="1:28" ht="102.75" customHeight="1">
      <c r="A16" s="495" t="s">
        <v>504</v>
      </c>
      <c r="B16" s="498" t="s">
        <v>505</v>
      </c>
      <c r="C16" s="159" t="s">
        <v>535</v>
      </c>
      <c r="D16" s="160" t="s">
        <v>501</v>
      </c>
      <c r="E16" s="161" t="s">
        <v>28</v>
      </c>
      <c r="F16" s="161">
        <v>16</v>
      </c>
      <c r="G16" s="161">
        <v>2</v>
      </c>
      <c r="H16" s="161">
        <v>2</v>
      </c>
      <c r="I16" s="161">
        <v>2</v>
      </c>
      <c r="J16" s="161">
        <v>2</v>
      </c>
      <c r="K16" s="161">
        <v>2</v>
      </c>
      <c r="L16" s="161">
        <v>2</v>
      </c>
      <c r="M16" s="161">
        <v>2</v>
      </c>
      <c r="N16" s="161">
        <v>2</v>
      </c>
      <c r="O16" s="161">
        <v>6</v>
      </c>
      <c r="P16" s="161">
        <v>6</v>
      </c>
      <c r="Q16" s="162">
        <f>'Приложение 2'!F1085</f>
        <v>1</v>
      </c>
      <c r="R16" s="162">
        <f>'Приложение 2'!G1085</f>
        <v>1</v>
      </c>
      <c r="S16" s="162">
        <f>'Приложение 2'!F1086</f>
        <v>3</v>
      </c>
      <c r="T16" s="162">
        <f>'Приложение 2'!G1086</f>
        <v>1</v>
      </c>
      <c r="U16" s="161">
        <f>'Приложение 2'!F1087</f>
        <v>2</v>
      </c>
      <c r="V16" s="162">
        <f>'Приложение 2'!G1087</f>
        <v>0</v>
      </c>
      <c r="W16" s="162">
        <f>'Приложение 2'!F1088</f>
        <v>0</v>
      </c>
      <c r="X16" s="162">
        <f>'Приложение 2'!G1088</f>
        <v>0</v>
      </c>
      <c r="Y16" s="162">
        <f>'Приложение 2'!F1089</f>
        <v>57</v>
      </c>
      <c r="Z16" s="162">
        <f>'Приложение 2'!G1089</f>
        <v>0</v>
      </c>
      <c r="AA16" s="162">
        <f>'Приложение 2'!F1090</f>
        <v>1</v>
      </c>
      <c r="AB16" s="163">
        <f>'Приложение 2'!G1090</f>
        <v>0</v>
      </c>
    </row>
    <row r="17" spans="1:28" ht="77.25" customHeight="1">
      <c r="A17" s="496"/>
      <c r="B17" s="499"/>
      <c r="C17" s="164" t="s">
        <v>506</v>
      </c>
      <c r="D17" s="165" t="s">
        <v>501</v>
      </c>
      <c r="E17" s="86" t="s">
        <v>28</v>
      </c>
      <c r="F17" s="501" t="s">
        <v>499</v>
      </c>
      <c r="G17" s="502"/>
      <c r="H17" s="502"/>
      <c r="I17" s="502"/>
      <c r="J17" s="502"/>
      <c r="K17" s="502"/>
      <c r="L17" s="503"/>
      <c r="M17" s="86">
        <v>0</v>
      </c>
      <c r="N17" s="86">
        <v>0</v>
      </c>
      <c r="O17" s="86">
        <v>0</v>
      </c>
      <c r="P17" s="86">
        <v>0</v>
      </c>
      <c r="Q17" s="166">
        <f>'Приложение 2'!J1085</f>
        <v>0</v>
      </c>
      <c r="R17" s="167">
        <f>'Приложение 2'!K1085</f>
        <v>0</v>
      </c>
      <c r="S17" s="168">
        <f>'Приложение 2'!J1086</f>
        <v>1</v>
      </c>
      <c r="T17" s="167">
        <f>'Приложение 2'!K1086</f>
        <v>0</v>
      </c>
      <c r="U17" s="167">
        <f>'Приложение 2'!J1087</f>
        <v>0</v>
      </c>
      <c r="V17" s="167">
        <f>'Приложение 2'!K1087</f>
        <v>0</v>
      </c>
      <c r="W17" s="167">
        <f>'Приложение 2'!J1088</f>
        <v>0</v>
      </c>
      <c r="X17" s="167">
        <f>'Приложение 2'!K1088</f>
        <v>0</v>
      </c>
      <c r="Y17" s="167">
        <f>'Приложение 2'!J1089</f>
        <v>1</v>
      </c>
      <c r="Z17" s="167">
        <f>'Приложение 2'!K1089</f>
        <v>0</v>
      </c>
      <c r="AA17" s="167">
        <f>'Приложение 2'!J1090</f>
        <v>1</v>
      </c>
      <c r="AB17" s="169">
        <f>'Приложение 2'!K1090</f>
        <v>0</v>
      </c>
    </row>
    <row r="18" spans="1:28" ht="78.75" customHeight="1" thickBot="1">
      <c r="A18" s="497"/>
      <c r="B18" s="500"/>
      <c r="C18" s="170" t="s">
        <v>507</v>
      </c>
      <c r="D18" s="171" t="s">
        <v>501</v>
      </c>
      <c r="E18" s="172" t="s">
        <v>28</v>
      </c>
      <c r="F18" s="172">
        <v>7</v>
      </c>
      <c r="G18" s="172">
        <v>1</v>
      </c>
      <c r="H18" s="172">
        <v>1</v>
      </c>
      <c r="I18" s="172">
        <v>1</v>
      </c>
      <c r="J18" s="172">
        <v>1</v>
      </c>
      <c r="K18" s="172">
        <v>2</v>
      </c>
      <c r="L18" s="172">
        <v>2</v>
      </c>
      <c r="M18" s="172">
        <v>0</v>
      </c>
      <c r="N18" s="172">
        <v>0</v>
      </c>
      <c r="O18" s="173">
        <v>1</v>
      </c>
      <c r="P18" s="173">
        <v>1</v>
      </c>
      <c r="Q18" s="174">
        <f>'Приложение 2'!H1085</f>
        <v>0</v>
      </c>
      <c r="R18" s="174">
        <f>'Приложение 2'!I1085</f>
        <v>0</v>
      </c>
      <c r="S18" s="174">
        <f>'Приложение 2'!H1086</f>
        <v>3</v>
      </c>
      <c r="T18" s="174">
        <f>'Приложение 2'!I1086</f>
        <v>1</v>
      </c>
      <c r="U18" s="175">
        <f>'Приложение 2'!H1087</f>
        <v>2</v>
      </c>
      <c r="V18" s="174">
        <f>'Приложение 2'!I1087</f>
        <v>0</v>
      </c>
      <c r="W18" s="174">
        <f>'Приложение 2'!H1088</f>
        <v>6</v>
      </c>
      <c r="X18" s="174">
        <f>'Приложение 2'!I1088</f>
        <v>0</v>
      </c>
      <c r="Y18" s="174">
        <f>'Приложение 2'!H1089</f>
        <v>2</v>
      </c>
      <c r="Z18" s="174">
        <f>'Приложение 2'!I1089</f>
        <v>0</v>
      </c>
      <c r="AA18" s="174">
        <f>'Приложение 2'!H1090</f>
        <v>54</v>
      </c>
      <c r="AB18" s="176">
        <f>'Приложение 2'!I1090</f>
        <v>0</v>
      </c>
    </row>
    <row r="19" spans="1:28" ht="67.5" customHeight="1">
      <c r="A19" s="504" t="s">
        <v>508</v>
      </c>
      <c r="B19" s="507" t="s">
        <v>320</v>
      </c>
      <c r="C19" s="207" t="s">
        <v>538</v>
      </c>
      <c r="D19" s="193" t="s">
        <v>501</v>
      </c>
      <c r="E19" s="194" t="s">
        <v>28</v>
      </c>
      <c r="F19" s="194">
        <v>4</v>
      </c>
      <c r="G19" s="194">
        <v>2</v>
      </c>
      <c r="H19" s="194">
        <v>2</v>
      </c>
      <c r="I19" s="194">
        <v>2</v>
      </c>
      <c r="J19" s="194">
        <v>2</v>
      </c>
      <c r="K19" s="194">
        <v>3</v>
      </c>
      <c r="L19" s="194">
        <v>3</v>
      </c>
      <c r="M19" s="194">
        <v>1</v>
      </c>
      <c r="N19" s="194">
        <v>1</v>
      </c>
      <c r="O19" s="194">
        <v>0</v>
      </c>
      <c r="P19" s="194">
        <v>0</v>
      </c>
      <c r="Q19" s="195">
        <f>'Приложение 2'!F1394</f>
        <v>0</v>
      </c>
      <c r="R19" s="195">
        <f>'Приложение 2'!G1394</f>
        <v>0</v>
      </c>
      <c r="S19" s="195">
        <f>'Приложение 2'!F1395</f>
        <v>2</v>
      </c>
      <c r="T19" s="195">
        <f>'Приложение 2'!G1395</f>
        <v>1</v>
      </c>
      <c r="U19" s="195">
        <f>'Приложение 2'!F1396</f>
        <v>0</v>
      </c>
      <c r="V19" s="195">
        <f>'Приложение 2'!G1396</f>
        <v>0</v>
      </c>
      <c r="W19" s="194">
        <f>'Приложение 2'!F1397</f>
        <v>0</v>
      </c>
      <c r="X19" s="195">
        <f>'Приложение 2'!G1397</f>
        <v>0</v>
      </c>
      <c r="Y19" s="195">
        <f>'Приложение 2'!F1398</f>
        <v>4</v>
      </c>
      <c r="Z19" s="195">
        <f>'Приложение 2'!G1398</f>
        <v>0</v>
      </c>
      <c r="AA19" s="195">
        <f>'Приложение 2'!F1399</f>
        <v>0</v>
      </c>
      <c r="AB19" s="196">
        <f>'Приложение 2'!G1399</f>
        <v>0</v>
      </c>
    </row>
    <row r="20" spans="1:28" ht="63.75" customHeight="1">
      <c r="A20" s="505"/>
      <c r="B20" s="508"/>
      <c r="C20" s="205" t="s">
        <v>506</v>
      </c>
      <c r="D20" s="197" t="s">
        <v>501</v>
      </c>
      <c r="E20" s="198" t="s">
        <v>28</v>
      </c>
      <c r="F20" s="510" t="s">
        <v>499</v>
      </c>
      <c r="G20" s="511"/>
      <c r="H20" s="511"/>
      <c r="I20" s="511"/>
      <c r="J20" s="511"/>
      <c r="K20" s="511"/>
      <c r="L20" s="512"/>
      <c r="M20" s="198">
        <v>1</v>
      </c>
      <c r="N20" s="198">
        <v>1</v>
      </c>
      <c r="O20" s="198">
        <v>1</v>
      </c>
      <c r="P20" s="198">
        <v>1</v>
      </c>
      <c r="Q20" s="198">
        <f>'Приложение 2'!J1394</f>
        <v>1</v>
      </c>
      <c r="R20" s="199">
        <f>'Приложение 2'!K1394</f>
        <v>1</v>
      </c>
      <c r="S20" s="199">
        <f>'Приложение 2'!J1395</f>
        <v>0</v>
      </c>
      <c r="T20" s="199">
        <f>'Приложение 2'!K1395</f>
        <v>0</v>
      </c>
      <c r="U20" s="199">
        <f>'Приложение 2'!J1396</f>
        <v>0</v>
      </c>
      <c r="V20" s="199">
        <f>'Приложение 2'!K1396</f>
        <v>0</v>
      </c>
      <c r="W20" s="199">
        <f>'Приложение 2'!J1397</f>
        <v>0</v>
      </c>
      <c r="X20" s="199">
        <f>'Приложение 2'!K1397</f>
        <v>0</v>
      </c>
      <c r="Y20" s="199">
        <f>'Приложение 2'!J1398</f>
        <v>0</v>
      </c>
      <c r="Z20" s="199">
        <f>'Приложение 2'!K1398</f>
        <v>0</v>
      </c>
      <c r="AA20" s="199">
        <f>'Приложение 2'!J1399</f>
        <v>0</v>
      </c>
      <c r="AB20" s="200">
        <f>'Приложение 2'!K1399</f>
        <v>0</v>
      </c>
    </row>
    <row r="21" spans="1:28" ht="78" customHeight="1" thickBot="1">
      <c r="A21" s="506"/>
      <c r="B21" s="509"/>
      <c r="C21" s="208" t="s">
        <v>507</v>
      </c>
      <c r="D21" s="201" t="s">
        <v>501</v>
      </c>
      <c r="E21" s="202" t="s">
        <v>28</v>
      </c>
      <c r="F21" s="202">
        <v>4</v>
      </c>
      <c r="G21" s="202">
        <v>0</v>
      </c>
      <c r="H21" s="202">
        <v>0</v>
      </c>
      <c r="I21" s="202">
        <v>4</v>
      </c>
      <c r="J21" s="202">
        <v>4</v>
      </c>
      <c r="K21" s="202">
        <v>6</v>
      </c>
      <c r="L21" s="202">
        <v>6</v>
      </c>
      <c r="M21" s="202">
        <v>0</v>
      </c>
      <c r="N21" s="202">
        <v>0</v>
      </c>
      <c r="O21" s="202">
        <v>1</v>
      </c>
      <c r="P21" s="202">
        <v>1</v>
      </c>
      <c r="Q21" s="202">
        <f>'Приложение 2'!H1394</f>
        <v>0</v>
      </c>
      <c r="R21" s="202">
        <f>'Приложение 2'!I1394</f>
        <v>0</v>
      </c>
      <c r="S21" s="199">
        <f>'Приложение 2'!H1395</f>
        <v>0</v>
      </c>
      <c r="T21" s="203">
        <f>'Приложение 2'!I1395</f>
        <v>0</v>
      </c>
      <c r="U21" s="203">
        <f>'Приложение 2'!H1396</f>
        <v>0</v>
      </c>
      <c r="V21" s="203">
        <f>'Приложение 2'!I1396</f>
        <v>0</v>
      </c>
      <c r="W21" s="199">
        <f>'Приложение 2'!H1397</f>
        <v>0</v>
      </c>
      <c r="X21" s="203">
        <f>'Приложение 2'!I1397</f>
        <v>0</v>
      </c>
      <c r="Y21" s="203">
        <f>'Приложение 2'!H1398</f>
        <v>0</v>
      </c>
      <c r="Z21" s="203">
        <f>'Приложение 2'!I1398</f>
        <v>0</v>
      </c>
      <c r="AA21" s="203">
        <f>'Приложение 2'!H1399</f>
        <v>2</v>
      </c>
      <c r="AB21" s="204">
        <f>'Приложение 2'!I1399</f>
        <v>0</v>
      </c>
    </row>
    <row r="22" spans="1:28" ht="81" customHeight="1">
      <c r="A22" s="522" t="s">
        <v>509</v>
      </c>
      <c r="B22" s="524" t="s">
        <v>510</v>
      </c>
      <c r="C22" s="245" t="s">
        <v>538</v>
      </c>
      <c r="D22" s="246" t="s">
        <v>501</v>
      </c>
      <c r="E22" s="247" t="s">
        <v>28</v>
      </c>
      <c r="F22" s="247">
        <v>1</v>
      </c>
      <c r="G22" s="247">
        <v>3</v>
      </c>
      <c r="H22" s="247">
        <v>3</v>
      </c>
      <c r="I22" s="247">
        <v>2</v>
      </c>
      <c r="J22" s="247">
        <v>2</v>
      </c>
      <c r="K22" s="247">
        <v>3</v>
      </c>
      <c r="L22" s="247">
        <v>3</v>
      </c>
      <c r="M22" s="247">
        <v>2</v>
      </c>
      <c r="N22" s="247">
        <v>2</v>
      </c>
      <c r="O22" s="247">
        <v>0</v>
      </c>
      <c r="P22" s="247">
        <v>0</v>
      </c>
      <c r="Q22" s="247">
        <f>'Приложение 2'!F1691</f>
        <v>1</v>
      </c>
      <c r="R22" s="247">
        <f>'Приложение 2'!G1691</f>
        <v>1</v>
      </c>
      <c r="S22" s="248">
        <f>'Приложение 2'!F1692</f>
        <v>0</v>
      </c>
      <c r="T22" s="248">
        <f>'Приложение 2'!G1692</f>
        <v>0</v>
      </c>
      <c r="U22" s="248">
        <f>'Приложение 2'!F1693</f>
        <v>0</v>
      </c>
      <c r="V22" s="248">
        <f>'Приложение 2'!G1693</f>
        <v>0</v>
      </c>
      <c r="W22" s="248">
        <f>'Приложение 2'!F1694</f>
        <v>0</v>
      </c>
      <c r="X22" s="248">
        <f>'Приложение 2'!G1694</f>
        <v>0</v>
      </c>
      <c r="Y22" s="248">
        <f>'Приложение 2'!F1695</f>
        <v>17</v>
      </c>
      <c r="Z22" s="248">
        <f>'Приложение 2'!G1695</f>
        <v>0</v>
      </c>
      <c r="AA22" s="248">
        <f>'Приложение 2'!F1696</f>
        <v>0</v>
      </c>
      <c r="AB22" s="249">
        <f>'Приложение 2'!G1696</f>
        <v>0</v>
      </c>
    </row>
    <row r="23" spans="1:28" ht="75.75" customHeight="1" thickBot="1">
      <c r="A23" s="523"/>
      <c r="B23" s="525"/>
      <c r="C23" s="250" t="s">
        <v>507</v>
      </c>
      <c r="D23" s="251" t="s">
        <v>501</v>
      </c>
      <c r="E23" s="252" t="s">
        <v>28</v>
      </c>
      <c r="F23" s="252">
        <v>2</v>
      </c>
      <c r="G23" s="252">
        <v>6</v>
      </c>
      <c r="H23" s="252">
        <v>6</v>
      </c>
      <c r="I23" s="252">
        <v>0</v>
      </c>
      <c r="J23" s="252">
        <v>0</v>
      </c>
      <c r="K23" s="252">
        <v>2</v>
      </c>
      <c r="L23" s="252">
        <v>2</v>
      </c>
      <c r="M23" s="252">
        <v>0</v>
      </c>
      <c r="N23" s="252">
        <v>0</v>
      </c>
      <c r="O23" s="253">
        <v>2</v>
      </c>
      <c r="P23" s="253">
        <v>2</v>
      </c>
      <c r="Q23" s="254">
        <f>'Приложение 2'!H1691</f>
        <v>1</v>
      </c>
      <c r="R23" s="254">
        <f>'Приложение 2'!I1691</f>
        <v>1</v>
      </c>
      <c r="S23" s="254">
        <f>'Приложение 2'!H1692</f>
        <v>2</v>
      </c>
      <c r="T23" s="254">
        <f>'Приложение 2'!I1692</f>
        <v>1</v>
      </c>
      <c r="U23" s="254">
        <f>'Приложение 2'!H1693</f>
        <v>0</v>
      </c>
      <c r="V23" s="254">
        <f>'Приложение 2'!I1693</f>
        <v>0</v>
      </c>
      <c r="W23" s="254">
        <f>'Приложение 2'!H1694</f>
        <v>0</v>
      </c>
      <c r="X23" s="254">
        <f>'Приложение 2'!I1694</f>
        <v>0</v>
      </c>
      <c r="Y23" s="255">
        <f>'Приложение 2'!H1695</f>
        <v>0</v>
      </c>
      <c r="Z23" s="254">
        <f>'Приложение 2'!I1695</f>
        <v>0</v>
      </c>
      <c r="AA23" s="254">
        <f>'Приложение 2'!H1696</f>
        <v>15</v>
      </c>
      <c r="AB23" s="256">
        <f>'Приложение 2'!I1696</f>
        <v>0</v>
      </c>
    </row>
    <row r="24" spans="1:28" ht="96" customHeight="1" thickBot="1">
      <c r="A24" s="274" t="s">
        <v>511</v>
      </c>
      <c r="B24" s="275" t="s">
        <v>512</v>
      </c>
      <c r="C24" s="276" t="s">
        <v>513</v>
      </c>
      <c r="D24" s="277" t="s">
        <v>501</v>
      </c>
      <c r="E24" s="278" t="s">
        <v>28</v>
      </c>
      <c r="F24" s="278">
        <v>0</v>
      </c>
      <c r="G24" s="278">
        <v>1</v>
      </c>
      <c r="H24" s="278">
        <v>1</v>
      </c>
      <c r="I24" s="278">
        <v>0</v>
      </c>
      <c r="J24" s="278">
        <v>0</v>
      </c>
      <c r="K24" s="278">
        <v>0</v>
      </c>
      <c r="L24" s="278">
        <v>0</v>
      </c>
      <c r="M24" s="278">
        <v>0</v>
      </c>
      <c r="N24" s="278">
        <v>0</v>
      </c>
      <c r="O24" s="278">
        <v>0</v>
      </c>
      <c r="P24" s="278">
        <v>0</v>
      </c>
      <c r="Q24" s="279">
        <f>'Приложение 2'!L1722</f>
        <v>0</v>
      </c>
      <c r="R24" s="279">
        <f>'Приложение 2'!M1722</f>
        <v>0</v>
      </c>
      <c r="S24" s="279">
        <f>'Приложение 2'!L1723</f>
        <v>1</v>
      </c>
      <c r="T24" s="279">
        <f>'Приложение 2'!M1723</f>
        <v>0</v>
      </c>
      <c r="U24" s="279">
        <f>'Приложение 2'!L1724</f>
        <v>0</v>
      </c>
      <c r="V24" s="279">
        <f>'Приложение 2'!M1724</f>
        <v>0</v>
      </c>
      <c r="W24" s="279">
        <f>'Приложение 2'!L1725</f>
        <v>0</v>
      </c>
      <c r="X24" s="279">
        <f>'Приложение 2'!M1725</f>
        <v>0</v>
      </c>
      <c r="Y24" s="279">
        <f>'Приложение 2'!L1726</f>
        <v>0</v>
      </c>
      <c r="Z24" s="279">
        <f>'Приложение 2'!M1726</f>
        <v>0</v>
      </c>
      <c r="AA24" s="279">
        <f>'Приложение 2'!L1727</f>
        <v>0</v>
      </c>
      <c r="AB24" s="280">
        <f>'Приложение 2'!M1727</f>
        <v>0</v>
      </c>
    </row>
    <row r="25" spans="1:28" ht="134.25" customHeight="1" thickBot="1">
      <c r="A25" s="281" t="s">
        <v>514</v>
      </c>
      <c r="B25" s="282" t="s">
        <v>515</v>
      </c>
      <c r="C25" s="283" t="s">
        <v>516</v>
      </c>
      <c r="D25" s="284" t="s">
        <v>501</v>
      </c>
      <c r="E25" s="285" t="s">
        <v>28</v>
      </c>
      <c r="F25" s="285">
        <v>0</v>
      </c>
      <c r="G25" s="285">
        <v>0</v>
      </c>
      <c r="H25" s="285">
        <v>0</v>
      </c>
      <c r="I25" s="285">
        <v>1</v>
      </c>
      <c r="J25" s="285">
        <v>0</v>
      </c>
      <c r="K25" s="285">
        <v>0</v>
      </c>
      <c r="L25" s="285">
        <v>0</v>
      </c>
      <c r="M25" s="285">
        <v>0</v>
      </c>
      <c r="N25" s="285">
        <v>0</v>
      </c>
      <c r="O25" s="285">
        <v>0</v>
      </c>
      <c r="P25" s="285">
        <v>0</v>
      </c>
      <c r="Q25" s="286">
        <f>'Приложение 2'!L1741</f>
        <v>0</v>
      </c>
      <c r="R25" s="286">
        <f>'Приложение 2'!M1741</f>
        <v>0</v>
      </c>
      <c r="S25" s="286">
        <f>'Приложение 2'!L1742</f>
        <v>0</v>
      </c>
      <c r="T25" s="286">
        <f>'Приложение 2'!M1742</f>
        <v>0</v>
      </c>
      <c r="U25" s="286">
        <f>'Приложение 2'!L1743</f>
        <v>0</v>
      </c>
      <c r="V25" s="286">
        <f>'Приложение 2'!M1743</f>
        <v>0</v>
      </c>
      <c r="W25" s="286">
        <f>'Приложение 2'!L1744</f>
        <v>0</v>
      </c>
      <c r="X25" s="286">
        <f>'Приложение 2'!M1744</f>
        <v>0</v>
      </c>
      <c r="Y25" s="286">
        <f>'Приложение 2'!L1745</f>
        <v>0</v>
      </c>
      <c r="Z25" s="286">
        <f>'Приложение 2'!M1745</f>
        <v>0</v>
      </c>
      <c r="AA25" s="286">
        <f>'Приложение 2'!L1746</f>
        <v>0</v>
      </c>
      <c r="AB25" s="287">
        <f>'Приложение 2'!M1746</f>
        <v>0</v>
      </c>
    </row>
    <row r="26" spans="1:28" ht="87" customHeight="1" thickBot="1">
      <c r="A26" s="182" t="s">
        <v>517</v>
      </c>
      <c r="B26" s="183" t="s">
        <v>518</v>
      </c>
      <c r="C26" s="184" t="s">
        <v>519</v>
      </c>
      <c r="D26" s="185" t="s">
        <v>503</v>
      </c>
      <c r="E26" s="139" t="s">
        <v>138</v>
      </c>
      <c r="F26" s="139">
        <v>3</v>
      </c>
      <c r="G26" s="139">
        <v>0</v>
      </c>
      <c r="H26" s="139">
        <v>2</v>
      </c>
      <c r="I26" s="139">
        <v>0</v>
      </c>
      <c r="J26" s="139">
        <v>2</v>
      </c>
      <c r="K26" s="139">
        <v>2</v>
      </c>
      <c r="L26" s="139">
        <v>2</v>
      </c>
      <c r="M26" s="139">
        <v>2</v>
      </c>
      <c r="N26" s="139">
        <v>2</v>
      </c>
      <c r="O26" s="139">
        <v>2</v>
      </c>
      <c r="P26" s="139">
        <v>2</v>
      </c>
      <c r="Q26" s="186">
        <v>1</v>
      </c>
      <c r="R26" s="186">
        <v>0</v>
      </c>
      <c r="S26" s="186">
        <v>2</v>
      </c>
      <c r="T26" s="186">
        <v>0</v>
      </c>
      <c r="U26" s="186">
        <v>2</v>
      </c>
      <c r="V26" s="186">
        <v>0</v>
      </c>
      <c r="W26" s="186">
        <v>2</v>
      </c>
      <c r="X26" s="186">
        <v>0</v>
      </c>
      <c r="Y26" s="186">
        <v>2</v>
      </c>
      <c r="Z26" s="186">
        <v>0</v>
      </c>
      <c r="AA26" s="186">
        <v>2</v>
      </c>
      <c r="AB26" s="187">
        <v>0</v>
      </c>
    </row>
    <row r="27" spans="1:28" ht="93.75" customHeight="1">
      <c r="A27" s="526" t="s">
        <v>520</v>
      </c>
      <c r="B27" s="529" t="s">
        <v>521</v>
      </c>
      <c r="C27" s="293" t="s">
        <v>545</v>
      </c>
      <c r="D27" s="294" t="s">
        <v>501</v>
      </c>
      <c r="E27" s="295" t="s">
        <v>28</v>
      </c>
      <c r="F27" s="295">
        <v>7</v>
      </c>
      <c r="G27" s="295">
        <v>1</v>
      </c>
      <c r="H27" s="295">
        <v>1</v>
      </c>
      <c r="I27" s="295">
        <v>1</v>
      </c>
      <c r="J27" s="295">
        <v>1</v>
      </c>
      <c r="K27" s="295">
        <v>1</v>
      </c>
      <c r="L27" s="295">
        <v>1</v>
      </c>
      <c r="M27" s="295">
        <v>0</v>
      </c>
      <c r="N27" s="295">
        <v>0</v>
      </c>
      <c r="O27" s="295">
        <v>0</v>
      </c>
      <c r="P27" s="295">
        <v>0</v>
      </c>
      <c r="Q27" s="296" t="e">
        <f>'Приложение 2'!F2086</f>
        <v>#REF!</v>
      </c>
      <c r="R27" s="296" t="e">
        <f>'Приложение 2'!G2086</f>
        <v>#REF!</v>
      </c>
      <c r="S27" s="296" t="e">
        <f>'Приложение 2'!F2087</f>
        <v>#REF!</v>
      </c>
      <c r="T27" s="296" t="e">
        <f>'Приложение 2'!G2087</f>
        <v>#REF!</v>
      </c>
      <c r="U27" s="296" t="e">
        <f>'Приложение 2'!F2088</f>
        <v>#REF!</v>
      </c>
      <c r="V27" s="296" t="e">
        <f>'Приложение 2'!G2088</f>
        <v>#REF!</v>
      </c>
      <c r="W27" s="296" t="e">
        <f>'Приложение 2'!F2089</f>
        <v>#REF!</v>
      </c>
      <c r="X27" s="296" t="e">
        <f>'Приложение 2'!G2089</f>
        <v>#REF!</v>
      </c>
      <c r="Y27" s="296" t="e">
        <f>'Приложение 2'!F2090</f>
        <v>#REF!</v>
      </c>
      <c r="Z27" s="296" t="e">
        <f>'Приложение 2'!G2090</f>
        <v>#REF!</v>
      </c>
      <c r="AA27" s="296" t="e">
        <f>'Приложение 2'!F2091</f>
        <v>#REF!</v>
      </c>
      <c r="AB27" s="297" t="e">
        <f>'Приложение 2'!G2091</f>
        <v>#REF!</v>
      </c>
    </row>
    <row r="28" spans="1:28" ht="90.75" customHeight="1">
      <c r="A28" s="527"/>
      <c r="B28" s="530"/>
      <c r="C28" s="298" t="s">
        <v>522</v>
      </c>
      <c r="D28" s="299" t="s">
        <v>501</v>
      </c>
      <c r="E28" s="300" t="s">
        <v>190</v>
      </c>
      <c r="F28" s="531" t="s">
        <v>499</v>
      </c>
      <c r="G28" s="532"/>
      <c r="H28" s="532"/>
      <c r="I28" s="532"/>
      <c r="J28" s="532"/>
      <c r="K28" s="532"/>
      <c r="L28" s="533"/>
      <c r="M28" s="300">
        <v>0</v>
      </c>
      <c r="N28" s="300">
        <v>0</v>
      </c>
      <c r="O28" s="300">
        <v>0</v>
      </c>
      <c r="P28" s="300">
        <v>0</v>
      </c>
      <c r="Q28" s="301" t="e">
        <f>'Приложение 2'!N2086</f>
        <v>#REF!</v>
      </c>
      <c r="R28" s="301" t="e">
        <f>'Приложение 2'!O2086</f>
        <v>#REF!</v>
      </c>
      <c r="S28" s="301" t="e">
        <f>'Приложение 2'!N2087</f>
        <v>#REF!</v>
      </c>
      <c r="T28" s="301" t="e">
        <f>'Приложение 2'!O2087</f>
        <v>#REF!</v>
      </c>
      <c r="U28" s="301" t="e">
        <f>'Приложение 2'!N2088</f>
        <v>#REF!</v>
      </c>
      <c r="V28" s="301" t="e">
        <f>'Приложение 2'!O2088</f>
        <v>#REF!</v>
      </c>
      <c r="W28" s="301" t="e">
        <f>'Приложение 2'!N2089</f>
        <v>#REF!</v>
      </c>
      <c r="X28" s="301" t="e">
        <f>'Приложение 2'!O2089</f>
        <v>#REF!</v>
      </c>
      <c r="Y28" s="301" t="e">
        <f>'Приложение 2'!N2090</f>
        <v>#REF!</v>
      </c>
      <c r="Z28" s="301" t="e">
        <f>'Приложение 2'!O2090</f>
        <v>#REF!</v>
      </c>
      <c r="AA28" s="301" t="e">
        <f>'Приложение 2'!N2091</f>
        <v>#REF!</v>
      </c>
      <c r="AB28" s="302" t="e">
        <f>'Приложение 2'!O2091</f>
        <v>#REF!</v>
      </c>
    </row>
    <row r="29" spans="1:28" ht="75.75" customHeight="1">
      <c r="A29" s="527"/>
      <c r="B29" s="530"/>
      <c r="C29" s="298" t="s">
        <v>506</v>
      </c>
      <c r="D29" s="299" t="s">
        <v>501</v>
      </c>
      <c r="E29" s="300" t="s">
        <v>28</v>
      </c>
      <c r="F29" s="531" t="s">
        <v>499</v>
      </c>
      <c r="G29" s="532"/>
      <c r="H29" s="532"/>
      <c r="I29" s="532"/>
      <c r="J29" s="532"/>
      <c r="K29" s="532"/>
      <c r="L29" s="533"/>
      <c r="M29" s="300">
        <v>0</v>
      </c>
      <c r="N29" s="300">
        <v>0</v>
      </c>
      <c r="O29" s="300">
        <v>0</v>
      </c>
      <c r="P29" s="300">
        <v>0</v>
      </c>
      <c r="Q29" s="300" t="e">
        <f>'Приложение 2'!J2086</f>
        <v>#REF!</v>
      </c>
      <c r="R29" s="301" t="e">
        <f>'Приложение 2'!K2086</f>
        <v>#REF!</v>
      </c>
      <c r="S29" s="301" t="e">
        <f>'Приложение 2'!J2087</f>
        <v>#REF!</v>
      </c>
      <c r="T29" s="301" t="e">
        <f>'Приложение 2'!K2087</f>
        <v>#REF!</v>
      </c>
      <c r="U29" s="301" t="e">
        <f>'Приложение 2'!J2088</f>
        <v>#REF!</v>
      </c>
      <c r="V29" s="301" t="e">
        <f>'Приложение 2'!K2088</f>
        <v>#REF!</v>
      </c>
      <c r="W29" s="301" t="e">
        <f>'Приложение 2'!J2089</f>
        <v>#REF!</v>
      </c>
      <c r="X29" s="301" t="e">
        <f>'Приложение 2'!K2089</f>
        <v>#REF!</v>
      </c>
      <c r="Y29" s="301" t="e">
        <f>'Приложение 2'!J2090</f>
        <v>#REF!</v>
      </c>
      <c r="Z29" s="301" t="e">
        <f>'Приложение 2'!K2090</f>
        <v>#REF!</v>
      </c>
      <c r="AA29" s="301" t="e">
        <f>'Приложение 2'!J2091</f>
        <v>#REF!</v>
      </c>
      <c r="AB29" s="302" t="e">
        <f>'Приложение 2'!K2091</f>
        <v>#REF!</v>
      </c>
    </row>
    <row r="30" spans="1:28" ht="75.75" customHeight="1" thickBot="1">
      <c r="A30" s="528"/>
      <c r="B30" s="530"/>
      <c r="C30" s="303" t="s">
        <v>523</v>
      </c>
      <c r="D30" s="304" t="s">
        <v>501</v>
      </c>
      <c r="E30" s="305" t="s">
        <v>28</v>
      </c>
      <c r="F30" s="305">
        <v>7</v>
      </c>
      <c r="G30" s="305">
        <v>1</v>
      </c>
      <c r="H30" s="305">
        <v>1</v>
      </c>
      <c r="I30" s="305">
        <v>1</v>
      </c>
      <c r="J30" s="305">
        <v>1</v>
      </c>
      <c r="K30" s="305">
        <v>1</v>
      </c>
      <c r="L30" s="305">
        <v>1</v>
      </c>
      <c r="M30" s="305">
        <v>1</v>
      </c>
      <c r="N30" s="305">
        <v>1</v>
      </c>
      <c r="O30" s="305">
        <v>0</v>
      </c>
      <c r="P30" s="305">
        <v>0</v>
      </c>
      <c r="Q30" s="306" t="e">
        <f>'Приложение 2'!H2086</f>
        <v>#REF!</v>
      </c>
      <c r="R30" s="306" t="e">
        <f>'Приложение 2'!I2086</f>
        <v>#REF!</v>
      </c>
      <c r="S30" s="306" t="e">
        <f>'Приложение 2'!H2087</f>
        <v>#REF!</v>
      </c>
      <c r="T30" s="306" t="e">
        <f>'Приложение 2'!I2087</f>
        <v>#REF!</v>
      </c>
      <c r="U30" s="307" t="e">
        <f>'Приложение 2'!H2088</f>
        <v>#REF!</v>
      </c>
      <c r="V30" s="307" t="e">
        <f>'Приложение 2'!I2088</f>
        <v>#REF!</v>
      </c>
      <c r="W30" s="307" t="e">
        <f>'Приложение 2'!H2089</f>
        <v>#REF!</v>
      </c>
      <c r="X30" s="307" t="e">
        <f>'Приложение 2'!I2089</f>
        <v>#REF!</v>
      </c>
      <c r="Y30" s="308" t="e">
        <f>'Приложение 2'!H2090</f>
        <v>#REF!</v>
      </c>
      <c r="Z30" s="308" t="e">
        <f>'Приложение 2'!I2090</f>
        <v>#REF!</v>
      </c>
      <c r="AA30" s="307" t="e">
        <f>'Приложение 2'!H2091</f>
        <v>#REF!</v>
      </c>
      <c r="AB30" s="309" t="e">
        <f>'Приложение 2'!I2091</f>
        <v>#REF!</v>
      </c>
    </row>
    <row r="31" spans="1:28" ht="77.25" customHeight="1" thickBot="1">
      <c r="A31" s="154" t="s">
        <v>524</v>
      </c>
      <c r="B31" s="188" t="s">
        <v>525</v>
      </c>
      <c r="C31" s="177" t="s">
        <v>526</v>
      </c>
      <c r="D31" s="178" t="s">
        <v>501</v>
      </c>
      <c r="E31" s="179" t="s">
        <v>138</v>
      </c>
      <c r="F31" s="179">
        <v>0</v>
      </c>
      <c r="G31" s="179">
        <v>1</v>
      </c>
      <c r="H31" s="179">
        <v>1</v>
      </c>
      <c r="I31" s="179">
        <v>0</v>
      </c>
      <c r="J31" s="179">
        <v>0</v>
      </c>
      <c r="K31" s="179">
        <v>0</v>
      </c>
      <c r="L31" s="179">
        <v>0</v>
      </c>
      <c r="M31" s="179">
        <v>0</v>
      </c>
      <c r="N31" s="179">
        <v>0</v>
      </c>
      <c r="O31" s="179">
        <v>1</v>
      </c>
      <c r="P31" s="179">
        <v>1</v>
      </c>
      <c r="Q31" s="180">
        <v>0</v>
      </c>
      <c r="R31" s="180">
        <v>0</v>
      </c>
      <c r="S31" s="180">
        <v>0</v>
      </c>
      <c r="T31" s="180">
        <v>0</v>
      </c>
      <c r="U31" s="180">
        <v>5</v>
      </c>
      <c r="V31" s="180">
        <v>0</v>
      </c>
      <c r="W31" s="180">
        <v>0</v>
      </c>
      <c r="X31" s="180">
        <v>0</v>
      </c>
      <c r="Y31" s="180">
        <v>0</v>
      </c>
      <c r="Z31" s="180">
        <v>0</v>
      </c>
      <c r="AA31" s="180">
        <v>0</v>
      </c>
      <c r="AB31" s="181">
        <v>0</v>
      </c>
    </row>
    <row r="32" spans="1:28" ht="78" customHeight="1">
      <c r="A32" s="513" t="s">
        <v>527</v>
      </c>
      <c r="B32" s="516" t="s">
        <v>528</v>
      </c>
      <c r="C32" s="235" t="s">
        <v>538</v>
      </c>
      <c r="D32" s="236" t="s">
        <v>501</v>
      </c>
      <c r="E32" s="237" t="s">
        <v>28</v>
      </c>
      <c r="F32" s="237">
        <v>0</v>
      </c>
      <c r="G32" s="237">
        <v>0</v>
      </c>
      <c r="H32" s="237">
        <v>0</v>
      </c>
      <c r="I32" s="237">
        <v>0</v>
      </c>
      <c r="J32" s="237">
        <v>0</v>
      </c>
      <c r="K32" s="237">
        <v>0</v>
      </c>
      <c r="L32" s="237">
        <v>0</v>
      </c>
      <c r="M32" s="237">
        <v>0</v>
      </c>
      <c r="N32" s="237">
        <v>0</v>
      </c>
      <c r="O32" s="237">
        <v>0</v>
      </c>
      <c r="P32" s="237">
        <v>0</v>
      </c>
      <c r="Q32" s="238">
        <f>'Приложение 2'!F2191</f>
        <v>1</v>
      </c>
      <c r="R32" s="238">
        <f>'Приложение 2'!G2191</f>
        <v>1</v>
      </c>
      <c r="S32" s="238">
        <f>'Приложение 2'!F2192</f>
        <v>0</v>
      </c>
      <c r="T32" s="238">
        <f>'Приложение 2'!G2192</f>
        <v>0</v>
      </c>
      <c r="U32" s="238">
        <f>'Приложение 2'!F2193</f>
        <v>0</v>
      </c>
      <c r="V32" s="238">
        <f>'Приложение 2'!G2193</f>
        <v>0</v>
      </c>
      <c r="W32" s="238">
        <f>'Приложение 2'!F2194</f>
        <v>0</v>
      </c>
      <c r="X32" s="238">
        <f>'Приложение 2'!G2194</f>
        <v>0</v>
      </c>
      <c r="Y32" s="238">
        <f>'Приложение 2'!F2195</f>
        <v>3</v>
      </c>
      <c r="Z32" s="238">
        <f>'Приложение 2'!G2195</f>
        <v>0</v>
      </c>
      <c r="AA32" s="238">
        <f>'Приложение 2'!F2196</f>
        <v>0</v>
      </c>
      <c r="AB32" s="239">
        <f>'Приложение 2'!G2196</f>
        <v>0</v>
      </c>
    </row>
    <row r="33" spans="1:28" ht="75" customHeight="1">
      <c r="A33" s="514"/>
      <c r="B33" s="517"/>
      <c r="C33" s="288" t="s">
        <v>506</v>
      </c>
      <c r="D33" s="289" t="s">
        <v>501</v>
      </c>
      <c r="E33" s="290" t="s">
        <v>28</v>
      </c>
      <c r="F33" s="519" t="s">
        <v>499</v>
      </c>
      <c r="G33" s="520"/>
      <c r="H33" s="520"/>
      <c r="I33" s="520"/>
      <c r="J33" s="520"/>
      <c r="K33" s="520"/>
      <c r="L33" s="521"/>
      <c r="M33" s="290">
        <v>0</v>
      </c>
      <c r="N33" s="290">
        <v>0</v>
      </c>
      <c r="O33" s="290">
        <v>0</v>
      </c>
      <c r="P33" s="290">
        <v>0</v>
      </c>
      <c r="Q33" s="291">
        <f>'Приложение 2'!J2191</f>
        <v>0</v>
      </c>
      <c r="R33" s="291">
        <f>'Приложение 2'!K2191</f>
        <v>0</v>
      </c>
      <c r="S33" s="291">
        <f>'Приложение 2'!J2192</f>
        <v>0</v>
      </c>
      <c r="T33" s="291">
        <f>'Приложение 2'!K2192</f>
        <v>0</v>
      </c>
      <c r="U33" s="291">
        <f>'Приложение 2'!J2193</f>
        <v>0</v>
      </c>
      <c r="V33" s="291">
        <f>'Приложение 2'!K2193</f>
        <v>0</v>
      </c>
      <c r="W33" s="291">
        <f>'Приложение 2'!J2194</f>
        <v>0</v>
      </c>
      <c r="X33" s="291">
        <f>'Приложение 2'!K2194</f>
        <v>0</v>
      </c>
      <c r="Y33" s="291">
        <f>'Приложение 2'!J2195</f>
        <v>0</v>
      </c>
      <c r="Z33" s="291">
        <f>'Приложение 2'!M2195</f>
        <v>0</v>
      </c>
      <c r="AA33" s="291">
        <f>'Приложение 2'!J2196</f>
        <v>0</v>
      </c>
      <c r="AB33" s="292">
        <f>'Приложение 2'!K2196</f>
        <v>0</v>
      </c>
    </row>
    <row r="34" spans="1:28" ht="79.5" customHeight="1" thickBot="1">
      <c r="A34" s="515"/>
      <c r="B34" s="518"/>
      <c r="C34" s="240" t="s">
        <v>529</v>
      </c>
      <c r="D34" s="241" t="s">
        <v>501</v>
      </c>
      <c r="E34" s="242" t="s">
        <v>28</v>
      </c>
      <c r="F34" s="242">
        <v>0</v>
      </c>
      <c r="G34" s="242">
        <v>1</v>
      </c>
      <c r="H34" s="242">
        <v>1</v>
      </c>
      <c r="I34" s="242">
        <v>0</v>
      </c>
      <c r="J34" s="242">
        <v>0</v>
      </c>
      <c r="K34" s="242">
        <v>0</v>
      </c>
      <c r="L34" s="242">
        <v>0</v>
      </c>
      <c r="M34" s="242">
        <v>0</v>
      </c>
      <c r="N34" s="242">
        <v>0</v>
      </c>
      <c r="O34" s="242">
        <v>0</v>
      </c>
      <c r="P34" s="242">
        <v>0</v>
      </c>
      <c r="Q34" s="312">
        <f>'Приложение 2'!H2191</f>
        <v>0</v>
      </c>
      <c r="R34" s="312">
        <f>'Приложение 2'!I2191</f>
        <v>0</v>
      </c>
      <c r="S34" s="243">
        <f>'Приложение 2'!H2192</f>
        <v>0</v>
      </c>
      <c r="T34" s="243">
        <f>'Приложение 2'!I2192</f>
        <v>0</v>
      </c>
      <c r="U34" s="243">
        <f>'Приложение 2'!H2193</f>
        <v>1</v>
      </c>
      <c r="V34" s="243">
        <f>'Приложение 2'!I2193</f>
        <v>0</v>
      </c>
      <c r="W34" s="243">
        <f>'Приложение 2'!H2194</f>
        <v>0</v>
      </c>
      <c r="X34" s="243">
        <f>'Приложение 2'!I2194</f>
        <v>0</v>
      </c>
      <c r="Y34" s="313">
        <f>'Приложение 2'!H2195</f>
        <v>0</v>
      </c>
      <c r="Z34" s="243">
        <f>'Приложение 2'!I2195</f>
        <v>0</v>
      </c>
      <c r="AA34" s="243">
        <f>'Приложение 2'!H2196</f>
        <v>3</v>
      </c>
      <c r="AB34" s="244">
        <f>'Приложение 2'!I2196</f>
        <v>0</v>
      </c>
    </row>
    <row r="35" spans="1:28" ht="12.75">
      <c r="A35" s="189"/>
      <c r="B35" s="189"/>
      <c r="C35" s="189"/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  <c r="O35" s="189"/>
      <c r="P35" s="189"/>
      <c r="Q35" s="189"/>
      <c r="R35" s="189"/>
      <c r="S35" s="189"/>
      <c r="T35" s="189"/>
      <c r="U35" s="189"/>
      <c r="V35" s="189"/>
      <c r="W35" s="189"/>
      <c r="X35" s="189"/>
      <c r="Y35" s="189"/>
      <c r="Z35" s="189"/>
      <c r="AA35" s="189"/>
      <c r="AB35" s="189"/>
    </row>
    <row r="36" ht="12.75">
      <c r="A36" s="136" t="s">
        <v>530</v>
      </c>
    </row>
    <row r="37" ht="12.75">
      <c r="A37" s="136" t="s">
        <v>531</v>
      </c>
    </row>
    <row r="38" ht="12.75">
      <c r="A38" s="136" t="s">
        <v>532</v>
      </c>
    </row>
    <row r="39" ht="12.75">
      <c r="A39" s="136" t="s">
        <v>533</v>
      </c>
    </row>
    <row r="40" ht="12.75">
      <c r="A40" s="136" t="s">
        <v>534</v>
      </c>
    </row>
  </sheetData>
  <sheetProtection/>
  <mergeCells count="41">
    <mergeCell ref="A32:A34"/>
    <mergeCell ref="B32:B34"/>
    <mergeCell ref="F33:L33"/>
    <mergeCell ref="A22:A23"/>
    <mergeCell ref="B22:B23"/>
    <mergeCell ref="A27:A30"/>
    <mergeCell ref="B27:B30"/>
    <mergeCell ref="F28:L28"/>
    <mergeCell ref="F29:L29"/>
    <mergeCell ref="A16:A18"/>
    <mergeCell ref="B16:B18"/>
    <mergeCell ref="F17:L17"/>
    <mergeCell ref="A19:A21"/>
    <mergeCell ref="B19:B21"/>
    <mergeCell ref="F20:L20"/>
    <mergeCell ref="AA6:AB6"/>
    <mergeCell ref="G6:H6"/>
    <mergeCell ref="I6:J6"/>
    <mergeCell ref="S6:T6"/>
    <mergeCell ref="U6:V6"/>
    <mergeCell ref="M6:N6"/>
    <mergeCell ref="F6:F7"/>
    <mergeCell ref="K6:L6"/>
    <mergeCell ref="X1:AB1"/>
    <mergeCell ref="A2:AB2"/>
    <mergeCell ref="A3:AB3"/>
    <mergeCell ref="G5:AB5"/>
    <mergeCell ref="A6:A7"/>
    <mergeCell ref="B6:B7"/>
    <mergeCell ref="W6:X6"/>
    <mergeCell ref="Y6:Z6"/>
    <mergeCell ref="Q14:AB14"/>
    <mergeCell ref="A10:A15"/>
    <mergeCell ref="O6:P6"/>
    <mergeCell ref="Q6:R6"/>
    <mergeCell ref="F12:L12"/>
    <mergeCell ref="B10:B15"/>
    <mergeCell ref="F15:P15"/>
    <mergeCell ref="C6:C7"/>
    <mergeCell ref="D6:D7"/>
    <mergeCell ref="E6:E7"/>
  </mergeCells>
  <printOptions/>
  <pageMargins left="0.31" right="0.19" top="0.31" bottom="0.31" header="0.31496062992125984" footer="0.31496062992125984"/>
  <pageSetup horizontalDpi="600" verticalDpi="600" orientation="landscape" paperSize="9" scale="6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putrov</dc:creator>
  <cp:keywords/>
  <dc:description/>
  <cp:lastModifiedBy>Шавкунова</cp:lastModifiedBy>
  <cp:lastPrinted>2020-11-05T04:01:31Z</cp:lastPrinted>
  <dcterms:created xsi:type="dcterms:W3CDTF">2014-04-28T07:48:47Z</dcterms:created>
  <dcterms:modified xsi:type="dcterms:W3CDTF">2020-11-05T04:02:11Z</dcterms:modified>
  <cp:category/>
  <cp:version/>
  <cp:contentType/>
  <cp:contentStatus/>
</cp:coreProperties>
</file>