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прил." sheetId="1" r:id="rId1"/>
  </sheets>
  <definedNames>
    <definedName name="_xlnm.Print_Titles" localSheetId="0">'прил.'!$11:$16</definedName>
    <definedName name="_xlnm.Print_Area" localSheetId="0">'прил.'!$A$1:$Q$561</definedName>
  </definedNames>
  <calcPr fullCalcOnLoad="1"/>
</workbook>
</file>

<file path=xl/sharedStrings.xml><?xml version="1.0" encoding="utf-8"?>
<sst xmlns="http://schemas.openxmlformats.org/spreadsheetml/2006/main" count="643" uniqueCount="348">
  <si>
    <t>№ п/п</t>
  </si>
  <si>
    <t>Строительство ул. Степановской в г. Томске</t>
  </si>
  <si>
    <t>Реконструкция ул.Д.Ключевской от ул.Пушкина до ул.Р.Люксембург</t>
  </si>
  <si>
    <t>Реконструкция ул. Московский тракт</t>
  </si>
  <si>
    <t>Строительство автодорожного моста  через р.Ушайка с подходами по ул. Петропавловская.</t>
  </si>
  <si>
    <t>Строительство ул. Елизаровых от ул. Шевченко до ул. Клюева</t>
  </si>
  <si>
    <t>Реконструкция ул. Герасименко от ул. Беринга до ул. Бирюкова</t>
  </si>
  <si>
    <t>Капитальный ремонт ул. Амурской, пер. Камский</t>
  </si>
  <si>
    <t>Капитальный ремонт ул. С. Щедрина</t>
  </si>
  <si>
    <t>Капитальный ремонт ул. Никитина от пр. Комсомольского до ул. С. Разина</t>
  </si>
  <si>
    <t>Капитальный ремонт пер. Курский</t>
  </si>
  <si>
    <t>Капитальный ремонт ул. Черемуховая, ул Поляночная, ул. Урманская, пер. Урочинский</t>
  </si>
  <si>
    <t>Капитальный ремонт ул. Дружбы, ул. Депутатской</t>
  </si>
  <si>
    <t>Капитальный ремонт ул. Героев Чубаровцев</t>
  </si>
  <si>
    <t>Срок исполнения</t>
  </si>
  <si>
    <t>потребность</t>
  </si>
  <si>
    <t>утверждено</t>
  </si>
  <si>
    <t>Объем финансирования 
(тыс. рублей)</t>
  </si>
  <si>
    <t>местного бюджета</t>
  </si>
  <si>
    <t>областного бюджета</t>
  </si>
  <si>
    <t>федерального бюджета</t>
  </si>
  <si>
    <t>внебюджетных источников</t>
  </si>
  <si>
    <t>1.1.</t>
  </si>
  <si>
    <t>Всего</t>
  </si>
  <si>
    <t>Строительство объектов улично-дорожной сети, в том числе:</t>
  </si>
  <si>
    <t>1.1.21</t>
  </si>
  <si>
    <t>1.1.22</t>
  </si>
  <si>
    <t>1.1.24</t>
  </si>
  <si>
    <t>1.1.1</t>
  </si>
  <si>
    <t>1.1.2</t>
  </si>
  <si>
    <t>1.1.4</t>
  </si>
  <si>
    <t>1.1.5</t>
  </si>
  <si>
    <t>1.1.6</t>
  </si>
  <si>
    <t>1.1.7</t>
  </si>
  <si>
    <t>Реконструкция объектов улично-дорожной сети, в том числе:</t>
  </si>
  <si>
    <t>Капитальный ремонт объектов улично-дорожной сети, в том числе:</t>
  </si>
  <si>
    <t>ИТОГО по задаче 1, в том числе:</t>
  </si>
  <si>
    <t>Строительство ул. Обручева от ул. Беринга до ул. Клюева в г. Томске.</t>
  </si>
  <si>
    <t>Строительно-монтажные работы</t>
  </si>
  <si>
    <t>Проведение специализированного обследования мостовых сооружений с целью определения их технического состояния, уровня физического износа и предельной грузоподъемности (10 шт.)</t>
  </si>
  <si>
    <t>В том числе, за счет средств</t>
  </si>
  <si>
    <t>Наименование целей, задач, мероприятий  подпрограммы</t>
  </si>
  <si>
    <t>Строительство транспортной развязки в 2-х уровнях на пересечении пр. Комсомольского и ул. Пушкина - 2 этап.</t>
  </si>
  <si>
    <t>1.1.3</t>
  </si>
  <si>
    <t>Капитальный ремонт ул. Советской от пл. Батенькова до пр. Кирова</t>
  </si>
  <si>
    <t>Задача 2 подпрограммы: Приведение улично-дорожной сети  в нормативное состояние</t>
  </si>
  <si>
    <t xml:space="preserve">Цель подпрограммы: Повышение доступности и безопасности улично-дорожной сети </t>
  </si>
  <si>
    <t xml:space="preserve">Задача 1 подпрограммы: Развитие улично-дорожной сети </t>
  </si>
  <si>
    <t>Капитальный ремонт ул. Советской от пр. Кирова до ул. Нахимова</t>
  </si>
  <si>
    <t>Капитальный ремонт пер. Плеханова от пр. Ленина до ул. Красноармейская</t>
  </si>
  <si>
    <t>Капитальный ремонт ул. Лебедева от  ул. Красноармейская до ул. Колхозная</t>
  </si>
  <si>
    <t xml:space="preserve">Капитальный ремонт пр.Фрунзе от пр. Ленина до ул. Елизаровых </t>
  </si>
  <si>
    <t>Капитальный ремонт пр. Кирова</t>
  </si>
  <si>
    <t>Капитальный ремонт ул. Энергетиков</t>
  </si>
  <si>
    <t>Капитальный ремонт тротуаров вдоль линий жилой застройки около школы № 66 по адресам: г. Томск, ул. Сплавная, 56, д. Эушта, ул. Школьная, 3</t>
  </si>
  <si>
    <t>1.1.11</t>
  </si>
  <si>
    <t>1.1.14</t>
  </si>
  <si>
    <t>1.1.15</t>
  </si>
  <si>
    <t>1.1.18</t>
  </si>
  <si>
    <t>ИТОГО по задаче 2, в том числе:</t>
  </si>
  <si>
    <t>ИТОГО по задачам 1, 2, в том числе:</t>
  </si>
  <si>
    <t>2.2.1</t>
  </si>
  <si>
    <t>2</t>
  </si>
  <si>
    <t>Строительство транспортной развязки с ж.д. Тайга  - Томск на 76 км</t>
  </si>
  <si>
    <t>Реконструкция ул. Гоголя от ул. Никитина до ул. Алтайская</t>
  </si>
  <si>
    <t>Капитальный ремонт ул. Бакунина</t>
  </si>
  <si>
    <t>Капитальный ремонт объектов улично-дорожной сети в мкр. Каменка</t>
  </si>
  <si>
    <t>Разработка проектной и изыскательской документации</t>
  </si>
  <si>
    <t>Капитальный ремонт объектов улично-дорожной сети в пос. 2-ой ЛПК</t>
  </si>
  <si>
    <t>1.1.8</t>
  </si>
  <si>
    <t>1.1.13</t>
  </si>
  <si>
    <t>Капитальный ремонт тротуара на участке ул. Энтузиастов от ул. В. Болдырева до бассейна "Звездный"</t>
  </si>
  <si>
    <t>Капитальный ремонт тротуаров по пер. Урожайному от ул. Б. Подгорная до дома № 27Б в г. Томске</t>
  </si>
  <si>
    <t>Реконструкция моста длиной 35.1 м через р. Ушайка в п. Заварзино по ул. Мостовая в г. Томске со строительством подходов к мосту, устройством освещения</t>
  </si>
  <si>
    <t>Строительство автомобильной дороги по 
пер. Еловый в с. Дзержинское</t>
  </si>
  <si>
    <t>1.1.10</t>
  </si>
  <si>
    <t>Строительство улиц в ж/д Копылово</t>
  </si>
  <si>
    <t>1.1.25</t>
  </si>
  <si>
    <t>1.1.26</t>
  </si>
  <si>
    <t>1.1.27</t>
  </si>
  <si>
    <t>Строительсвто автомобильной дороги по 
ул. Бутакова от ул. Добровидова до 
ул. Большакова в г. Томске</t>
  </si>
  <si>
    <t>Строительство транспортной развязки в двух уровнях на пересечении пр. Комсомольского с 
ул. Пушкина в г. Томске - 2 этап.</t>
  </si>
  <si>
    <t>Строительство ул. Сибирской от ул. Л. Толстого до ж.д. переезда, в том числе строительство транспортной развязки и моста через р. Ушайку</t>
  </si>
  <si>
    <t>Реконструкция автодорожного мсота через 
р. Ушайку в пос. Восточный</t>
  </si>
  <si>
    <t>Строительство автодорожного моста через 
р. Ушайку по ул. Короленко в пос. Степановка</t>
  </si>
  <si>
    <t>Капитальный ремонт моста через р. Ушайку и путепровод через ж.д. пути на ул. Балтийской</t>
  </si>
  <si>
    <t>Строительство надземных пешеходных переходов по пр. Фрунзе и по ул. Елизаровых г. Томска</t>
  </si>
  <si>
    <t>Строительство объектов улично-дорожной сети в 
д. Киргизка</t>
  </si>
  <si>
    <t>2.1.2</t>
  </si>
  <si>
    <t>Код бюджетной классификации
(КЦСР, КВР)</t>
  </si>
  <si>
    <t>10 1 01 4П960 414
10 1 01 40010 414</t>
  </si>
  <si>
    <t>10 1 01 40010 414</t>
  </si>
  <si>
    <t>10 1 01 60099 243</t>
  </si>
  <si>
    <t>10 1 01 20420 243</t>
  </si>
  <si>
    <t>Основное мероприятие: Повышение доступности и безопасности улично-дорожной сети</t>
  </si>
  <si>
    <t>10 1 01 40010 414
10 1 01 4П960 414
10 1 01 60099 243
10 1 01 20420 243</t>
  </si>
  <si>
    <t xml:space="preserve">Капитальный ремонт металлических пешеходных ограждений, расположенных на разделительной полосе пр. Комсомольского в 80 метрах от здания 
№ 44 по пер. Мариинскому
</t>
  </si>
  <si>
    <t>2.1.</t>
  </si>
  <si>
    <t>2.1.1.</t>
  </si>
  <si>
    <t>2.1.3</t>
  </si>
  <si>
    <t>2.1.5</t>
  </si>
  <si>
    <t>2.1.9</t>
  </si>
  <si>
    <t>2.1.10</t>
  </si>
  <si>
    <t>2.1.13</t>
  </si>
  <si>
    <t>2.1.14</t>
  </si>
  <si>
    <t>2.1.15</t>
  </si>
  <si>
    <t>2.2.</t>
  </si>
  <si>
    <t>2.2.2</t>
  </si>
  <si>
    <t>2.2.3</t>
  </si>
  <si>
    <t>2.2.4</t>
  </si>
  <si>
    <t>2.2.5</t>
  </si>
  <si>
    <t>2.2.6</t>
  </si>
  <si>
    <t>2.2.7</t>
  </si>
  <si>
    <t>2.2.8</t>
  </si>
  <si>
    <t>2.2.9</t>
  </si>
  <si>
    <t>2.2.10</t>
  </si>
  <si>
    <t>2.2.12</t>
  </si>
  <si>
    <t>2.2.11</t>
  </si>
  <si>
    <t>2.2.26</t>
  </si>
  <si>
    <t>2.2.27</t>
  </si>
  <si>
    <t>2.2.29</t>
  </si>
  <si>
    <t>2.2.31</t>
  </si>
  <si>
    <t>2.3</t>
  </si>
  <si>
    <t>2.3.1</t>
  </si>
  <si>
    <t>Консервация объектов</t>
  </si>
  <si>
    <t>1.2</t>
  </si>
  <si>
    <t>1.2.1</t>
  </si>
  <si>
    <t>Консервация объекта</t>
  </si>
  <si>
    <t>Консервация объекта "Строительство левобережной объездной автодороги г. Томска в Томской области (вторая очередь строительства)"</t>
  </si>
  <si>
    <t>10 1 01 99990 244</t>
  </si>
  <si>
    <t>Консервация</t>
  </si>
  <si>
    <t>Строительство ул. Пастера в г. Томске</t>
  </si>
  <si>
    <t>10 1 01 SП960 414
10 1 01 40010 414</t>
  </si>
  <si>
    <t>Реконструкция ул. Континентальной в г. Томске (ПСД)</t>
  </si>
  <si>
    <t>Департамент капитального строительства администрации Города Томска</t>
  </si>
  <si>
    <t>Строительство объекта "Улицы № 1 и № 2 в микрорайоне № 13 жилого района "Восточный" в 
г. Томске"</t>
  </si>
  <si>
    <t>10 1 01 40010 414
10 1 01 SИ995 414</t>
  </si>
  <si>
    <t>10 1 01 20420 243
10 1 01 40010 414
10 1 01 99990 244
10 1 01 SП960 414
10 1 01 SИ995 414
10 1 01 53901 414</t>
  </si>
  <si>
    <t>10 1 01 53901 414</t>
  </si>
  <si>
    <t>Реконструкция ул. Травяная, ул. Тенистая, ул. Приветливая (п. Степановка)</t>
  </si>
  <si>
    <t>1.1.20</t>
  </si>
  <si>
    <t>1.1.28</t>
  </si>
  <si>
    <t>2.1.12</t>
  </si>
  <si>
    <t>2.1.4</t>
  </si>
  <si>
    <t>Строительство левобережной объездной автодороги г. Томска в Томской области (вторая очередь строительства)</t>
  </si>
  <si>
    <t>Строительство транспортной развязки в 2-х уровнях на пересечении пр. Комсомольского с ул. Пушкина в г. Томске. 1 этап 2 этапа</t>
  </si>
  <si>
    <t>1.1.30</t>
  </si>
  <si>
    <t>2.1.11</t>
  </si>
  <si>
    <t>Реконструкция моста через р. Басандайка в п. Аникино</t>
  </si>
  <si>
    <t>2.1.16</t>
  </si>
  <si>
    <t>Реконструкция железнодорожного переезда в пос. Степановка в районе ул. Шевченко в г. Томске</t>
  </si>
  <si>
    <t>Реконструкция ул. Мечникова в г. Томске</t>
  </si>
  <si>
    <t>2.1.17</t>
  </si>
  <si>
    <t>2.1.18</t>
  </si>
  <si>
    <t>Строительство ул. Нарочанская в мкр. Наука г. Томска</t>
  </si>
  <si>
    <t>Строительство ул. Вьюжная в мкр. Наука г. Томска</t>
  </si>
  <si>
    <t>Капитальный ремонт лестничного схода, расположенного на ул. Тимакова в районе дома по адресу: ул. Тимакова, 29</t>
  </si>
  <si>
    <t>2.2.16</t>
  </si>
  <si>
    <t>2.2.24</t>
  </si>
  <si>
    <t>2.2.25</t>
  </si>
  <si>
    <t>Реконструкция автомобильной дороги по ул. Вилюйская в г. Томске</t>
  </si>
  <si>
    <t>Реконструкция автомобильной дороги по ул. Макарова в г. Томске</t>
  </si>
  <si>
    <t>2.1.19</t>
  </si>
  <si>
    <t>2.1.20</t>
  </si>
  <si>
    <t>2.1.21</t>
  </si>
  <si>
    <t>Строительство дороги по пер. 1-ый Басандайский г. Томска</t>
  </si>
  <si>
    <t>Строительство улиц в мкр. пос. Светлый г. Томска</t>
  </si>
  <si>
    <t>Строительство улиц в пос. Озерки в г. Томске 
(вблизи пос. Росинка)</t>
  </si>
  <si>
    <t>Реконструкция автомобильной дороги по ул. Чапаева в г. Томске</t>
  </si>
  <si>
    <t>Строительство искусственного сооружения (моста) по ул. Облепиховая в пос. Заварзино г. Томска</t>
  </si>
  <si>
    <t>Реконструкция пер. Зырянский в г. Томске</t>
  </si>
  <si>
    <t>Капитальный ремонт коммунального моста через р. Томь в г. Томске</t>
  </si>
  <si>
    <t>Реконструкция ул. Кутузова, ул. Асиновская, 
ул. Алеутская</t>
  </si>
  <si>
    <t>1.1.9</t>
  </si>
  <si>
    <t>план</t>
  </si>
  <si>
    <t>1.1.16</t>
  </si>
  <si>
    <t>1.1.29</t>
  </si>
  <si>
    <t>1.1.31</t>
  </si>
  <si>
    <t>2.1.6</t>
  </si>
  <si>
    <t>2.1.7</t>
  </si>
  <si>
    <t>2.1.8</t>
  </si>
  <si>
    <t>1.1.32</t>
  </si>
  <si>
    <t>1.1.33</t>
  </si>
  <si>
    <t>Реконструкция участка автомобильной дороги от 
ул. Д. Бедного до п. Родионово</t>
  </si>
  <si>
    <t>Строительство улиц в пос. Родионово
(ул. Заварзинская, ул. Российская, ул. 1000 лет Руси, ул. Окружная)</t>
  </si>
  <si>
    <t>1.1.34</t>
  </si>
  <si>
    <t>Строительство участка автомобильной дороги от моста через р. Малая Ушайка до п. Родионово</t>
  </si>
  <si>
    <t>10 1 01 00499 414
10 1 01 40010 414</t>
  </si>
  <si>
    <t>10 1 01 20420 243
10 1 01 40010 414
10 1 01 00499 414
10 1 01 53901 414</t>
  </si>
  <si>
    <t>Капитальный ремонт лестничного схода, расположенного на ул. Тимакова в районе дома по адресу: г. Томск, ул. Тимакова, 29</t>
  </si>
  <si>
    <t>Реконструкция ул. Любы Шевцовой в г. Томске</t>
  </si>
  <si>
    <t>2.1.22</t>
  </si>
  <si>
    <t>Строительство ул. Шахова в мкр. Наука г. Томска</t>
  </si>
  <si>
    <t>1.1.36</t>
  </si>
  <si>
    <t>2.1.23</t>
  </si>
  <si>
    <t>Реконструкция ул. Ижевская</t>
  </si>
  <si>
    <t>Реконструкция ул. Строевая</t>
  </si>
  <si>
    <t>Реконструкция пер. Карский</t>
  </si>
  <si>
    <t>Капитальный ремонт ул. О. Кошевого</t>
  </si>
  <si>
    <t>2022 (10 шт)</t>
  </si>
  <si>
    <t>2.2.32</t>
  </si>
  <si>
    <t>Капитальный ремонт ул. 5-ой Армии</t>
  </si>
  <si>
    <t>2.1.24</t>
  </si>
  <si>
    <t>2.1.25</t>
  </si>
  <si>
    <t>Реконструкция ул. Стрелочная в г. Томске</t>
  </si>
  <si>
    <t>2.1.26</t>
  </si>
  <si>
    <t>2.1.27</t>
  </si>
  <si>
    <t>Строительство моста, расположенного по адресу: г. Томск, пос. Степановка, ул. Богдана Хмельницкого, в районе д. 60/3</t>
  </si>
  <si>
    <t>Реконструкция ул. Тимакова на участке от ул. Ленина до ул. Карпова</t>
  </si>
  <si>
    <t>2.1.28</t>
  </si>
  <si>
    <t>Реконструкция ул. Демьяна Бедного в г. Томске</t>
  </si>
  <si>
    <t>2.1.29</t>
  </si>
  <si>
    <t>Строительство ул. Вешняя в мкр. Наука г. Томска</t>
  </si>
  <si>
    <t>Строительство автомобильной дороги по ул. Светлая в с. Дзержинское</t>
  </si>
  <si>
    <t>Строительство автомобильной дороги по пер. Полынный в с. Дзержинское</t>
  </si>
  <si>
    <t>Строительство объекта "Территория, (площадка), планируемая для предоставления многодетным семьям для индивидуального жилищного строительства, расположенная по адресу: г. Томск, Кузовлевский тракт. Автомобильные дороги" (ПИР). Софинансирование.</t>
  </si>
  <si>
    <t xml:space="preserve">Реконструкция ул. Нефтяная в г. Томске </t>
  </si>
  <si>
    <t>Проведение обследования (исследования) объектов улично-дорожной сети, мостовых сооружений</t>
  </si>
  <si>
    <t xml:space="preserve">Исследование интенсивности движения пешеходных потоков, в том числе маломобильных групп населения, в районе надземного пешеходного перехода, расположенного по адресу: г. Томск, 
ул. Елизаровых, 97п
</t>
  </si>
  <si>
    <t>2.4</t>
  </si>
  <si>
    <t>2.4.1</t>
  </si>
  <si>
    <t>2.4.2</t>
  </si>
  <si>
    <t>Проведение специализированного обследования мостовых сооружений с целью определения их технического состояния, уровня физического износа и предельной грузоподъемности</t>
  </si>
  <si>
    <t>Капитальный ремонт барьерного ограждения и водоотводного лотка на Коларовском тракте в районе здания, 8/1</t>
  </si>
  <si>
    <t>2.4.3</t>
  </si>
  <si>
    <t>Выполнение оценки земельных участков и объектов недвижимости, необходимых для изъятия в целях строительства объекта: «Строительство транспортной развязки с ж.д. Тайга – Томск на 76 км»</t>
  </si>
  <si>
    <t>Проведение обследования (исследования) объектов улично-дорожной сети, мостовых сооружений, оценка земельных участков и объектов недвижимости</t>
  </si>
  <si>
    <t>Реконструкция ул. Карпова в г. Томске на участке от ул. Учебная до ул. Савиных</t>
  </si>
  <si>
    <t>2.1.30</t>
  </si>
  <si>
    <t>2.1.31</t>
  </si>
  <si>
    <t>Реконструкция ул. Лебедева в г. Томске</t>
  </si>
  <si>
    <t>1.1.12</t>
  </si>
  <si>
    <t>1.1.17</t>
  </si>
  <si>
    <t>1.1.23</t>
  </si>
  <si>
    <t>1.1.35</t>
  </si>
  <si>
    <t>2.1.32</t>
  </si>
  <si>
    <t>2.2.28</t>
  </si>
  <si>
    <t>2.2.30</t>
  </si>
  <si>
    <t>2.2.23</t>
  </si>
  <si>
    <t>Проведение предпроектного обследования путепровода на автомобильной дороге от ул. Мичурина до Кузовлевского тракта в направлении ТНХК</t>
  </si>
  <si>
    <t>Капитальный ремонт ул. Нижне - Складская в 
пос. Нижний склад г. Томска</t>
  </si>
  <si>
    <t>Капитальный ремонт ул. Левобережная в пос. Нижний склад г. Томска</t>
  </si>
  <si>
    <t>Капитальный ремонт ул. Сплавная в пос. Нижний склад г. Томска</t>
  </si>
  <si>
    <t>Капитальный ремонт ул. Петровская в с. Дзержинское г. Томска</t>
  </si>
  <si>
    <t>Капитальный ремонт ул. Дзержинская в 
с. Дзержинское г. Томска</t>
  </si>
  <si>
    <t>Строительство ул. Спасская в мкр. Наука г. Томска</t>
  </si>
  <si>
    <t>Строительство ул. Красные зори и 
ул. Преображенская в мкр. Наука г. Томска</t>
  </si>
  <si>
    <t>2.1.33</t>
  </si>
  <si>
    <t>2.1.34</t>
  </si>
  <si>
    <t>2.1.35</t>
  </si>
  <si>
    <t>2.1.36</t>
  </si>
  <si>
    <t>10 1 01 20420 243
10 1 01 40010 414
10 1 01 53901 414
10 1 01 99990 244
10 1 01 4И995 414</t>
  </si>
  <si>
    <t>10 1 01 40010 414
10 1 01 4И995 414</t>
  </si>
  <si>
    <t>Строительство ул. Ковалева от ул. Иркутский тракт до ул. Энтузиастов</t>
  </si>
  <si>
    <t>2.4.4</t>
  </si>
  <si>
    <t>Технико-экономическое обоснование реконструкции, с целью приведения в нрмативное состояние подходов к мосту, расположенному по адресу: г. Томск, пос. Степановка, ул. Короленко</t>
  </si>
  <si>
    <t>2.4.5</t>
  </si>
  <si>
    <t>Разработка проектной документации (стадия предпроектная) для обоснования инвестиционного проекта по объекту:  "Реконструкция железнодорожного переезда в пос. Степановка в районе ул. Шевченко в г. Томске"</t>
  </si>
  <si>
    <t>1.3</t>
  </si>
  <si>
    <t>1.3.1</t>
  </si>
  <si>
    <t>Приобретение объектов улично-дорожнй сети</t>
  </si>
  <si>
    <t>Жилая улица № 1 в жилом микрорайоне по ул. Береговая, 2д в г. Томске. Корректировка (1 этап)</t>
  </si>
  <si>
    <t>1.3.2</t>
  </si>
  <si>
    <t>Жилая улица № 1 в жилом микрорайоне по ул. Береговая, 2д в г. Томске. Корректировка (2 этап)</t>
  </si>
  <si>
    <t>1.3.3</t>
  </si>
  <si>
    <t>Переулок Речной в г. Томске Томской области</t>
  </si>
  <si>
    <t>Департамент управления муниципальной собственностью администрации Города Томска</t>
  </si>
  <si>
    <t>10 1 01 53901 414
10 1 01 5390F 414</t>
  </si>
  <si>
    <t>Реконструкция ул. Советская (от пр. Кирова до пр. Фрунзе)</t>
  </si>
  <si>
    <t>1.1.19</t>
  </si>
  <si>
    <r>
      <t xml:space="preserve">10 1 01 20420 243
</t>
    </r>
    <r>
      <rPr>
        <sz val="12"/>
        <color indexed="8"/>
        <rFont val="Times New Roman"/>
        <family val="1"/>
      </rPr>
      <t>10 1 01 40010 414</t>
    </r>
    <r>
      <rPr>
        <sz val="12"/>
        <color indexed="56"/>
        <rFont val="Times New Roman"/>
        <family val="1"/>
      </rPr>
      <t xml:space="preserve">
10 1 01 99990 244
10 1 01 53901 414
10 1 01 5390F 414</t>
    </r>
  </si>
  <si>
    <t>Уровень приоритетности мероприятий</t>
  </si>
  <si>
    <t>Критерий уровня приоритетности мероприятий</t>
  </si>
  <si>
    <t>I</t>
  </si>
  <si>
    <t>Д</t>
  </si>
  <si>
    <t>В</t>
  </si>
  <si>
    <t>II</t>
  </si>
  <si>
    <t>III</t>
  </si>
  <si>
    <t>Б</t>
  </si>
  <si>
    <t>А</t>
  </si>
  <si>
    <t>Г</t>
  </si>
  <si>
    <t>1.1.37</t>
  </si>
  <si>
    <t>Строительство автомобильной дороги по пер. Ореховый пос. Росинка г. Томска</t>
  </si>
  <si>
    <t>2.4.6</t>
  </si>
  <si>
    <t>Разработка  рабочей документации на ремонт участка автомобильной дороги – путепровода, протяженностью 89,55 м, по адресу: г. Томск, ул. Мичурина, 98а (решение судов)</t>
  </si>
  <si>
    <t>10 1 01 53901 414
10 1 01 99990 244</t>
  </si>
  <si>
    <t>10 1 01 53900 414</t>
  </si>
  <si>
    <t>Реконструкция ул. Заречная 1-я, ул. Новоселов, пр. Малиновый в г. Томске</t>
  </si>
  <si>
    <t>Строительство ул. Петра Федоровского, ул. Андрея Крячкого в г. Томске</t>
  </si>
  <si>
    <t>Строительство проезда по ул. Ковалева в микрорайоне № 13 жилого района "Восточный" в г. Томске</t>
  </si>
  <si>
    <t>Строительство ул. Маршала Жукова в пос. Родионово</t>
  </si>
  <si>
    <t>Строительство магистральной улицы общегородского значения - проспект Новаторов (от ул. Клюева до ул. Юрия Ковалева и от ул. Юрия Ковалева до ул. Ивановского) в г. Томске</t>
  </si>
  <si>
    <t>Строительство ул. Николая Рукавишникова в г. Томске</t>
  </si>
  <si>
    <t>Строительство левобережной объездной автодороги г. Томска в Томской области (вторая очередь строительства. Корректировка. 1 этап). Путепроводы на 2-х уровневых транспортных развязках ПК 35+90, ПК 123+51 (2 этап)</t>
  </si>
  <si>
    <t>Реконструкция ул. Барнаульская в г. Томске</t>
  </si>
  <si>
    <t>Реконструкция ул. Парковая в г. Томске</t>
  </si>
  <si>
    <t>Реконструкция ул. Центральная в г. Томске</t>
  </si>
  <si>
    <t>Реконструкция ул. Ивановского, ул. Гамалеи ул. Баумана в г. Томске</t>
  </si>
  <si>
    <t>Реконструкция ул. Школьная от пер. Школьный до дома по ул. Школьная, 42 в г. Томске</t>
  </si>
  <si>
    <t>Реконструкция ул. Высоцкого (от ул. Иркутский тракт до ул. Ивановского), ул. Ивановского 
(от ул. Высоцкого до ул. Демьяна Бедного), ул. Демьяна Бедного (от ул. Ивановского 
до ул. Энтузиастов) ул. Энтузиастов (от ул. Демьяна Бедного до ул. Клюева) в г. Томске</t>
  </si>
  <si>
    <t>Реконструкция ул. Тургенева в г. Томске</t>
  </si>
  <si>
    <t>Обследование моста через р. Ушайку по ул. Красноармейской</t>
  </si>
  <si>
    <t>Департамент дорожной деятельности и благоустройства администрации Города Томска</t>
  </si>
  <si>
    <t>Обследование моста через р. Ушайку по ул. Мостовой в пос. Заварзино в г. Томске</t>
  </si>
  <si>
    <t>Обследование трубы на оз. Керепеть на ул. Трудовая</t>
  </si>
  <si>
    <t>Обследование моста-трубы в псо. Свечном по ул. Смирнова в г. Томске</t>
  </si>
  <si>
    <t>Обследование моста-трубы на р. Ушайка по пр. Комсомольскому в г. Томске</t>
  </si>
  <si>
    <t>Обследование моста-трубы на р. Ушайка по пр. Ленина у магазина "1000 мелочей" в г. Томске</t>
  </si>
  <si>
    <t>2.4.7</t>
  </si>
  <si>
    <t>2.4.8</t>
  </si>
  <si>
    <t>2.4.9</t>
  </si>
  <si>
    <t>2.4.10</t>
  </si>
  <si>
    <t>2.4.11</t>
  </si>
  <si>
    <t>2.4.12</t>
  </si>
  <si>
    <t>1.1.38</t>
  </si>
  <si>
    <t>1.1.39</t>
  </si>
  <si>
    <t>1.1.40</t>
  </si>
  <si>
    <t>1.1.41</t>
  </si>
  <si>
    <t>2.1.37</t>
  </si>
  <si>
    <t>2.2.17</t>
  </si>
  <si>
    <t>2.2.18</t>
  </si>
  <si>
    <t>2.2.19</t>
  </si>
  <si>
    <t>2.2.20</t>
  </si>
  <si>
    <t>2.2.21</t>
  </si>
  <si>
    <t>2.2.22</t>
  </si>
  <si>
    <t>Реконструкция ул. Мичурина от ул. Рабочей до ул. Торговой в г. Томске</t>
  </si>
  <si>
    <t>1.1.42</t>
  </si>
  <si>
    <t>Строительство ул. Радуница в пос. Родионово</t>
  </si>
  <si>
    <t>1.1.43</t>
  </si>
  <si>
    <t>Строительство ул. Приозерная в г. Томске (участок от д. 20 а до д. 72)</t>
  </si>
  <si>
    <t>2.1.38</t>
  </si>
  <si>
    <t>2.1.39</t>
  </si>
  <si>
    <t>Реконструкция ул. Челюскинцев в г. Томске</t>
  </si>
  <si>
    <t>2.1.40</t>
  </si>
  <si>
    <t>Реконструкция ул. Интернационалистов в г. Томске</t>
  </si>
  <si>
    <t>2.1.41</t>
  </si>
  <si>
    <t>Реконструкция ул. Олега Кошевого в г. Томске</t>
  </si>
  <si>
    <t>2.1.42</t>
  </si>
  <si>
    <t>Реконструкция ул. Маяковского в г. Томске</t>
  </si>
  <si>
    <t>2.1.43</t>
  </si>
  <si>
    <t>Реконструкция пер. Сергея Лазо в г. Томске</t>
  </si>
  <si>
    <t>Реконструкция ул. Бориса Пастернака в п. Апрель г. Томска (решение судов)</t>
  </si>
  <si>
    <t>2.2.13</t>
  </si>
  <si>
    <t>2.2.14</t>
  </si>
  <si>
    <t>2.2.15</t>
  </si>
  <si>
    <t>ПЕРЕЧЕНЬ МЕРОПРИЯТИЙ И РЕСУРСНОЕ ОБЕСПЕЧЕНИЕ ПОДПРОГРАММЫ 
«Развитие улично-дорожной сети»</t>
  </si>
  <si>
    <t>Приложение 2
к подпрограмме
«Развитие улично-дорожной сети»</t>
  </si>
  <si>
    <t>Ответственный исполнитель, соисполнители, участники</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</si>
</sst>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_ ;\-#,##0.00\ "/>
    <numFmt numFmtId="175" formatCode="#,##0.0_ ;\-#,##0.0\ "/>
    <numFmt numFmtId="176" formatCode="_-* #,##0.0_р_._-;\-* #,##0.0_р_._-;_-* &quot;-&quot;??_р_._-;_-@_-"/>
    <numFmt numFmtId="177" formatCode="0.0"/>
    <numFmt numFmtId="178" formatCode="[$-FC19]d\ mmmm\ yyyy\ &quot;г.&quot;"/>
    <numFmt numFmtId="179" formatCode="#,##0_ ;\-#,##0\ "/>
    <numFmt numFmtId="180" formatCode="0.000"/>
    <numFmt numFmtId="181" formatCode="#.##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000"/>
    <numFmt numFmtId="187" formatCode="0.00000"/>
    <numFmt numFmtId="188" formatCode="0.0000"/>
    <numFmt numFmtId="189" formatCode="0.0000000"/>
    <numFmt numFmtId="190" formatCode="#,##0.00000"/>
    <numFmt numFmtId="191" formatCode="#,##0.0000"/>
  </numFmts>
  <fonts count="58">
    <font>
      <sz val="10"/>
      <name val="Arial Cyr"/>
      <family val="0"/>
    </font>
    <font>
      <sz val="8"/>
      <name val="Arial Cyr"/>
      <family val="0"/>
    </font>
    <font>
      <u val="single"/>
      <sz val="10"/>
      <color indexed="12"/>
      <name val="Arial Cyr"/>
      <family val="0"/>
    </font>
    <font>
      <u val="single"/>
      <sz val="10"/>
      <color indexed="36"/>
      <name val="Arial Cyr"/>
      <family val="0"/>
    </font>
    <font>
      <sz val="10"/>
      <name val="Arial"/>
      <family val="2"/>
    </font>
    <font>
      <sz val="12"/>
      <name val="Times New Roman"/>
      <family val="1"/>
    </font>
    <font>
      <sz val="12"/>
      <color indexed="56"/>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Cyr"/>
      <family val="0"/>
    </font>
    <font>
      <sz val="18"/>
      <color indexed="8"/>
      <name val="Times New Roman"/>
      <family val="1"/>
    </font>
    <font>
      <sz val="18"/>
      <color indexed="8"/>
      <name val="Arial Cyr"/>
      <family val="0"/>
    </font>
    <font>
      <sz val="18"/>
      <color indexed="56"/>
      <name val="Times New Roman"/>
      <family val="1"/>
    </font>
    <font>
      <b/>
      <sz val="12"/>
      <color indexed="56"/>
      <name val="Times New Roman"/>
      <family val="1"/>
    </font>
    <font>
      <b/>
      <sz val="12"/>
      <color indexed="8"/>
      <name val="Times New Roman"/>
      <family val="1"/>
    </font>
    <font>
      <sz val="12"/>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tint="0.04998999834060669"/>
      <name val="Times New Roman"/>
      <family val="1"/>
    </font>
    <font>
      <sz val="12"/>
      <color theme="1" tint="0.04998999834060669"/>
      <name val="Arial Cyr"/>
      <family val="0"/>
    </font>
    <font>
      <sz val="18"/>
      <color theme="1" tint="0.04998999834060669"/>
      <name val="Times New Roman"/>
      <family val="1"/>
    </font>
    <font>
      <sz val="18"/>
      <color theme="1" tint="0.04998999834060669"/>
      <name val="Arial Cyr"/>
      <family val="0"/>
    </font>
    <font>
      <sz val="18"/>
      <color rgb="FF002060"/>
      <name val="Times New Roman"/>
      <family val="1"/>
    </font>
    <font>
      <b/>
      <sz val="12"/>
      <color rgb="FF002060"/>
      <name val="Times New Roman"/>
      <family val="1"/>
    </font>
    <font>
      <sz val="12"/>
      <color rgb="FF002060"/>
      <name val="Times New Roman"/>
      <family val="1"/>
    </font>
    <font>
      <b/>
      <sz val="12"/>
      <color theme="1" tint="0.04998999834060669"/>
      <name val="Times New Roman"/>
      <family val="1"/>
    </font>
    <font>
      <sz val="12"/>
      <color theme="1" tint="0.15000000596046448"/>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4" fillId="0" borderId="0">
      <alignment/>
      <protection/>
    </xf>
    <xf numFmtId="0" fontId="4" fillId="0" borderId="0">
      <alignment/>
      <protection/>
    </xf>
    <xf numFmtId="0" fontId="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27">
    <xf numFmtId="0" fontId="0" fillId="0" borderId="0" xfId="0" applyAlignment="1">
      <alignment/>
    </xf>
    <xf numFmtId="173" fontId="49" fillId="0" borderId="10" xfId="0" applyNumberFormat="1" applyFont="1" applyFill="1" applyBorder="1" applyAlignment="1">
      <alignment horizontal="center" vertical="center" wrapText="1"/>
    </xf>
    <xf numFmtId="0" fontId="49" fillId="0" borderId="11" xfId="0" applyFont="1" applyFill="1" applyBorder="1" applyAlignment="1">
      <alignment vertical="top" wrapText="1"/>
    </xf>
    <xf numFmtId="0" fontId="50" fillId="0" borderId="0" xfId="0" applyFont="1" applyFill="1" applyBorder="1" applyAlignment="1">
      <alignment/>
    </xf>
    <xf numFmtId="0" fontId="50" fillId="0" borderId="0" xfId="0" applyFont="1" applyFill="1" applyAlignment="1">
      <alignment/>
    </xf>
    <xf numFmtId="175" fontId="50" fillId="0" borderId="0" xfId="0" applyNumberFormat="1" applyFont="1" applyFill="1" applyAlignment="1">
      <alignment/>
    </xf>
    <xf numFmtId="4" fontId="49" fillId="0" borderId="0" xfId="0" applyNumberFormat="1" applyFont="1" applyFill="1" applyBorder="1" applyAlignment="1">
      <alignment horizontal="center" vertical="center" wrapText="1"/>
    </xf>
    <xf numFmtId="175" fontId="50" fillId="0" borderId="0" xfId="0" applyNumberFormat="1" applyFont="1" applyFill="1" applyBorder="1" applyAlignment="1">
      <alignment/>
    </xf>
    <xf numFmtId="172" fontId="50" fillId="0" borderId="0" xfId="0" applyNumberFormat="1" applyFont="1" applyFill="1" applyAlignment="1">
      <alignment/>
    </xf>
    <xf numFmtId="172" fontId="50" fillId="0" borderId="0" xfId="0" applyNumberFormat="1" applyFont="1" applyFill="1" applyBorder="1" applyAlignment="1">
      <alignment/>
    </xf>
    <xf numFmtId="4" fontId="50" fillId="0" borderId="0" xfId="0" applyNumberFormat="1" applyFont="1" applyFill="1" applyBorder="1" applyAlignment="1">
      <alignment/>
    </xf>
    <xf numFmtId="0" fontId="50" fillId="0" borderId="0" xfId="0" applyFont="1" applyFill="1" applyAlignment="1">
      <alignment horizontal="centerContinuous"/>
    </xf>
    <xf numFmtId="0" fontId="50" fillId="0" borderId="0" xfId="0" applyFont="1" applyFill="1" applyAlignment="1">
      <alignment horizontal="centerContinuous" wrapText="1"/>
    </xf>
    <xf numFmtId="1"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xf>
    <xf numFmtId="174" fontId="51" fillId="0" borderId="10" xfId="62" applyNumberFormat="1" applyFont="1" applyFill="1" applyBorder="1" applyAlignment="1">
      <alignment horizontal="center" vertical="center" wrapText="1"/>
    </xf>
    <xf numFmtId="1" fontId="51" fillId="0" borderId="10" xfId="0" applyNumberFormat="1" applyFont="1" applyFill="1" applyBorder="1" applyAlignment="1">
      <alignment horizontal="center" vertical="center" wrapText="1"/>
    </xf>
    <xf numFmtId="0" fontId="52" fillId="0" borderId="0" xfId="0" applyFont="1" applyFill="1" applyBorder="1" applyAlignment="1">
      <alignment/>
    </xf>
    <xf numFmtId="0" fontId="52" fillId="0" borderId="0" xfId="0" applyFont="1" applyFill="1" applyAlignment="1">
      <alignment/>
    </xf>
    <xf numFmtId="1" fontId="53" fillId="0" borderId="10" xfId="0" applyNumberFormat="1" applyFont="1" applyFill="1" applyBorder="1" applyAlignment="1">
      <alignment horizontal="center" vertical="center" wrapText="1"/>
    </xf>
    <xf numFmtId="1" fontId="54" fillId="0" borderId="10" xfId="0" applyNumberFormat="1" applyFont="1" applyFill="1" applyBorder="1" applyAlignment="1">
      <alignment horizontal="center" vertical="center" wrapText="1"/>
    </xf>
    <xf numFmtId="175" fontId="54" fillId="0" borderId="10" xfId="62" applyNumberFormat="1" applyFont="1" applyFill="1" applyBorder="1" applyAlignment="1">
      <alignment horizontal="center" vertical="center" wrapText="1"/>
    </xf>
    <xf numFmtId="0" fontId="55" fillId="0" borderId="10" xfId="0" applyFont="1" applyFill="1" applyBorder="1" applyAlignment="1">
      <alignment horizontal="left" vertical="center" wrapText="1"/>
    </xf>
    <xf numFmtId="1" fontId="55" fillId="0" borderId="10" xfId="0" applyNumberFormat="1" applyFont="1" applyFill="1" applyBorder="1" applyAlignment="1">
      <alignment horizontal="center" vertical="center" wrapText="1"/>
    </xf>
    <xf numFmtId="175" fontId="55" fillId="0" borderId="10" xfId="62" applyNumberFormat="1" applyFont="1" applyFill="1" applyBorder="1" applyAlignment="1">
      <alignment horizontal="center" vertical="center" wrapText="1"/>
    </xf>
    <xf numFmtId="1" fontId="56" fillId="0" borderId="10" xfId="0" applyNumberFormat="1" applyFont="1" applyFill="1" applyBorder="1" applyAlignment="1">
      <alignment horizontal="center" vertical="center" wrapText="1"/>
    </xf>
    <xf numFmtId="175" fontId="56" fillId="0" borderId="10" xfId="62" applyNumberFormat="1" applyFont="1" applyFill="1" applyBorder="1" applyAlignment="1">
      <alignment horizontal="center" vertical="center" wrapText="1"/>
    </xf>
    <xf numFmtId="0" fontId="49" fillId="0" borderId="10" xfId="0" applyFont="1" applyFill="1" applyBorder="1" applyAlignment="1">
      <alignment horizontal="left" vertical="center" wrapText="1"/>
    </xf>
    <xf numFmtId="175" fontId="49" fillId="0" borderId="10" xfId="62" applyNumberFormat="1" applyFont="1" applyFill="1" applyBorder="1" applyAlignment="1">
      <alignment horizontal="center" vertical="center" wrapText="1"/>
    </xf>
    <xf numFmtId="173" fontId="49" fillId="0" borderId="10" xfId="62" applyNumberFormat="1" applyFont="1" applyFill="1" applyBorder="1" applyAlignment="1">
      <alignment horizontal="center" vertical="center" wrapText="1"/>
    </xf>
    <xf numFmtId="0" fontId="49" fillId="0" borderId="10" xfId="0" applyFont="1" applyFill="1" applyBorder="1" applyAlignment="1">
      <alignment vertical="top" wrapText="1"/>
    </xf>
    <xf numFmtId="175" fontId="49" fillId="0" borderId="12" xfId="62" applyNumberFormat="1" applyFont="1" applyFill="1" applyBorder="1" applyAlignment="1">
      <alignment horizontal="center" vertical="center" wrapText="1"/>
    </xf>
    <xf numFmtId="173" fontId="49" fillId="0" borderId="12" xfId="0" applyNumberFormat="1" applyFont="1" applyFill="1" applyBorder="1" applyAlignment="1">
      <alignment horizontal="center" vertical="center" wrapText="1"/>
    </xf>
    <xf numFmtId="1" fontId="51" fillId="0" borderId="0" xfId="0" applyNumberFormat="1" applyFont="1" applyFill="1" applyBorder="1" applyAlignment="1">
      <alignment vertical="center" wrapText="1"/>
    </xf>
    <xf numFmtId="1" fontId="56" fillId="0" borderId="0" xfId="0" applyNumberFormat="1" applyFont="1" applyFill="1" applyBorder="1" applyAlignment="1">
      <alignment horizontal="center" vertical="center" wrapText="1"/>
    </xf>
    <xf numFmtId="174" fontId="56" fillId="0" borderId="0" xfId="62" applyNumberFormat="1" applyFont="1" applyFill="1" applyBorder="1" applyAlignment="1">
      <alignment horizontal="center" vertical="center" wrapText="1"/>
    </xf>
    <xf numFmtId="0" fontId="49" fillId="0" borderId="0" xfId="0" applyFont="1" applyFill="1" applyBorder="1" applyAlignment="1">
      <alignment horizontal="center" vertical="center" wrapText="1"/>
    </xf>
    <xf numFmtId="1" fontId="49" fillId="0" borderId="0" xfId="0" applyNumberFormat="1" applyFont="1" applyFill="1" applyBorder="1" applyAlignment="1">
      <alignment horizontal="center" vertical="center" wrapText="1"/>
    </xf>
    <xf numFmtId="174" fontId="49" fillId="0" borderId="0" xfId="62" applyNumberFormat="1" applyFont="1" applyFill="1" applyBorder="1" applyAlignment="1">
      <alignment horizontal="center" vertical="center" wrapText="1"/>
    </xf>
    <xf numFmtId="173" fontId="51" fillId="0" borderId="0" xfId="0" applyNumberFormat="1" applyFont="1" applyFill="1" applyBorder="1" applyAlignment="1">
      <alignment vertical="center" wrapText="1"/>
    </xf>
    <xf numFmtId="175" fontId="49" fillId="0" borderId="0" xfId="62" applyNumberFormat="1" applyFont="1" applyFill="1" applyBorder="1" applyAlignment="1">
      <alignment horizontal="center" vertical="center" wrapText="1"/>
    </xf>
    <xf numFmtId="175" fontId="56" fillId="0" borderId="0" xfId="62" applyNumberFormat="1" applyFont="1" applyFill="1" applyBorder="1" applyAlignment="1">
      <alignment horizontal="center" vertical="center" wrapText="1"/>
    </xf>
    <xf numFmtId="177" fontId="49" fillId="0" borderId="0" xfId="0" applyNumberFormat="1" applyFont="1" applyFill="1" applyBorder="1" applyAlignment="1">
      <alignment horizontal="center" vertical="center" wrapText="1"/>
    </xf>
    <xf numFmtId="0" fontId="50" fillId="0" borderId="11" xfId="0" applyFont="1" applyFill="1" applyBorder="1" applyAlignment="1">
      <alignment/>
    </xf>
    <xf numFmtId="173" fontId="57" fillId="0" borderId="10" xfId="0" applyNumberFormat="1" applyFont="1" applyFill="1" applyBorder="1" applyAlignment="1">
      <alignment horizontal="center" vertical="center" wrapText="1"/>
    </xf>
    <xf numFmtId="1" fontId="54" fillId="0" borderId="0" xfId="0" applyNumberFormat="1" applyFont="1" applyFill="1" applyBorder="1" applyAlignment="1">
      <alignment horizontal="center" vertical="center" wrapText="1"/>
    </xf>
    <xf numFmtId="175" fontId="54" fillId="0" borderId="0" xfId="62" applyNumberFormat="1" applyFont="1" applyFill="1" applyBorder="1" applyAlignment="1">
      <alignment horizontal="center" vertical="center" wrapText="1"/>
    </xf>
    <xf numFmtId="0" fontId="55" fillId="0" borderId="0" xfId="0" applyFont="1" applyFill="1" applyBorder="1" applyAlignment="1">
      <alignment horizontal="left" vertical="center" wrapText="1"/>
    </xf>
    <xf numFmtId="175" fontId="54" fillId="0" borderId="13" xfId="62" applyNumberFormat="1" applyFont="1" applyFill="1" applyBorder="1" applyAlignment="1">
      <alignment horizontal="center" vertical="center" wrapText="1"/>
    </xf>
    <xf numFmtId="1" fontId="55" fillId="0" borderId="0" xfId="0" applyNumberFormat="1" applyFont="1" applyFill="1" applyBorder="1" applyAlignment="1">
      <alignment horizontal="center" vertical="center" wrapText="1"/>
    </xf>
    <xf numFmtId="175" fontId="55" fillId="0" borderId="0" xfId="62" applyNumberFormat="1" applyFont="1" applyFill="1" applyBorder="1" applyAlignment="1">
      <alignment horizontal="center" vertical="center" wrapText="1"/>
    </xf>
    <xf numFmtId="175" fontId="55" fillId="0" borderId="13" xfId="62" applyNumberFormat="1" applyFont="1" applyFill="1" applyBorder="1" applyAlignment="1">
      <alignment horizontal="center" vertical="center" wrapText="1"/>
    </xf>
    <xf numFmtId="0" fontId="49" fillId="0" borderId="12" xfId="0" applyFont="1" applyFill="1" applyBorder="1" applyAlignment="1">
      <alignment vertical="top" wrapText="1"/>
    </xf>
    <xf numFmtId="49" fontId="50" fillId="0" borderId="0" xfId="0" applyNumberFormat="1" applyFont="1" applyFill="1" applyAlignment="1">
      <alignment horizontal="center" vertical="center" wrapText="1"/>
    </xf>
    <xf numFmtId="0" fontId="50" fillId="0" borderId="0" xfId="0" applyFont="1" applyFill="1" applyAlignment="1">
      <alignment horizontal="center" vertical="center" wrapText="1"/>
    </xf>
    <xf numFmtId="172" fontId="50" fillId="0" borderId="0" xfId="0" applyNumberFormat="1" applyFont="1" applyFill="1" applyAlignment="1">
      <alignment horizontal="center" vertical="center" wrapText="1"/>
    </xf>
    <xf numFmtId="49" fontId="50" fillId="0" borderId="0" xfId="0" applyNumberFormat="1" applyFont="1" applyFill="1" applyAlignment="1">
      <alignment/>
    </xf>
    <xf numFmtId="2" fontId="50" fillId="0" borderId="0" xfId="0" applyNumberFormat="1" applyFont="1" applyFill="1" applyAlignment="1">
      <alignment/>
    </xf>
    <xf numFmtId="1" fontId="5" fillId="0" borderId="10" xfId="54" applyNumberFormat="1" applyFont="1" applyFill="1" applyBorder="1" applyAlignment="1" applyProtection="1">
      <alignment horizontal="center" vertical="center" wrapText="1"/>
      <protection locked="0"/>
    </xf>
    <xf numFmtId="173" fontId="50" fillId="0" borderId="0" xfId="0" applyNumberFormat="1" applyFont="1" applyFill="1" applyAlignment="1">
      <alignment/>
    </xf>
    <xf numFmtId="1" fontId="53" fillId="0" borderId="14" xfId="0" applyNumberFormat="1" applyFont="1" applyFill="1" applyBorder="1" applyAlignment="1">
      <alignment horizontal="center" vertical="center" wrapText="1"/>
    </xf>
    <xf numFmtId="1" fontId="53" fillId="0" borderId="0"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2" xfId="0" applyFont="1" applyFill="1" applyBorder="1" applyAlignment="1">
      <alignment horizontal="center" vertical="center" wrapText="1"/>
    </xf>
    <xf numFmtId="1" fontId="51" fillId="0" borderId="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0" fontId="49" fillId="0" borderId="11" xfId="0" applyFont="1" applyFill="1" applyBorder="1" applyAlignment="1">
      <alignment horizontal="center" vertical="top" wrapText="1"/>
    </xf>
    <xf numFmtId="1" fontId="51" fillId="0" borderId="15" xfId="0" applyNumberFormat="1" applyFont="1" applyFill="1" applyBorder="1" applyAlignment="1">
      <alignment horizontal="center" vertical="center" wrapText="1"/>
    </xf>
    <xf numFmtId="1" fontId="51" fillId="0" borderId="11" xfId="0" applyNumberFormat="1" applyFont="1" applyFill="1" applyBorder="1" applyAlignment="1">
      <alignment horizontal="center" vertical="center" wrapText="1"/>
    </xf>
    <xf numFmtId="1" fontId="51" fillId="0" borderId="12"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49" fillId="32" borderId="10" xfId="0" applyFont="1" applyFill="1" applyBorder="1" applyAlignment="1">
      <alignment horizontal="center" vertical="center" wrapText="1"/>
    </xf>
    <xf numFmtId="173" fontId="49" fillId="32" borderId="10" xfId="0" applyNumberFormat="1" applyFont="1" applyFill="1" applyBorder="1" applyAlignment="1">
      <alignment horizontal="center" vertical="center" wrapText="1"/>
    </xf>
    <xf numFmtId="0" fontId="49" fillId="32" borderId="11" xfId="0" applyFont="1" applyFill="1" applyBorder="1" applyAlignment="1">
      <alignment vertical="top" wrapText="1"/>
    </xf>
    <xf numFmtId="49" fontId="49" fillId="12" borderId="10" xfId="0" applyNumberFormat="1" applyFont="1" applyFill="1" applyBorder="1" applyAlignment="1">
      <alignment horizontal="center" vertical="center" wrapText="1"/>
    </xf>
    <xf numFmtId="0" fontId="49" fillId="12" borderId="10" xfId="0" applyFont="1" applyFill="1" applyBorder="1" applyAlignment="1">
      <alignment horizontal="center" vertical="center" wrapText="1"/>
    </xf>
    <xf numFmtId="175" fontId="49" fillId="12" borderId="10" xfId="62" applyNumberFormat="1" applyFont="1" applyFill="1" applyBorder="1" applyAlignment="1">
      <alignment horizontal="center" vertical="center" wrapText="1"/>
    </xf>
    <xf numFmtId="173" fontId="49" fillId="12" borderId="10" xfId="0" applyNumberFormat="1" applyFont="1" applyFill="1" applyBorder="1" applyAlignment="1">
      <alignment horizontal="center" vertical="center" wrapText="1"/>
    </xf>
    <xf numFmtId="175" fontId="49" fillId="32" borderId="10" xfId="62"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1" fontId="53" fillId="0" borderId="16" xfId="0" applyNumberFormat="1" applyFont="1" applyFill="1" applyBorder="1" applyAlignment="1">
      <alignment horizontal="center" vertical="center" wrapText="1"/>
    </xf>
    <xf numFmtId="1" fontId="53" fillId="0" borderId="17" xfId="0" applyNumberFormat="1" applyFont="1" applyFill="1" applyBorder="1" applyAlignment="1">
      <alignment horizontal="center" vertical="center" wrapText="1"/>
    </xf>
    <xf numFmtId="1" fontId="53" fillId="0" borderId="18" xfId="0" applyNumberFormat="1" applyFont="1" applyFill="1" applyBorder="1" applyAlignment="1">
      <alignment horizontal="center" vertical="center" wrapText="1"/>
    </xf>
    <xf numFmtId="1" fontId="53" fillId="0" borderId="14" xfId="0" applyNumberFormat="1" applyFont="1" applyFill="1" applyBorder="1" applyAlignment="1">
      <alignment horizontal="center" vertical="center" wrapText="1"/>
    </xf>
    <xf numFmtId="1" fontId="53" fillId="0" borderId="0" xfId="0" applyNumberFormat="1" applyFont="1" applyFill="1" applyBorder="1" applyAlignment="1">
      <alignment horizontal="center" vertical="center" wrapText="1"/>
    </xf>
    <xf numFmtId="1" fontId="53" fillId="0" borderId="19" xfId="0" applyNumberFormat="1" applyFont="1" applyFill="1" applyBorder="1" applyAlignment="1">
      <alignment horizontal="center" vertical="center" wrapText="1"/>
    </xf>
    <xf numFmtId="49" fontId="53" fillId="0" borderId="10" xfId="0" applyNumberFormat="1" applyFont="1" applyFill="1" applyBorder="1" applyAlignment="1">
      <alignment horizontal="center" vertical="center" wrapText="1"/>
    </xf>
    <xf numFmtId="49" fontId="49" fillId="0" borderId="15"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9" fillId="0" borderId="12" xfId="0" applyFont="1" applyFill="1" applyBorder="1" applyAlignment="1">
      <alignment horizontal="center" vertical="center" wrapText="1"/>
    </xf>
    <xf numFmtId="49" fontId="53" fillId="0" borderId="0" xfId="0" applyNumberFormat="1" applyFont="1" applyFill="1" applyBorder="1" applyAlignment="1">
      <alignment horizontal="center" vertical="center" wrapText="1"/>
    </xf>
    <xf numFmtId="49" fontId="53" fillId="0" borderId="15" xfId="0" applyNumberFormat="1" applyFont="1" applyFill="1" applyBorder="1" applyAlignment="1">
      <alignment horizontal="center" vertical="center" wrapText="1"/>
    </xf>
    <xf numFmtId="49" fontId="53" fillId="0" borderId="11" xfId="0" applyNumberFormat="1"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1" fontId="53" fillId="0" borderId="20" xfId="0" applyNumberFormat="1" applyFont="1" applyFill="1" applyBorder="1" applyAlignment="1">
      <alignment horizontal="center" vertical="center" wrapText="1"/>
    </xf>
    <xf numFmtId="49" fontId="51" fillId="0" borderId="15" xfId="0" applyNumberFormat="1" applyFont="1" applyFill="1" applyBorder="1" applyAlignment="1">
      <alignment horizontal="center" vertical="center" wrapText="1"/>
    </xf>
    <xf numFmtId="49" fontId="51" fillId="0" borderId="11" xfId="0" applyNumberFormat="1" applyFont="1" applyFill="1" applyBorder="1" applyAlignment="1">
      <alignment horizontal="center" vertical="center" wrapText="1"/>
    </xf>
    <xf numFmtId="49" fontId="51" fillId="0" borderId="12" xfId="0" applyNumberFormat="1" applyFont="1" applyFill="1" applyBorder="1" applyAlignment="1">
      <alignment horizontal="center" vertical="center" wrapText="1"/>
    </xf>
    <xf numFmtId="1" fontId="51" fillId="0" borderId="16" xfId="0" applyNumberFormat="1" applyFont="1" applyFill="1" applyBorder="1" applyAlignment="1">
      <alignment horizontal="center" vertical="center" wrapText="1"/>
    </xf>
    <xf numFmtId="1" fontId="51" fillId="0" borderId="14" xfId="0" applyNumberFormat="1" applyFont="1" applyFill="1" applyBorder="1" applyAlignment="1">
      <alignment horizontal="center" vertical="center" wrapText="1"/>
    </xf>
    <xf numFmtId="1" fontId="51" fillId="0" borderId="20" xfId="0" applyNumberFormat="1" applyFont="1" applyFill="1" applyBorder="1" applyAlignment="1">
      <alignment horizontal="center" vertical="center" wrapText="1"/>
    </xf>
    <xf numFmtId="4" fontId="49" fillId="0" borderId="15" xfId="0" applyNumberFormat="1" applyFont="1" applyFill="1" applyBorder="1" applyAlignment="1">
      <alignment horizontal="center" vertical="center" wrapText="1"/>
    </xf>
    <xf numFmtId="4" fontId="49" fillId="0" borderId="11" xfId="0" applyNumberFormat="1" applyFont="1" applyFill="1" applyBorder="1" applyAlignment="1">
      <alignment horizontal="center" vertical="center" wrapText="1"/>
    </xf>
    <xf numFmtId="1" fontId="51" fillId="0" borderId="0" xfId="0" applyNumberFormat="1" applyFont="1" applyFill="1" applyBorder="1" applyAlignment="1">
      <alignment horizontal="center" vertical="center" wrapText="1"/>
    </xf>
    <xf numFmtId="4" fontId="49" fillId="0" borderId="10" xfId="0" applyNumberFormat="1" applyFont="1" applyFill="1" applyBorder="1" applyAlignment="1">
      <alignment horizontal="center" vertical="center" wrapText="1"/>
    </xf>
    <xf numFmtId="1" fontId="51" fillId="0" borderId="10" xfId="0" applyNumberFormat="1" applyFont="1" applyFill="1" applyBorder="1" applyAlignment="1">
      <alignment horizontal="left" vertical="center" wrapText="1"/>
    </xf>
    <xf numFmtId="0" fontId="49" fillId="0" borderId="10" xfId="0" applyFont="1" applyFill="1" applyBorder="1" applyAlignment="1">
      <alignment horizontal="center" vertical="center" wrapText="1"/>
    </xf>
    <xf numFmtId="0" fontId="49" fillId="0" borderId="11" xfId="0" applyFont="1" applyFill="1" applyBorder="1" applyAlignment="1">
      <alignment horizontal="center" vertical="top" wrapText="1"/>
    </xf>
    <xf numFmtId="0" fontId="49" fillId="0" borderId="15" xfId="0" applyFont="1" applyFill="1" applyBorder="1" applyAlignment="1">
      <alignment horizontal="center" vertical="top" wrapText="1"/>
    </xf>
    <xf numFmtId="0" fontId="49" fillId="0" borderId="12" xfId="0" applyFont="1" applyFill="1" applyBorder="1" applyAlignment="1">
      <alignment horizontal="center" vertical="top" wrapText="1"/>
    </xf>
    <xf numFmtId="1" fontId="51" fillId="0" borderId="15" xfId="0" applyNumberFormat="1" applyFont="1" applyFill="1" applyBorder="1" applyAlignment="1">
      <alignment horizontal="center" vertical="center" wrapText="1"/>
    </xf>
    <xf numFmtId="1" fontId="51" fillId="0" borderId="11" xfId="0" applyNumberFormat="1" applyFont="1" applyFill="1" applyBorder="1" applyAlignment="1">
      <alignment horizontal="center" vertical="center" wrapText="1"/>
    </xf>
    <xf numFmtId="1" fontId="51" fillId="0" borderId="12" xfId="0" applyNumberFormat="1" applyFont="1" applyFill="1" applyBorder="1" applyAlignment="1">
      <alignment horizontal="center" vertical="center" wrapText="1"/>
    </xf>
    <xf numFmtId="4" fontId="49" fillId="0" borderId="12"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0" fillId="0" borderId="0" xfId="0" applyFont="1" applyFill="1" applyAlignment="1">
      <alignment horizontal="right" wrapText="1"/>
    </xf>
    <xf numFmtId="1" fontId="53" fillId="0" borderId="15" xfId="0" applyNumberFormat="1" applyFont="1" applyFill="1" applyBorder="1" applyAlignment="1">
      <alignment horizontal="center" vertical="center" wrapText="1"/>
    </xf>
    <xf numFmtId="1" fontId="53" fillId="0" borderId="11" xfId="0" applyNumberFormat="1" applyFont="1" applyFill="1" applyBorder="1" applyAlignment="1">
      <alignment horizontal="center" vertical="center" wrapText="1"/>
    </xf>
    <xf numFmtId="1" fontId="53" fillId="0" borderId="12"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3" xfId="53"/>
    <cellStyle name="Обычный_Pril_6_6_1111_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648"/>
  <sheetViews>
    <sheetView tabSelected="1" zoomScale="60" zoomScaleNormal="60" zoomScaleSheetLayoutView="50" zoomScalePageLayoutView="0" workbookViewId="0" topLeftCell="A1">
      <pane xSplit="2" ySplit="15" topLeftCell="C16" activePane="bottomRight" state="frozen"/>
      <selection pane="topLeft" activeCell="A1" sqref="A1"/>
      <selection pane="topRight" activeCell="C1" sqref="C1"/>
      <selection pane="bottomLeft" activeCell="A16" sqref="A16"/>
      <selection pane="bottomRight" activeCell="A2" sqref="A2:Q29"/>
    </sheetView>
  </sheetViews>
  <sheetFormatPr defaultColWidth="9.00390625" defaultRowHeight="12.75"/>
  <cols>
    <col min="1" max="1" width="12.625" style="4" bestFit="1" customWidth="1"/>
    <col min="2" max="2" width="54.375" style="4" customWidth="1"/>
    <col min="3" max="3" width="22.125" style="4" customWidth="1"/>
    <col min="4" max="4" width="17.25390625" style="4" customWidth="1"/>
    <col min="5" max="5" width="18.875" style="4" customWidth="1"/>
    <col min="6" max="6" width="14.625" style="4" customWidth="1"/>
    <col min="7" max="7" width="16.375" style="4" customWidth="1"/>
    <col min="8" max="8" width="15.125" style="4" customWidth="1"/>
    <col min="9" max="10" width="23.125" style="4" customWidth="1"/>
    <col min="11" max="11" width="21.875" style="4" customWidth="1"/>
    <col min="12" max="12" width="21.25390625" style="4" customWidth="1"/>
    <col min="13" max="13" width="21.875" style="4" customWidth="1"/>
    <col min="14" max="14" width="21.25390625" style="4" customWidth="1"/>
    <col min="15" max="15" width="21.875" style="4" customWidth="1"/>
    <col min="16" max="16" width="21.25390625" style="4" customWidth="1"/>
    <col min="17" max="17" width="19.00390625" style="4" customWidth="1"/>
    <col min="18" max="18" width="21.375" style="3" customWidth="1"/>
    <col min="19" max="107" width="9.125" style="3" customWidth="1"/>
    <col min="108" max="16384" width="9.125" style="4" customWidth="1"/>
  </cols>
  <sheetData>
    <row r="1" spans="9:10" ht="15">
      <c r="I1" s="5"/>
      <c r="J1" s="5"/>
    </row>
    <row r="2" spans="3:17" ht="43.5" customHeight="1">
      <c r="C2" s="6"/>
      <c r="D2" s="6"/>
      <c r="E2" s="6"/>
      <c r="F2" s="3"/>
      <c r="G2" s="7"/>
      <c r="I2" s="8"/>
      <c r="J2" s="8"/>
      <c r="K2" s="5"/>
      <c r="M2" s="5"/>
      <c r="N2" s="5"/>
      <c r="O2" s="123" t="s">
        <v>346</v>
      </c>
      <c r="P2" s="123"/>
      <c r="Q2" s="123"/>
    </row>
    <row r="3" spans="3:7" ht="15">
      <c r="C3" s="9"/>
      <c r="D3" s="9"/>
      <c r="E3" s="9"/>
      <c r="F3" s="3"/>
      <c r="G3" s="3"/>
    </row>
    <row r="4" spans="3:7" ht="15">
      <c r="C4" s="10"/>
      <c r="D4" s="10"/>
      <c r="E4" s="10"/>
      <c r="F4" s="3"/>
      <c r="G4" s="3"/>
    </row>
    <row r="5" spans="3:7" ht="15">
      <c r="C5" s="3"/>
      <c r="D5" s="3"/>
      <c r="E5" s="3"/>
      <c r="F5" s="3"/>
      <c r="G5" s="3"/>
    </row>
    <row r="6" spans="3:7" ht="15">
      <c r="C6" s="3"/>
      <c r="D6" s="3"/>
      <c r="E6" s="3"/>
      <c r="F6" s="3"/>
      <c r="G6" s="3"/>
    </row>
    <row r="7" spans="1:16" ht="15">
      <c r="A7" s="11"/>
      <c r="B7" s="11"/>
      <c r="C7" s="11"/>
      <c r="D7" s="11"/>
      <c r="E7" s="11"/>
      <c r="F7" s="11"/>
      <c r="G7" s="11"/>
      <c r="H7" s="11"/>
      <c r="I7" s="11"/>
      <c r="J7" s="11"/>
      <c r="K7" s="11"/>
      <c r="L7" s="11"/>
      <c r="M7" s="11"/>
      <c r="N7" s="11"/>
      <c r="O7" s="11"/>
      <c r="P7" s="11"/>
    </row>
    <row r="8" spans="1:16" ht="30">
      <c r="A8" s="12" t="s">
        <v>345</v>
      </c>
      <c r="B8" s="11"/>
      <c r="C8" s="11"/>
      <c r="D8" s="11"/>
      <c r="E8" s="11"/>
      <c r="F8" s="11"/>
      <c r="G8" s="11"/>
      <c r="H8" s="11"/>
      <c r="I8" s="11"/>
      <c r="J8" s="11"/>
      <c r="K8" s="11"/>
      <c r="L8" s="11"/>
      <c r="M8" s="11"/>
      <c r="N8" s="11"/>
      <c r="O8" s="11"/>
      <c r="P8" s="11"/>
    </row>
    <row r="11" spans="1:17" ht="15.75" customHeight="1">
      <c r="A11" s="112" t="s">
        <v>0</v>
      </c>
      <c r="B11" s="112" t="s">
        <v>41</v>
      </c>
      <c r="C11" s="109" t="s">
        <v>89</v>
      </c>
      <c r="D11" s="109" t="s">
        <v>271</v>
      </c>
      <c r="E11" s="109" t="s">
        <v>272</v>
      </c>
      <c r="F11" s="112" t="s">
        <v>14</v>
      </c>
      <c r="G11" s="112" t="s">
        <v>17</v>
      </c>
      <c r="H11" s="112"/>
      <c r="I11" s="114" t="s">
        <v>40</v>
      </c>
      <c r="J11" s="114"/>
      <c r="K11" s="114"/>
      <c r="L11" s="114"/>
      <c r="M11" s="114"/>
      <c r="N11" s="114"/>
      <c r="O11" s="114"/>
      <c r="P11" s="114"/>
      <c r="Q11" s="95" t="s">
        <v>347</v>
      </c>
    </row>
    <row r="12" spans="1:17" ht="14.25" customHeight="1">
      <c r="A12" s="112"/>
      <c r="B12" s="112"/>
      <c r="C12" s="110"/>
      <c r="D12" s="110"/>
      <c r="E12" s="110"/>
      <c r="F12" s="112"/>
      <c r="G12" s="112"/>
      <c r="H12" s="112"/>
      <c r="I12" s="114"/>
      <c r="J12" s="114"/>
      <c r="K12" s="114"/>
      <c r="L12" s="114"/>
      <c r="M12" s="114"/>
      <c r="N12" s="114"/>
      <c r="O12" s="114"/>
      <c r="P12" s="114"/>
      <c r="Q12" s="96"/>
    </row>
    <row r="13" spans="1:17" ht="29.25" customHeight="1">
      <c r="A13" s="112"/>
      <c r="B13" s="112"/>
      <c r="C13" s="110"/>
      <c r="D13" s="110"/>
      <c r="E13" s="110"/>
      <c r="F13" s="112"/>
      <c r="G13" s="112"/>
      <c r="H13" s="112"/>
      <c r="I13" s="114" t="s">
        <v>18</v>
      </c>
      <c r="J13" s="114"/>
      <c r="K13" s="114" t="s">
        <v>20</v>
      </c>
      <c r="L13" s="114"/>
      <c r="M13" s="114" t="s">
        <v>19</v>
      </c>
      <c r="N13" s="114"/>
      <c r="O13" s="114" t="s">
        <v>21</v>
      </c>
      <c r="P13" s="114"/>
      <c r="Q13" s="96"/>
    </row>
    <row r="14" spans="1:17" ht="3" customHeight="1">
      <c r="A14" s="112"/>
      <c r="B14" s="112"/>
      <c r="C14" s="110"/>
      <c r="D14" s="110"/>
      <c r="E14" s="110"/>
      <c r="F14" s="112"/>
      <c r="G14" s="112"/>
      <c r="H14" s="112"/>
      <c r="I14" s="114"/>
      <c r="J14" s="114"/>
      <c r="K14" s="114"/>
      <c r="L14" s="114"/>
      <c r="M14" s="114"/>
      <c r="N14" s="114"/>
      <c r="O14" s="114"/>
      <c r="P14" s="114"/>
      <c r="Q14" s="96"/>
    </row>
    <row r="15" spans="1:17" ht="51.75" customHeight="1">
      <c r="A15" s="112"/>
      <c r="B15" s="112"/>
      <c r="C15" s="121"/>
      <c r="D15" s="121"/>
      <c r="E15" s="121"/>
      <c r="F15" s="112"/>
      <c r="G15" s="69" t="s">
        <v>15</v>
      </c>
      <c r="H15" s="69" t="s">
        <v>16</v>
      </c>
      <c r="I15" s="69" t="s">
        <v>15</v>
      </c>
      <c r="J15" s="69" t="s">
        <v>16</v>
      </c>
      <c r="K15" s="69" t="s">
        <v>15</v>
      </c>
      <c r="L15" s="69" t="s">
        <v>16</v>
      </c>
      <c r="M15" s="69" t="s">
        <v>15</v>
      </c>
      <c r="N15" s="69" t="s">
        <v>16</v>
      </c>
      <c r="O15" s="69" t="s">
        <v>15</v>
      </c>
      <c r="P15" s="69" t="s">
        <v>174</v>
      </c>
      <c r="Q15" s="97"/>
    </row>
    <row r="16" spans="1:17" ht="15.75" customHeight="1">
      <c r="A16" s="13">
        <v>1</v>
      </c>
      <c r="B16" s="13">
        <v>2</v>
      </c>
      <c r="C16" s="13">
        <v>3</v>
      </c>
      <c r="D16" s="13">
        <v>4</v>
      </c>
      <c r="E16" s="13">
        <v>5</v>
      </c>
      <c r="F16" s="13">
        <v>6</v>
      </c>
      <c r="G16" s="13">
        <v>7</v>
      </c>
      <c r="H16" s="13">
        <v>8</v>
      </c>
      <c r="I16" s="13">
        <v>9</v>
      </c>
      <c r="J16" s="13">
        <v>10</v>
      </c>
      <c r="K16" s="13">
        <v>11</v>
      </c>
      <c r="L16" s="13">
        <v>12</v>
      </c>
      <c r="M16" s="13">
        <v>13</v>
      </c>
      <c r="N16" s="13">
        <v>14</v>
      </c>
      <c r="O16" s="13">
        <v>15</v>
      </c>
      <c r="P16" s="13">
        <v>16</v>
      </c>
      <c r="Q16" s="14">
        <v>15</v>
      </c>
    </row>
    <row r="17" spans="1:107" s="18" customFormat="1" ht="72" customHeight="1">
      <c r="A17" s="113" t="s">
        <v>46</v>
      </c>
      <c r="B17" s="113"/>
      <c r="C17" s="113"/>
      <c r="D17" s="113"/>
      <c r="E17" s="113"/>
      <c r="F17" s="113"/>
      <c r="G17" s="15"/>
      <c r="H17" s="15"/>
      <c r="I17" s="16"/>
      <c r="J17" s="16"/>
      <c r="K17" s="16"/>
      <c r="L17" s="16"/>
      <c r="M17" s="16"/>
      <c r="N17" s="16"/>
      <c r="O17" s="16"/>
      <c r="P17" s="16"/>
      <c r="Q17" s="116" t="s">
        <v>134</v>
      </c>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row>
    <row r="18" spans="1:17" ht="19.5" customHeight="1">
      <c r="A18" s="99"/>
      <c r="B18" s="85" t="s">
        <v>94</v>
      </c>
      <c r="C18" s="19"/>
      <c r="D18" s="19"/>
      <c r="E18" s="19"/>
      <c r="F18" s="20" t="s">
        <v>23</v>
      </c>
      <c r="G18" s="21">
        <f>I18+K18+M18+O18</f>
        <v>6471290</v>
      </c>
      <c r="H18" s="21">
        <f aca="true" t="shared" si="0" ref="G18:H24">J18+L18+N18+P18</f>
        <v>2450285.6</v>
      </c>
      <c r="I18" s="21">
        <f>I19+I20+I21+I22+I23+I24+I25+I26+I27+I28+I29</f>
        <v>2017844.3000000003</v>
      </c>
      <c r="J18" s="21">
        <f aca="true" t="shared" si="1" ref="J18:P18">J19+J20+J21+J22+J23+J24+J25+J26+J27+J28+J29</f>
        <v>493046.5</v>
      </c>
      <c r="K18" s="21">
        <f t="shared" si="1"/>
        <v>1866690.5</v>
      </c>
      <c r="L18" s="21">
        <f t="shared" si="1"/>
        <v>1866690.5</v>
      </c>
      <c r="M18" s="21">
        <f t="shared" si="1"/>
        <v>2586755.2</v>
      </c>
      <c r="N18" s="21">
        <f t="shared" si="1"/>
        <v>90548.6</v>
      </c>
      <c r="O18" s="21">
        <f t="shared" si="1"/>
        <v>0</v>
      </c>
      <c r="P18" s="21">
        <f t="shared" si="1"/>
        <v>0</v>
      </c>
      <c r="Q18" s="115"/>
    </row>
    <row r="19" spans="1:17" ht="22.5" customHeight="1">
      <c r="A19" s="100"/>
      <c r="B19" s="88"/>
      <c r="C19" s="19"/>
      <c r="D19" s="19"/>
      <c r="E19" s="19"/>
      <c r="F19" s="23">
        <v>2015</v>
      </c>
      <c r="G19" s="24">
        <f t="shared" si="0"/>
        <v>123108.90000000002</v>
      </c>
      <c r="H19" s="24">
        <f t="shared" si="0"/>
        <v>123108.90000000002</v>
      </c>
      <c r="I19" s="24">
        <f aca="true" t="shared" si="2" ref="I19:I29">I479</f>
        <v>116641.80000000002</v>
      </c>
      <c r="J19" s="24">
        <f aca="true" t="shared" si="3" ref="J19:P19">J479</f>
        <v>116641.80000000002</v>
      </c>
      <c r="K19" s="24">
        <f t="shared" si="3"/>
        <v>0</v>
      </c>
      <c r="L19" s="24">
        <f t="shared" si="3"/>
        <v>0</v>
      </c>
      <c r="M19" s="24">
        <f t="shared" si="3"/>
        <v>6467.1</v>
      </c>
      <c r="N19" s="24">
        <f t="shared" si="3"/>
        <v>6467.1</v>
      </c>
      <c r="O19" s="24">
        <f t="shared" si="3"/>
        <v>0</v>
      </c>
      <c r="P19" s="24">
        <f t="shared" si="3"/>
        <v>0</v>
      </c>
      <c r="Q19" s="115"/>
    </row>
    <row r="20" spans="1:17" ht="79.5" customHeight="1">
      <c r="A20" s="100"/>
      <c r="B20" s="88"/>
      <c r="C20" s="23" t="s">
        <v>95</v>
      </c>
      <c r="D20" s="23"/>
      <c r="E20" s="23"/>
      <c r="F20" s="23">
        <v>2016</v>
      </c>
      <c r="G20" s="24">
        <f t="shared" si="0"/>
        <v>103625.10000000002</v>
      </c>
      <c r="H20" s="24">
        <f t="shared" si="0"/>
        <v>103625.10000000002</v>
      </c>
      <c r="I20" s="24">
        <f t="shared" si="2"/>
        <v>94153.30000000002</v>
      </c>
      <c r="J20" s="24">
        <f aca="true" t="shared" si="4" ref="J20:P24">J480</f>
        <v>94153.30000000002</v>
      </c>
      <c r="K20" s="24">
        <f t="shared" si="4"/>
        <v>0</v>
      </c>
      <c r="L20" s="24">
        <f t="shared" si="4"/>
        <v>0</v>
      </c>
      <c r="M20" s="24">
        <f t="shared" si="4"/>
        <v>9471.8</v>
      </c>
      <c r="N20" s="24">
        <f t="shared" si="4"/>
        <v>9471.8</v>
      </c>
      <c r="O20" s="24">
        <f t="shared" si="4"/>
        <v>0</v>
      </c>
      <c r="P20" s="24">
        <f t="shared" si="4"/>
        <v>0</v>
      </c>
      <c r="Q20" s="115"/>
    </row>
    <row r="21" spans="1:17" ht="107.25" customHeight="1">
      <c r="A21" s="100"/>
      <c r="B21" s="88"/>
      <c r="C21" s="23" t="s">
        <v>137</v>
      </c>
      <c r="D21" s="23"/>
      <c r="E21" s="23"/>
      <c r="F21" s="23">
        <v>2017</v>
      </c>
      <c r="G21" s="24">
        <f t="shared" si="0"/>
        <v>312674.4</v>
      </c>
      <c r="H21" s="24">
        <f>J21+L21+N21+P21</f>
        <v>312674.4</v>
      </c>
      <c r="I21" s="24">
        <f t="shared" si="2"/>
        <v>179335.4</v>
      </c>
      <c r="J21" s="24">
        <f>J481</f>
        <v>179335.4</v>
      </c>
      <c r="K21" s="24">
        <f t="shared" si="4"/>
        <v>100000</v>
      </c>
      <c r="L21" s="24">
        <f t="shared" si="4"/>
        <v>100000</v>
      </c>
      <c r="M21" s="24">
        <f t="shared" si="4"/>
        <v>33339</v>
      </c>
      <c r="N21" s="24">
        <f t="shared" si="4"/>
        <v>33339</v>
      </c>
      <c r="O21" s="24">
        <f t="shared" si="4"/>
        <v>0</v>
      </c>
      <c r="P21" s="24">
        <f t="shared" si="4"/>
        <v>0</v>
      </c>
      <c r="Q21" s="2"/>
    </row>
    <row r="22" spans="1:17" ht="78" customHeight="1">
      <c r="A22" s="100"/>
      <c r="B22" s="88"/>
      <c r="C22" s="23" t="s">
        <v>188</v>
      </c>
      <c r="D22" s="23"/>
      <c r="E22" s="23"/>
      <c r="F22" s="23">
        <v>2018</v>
      </c>
      <c r="G22" s="24">
        <f t="shared" si="0"/>
        <v>268653.4</v>
      </c>
      <c r="H22" s="24">
        <f t="shared" si="0"/>
        <v>268653.4</v>
      </c>
      <c r="I22" s="24">
        <f t="shared" si="2"/>
        <v>1184.4</v>
      </c>
      <c r="J22" s="24">
        <f t="shared" si="4"/>
        <v>1184.4</v>
      </c>
      <c r="K22" s="24">
        <f t="shared" si="4"/>
        <v>264130</v>
      </c>
      <c r="L22" s="24">
        <f t="shared" si="4"/>
        <v>264130</v>
      </c>
      <c r="M22" s="24">
        <f t="shared" si="4"/>
        <v>3339</v>
      </c>
      <c r="N22" s="24">
        <f t="shared" si="4"/>
        <v>3339</v>
      </c>
      <c r="O22" s="24">
        <f t="shared" si="4"/>
        <v>0</v>
      </c>
      <c r="P22" s="24">
        <f t="shared" si="4"/>
        <v>0</v>
      </c>
      <c r="Q22" s="2"/>
    </row>
    <row r="23" spans="1:17" ht="94.5" customHeight="1">
      <c r="A23" s="100"/>
      <c r="B23" s="88"/>
      <c r="C23" s="23" t="s">
        <v>251</v>
      </c>
      <c r="D23" s="23"/>
      <c r="E23" s="23"/>
      <c r="F23" s="23">
        <v>2019</v>
      </c>
      <c r="G23" s="24">
        <f t="shared" si="0"/>
        <v>836816</v>
      </c>
      <c r="H23" s="24">
        <f t="shared" si="0"/>
        <v>836816</v>
      </c>
      <c r="I23" s="24">
        <f t="shared" si="2"/>
        <v>38884.299999999996</v>
      </c>
      <c r="J23" s="24">
        <f t="shared" si="4"/>
        <v>38884.299999999996</v>
      </c>
      <c r="K23" s="24">
        <f t="shared" si="4"/>
        <v>760000</v>
      </c>
      <c r="L23" s="24">
        <f t="shared" si="4"/>
        <v>760000</v>
      </c>
      <c r="M23" s="24">
        <f t="shared" si="4"/>
        <v>37931.7</v>
      </c>
      <c r="N23" s="24">
        <f t="shared" si="4"/>
        <v>37931.7</v>
      </c>
      <c r="O23" s="24">
        <f t="shared" si="4"/>
        <v>0</v>
      </c>
      <c r="P23" s="24">
        <f t="shared" si="4"/>
        <v>0</v>
      </c>
      <c r="Q23" s="2"/>
    </row>
    <row r="24" spans="1:17" ht="95.25" customHeight="1">
      <c r="A24" s="100"/>
      <c r="B24" s="88"/>
      <c r="C24" s="23" t="s">
        <v>270</v>
      </c>
      <c r="D24" s="23"/>
      <c r="E24" s="23"/>
      <c r="F24" s="23">
        <v>2020</v>
      </c>
      <c r="G24" s="24">
        <f t="shared" si="0"/>
        <v>741148.9</v>
      </c>
      <c r="H24" s="24">
        <f t="shared" si="0"/>
        <v>741148.9</v>
      </c>
      <c r="I24" s="24">
        <f t="shared" si="2"/>
        <v>62252.3</v>
      </c>
      <c r="J24" s="24">
        <f t="shared" si="4"/>
        <v>62252.3</v>
      </c>
      <c r="K24" s="24">
        <f t="shared" si="4"/>
        <v>678896.6</v>
      </c>
      <c r="L24" s="24">
        <f t="shared" si="4"/>
        <v>678896.6</v>
      </c>
      <c r="M24" s="24">
        <f t="shared" si="4"/>
        <v>0</v>
      </c>
      <c r="N24" s="24">
        <f t="shared" si="4"/>
        <v>0</v>
      </c>
      <c r="O24" s="24">
        <f t="shared" si="4"/>
        <v>0</v>
      </c>
      <c r="P24" s="24">
        <f t="shared" si="4"/>
        <v>0</v>
      </c>
      <c r="Q24" s="2"/>
    </row>
    <row r="25" spans="1:17" ht="44.25" customHeight="1">
      <c r="A25" s="100"/>
      <c r="B25" s="60"/>
      <c r="C25" s="23" t="s">
        <v>285</v>
      </c>
      <c r="D25" s="23"/>
      <c r="E25" s="23"/>
      <c r="F25" s="23">
        <v>2021</v>
      </c>
      <c r="G25" s="24">
        <f aca="true" t="shared" si="5" ref="G25:H29">I25+K25+M25+O25</f>
        <v>64258.899999999994</v>
      </c>
      <c r="H25" s="24">
        <f t="shared" si="5"/>
        <v>64258.899999999994</v>
      </c>
      <c r="I25" s="24">
        <f t="shared" si="2"/>
        <v>595</v>
      </c>
      <c r="J25" s="24">
        <f aca="true" t="shared" si="6" ref="J25:P29">J485</f>
        <v>595</v>
      </c>
      <c r="K25" s="24">
        <f t="shared" si="6"/>
        <v>63663.899999999994</v>
      </c>
      <c r="L25" s="24">
        <f t="shared" si="6"/>
        <v>63663.899999999994</v>
      </c>
      <c r="M25" s="24">
        <f t="shared" si="6"/>
        <v>0</v>
      </c>
      <c r="N25" s="24">
        <f t="shared" si="6"/>
        <v>0</v>
      </c>
      <c r="O25" s="24">
        <f t="shared" si="6"/>
        <v>0</v>
      </c>
      <c r="P25" s="24">
        <f t="shared" si="6"/>
        <v>0</v>
      </c>
      <c r="Q25" s="2"/>
    </row>
    <row r="26" spans="1:17" ht="21.75" customHeight="1">
      <c r="A26" s="100"/>
      <c r="B26" s="60"/>
      <c r="C26" s="19"/>
      <c r="D26" s="19"/>
      <c r="E26" s="19"/>
      <c r="F26" s="23">
        <v>2022</v>
      </c>
      <c r="G26" s="24">
        <f t="shared" si="5"/>
        <v>1407502.9000000001</v>
      </c>
      <c r="H26" s="24">
        <f t="shared" si="5"/>
        <v>0</v>
      </c>
      <c r="I26" s="24">
        <f t="shared" si="2"/>
        <v>356116.60000000003</v>
      </c>
      <c r="J26" s="24">
        <f t="shared" si="6"/>
        <v>0</v>
      </c>
      <c r="K26" s="24">
        <f t="shared" si="6"/>
        <v>0</v>
      </c>
      <c r="L26" s="24">
        <f t="shared" si="6"/>
        <v>0</v>
      </c>
      <c r="M26" s="24">
        <f t="shared" si="6"/>
        <v>1051386.3</v>
      </c>
      <c r="N26" s="24">
        <f t="shared" si="6"/>
        <v>0</v>
      </c>
      <c r="O26" s="24">
        <f t="shared" si="6"/>
        <v>0</v>
      </c>
      <c r="P26" s="24">
        <f t="shared" si="6"/>
        <v>0</v>
      </c>
      <c r="Q26" s="2"/>
    </row>
    <row r="27" spans="1:17" ht="21.75" customHeight="1">
      <c r="A27" s="100"/>
      <c r="B27" s="60"/>
      <c r="C27" s="19"/>
      <c r="D27" s="19"/>
      <c r="E27" s="19"/>
      <c r="F27" s="23">
        <v>2023</v>
      </c>
      <c r="G27" s="24">
        <f t="shared" si="5"/>
        <v>1101709.5</v>
      </c>
      <c r="H27" s="24">
        <f t="shared" si="5"/>
        <v>0</v>
      </c>
      <c r="I27" s="24">
        <f t="shared" si="2"/>
        <v>192740.4</v>
      </c>
      <c r="J27" s="24">
        <f t="shared" si="6"/>
        <v>0</v>
      </c>
      <c r="K27" s="24">
        <f t="shared" si="6"/>
        <v>0</v>
      </c>
      <c r="L27" s="24">
        <f t="shared" si="6"/>
        <v>0</v>
      </c>
      <c r="M27" s="24">
        <f t="shared" si="6"/>
        <v>908969.1000000001</v>
      </c>
      <c r="N27" s="24">
        <f t="shared" si="6"/>
        <v>0</v>
      </c>
      <c r="O27" s="24">
        <f t="shared" si="6"/>
        <v>0</v>
      </c>
      <c r="P27" s="24">
        <f t="shared" si="6"/>
        <v>0</v>
      </c>
      <c r="Q27" s="2"/>
    </row>
    <row r="28" spans="1:17" ht="21.75" customHeight="1">
      <c r="A28" s="100"/>
      <c r="B28" s="60"/>
      <c r="C28" s="19"/>
      <c r="D28" s="19"/>
      <c r="E28" s="19"/>
      <c r="F28" s="23">
        <v>2024</v>
      </c>
      <c r="G28" s="24">
        <f t="shared" si="5"/>
        <v>783123.8999999999</v>
      </c>
      <c r="H28" s="24">
        <f t="shared" si="5"/>
        <v>0</v>
      </c>
      <c r="I28" s="24">
        <f t="shared" si="2"/>
        <v>247272.7</v>
      </c>
      <c r="J28" s="24">
        <f t="shared" si="6"/>
        <v>0</v>
      </c>
      <c r="K28" s="24">
        <f t="shared" si="6"/>
        <v>0</v>
      </c>
      <c r="L28" s="24">
        <f t="shared" si="6"/>
        <v>0</v>
      </c>
      <c r="M28" s="24">
        <f t="shared" si="6"/>
        <v>535851.2</v>
      </c>
      <c r="N28" s="24">
        <f t="shared" si="6"/>
        <v>0</v>
      </c>
      <c r="O28" s="24">
        <f t="shared" si="6"/>
        <v>0</v>
      </c>
      <c r="P28" s="24">
        <f t="shared" si="6"/>
        <v>0</v>
      </c>
      <c r="Q28" s="2"/>
    </row>
    <row r="29" spans="1:17" ht="21.75" customHeight="1">
      <c r="A29" s="101"/>
      <c r="B29" s="60"/>
      <c r="C29" s="19"/>
      <c r="D29" s="19"/>
      <c r="E29" s="19"/>
      <c r="F29" s="23">
        <v>2025</v>
      </c>
      <c r="G29" s="24">
        <f t="shared" si="5"/>
        <v>728668.1</v>
      </c>
      <c r="H29" s="24">
        <f t="shared" si="5"/>
        <v>0</v>
      </c>
      <c r="I29" s="24">
        <f t="shared" si="2"/>
        <v>728668.1</v>
      </c>
      <c r="J29" s="24">
        <f t="shared" si="6"/>
        <v>0</v>
      </c>
      <c r="K29" s="24">
        <f t="shared" si="6"/>
        <v>0</v>
      </c>
      <c r="L29" s="24">
        <f t="shared" si="6"/>
        <v>0</v>
      </c>
      <c r="M29" s="24">
        <f t="shared" si="6"/>
        <v>0</v>
      </c>
      <c r="N29" s="24">
        <f t="shared" si="6"/>
        <v>0</v>
      </c>
      <c r="O29" s="24">
        <f t="shared" si="6"/>
        <v>0</v>
      </c>
      <c r="P29" s="24">
        <f t="shared" si="6"/>
        <v>0</v>
      </c>
      <c r="Q29" s="2"/>
    </row>
    <row r="30" spans="1:107" s="18" customFormat="1" ht="57" customHeight="1">
      <c r="A30" s="113" t="s">
        <v>47</v>
      </c>
      <c r="B30" s="113"/>
      <c r="C30" s="113"/>
      <c r="D30" s="113"/>
      <c r="E30" s="113"/>
      <c r="F30" s="113"/>
      <c r="G30" s="15"/>
      <c r="H30" s="15"/>
      <c r="I30" s="16"/>
      <c r="J30" s="16"/>
      <c r="K30" s="16"/>
      <c r="L30" s="16"/>
      <c r="M30" s="16"/>
      <c r="N30" s="16"/>
      <c r="O30" s="16"/>
      <c r="P30" s="16"/>
      <c r="Q30" s="2"/>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row>
    <row r="31" spans="1:17" ht="27.75" customHeight="1">
      <c r="A31" s="118" t="s">
        <v>22</v>
      </c>
      <c r="B31" s="106" t="s">
        <v>24</v>
      </c>
      <c r="C31" s="16"/>
      <c r="D31" s="16"/>
      <c r="E31" s="16"/>
      <c r="F31" s="25" t="s">
        <v>23</v>
      </c>
      <c r="G31" s="26">
        <f>G43+G55</f>
        <v>3347011.6</v>
      </c>
      <c r="H31" s="26">
        <f>H43+H55</f>
        <v>2155716.5</v>
      </c>
      <c r="I31" s="26">
        <f>I43+I55</f>
        <v>715835.1000000001</v>
      </c>
      <c r="J31" s="26">
        <f aca="true" t="shared" si="7" ref="J31:P31">J43+J55</f>
        <v>221094.30000000002</v>
      </c>
      <c r="K31" s="26">
        <f t="shared" si="7"/>
        <v>1866690.5</v>
      </c>
      <c r="L31" s="26">
        <f t="shared" si="7"/>
        <v>1866690.5</v>
      </c>
      <c r="M31" s="26">
        <f t="shared" si="7"/>
        <v>764486</v>
      </c>
      <c r="N31" s="26">
        <f t="shared" si="7"/>
        <v>67931.7</v>
      </c>
      <c r="O31" s="26">
        <f t="shared" si="7"/>
        <v>0</v>
      </c>
      <c r="P31" s="26">
        <f t="shared" si="7"/>
        <v>0</v>
      </c>
      <c r="Q31" s="2"/>
    </row>
    <row r="32" spans="1:17" ht="24" customHeight="1">
      <c r="A32" s="119"/>
      <c r="B32" s="107"/>
      <c r="C32" s="16"/>
      <c r="D32" s="16"/>
      <c r="E32" s="16"/>
      <c r="F32" s="13">
        <v>2015</v>
      </c>
      <c r="G32" s="28">
        <f aca="true" t="shared" si="8" ref="G32:P32">G44+G56</f>
        <v>59690</v>
      </c>
      <c r="H32" s="28">
        <f t="shared" si="8"/>
        <v>59690</v>
      </c>
      <c r="I32" s="28">
        <f>I44+I56</f>
        <v>59690</v>
      </c>
      <c r="J32" s="28">
        <f t="shared" si="8"/>
        <v>59690</v>
      </c>
      <c r="K32" s="28">
        <f t="shared" si="8"/>
        <v>0</v>
      </c>
      <c r="L32" s="28">
        <f t="shared" si="8"/>
        <v>0</v>
      </c>
      <c r="M32" s="28">
        <f t="shared" si="8"/>
        <v>0</v>
      </c>
      <c r="N32" s="28">
        <f t="shared" si="8"/>
        <v>0</v>
      </c>
      <c r="O32" s="28">
        <f t="shared" si="8"/>
        <v>0</v>
      </c>
      <c r="P32" s="28">
        <f t="shared" si="8"/>
        <v>0</v>
      </c>
      <c r="Q32" s="2"/>
    </row>
    <row r="33" spans="1:17" ht="24" customHeight="1">
      <c r="A33" s="119"/>
      <c r="B33" s="107"/>
      <c r="C33" s="16"/>
      <c r="D33" s="16"/>
      <c r="E33" s="16"/>
      <c r="F33" s="13">
        <v>2016</v>
      </c>
      <c r="G33" s="28">
        <f aca="true" t="shared" si="9" ref="G33:P33">G45+G57</f>
        <v>80360.80000000002</v>
      </c>
      <c r="H33" s="28">
        <f t="shared" si="9"/>
        <v>80360.80000000002</v>
      </c>
      <c r="I33" s="28">
        <f t="shared" si="9"/>
        <v>80360.80000000002</v>
      </c>
      <c r="J33" s="28">
        <f t="shared" si="9"/>
        <v>80360.80000000002</v>
      </c>
      <c r="K33" s="28">
        <f t="shared" si="9"/>
        <v>0</v>
      </c>
      <c r="L33" s="28">
        <f t="shared" si="9"/>
        <v>0</v>
      </c>
      <c r="M33" s="28">
        <f t="shared" si="9"/>
        <v>0</v>
      </c>
      <c r="N33" s="28">
        <f t="shared" si="9"/>
        <v>0</v>
      </c>
      <c r="O33" s="28">
        <f t="shared" si="9"/>
        <v>0</v>
      </c>
      <c r="P33" s="28">
        <f t="shared" si="9"/>
        <v>0</v>
      </c>
      <c r="Q33" s="2"/>
    </row>
    <row r="34" spans="1:17" ht="18.75" customHeight="1">
      <c r="A34" s="119"/>
      <c r="B34" s="107"/>
      <c r="C34" s="16"/>
      <c r="D34" s="16"/>
      <c r="E34" s="16"/>
      <c r="F34" s="13">
        <v>2017</v>
      </c>
      <c r="G34" s="28">
        <f aca="true" t="shared" si="10" ref="G34:I36">G46+G58</f>
        <v>172242.80000000002</v>
      </c>
      <c r="H34" s="28">
        <f t="shared" si="10"/>
        <v>172242.80000000002</v>
      </c>
      <c r="I34" s="28">
        <f t="shared" si="10"/>
        <v>42242.799999999996</v>
      </c>
      <c r="J34" s="28">
        <f aca="true" t="shared" si="11" ref="J34:P34">J46+J58</f>
        <v>42242.799999999996</v>
      </c>
      <c r="K34" s="28">
        <f t="shared" si="11"/>
        <v>100000</v>
      </c>
      <c r="L34" s="28">
        <f t="shared" si="11"/>
        <v>100000</v>
      </c>
      <c r="M34" s="28">
        <f t="shared" si="11"/>
        <v>30000</v>
      </c>
      <c r="N34" s="28">
        <f t="shared" si="11"/>
        <v>30000</v>
      </c>
      <c r="O34" s="28">
        <f t="shared" si="11"/>
        <v>0</v>
      </c>
      <c r="P34" s="28">
        <f t="shared" si="11"/>
        <v>0</v>
      </c>
      <c r="Q34" s="2"/>
    </row>
    <row r="35" spans="1:17" ht="24" customHeight="1">
      <c r="A35" s="119"/>
      <c r="B35" s="107"/>
      <c r="C35" s="16"/>
      <c r="D35" s="16"/>
      <c r="E35" s="16"/>
      <c r="F35" s="13">
        <v>2018</v>
      </c>
      <c r="G35" s="28">
        <f t="shared" si="10"/>
        <v>264130</v>
      </c>
      <c r="H35" s="28">
        <f t="shared" si="10"/>
        <v>264130</v>
      </c>
      <c r="I35" s="28">
        <f t="shared" si="10"/>
        <v>0</v>
      </c>
      <c r="J35" s="28">
        <f aca="true" t="shared" si="12" ref="J35:P35">J47+J59</f>
        <v>0</v>
      </c>
      <c r="K35" s="28">
        <f t="shared" si="12"/>
        <v>264130</v>
      </c>
      <c r="L35" s="28">
        <f t="shared" si="12"/>
        <v>264130</v>
      </c>
      <c r="M35" s="28">
        <f t="shared" si="12"/>
        <v>0</v>
      </c>
      <c r="N35" s="28">
        <f t="shared" si="12"/>
        <v>0</v>
      </c>
      <c r="O35" s="28">
        <f t="shared" si="12"/>
        <v>0</v>
      </c>
      <c r="P35" s="28">
        <f t="shared" si="12"/>
        <v>0</v>
      </c>
      <c r="Q35" s="2"/>
    </row>
    <row r="36" spans="1:17" ht="24" customHeight="1">
      <c r="A36" s="119"/>
      <c r="B36" s="107"/>
      <c r="C36" s="16"/>
      <c r="D36" s="16"/>
      <c r="E36" s="16"/>
      <c r="F36" s="13">
        <v>2019</v>
      </c>
      <c r="G36" s="28">
        <f t="shared" si="10"/>
        <v>836543.3999999999</v>
      </c>
      <c r="H36" s="28">
        <f t="shared" si="10"/>
        <v>836543.3999999999</v>
      </c>
      <c r="I36" s="28">
        <f t="shared" si="10"/>
        <v>38611.7</v>
      </c>
      <c r="J36" s="28">
        <f aca="true" t="shared" si="13" ref="J36:P36">J48+J60</f>
        <v>38611.7</v>
      </c>
      <c r="K36" s="28">
        <f t="shared" si="13"/>
        <v>760000</v>
      </c>
      <c r="L36" s="28">
        <f t="shared" si="13"/>
        <v>760000</v>
      </c>
      <c r="M36" s="28">
        <f t="shared" si="13"/>
        <v>37931.7</v>
      </c>
      <c r="N36" s="28">
        <f t="shared" si="13"/>
        <v>37931.7</v>
      </c>
      <c r="O36" s="28">
        <f t="shared" si="13"/>
        <v>0</v>
      </c>
      <c r="P36" s="28">
        <f t="shared" si="13"/>
        <v>0</v>
      </c>
      <c r="Q36" s="2"/>
    </row>
    <row r="37" spans="1:17" ht="21.75" customHeight="1">
      <c r="A37" s="119"/>
      <c r="B37" s="107"/>
      <c r="C37" s="16"/>
      <c r="D37" s="16"/>
      <c r="E37" s="16"/>
      <c r="F37" s="13">
        <v>2020</v>
      </c>
      <c r="G37" s="28">
        <f aca="true" t="shared" si="14" ref="G37:G42">G49+G61</f>
        <v>679085.6</v>
      </c>
      <c r="H37" s="28">
        <f aca="true" t="shared" si="15" ref="H37:I40">H49+H61</f>
        <v>679085.6</v>
      </c>
      <c r="I37" s="28">
        <f t="shared" si="15"/>
        <v>189</v>
      </c>
      <c r="J37" s="28">
        <f>J49+J61</f>
        <v>189</v>
      </c>
      <c r="K37" s="28">
        <f aca="true" t="shared" si="16" ref="K37:P37">K49+K61</f>
        <v>678896.6</v>
      </c>
      <c r="L37" s="28">
        <f t="shared" si="16"/>
        <v>678896.6</v>
      </c>
      <c r="M37" s="28">
        <f t="shared" si="16"/>
        <v>0</v>
      </c>
      <c r="N37" s="28">
        <f t="shared" si="16"/>
        <v>0</v>
      </c>
      <c r="O37" s="28">
        <f t="shared" si="16"/>
        <v>0</v>
      </c>
      <c r="P37" s="28">
        <f t="shared" si="16"/>
        <v>0</v>
      </c>
      <c r="Q37" s="2"/>
    </row>
    <row r="38" spans="1:17" ht="21.75" customHeight="1">
      <c r="A38" s="119"/>
      <c r="B38" s="107"/>
      <c r="C38" s="16"/>
      <c r="D38" s="16"/>
      <c r="E38" s="16"/>
      <c r="F38" s="13">
        <v>2021</v>
      </c>
      <c r="G38" s="28">
        <f t="shared" si="14"/>
        <v>63663.899999999994</v>
      </c>
      <c r="H38" s="28">
        <f t="shared" si="15"/>
        <v>63663.899999999994</v>
      </c>
      <c r="I38" s="28">
        <f t="shared" si="15"/>
        <v>0</v>
      </c>
      <c r="J38" s="28">
        <f aca="true" t="shared" si="17" ref="J38:P38">J50+J62</f>
        <v>0</v>
      </c>
      <c r="K38" s="28">
        <f t="shared" si="17"/>
        <v>63663.899999999994</v>
      </c>
      <c r="L38" s="28">
        <f t="shared" si="17"/>
        <v>63663.899999999994</v>
      </c>
      <c r="M38" s="28">
        <f t="shared" si="17"/>
        <v>0</v>
      </c>
      <c r="N38" s="28">
        <f t="shared" si="17"/>
        <v>0</v>
      </c>
      <c r="O38" s="28">
        <f t="shared" si="17"/>
        <v>0</v>
      </c>
      <c r="P38" s="28">
        <f t="shared" si="17"/>
        <v>0</v>
      </c>
      <c r="Q38" s="2"/>
    </row>
    <row r="39" spans="1:17" ht="21.75" customHeight="1">
      <c r="A39" s="119"/>
      <c r="B39" s="107"/>
      <c r="C39" s="16"/>
      <c r="D39" s="16"/>
      <c r="E39" s="16"/>
      <c r="F39" s="13">
        <v>2022</v>
      </c>
      <c r="G39" s="28">
        <f t="shared" si="14"/>
        <v>210231.9</v>
      </c>
      <c r="H39" s="28">
        <f t="shared" si="15"/>
        <v>0</v>
      </c>
      <c r="I39" s="28">
        <f t="shared" si="15"/>
        <v>79435.3</v>
      </c>
      <c r="J39" s="28">
        <f aca="true" t="shared" si="18" ref="J39:P39">J51+J63</f>
        <v>0</v>
      </c>
      <c r="K39" s="28">
        <f t="shared" si="18"/>
        <v>0</v>
      </c>
      <c r="L39" s="28">
        <f t="shared" si="18"/>
        <v>0</v>
      </c>
      <c r="M39" s="28">
        <f t="shared" si="18"/>
        <v>130796.6</v>
      </c>
      <c r="N39" s="28">
        <f t="shared" si="18"/>
        <v>0</v>
      </c>
      <c r="O39" s="28">
        <f t="shared" si="18"/>
        <v>0</v>
      </c>
      <c r="P39" s="28">
        <f t="shared" si="18"/>
        <v>0</v>
      </c>
      <c r="Q39" s="2"/>
    </row>
    <row r="40" spans="1:17" ht="21.75" customHeight="1">
      <c r="A40" s="119"/>
      <c r="B40" s="107"/>
      <c r="C40" s="16"/>
      <c r="D40" s="16"/>
      <c r="E40" s="16"/>
      <c r="F40" s="13">
        <v>2023</v>
      </c>
      <c r="G40" s="28">
        <f t="shared" si="14"/>
        <v>98171.29999999999</v>
      </c>
      <c r="H40" s="28">
        <f t="shared" si="15"/>
        <v>0</v>
      </c>
      <c r="I40" s="28">
        <f t="shared" si="15"/>
        <v>40932.6</v>
      </c>
      <c r="J40" s="28">
        <f aca="true" t="shared" si="19" ref="J40:P40">J52+J64</f>
        <v>0</v>
      </c>
      <c r="K40" s="28">
        <f t="shared" si="19"/>
        <v>0</v>
      </c>
      <c r="L40" s="28">
        <f t="shared" si="19"/>
        <v>0</v>
      </c>
      <c r="M40" s="28">
        <f t="shared" si="19"/>
        <v>57238.7</v>
      </c>
      <c r="N40" s="28">
        <f t="shared" si="19"/>
        <v>0</v>
      </c>
      <c r="O40" s="28">
        <f t="shared" si="19"/>
        <v>0</v>
      </c>
      <c r="P40" s="28">
        <f t="shared" si="19"/>
        <v>0</v>
      </c>
      <c r="Q40" s="2"/>
    </row>
    <row r="41" spans="1:17" ht="21.75" customHeight="1">
      <c r="A41" s="119"/>
      <c r="B41" s="107"/>
      <c r="C41" s="16"/>
      <c r="D41" s="16"/>
      <c r="E41" s="16"/>
      <c r="F41" s="13">
        <v>2024</v>
      </c>
      <c r="G41" s="28">
        <f t="shared" si="14"/>
        <v>701623.5</v>
      </c>
      <c r="H41" s="28">
        <f>H53+H65</f>
        <v>0</v>
      </c>
      <c r="I41" s="28">
        <f aca="true" t="shared" si="20" ref="I41:P41">I53+I65</f>
        <v>193104.5</v>
      </c>
      <c r="J41" s="28">
        <f t="shared" si="20"/>
        <v>0</v>
      </c>
      <c r="K41" s="28">
        <f t="shared" si="20"/>
        <v>0</v>
      </c>
      <c r="L41" s="28">
        <f t="shared" si="20"/>
        <v>0</v>
      </c>
      <c r="M41" s="28">
        <f t="shared" si="20"/>
        <v>508519</v>
      </c>
      <c r="N41" s="28">
        <f t="shared" si="20"/>
        <v>0</v>
      </c>
      <c r="O41" s="28">
        <f t="shared" si="20"/>
        <v>0</v>
      </c>
      <c r="P41" s="28">
        <f t="shared" si="20"/>
        <v>0</v>
      </c>
      <c r="Q41" s="2"/>
    </row>
    <row r="42" spans="1:17" ht="21.75" customHeight="1">
      <c r="A42" s="119"/>
      <c r="B42" s="108"/>
      <c r="C42" s="16"/>
      <c r="D42" s="16"/>
      <c r="E42" s="16"/>
      <c r="F42" s="13">
        <v>2025</v>
      </c>
      <c r="G42" s="28">
        <f t="shared" si="14"/>
        <v>181268.4</v>
      </c>
      <c r="H42" s="28">
        <f>H54+H66</f>
        <v>0</v>
      </c>
      <c r="I42" s="28">
        <f aca="true" t="shared" si="21" ref="I42:P42">I54+I66</f>
        <v>181268.4</v>
      </c>
      <c r="J42" s="28">
        <f t="shared" si="21"/>
        <v>0</v>
      </c>
      <c r="K42" s="28">
        <f t="shared" si="21"/>
        <v>0</v>
      </c>
      <c r="L42" s="28">
        <f t="shared" si="21"/>
        <v>0</v>
      </c>
      <c r="M42" s="28">
        <f t="shared" si="21"/>
        <v>0</v>
      </c>
      <c r="N42" s="28">
        <f t="shared" si="21"/>
        <v>0</v>
      </c>
      <c r="O42" s="28">
        <f t="shared" si="21"/>
        <v>0</v>
      </c>
      <c r="P42" s="28">
        <f t="shared" si="21"/>
        <v>0</v>
      </c>
      <c r="Q42" s="2"/>
    </row>
    <row r="43" spans="1:17" ht="19.5" customHeight="1">
      <c r="A43" s="119"/>
      <c r="B43" s="106" t="s">
        <v>67</v>
      </c>
      <c r="C43" s="16"/>
      <c r="D43" s="16"/>
      <c r="E43" s="16"/>
      <c r="F43" s="25" t="s">
        <v>23</v>
      </c>
      <c r="G43" s="26">
        <f>I43+K43+M43+O43</f>
        <v>1049459</v>
      </c>
      <c r="H43" s="26">
        <f>J43+L43+N43+P43</f>
        <v>9866.9</v>
      </c>
      <c r="I43" s="26">
        <f>SUM(I44:I54)</f>
        <v>466681.9</v>
      </c>
      <c r="J43" s="26">
        <f aca="true" t="shared" si="22" ref="J43:P43">SUM(J44:J54)</f>
        <v>9866.9</v>
      </c>
      <c r="K43" s="26">
        <f t="shared" si="22"/>
        <v>0</v>
      </c>
      <c r="L43" s="26">
        <f t="shared" si="22"/>
        <v>0</v>
      </c>
      <c r="M43" s="26">
        <f t="shared" si="22"/>
        <v>582777.1</v>
      </c>
      <c r="N43" s="26">
        <f t="shared" si="22"/>
        <v>0</v>
      </c>
      <c r="O43" s="26">
        <f t="shared" si="22"/>
        <v>0</v>
      </c>
      <c r="P43" s="26">
        <f t="shared" si="22"/>
        <v>0</v>
      </c>
      <c r="Q43" s="2"/>
    </row>
    <row r="44" spans="1:17" ht="20.25" customHeight="1">
      <c r="A44" s="119"/>
      <c r="B44" s="107"/>
      <c r="C44" s="16"/>
      <c r="D44" s="16"/>
      <c r="E44" s="16"/>
      <c r="F44" s="13">
        <v>2015</v>
      </c>
      <c r="G44" s="28">
        <f>I44+K44+M44+O44</f>
        <v>181.7</v>
      </c>
      <c r="H44" s="28">
        <f aca="true" t="shared" si="23" ref="H44:H55">J44+L44+N44+P44</f>
        <v>181.7</v>
      </c>
      <c r="I44" s="28">
        <f>I72</f>
        <v>181.7</v>
      </c>
      <c r="J44" s="28">
        <f aca="true" t="shared" si="24" ref="J44:P44">J72</f>
        <v>181.7</v>
      </c>
      <c r="K44" s="28">
        <f t="shared" si="24"/>
        <v>0</v>
      </c>
      <c r="L44" s="28">
        <f t="shared" si="24"/>
        <v>0</v>
      </c>
      <c r="M44" s="28">
        <f t="shared" si="24"/>
        <v>0</v>
      </c>
      <c r="N44" s="28">
        <f t="shared" si="24"/>
        <v>0</v>
      </c>
      <c r="O44" s="28">
        <f t="shared" si="24"/>
        <v>0</v>
      </c>
      <c r="P44" s="28">
        <f t="shared" si="24"/>
        <v>0</v>
      </c>
      <c r="Q44" s="2"/>
    </row>
    <row r="45" spans="1:17" ht="19.5" customHeight="1">
      <c r="A45" s="119"/>
      <c r="B45" s="107"/>
      <c r="C45" s="16"/>
      <c r="D45" s="16"/>
      <c r="E45" s="16"/>
      <c r="F45" s="13">
        <v>2016</v>
      </c>
      <c r="G45" s="28">
        <f>I45+K45+M45+O45</f>
        <v>551.1</v>
      </c>
      <c r="H45" s="28">
        <f t="shared" si="23"/>
        <v>551.1</v>
      </c>
      <c r="I45" s="28">
        <f aca="true" t="shared" si="25" ref="I45:P45">I87+I81+I86+I75</f>
        <v>551.1</v>
      </c>
      <c r="J45" s="28">
        <f t="shared" si="25"/>
        <v>551.1</v>
      </c>
      <c r="K45" s="28">
        <f t="shared" si="25"/>
        <v>0</v>
      </c>
      <c r="L45" s="28">
        <f t="shared" si="25"/>
        <v>0</v>
      </c>
      <c r="M45" s="28">
        <f t="shared" si="25"/>
        <v>0</v>
      </c>
      <c r="N45" s="28">
        <f t="shared" si="25"/>
        <v>0</v>
      </c>
      <c r="O45" s="28">
        <f t="shared" si="25"/>
        <v>0</v>
      </c>
      <c r="P45" s="28">
        <f t="shared" si="25"/>
        <v>0</v>
      </c>
      <c r="Q45" s="2"/>
    </row>
    <row r="46" spans="1:17" ht="21.75" customHeight="1">
      <c r="A46" s="119"/>
      <c r="B46" s="107"/>
      <c r="C46" s="16"/>
      <c r="D46" s="16"/>
      <c r="E46" s="16"/>
      <c r="F46" s="13">
        <v>2017</v>
      </c>
      <c r="G46" s="28">
        <f>I46+K46+M46+O46</f>
        <v>8265.1</v>
      </c>
      <c r="H46" s="28">
        <f t="shared" si="23"/>
        <v>8265.1</v>
      </c>
      <c r="I46" s="28">
        <f aca="true" t="shared" si="26" ref="I46:P46">I79+I76+I82+I85</f>
        <v>8265.1</v>
      </c>
      <c r="J46" s="28">
        <f t="shared" si="26"/>
        <v>8265.1</v>
      </c>
      <c r="K46" s="28">
        <f t="shared" si="26"/>
        <v>0</v>
      </c>
      <c r="L46" s="28">
        <f t="shared" si="26"/>
        <v>0</v>
      </c>
      <c r="M46" s="28">
        <f t="shared" si="26"/>
        <v>0</v>
      </c>
      <c r="N46" s="28">
        <f t="shared" si="26"/>
        <v>0</v>
      </c>
      <c r="O46" s="28">
        <f t="shared" si="26"/>
        <v>0</v>
      </c>
      <c r="P46" s="28">
        <f t="shared" si="26"/>
        <v>0</v>
      </c>
      <c r="Q46" s="2"/>
    </row>
    <row r="47" spans="1:17" ht="21.75" customHeight="1">
      <c r="A47" s="119"/>
      <c r="B47" s="107"/>
      <c r="C47" s="16"/>
      <c r="D47" s="16"/>
      <c r="E47" s="16"/>
      <c r="F47" s="13">
        <v>2018</v>
      </c>
      <c r="G47" s="28">
        <f aca="true" t="shared" si="27" ref="G47:G54">I47+K47+M47+O47</f>
        <v>0</v>
      </c>
      <c r="H47" s="28">
        <f t="shared" si="23"/>
        <v>0</v>
      </c>
      <c r="I47" s="28">
        <v>0</v>
      </c>
      <c r="J47" s="28">
        <v>0</v>
      </c>
      <c r="K47" s="28">
        <v>0</v>
      </c>
      <c r="L47" s="28">
        <v>0</v>
      </c>
      <c r="M47" s="28">
        <v>0</v>
      </c>
      <c r="N47" s="28">
        <v>0</v>
      </c>
      <c r="O47" s="28">
        <v>0</v>
      </c>
      <c r="P47" s="28">
        <v>0</v>
      </c>
      <c r="Q47" s="2"/>
    </row>
    <row r="48" spans="1:17" ht="18.75" customHeight="1">
      <c r="A48" s="119"/>
      <c r="B48" s="107"/>
      <c r="C48" s="16"/>
      <c r="D48" s="16"/>
      <c r="E48" s="16"/>
      <c r="F48" s="13">
        <v>2019</v>
      </c>
      <c r="G48" s="28">
        <f t="shared" si="27"/>
        <v>680</v>
      </c>
      <c r="H48" s="28">
        <f t="shared" si="23"/>
        <v>680</v>
      </c>
      <c r="I48" s="28">
        <f>I90</f>
        <v>680</v>
      </c>
      <c r="J48" s="28">
        <f aca="true" t="shared" si="28" ref="J48:P48">J90</f>
        <v>680</v>
      </c>
      <c r="K48" s="28">
        <f t="shared" si="28"/>
        <v>0</v>
      </c>
      <c r="L48" s="28">
        <f t="shared" si="28"/>
        <v>0</v>
      </c>
      <c r="M48" s="28">
        <f t="shared" si="28"/>
        <v>0</v>
      </c>
      <c r="N48" s="28">
        <f t="shared" si="28"/>
        <v>0</v>
      </c>
      <c r="O48" s="28">
        <f t="shared" si="28"/>
        <v>0</v>
      </c>
      <c r="P48" s="28">
        <f t="shared" si="28"/>
        <v>0</v>
      </c>
      <c r="Q48" s="2"/>
    </row>
    <row r="49" spans="1:17" ht="20.25" customHeight="1">
      <c r="A49" s="119"/>
      <c r="B49" s="107"/>
      <c r="C49" s="16"/>
      <c r="D49" s="16"/>
      <c r="E49" s="16"/>
      <c r="F49" s="13">
        <v>2020</v>
      </c>
      <c r="G49" s="28">
        <f t="shared" si="27"/>
        <v>189</v>
      </c>
      <c r="H49" s="28">
        <f t="shared" si="23"/>
        <v>189</v>
      </c>
      <c r="I49" s="28">
        <f>I92+I93</f>
        <v>189</v>
      </c>
      <c r="J49" s="28">
        <f aca="true" t="shared" si="29" ref="J49:P49">J92+J93</f>
        <v>189</v>
      </c>
      <c r="K49" s="28">
        <f t="shared" si="29"/>
        <v>0</v>
      </c>
      <c r="L49" s="28">
        <f t="shared" si="29"/>
        <v>0</v>
      </c>
      <c r="M49" s="28">
        <f t="shared" si="29"/>
        <v>0</v>
      </c>
      <c r="N49" s="28">
        <f t="shared" si="29"/>
        <v>0</v>
      </c>
      <c r="O49" s="28">
        <f t="shared" si="29"/>
        <v>0</v>
      </c>
      <c r="P49" s="28">
        <f t="shared" si="29"/>
        <v>0</v>
      </c>
      <c r="Q49" s="2"/>
    </row>
    <row r="50" spans="1:17" ht="21.75" customHeight="1">
      <c r="A50" s="119"/>
      <c r="B50" s="107"/>
      <c r="C50" s="16"/>
      <c r="D50" s="16"/>
      <c r="E50" s="16"/>
      <c r="F50" s="13">
        <v>2021</v>
      </c>
      <c r="G50" s="28">
        <f>I50+K50+M50+O50</f>
        <v>0</v>
      </c>
      <c r="H50" s="28">
        <f>J50+L50+N50+P50</f>
        <v>0</v>
      </c>
      <c r="I50" s="28">
        <f>0</f>
        <v>0</v>
      </c>
      <c r="J50" s="28">
        <v>0</v>
      </c>
      <c r="K50" s="28">
        <v>0</v>
      </c>
      <c r="L50" s="28">
        <v>0</v>
      </c>
      <c r="M50" s="28">
        <v>0</v>
      </c>
      <c r="N50" s="28">
        <v>0</v>
      </c>
      <c r="O50" s="28">
        <v>0</v>
      </c>
      <c r="P50" s="28">
        <v>0</v>
      </c>
      <c r="Q50" s="2"/>
    </row>
    <row r="51" spans="1:17" ht="21.75" customHeight="1">
      <c r="A51" s="119"/>
      <c r="B51" s="107"/>
      <c r="C51" s="16"/>
      <c r="D51" s="16"/>
      <c r="E51" s="16"/>
      <c r="F51" s="13">
        <v>2022</v>
      </c>
      <c r="G51" s="28">
        <f t="shared" si="27"/>
        <v>58528.9</v>
      </c>
      <c r="H51" s="28">
        <f t="shared" si="23"/>
        <v>0</v>
      </c>
      <c r="I51" s="28">
        <f>I96+I97+I99+I100</f>
        <v>41509.5</v>
      </c>
      <c r="J51" s="28">
        <f aca="true" t="shared" si="30" ref="J51:P51">J96+J97+J99+J100</f>
        <v>0</v>
      </c>
      <c r="K51" s="28">
        <f t="shared" si="30"/>
        <v>0</v>
      </c>
      <c r="L51" s="28">
        <f t="shared" si="30"/>
        <v>0</v>
      </c>
      <c r="M51" s="28">
        <f t="shared" si="30"/>
        <v>17019.4</v>
      </c>
      <c r="N51" s="28">
        <f t="shared" si="30"/>
        <v>0</v>
      </c>
      <c r="O51" s="28">
        <f t="shared" si="30"/>
        <v>0</v>
      </c>
      <c r="P51" s="28">
        <f t="shared" si="30"/>
        <v>0</v>
      </c>
      <c r="Q51" s="2"/>
    </row>
    <row r="52" spans="1:17" ht="21.75" customHeight="1">
      <c r="A52" s="119"/>
      <c r="B52" s="107"/>
      <c r="C52" s="16"/>
      <c r="D52" s="16"/>
      <c r="E52" s="16"/>
      <c r="F52" s="13">
        <v>2023</v>
      </c>
      <c r="G52" s="28">
        <f t="shared" si="27"/>
        <v>98171.29999999999</v>
      </c>
      <c r="H52" s="28">
        <f t="shared" si="23"/>
        <v>0</v>
      </c>
      <c r="I52" s="28">
        <f>I101+I102+I103+I104</f>
        <v>40932.6</v>
      </c>
      <c r="J52" s="28">
        <f aca="true" t="shared" si="31" ref="J52:P52">J101+J102+J103+J104</f>
        <v>0</v>
      </c>
      <c r="K52" s="28">
        <f t="shared" si="31"/>
        <v>0</v>
      </c>
      <c r="L52" s="28">
        <f t="shared" si="31"/>
        <v>0</v>
      </c>
      <c r="M52" s="28">
        <f t="shared" si="31"/>
        <v>57238.7</v>
      </c>
      <c r="N52" s="28">
        <f t="shared" si="31"/>
        <v>0</v>
      </c>
      <c r="O52" s="28">
        <f t="shared" si="31"/>
        <v>0</v>
      </c>
      <c r="P52" s="28">
        <f t="shared" si="31"/>
        <v>0</v>
      </c>
      <c r="Q52" s="2"/>
    </row>
    <row r="53" spans="1:17" ht="21.75" customHeight="1">
      <c r="A53" s="119"/>
      <c r="B53" s="107"/>
      <c r="C53" s="16"/>
      <c r="D53" s="16"/>
      <c r="E53" s="16"/>
      <c r="F53" s="13">
        <v>2024</v>
      </c>
      <c r="G53" s="28">
        <f t="shared" si="27"/>
        <v>701623.5</v>
      </c>
      <c r="H53" s="28">
        <f t="shared" si="23"/>
        <v>0</v>
      </c>
      <c r="I53" s="28">
        <f>I105+I106+I107+I108+I109+I110</f>
        <v>193104.5</v>
      </c>
      <c r="J53" s="28">
        <f aca="true" t="shared" si="32" ref="J53:P53">J105+J106+J107+J108+J109+J110</f>
        <v>0</v>
      </c>
      <c r="K53" s="28">
        <f t="shared" si="32"/>
        <v>0</v>
      </c>
      <c r="L53" s="28">
        <f t="shared" si="32"/>
        <v>0</v>
      </c>
      <c r="M53" s="28">
        <f t="shared" si="32"/>
        <v>508519</v>
      </c>
      <c r="N53" s="28">
        <f t="shared" si="32"/>
        <v>0</v>
      </c>
      <c r="O53" s="28">
        <f t="shared" si="32"/>
        <v>0</v>
      </c>
      <c r="P53" s="28">
        <f t="shared" si="32"/>
        <v>0</v>
      </c>
      <c r="Q53" s="2"/>
    </row>
    <row r="54" spans="1:17" ht="21.75" customHeight="1">
      <c r="A54" s="119"/>
      <c r="B54" s="108"/>
      <c r="C54" s="16"/>
      <c r="D54" s="16"/>
      <c r="E54" s="16"/>
      <c r="F54" s="13">
        <v>2025</v>
      </c>
      <c r="G54" s="28">
        <f t="shared" si="27"/>
        <v>181268.4</v>
      </c>
      <c r="H54" s="28">
        <f t="shared" si="23"/>
        <v>0</v>
      </c>
      <c r="I54" s="28">
        <f>I125+I124+I123+I122+I121+I120+I119+I118+I117+I116+I115+I114+I113+I112+I111+I126+I127</f>
        <v>181268.4</v>
      </c>
      <c r="J54" s="28">
        <f aca="true" t="shared" si="33" ref="J54:P54">J125+J124+J123+J122+J121+J120+J119+J118+J117+J116+J115+J114+J113+J112+J111+J126</f>
        <v>0</v>
      </c>
      <c r="K54" s="28">
        <f t="shared" si="33"/>
        <v>0</v>
      </c>
      <c r="L54" s="28">
        <f t="shared" si="33"/>
        <v>0</v>
      </c>
      <c r="M54" s="28">
        <f t="shared" si="33"/>
        <v>0</v>
      </c>
      <c r="N54" s="28">
        <f t="shared" si="33"/>
        <v>0</v>
      </c>
      <c r="O54" s="28">
        <f t="shared" si="33"/>
        <v>0</v>
      </c>
      <c r="P54" s="28">
        <f t="shared" si="33"/>
        <v>0</v>
      </c>
      <c r="Q54" s="2"/>
    </row>
    <row r="55" spans="1:17" ht="18" customHeight="1">
      <c r="A55" s="119"/>
      <c r="B55" s="106" t="s">
        <v>38</v>
      </c>
      <c r="C55" s="16"/>
      <c r="D55" s="16"/>
      <c r="E55" s="16"/>
      <c r="F55" s="25" t="s">
        <v>23</v>
      </c>
      <c r="G55" s="26">
        <f aca="true" t="shared" si="34" ref="G55:G66">I55+K55+M55+O55</f>
        <v>2297552.6</v>
      </c>
      <c r="H55" s="26">
        <f t="shared" si="23"/>
        <v>2145849.6</v>
      </c>
      <c r="I55" s="26">
        <f>SUM(I56:I66)</f>
        <v>249153.2</v>
      </c>
      <c r="J55" s="26">
        <f aca="true" t="shared" si="35" ref="J55:P55">SUM(J56:J66)</f>
        <v>211227.40000000002</v>
      </c>
      <c r="K55" s="26">
        <f t="shared" si="35"/>
        <v>1866690.5</v>
      </c>
      <c r="L55" s="26">
        <f t="shared" si="35"/>
        <v>1866690.5</v>
      </c>
      <c r="M55" s="26">
        <f t="shared" si="35"/>
        <v>181708.9</v>
      </c>
      <c r="N55" s="26">
        <f t="shared" si="35"/>
        <v>67931.7</v>
      </c>
      <c r="O55" s="26">
        <f t="shared" si="35"/>
        <v>0</v>
      </c>
      <c r="P55" s="26">
        <f t="shared" si="35"/>
        <v>0</v>
      </c>
      <c r="Q55" s="2"/>
    </row>
    <row r="56" spans="1:17" ht="21.75" customHeight="1">
      <c r="A56" s="119"/>
      <c r="B56" s="107"/>
      <c r="C56" s="16"/>
      <c r="D56" s="16"/>
      <c r="E56" s="16"/>
      <c r="F56" s="13">
        <v>2015</v>
      </c>
      <c r="G56" s="29">
        <f t="shared" si="34"/>
        <v>59508.3</v>
      </c>
      <c r="H56" s="29">
        <f>J56+L56+N56+P56</f>
        <v>59508.3</v>
      </c>
      <c r="I56" s="29">
        <f aca="true" t="shared" si="36" ref="I56:P56">I67+I69+I77</f>
        <v>59508.3</v>
      </c>
      <c r="J56" s="29">
        <f t="shared" si="36"/>
        <v>59508.3</v>
      </c>
      <c r="K56" s="29">
        <f t="shared" si="36"/>
        <v>0</v>
      </c>
      <c r="L56" s="29">
        <f t="shared" si="36"/>
        <v>0</v>
      </c>
      <c r="M56" s="29">
        <f t="shared" si="36"/>
        <v>0</v>
      </c>
      <c r="N56" s="29">
        <f t="shared" si="36"/>
        <v>0</v>
      </c>
      <c r="O56" s="29">
        <f t="shared" si="36"/>
        <v>0</v>
      </c>
      <c r="P56" s="29">
        <f t="shared" si="36"/>
        <v>0</v>
      </c>
      <c r="Q56" s="2"/>
    </row>
    <row r="57" spans="1:17" ht="19.5" customHeight="1">
      <c r="A57" s="119"/>
      <c r="B57" s="107"/>
      <c r="C57" s="16"/>
      <c r="D57" s="16"/>
      <c r="E57" s="16"/>
      <c r="F57" s="13">
        <v>2016</v>
      </c>
      <c r="G57" s="29">
        <f t="shared" si="34"/>
        <v>79809.70000000001</v>
      </c>
      <c r="H57" s="29">
        <f>J57+L57+N57+P57</f>
        <v>79809.70000000001</v>
      </c>
      <c r="I57" s="29">
        <f aca="true" t="shared" si="37" ref="I57:P57">I70+I68+I73+I78+I74</f>
        <v>79809.70000000001</v>
      </c>
      <c r="J57" s="29">
        <f t="shared" si="37"/>
        <v>79809.70000000001</v>
      </c>
      <c r="K57" s="29">
        <f t="shared" si="37"/>
        <v>0</v>
      </c>
      <c r="L57" s="29">
        <f t="shared" si="37"/>
        <v>0</v>
      </c>
      <c r="M57" s="29">
        <f t="shared" si="37"/>
        <v>0</v>
      </c>
      <c r="N57" s="29">
        <f t="shared" si="37"/>
        <v>0</v>
      </c>
      <c r="O57" s="29">
        <f t="shared" si="37"/>
        <v>0</v>
      </c>
      <c r="P57" s="29">
        <f t="shared" si="37"/>
        <v>0</v>
      </c>
      <c r="Q57" s="2"/>
    </row>
    <row r="58" spans="1:17" ht="18.75" customHeight="1">
      <c r="A58" s="119"/>
      <c r="B58" s="107"/>
      <c r="C58" s="16"/>
      <c r="D58" s="16"/>
      <c r="E58" s="16"/>
      <c r="F58" s="13">
        <v>2017</v>
      </c>
      <c r="G58" s="29">
        <f t="shared" si="34"/>
        <v>163977.7</v>
      </c>
      <c r="H58" s="29">
        <f>J58+L58+N58+P58</f>
        <v>163977.7</v>
      </c>
      <c r="I58" s="29">
        <f aca="true" t="shared" si="38" ref="I58:P58">I71+I80+I88+I83</f>
        <v>33977.7</v>
      </c>
      <c r="J58" s="29">
        <f t="shared" si="38"/>
        <v>33977.7</v>
      </c>
      <c r="K58" s="29">
        <f t="shared" si="38"/>
        <v>100000</v>
      </c>
      <c r="L58" s="29">
        <f t="shared" si="38"/>
        <v>100000</v>
      </c>
      <c r="M58" s="29">
        <f t="shared" si="38"/>
        <v>30000</v>
      </c>
      <c r="N58" s="29">
        <f t="shared" si="38"/>
        <v>30000</v>
      </c>
      <c r="O58" s="29">
        <f t="shared" si="38"/>
        <v>0</v>
      </c>
      <c r="P58" s="29">
        <f t="shared" si="38"/>
        <v>0</v>
      </c>
      <c r="Q58" s="2"/>
    </row>
    <row r="59" spans="1:17" ht="17.25" customHeight="1">
      <c r="A59" s="119"/>
      <c r="B59" s="107"/>
      <c r="C59" s="16"/>
      <c r="D59" s="16"/>
      <c r="E59" s="16"/>
      <c r="F59" s="13">
        <v>2018</v>
      </c>
      <c r="G59" s="29">
        <f t="shared" si="34"/>
        <v>264130</v>
      </c>
      <c r="H59" s="29">
        <f>J59+L59+N59+P59</f>
        <v>264130</v>
      </c>
      <c r="I59" s="29">
        <f aca="true" t="shared" si="39" ref="I59:P59">I89</f>
        <v>0</v>
      </c>
      <c r="J59" s="29">
        <f t="shared" si="39"/>
        <v>0</v>
      </c>
      <c r="K59" s="29">
        <f t="shared" si="39"/>
        <v>264130</v>
      </c>
      <c r="L59" s="29">
        <f t="shared" si="39"/>
        <v>264130</v>
      </c>
      <c r="M59" s="29">
        <f t="shared" si="39"/>
        <v>0</v>
      </c>
      <c r="N59" s="29">
        <f t="shared" si="39"/>
        <v>0</v>
      </c>
      <c r="O59" s="29">
        <f t="shared" si="39"/>
        <v>0</v>
      </c>
      <c r="P59" s="29">
        <f t="shared" si="39"/>
        <v>0</v>
      </c>
      <c r="Q59" s="2"/>
    </row>
    <row r="60" spans="1:17" ht="19.5" customHeight="1">
      <c r="A60" s="119"/>
      <c r="B60" s="107"/>
      <c r="C60" s="16"/>
      <c r="D60" s="16"/>
      <c r="E60" s="16"/>
      <c r="F60" s="13">
        <v>2019</v>
      </c>
      <c r="G60" s="29">
        <f>I60+K60+M60+O60</f>
        <v>835863.3999999999</v>
      </c>
      <c r="H60" s="29">
        <f aca="true" t="shared" si="40" ref="G60:H65">J60+L60+N60+P60</f>
        <v>835863.3999999999</v>
      </c>
      <c r="I60" s="29">
        <f>I84+I91</f>
        <v>37931.7</v>
      </c>
      <c r="J60" s="29">
        <f aca="true" t="shared" si="41" ref="J60:P60">J84+J91</f>
        <v>37931.7</v>
      </c>
      <c r="K60" s="29">
        <f t="shared" si="41"/>
        <v>760000</v>
      </c>
      <c r="L60" s="29">
        <f t="shared" si="41"/>
        <v>760000</v>
      </c>
      <c r="M60" s="29">
        <f t="shared" si="41"/>
        <v>37931.7</v>
      </c>
      <c r="N60" s="29">
        <f t="shared" si="41"/>
        <v>37931.7</v>
      </c>
      <c r="O60" s="29">
        <f t="shared" si="41"/>
        <v>0</v>
      </c>
      <c r="P60" s="29">
        <f t="shared" si="41"/>
        <v>0</v>
      </c>
      <c r="Q60" s="2"/>
    </row>
    <row r="61" spans="1:17" ht="18" customHeight="1">
      <c r="A61" s="119"/>
      <c r="B61" s="107"/>
      <c r="C61" s="16"/>
      <c r="D61" s="16"/>
      <c r="E61" s="16"/>
      <c r="F61" s="13">
        <v>2020</v>
      </c>
      <c r="G61" s="29">
        <f t="shared" si="40"/>
        <v>678896.6</v>
      </c>
      <c r="H61" s="29">
        <f>J61+L61+N61+P61</f>
        <v>678896.6</v>
      </c>
      <c r="I61" s="29">
        <f>I94</f>
        <v>0</v>
      </c>
      <c r="J61" s="29">
        <f aca="true" t="shared" si="42" ref="J61:P61">J94</f>
        <v>0</v>
      </c>
      <c r="K61" s="29">
        <f t="shared" si="42"/>
        <v>678896.6</v>
      </c>
      <c r="L61" s="29">
        <f t="shared" si="42"/>
        <v>678896.6</v>
      </c>
      <c r="M61" s="29">
        <f t="shared" si="42"/>
        <v>0</v>
      </c>
      <c r="N61" s="29">
        <f t="shared" si="42"/>
        <v>0</v>
      </c>
      <c r="O61" s="29">
        <f t="shared" si="42"/>
        <v>0</v>
      </c>
      <c r="P61" s="29">
        <f t="shared" si="42"/>
        <v>0</v>
      </c>
      <c r="Q61" s="2"/>
    </row>
    <row r="62" spans="1:17" ht="21.75" customHeight="1">
      <c r="A62" s="119"/>
      <c r="B62" s="107"/>
      <c r="C62" s="16"/>
      <c r="D62" s="16"/>
      <c r="E62" s="16"/>
      <c r="F62" s="13">
        <v>2021</v>
      </c>
      <c r="G62" s="29">
        <f t="shared" si="40"/>
        <v>63663.899999999994</v>
      </c>
      <c r="H62" s="29">
        <f t="shared" si="40"/>
        <v>63663.899999999994</v>
      </c>
      <c r="I62" s="29">
        <f>I95</f>
        <v>0</v>
      </c>
      <c r="J62" s="29">
        <f aca="true" t="shared" si="43" ref="J62:P62">J95</f>
        <v>0</v>
      </c>
      <c r="K62" s="29">
        <f t="shared" si="43"/>
        <v>63663.899999999994</v>
      </c>
      <c r="L62" s="29">
        <f t="shared" si="43"/>
        <v>63663.899999999994</v>
      </c>
      <c r="M62" s="29">
        <f t="shared" si="43"/>
        <v>0</v>
      </c>
      <c r="N62" s="29">
        <f t="shared" si="43"/>
        <v>0</v>
      </c>
      <c r="O62" s="29">
        <f t="shared" si="43"/>
        <v>0</v>
      </c>
      <c r="P62" s="29">
        <f t="shared" si="43"/>
        <v>0</v>
      </c>
      <c r="Q62" s="2"/>
    </row>
    <row r="63" spans="1:17" ht="21.75" customHeight="1">
      <c r="A63" s="119"/>
      <c r="B63" s="107"/>
      <c r="C63" s="16"/>
      <c r="D63" s="16"/>
      <c r="E63" s="16"/>
      <c r="F63" s="13">
        <v>2022</v>
      </c>
      <c r="G63" s="29">
        <f t="shared" si="40"/>
        <v>151703</v>
      </c>
      <c r="H63" s="29">
        <f t="shared" si="40"/>
        <v>0</v>
      </c>
      <c r="I63" s="29">
        <f>I98</f>
        <v>37925.8</v>
      </c>
      <c r="J63" s="29">
        <f aca="true" t="shared" si="44" ref="J63:P63">J98</f>
        <v>0</v>
      </c>
      <c r="K63" s="29">
        <f t="shared" si="44"/>
        <v>0</v>
      </c>
      <c r="L63" s="29">
        <f t="shared" si="44"/>
        <v>0</v>
      </c>
      <c r="M63" s="29">
        <f t="shared" si="44"/>
        <v>113777.2</v>
      </c>
      <c r="N63" s="29">
        <f t="shared" si="44"/>
        <v>0</v>
      </c>
      <c r="O63" s="29">
        <f t="shared" si="44"/>
        <v>0</v>
      </c>
      <c r="P63" s="29">
        <f t="shared" si="44"/>
        <v>0</v>
      </c>
      <c r="Q63" s="2"/>
    </row>
    <row r="64" spans="1:17" ht="21.75" customHeight="1">
      <c r="A64" s="119"/>
      <c r="B64" s="107"/>
      <c r="C64" s="16"/>
      <c r="D64" s="16"/>
      <c r="E64" s="16"/>
      <c r="F64" s="13">
        <v>2023</v>
      </c>
      <c r="G64" s="29">
        <f t="shared" si="40"/>
        <v>0</v>
      </c>
      <c r="H64" s="29">
        <f t="shared" si="40"/>
        <v>0</v>
      </c>
      <c r="I64" s="29">
        <v>0</v>
      </c>
      <c r="J64" s="29">
        <v>0</v>
      </c>
      <c r="K64" s="29">
        <v>0</v>
      </c>
      <c r="L64" s="29">
        <v>0</v>
      </c>
      <c r="M64" s="29">
        <v>0</v>
      </c>
      <c r="N64" s="29">
        <v>0</v>
      </c>
      <c r="O64" s="29">
        <v>0</v>
      </c>
      <c r="P64" s="29">
        <v>0</v>
      </c>
      <c r="Q64" s="2"/>
    </row>
    <row r="65" spans="1:17" ht="21.75" customHeight="1">
      <c r="A65" s="119"/>
      <c r="B65" s="107"/>
      <c r="C65" s="16"/>
      <c r="D65" s="16"/>
      <c r="E65" s="16"/>
      <c r="F65" s="13">
        <v>2024</v>
      </c>
      <c r="G65" s="29">
        <f t="shared" si="40"/>
        <v>0</v>
      </c>
      <c r="H65" s="29">
        <f t="shared" si="40"/>
        <v>0</v>
      </c>
      <c r="I65" s="28">
        <v>0</v>
      </c>
      <c r="J65" s="28">
        <v>0</v>
      </c>
      <c r="K65" s="28">
        <v>0</v>
      </c>
      <c r="L65" s="28">
        <v>0</v>
      </c>
      <c r="M65" s="28">
        <v>0</v>
      </c>
      <c r="N65" s="28">
        <v>0</v>
      </c>
      <c r="O65" s="28">
        <v>0</v>
      </c>
      <c r="P65" s="28">
        <v>0</v>
      </c>
      <c r="Q65" s="2"/>
    </row>
    <row r="66" spans="1:17" ht="21.75" customHeight="1">
      <c r="A66" s="120"/>
      <c r="B66" s="108"/>
      <c r="C66" s="16"/>
      <c r="D66" s="16"/>
      <c r="E66" s="16"/>
      <c r="F66" s="13">
        <v>2025</v>
      </c>
      <c r="G66" s="29">
        <f t="shared" si="34"/>
        <v>0</v>
      </c>
      <c r="H66" s="29">
        <f>J66+L66+N66+P66</f>
        <v>0</v>
      </c>
      <c r="I66" s="28">
        <v>0</v>
      </c>
      <c r="J66" s="28">
        <v>0</v>
      </c>
      <c r="K66" s="28">
        <v>0</v>
      </c>
      <c r="L66" s="28">
        <v>0</v>
      </c>
      <c r="M66" s="28">
        <v>0</v>
      </c>
      <c r="N66" s="28">
        <v>0</v>
      </c>
      <c r="O66" s="28">
        <v>0</v>
      </c>
      <c r="P66" s="28">
        <v>0</v>
      </c>
      <c r="Q66" s="2"/>
    </row>
    <row r="67" spans="1:17" ht="43.5" customHeight="1">
      <c r="A67" s="92" t="s">
        <v>28</v>
      </c>
      <c r="B67" s="95" t="s">
        <v>1</v>
      </c>
      <c r="C67" s="67"/>
      <c r="D67" s="67"/>
      <c r="E67" s="67"/>
      <c r="F67" s="67">
        <v>2015</v>
      </c>
      <c r="G67" s="28">
        <f aca="true" t="shared" si="45" ref="G67:H72">I67+K67+M67+O67</f>
        <v>9229.800000000001</v>
      </c>
      <c r="H67" s="28">
        <f t="shared" si="45"/>
        <v>9229.800000000001</v>
      </c>
      <c r="I67" s="1">
        <f>28109.2-18879.3-0.1</f>
        <v>9229.800000000001</v>
      </c>
      <c r="J67" s="1">
        <f>28109.2-18879.3-0.1</f>
        <v>9229.800000000001</v>
      </c>
      <c r="K67" s="1">
        <v>0</v>
      </c>
      <c r="L67" s="1">
        <v>0</v>
      </c>
      <c r="M67" s="1">
        <v>0</v>
      </c>
      <c r="N67" s="1">
        <v>0</v>
      </c>
      <c r="O67" s="1">
        <v>0</v>
      </c>
      <c r="P67" s="1">
        <v>0</v>
      </c>
      <c r="Q67" s="2"/>
    </row>
    <row r="68" spans="1:17" ht="45" customHeight="1">
      <c r="A68" s="93"/>
      <c r="B68" s="96"/>
      <c r="C68" s="67" t="s">
        <v>91</v>
      </c>
      <c r="D68" s="67"/>
      <c r="E68" s="67"/>
      <c r="F68" s="67">
        <v>2016</v>
      </c>
      <c r="G68" s="28">
        <f t="shared" si="45"/>
        <v>15374.699999999999</v>
      </c>
      <c r="H68" s="28">
        <f t="shared" si="45"/>
        <v>15374.699999999999</v>
      </c>
      <c r="I68" s="1">
        <f>18879.3-3504.6</f>
        <v>15374.699999999999</v>
      </c>
      <c r="J68" s="1">
        <f>18879.3-3504.6</f>
        <v>15374.699999999999</v>
      </c>
      <c r="K68" s="1">
        <v>0</v>
      </c>
      <c r="L68" s="1">
        <v>0</v>
      </c>
      <c r="M68" s="1">
        <v>0</v>
      </c>
      <c r="N68" s="1">
        <v>0</v>
      </c>
      <c r="O68" s="1">
        <v>0</v>
      </c>
      <c r="P68" s="1">
        <v>0</v>
      </c>
      <c r="Q68" s="2"/>
    </row>
    <row r="69" spans="1:17" ht="32.25" customHeight="1">
      <c r="A69" s="92" t="s">
        <v>29</v>
      </c>
      <c r="B69" s="95" t="s">
        <v>37</v>
      </c>
      <c r="C69" s="67"/>
      <c r="D69" s="67"/>
      <c r="E69" s="67"/>
      <c r="F69" s="67">
        <v>2015</v>
      </c>
      <c r="G69" s="28">
        <f t="shared" si="45"/>
        <v>49518.8</v>
      </c>
      <c r="H69" s="28">
        <f t="shared" si="45"/>
        <v>49518.8</v>
      </c>
      <c r="I69" s="1">
        <v>49518.8</v>
      </c>
      <c r="J69" s="1">
        <v>49518.8</v>
      </c>
      <c r="K69" s="1">
        <v>0</v>
      </c>
      <c r="L69" s="1">
        <v>0</v>
      </c>
      <c r="M69" s="1">
        <v>0</v>
      </c>
      <c r="N69" s="1">
        <v>0</v>
      </c>
      <c r="O69" s="1">
        <v>0</v>
      </c>
      <c r="P69" s="1">
        <v>0</v>
      </c>
      <c r="Q69" s="2"/>
    </row>
    <row r="70" spans="1:17" ht="34.5" customHeight="1">
      <c r="A70" s="93"/>
      <c r="B70" s="96"/>
      <c r="C70" s="67" t="s">
        <v>91</v>
      </c>
      <c r="D70" s="67"/>
      <c r="E70" s="67"/>
      <c r="F70" s="67">
        <v>2016</v>
      </c>
      <c r="G70" s="28">
        <f t="shared" si="45"/>
        <v>64198.7</v>
      </c>
      <c r="H70" s="28">
        <f t="shared" si="45"/>
        <v>64198.7</v>
      </c>
      <c r="I70" s="1">
        <f>109198.7-45000</f>
        <v>64198.7</v>
      </c>
      <c r="J70" s="1">
        <f>109198.7-45000</f>
        <v>64198.7</v>
      </c>
      <c r="K70" s="1">
        <v>0</v>
      </c>
      <c r="L70" s="1">
        <v>0</v>
      </c>
      <c r="M70" s="1">
        <v>0</v>
      </c>
      <c r="N70" s="1">
        <v>0</v>
      </c>
      <c r="O70" s="1">
        <v>0</v>
      </c>
      <c r="P70" s="1">
        <v>0</v>
      </c>
      <c r="Q70" s="2"/>
    </row>
    <row r="71" spans="1:17" ht="33.75" customHeight="1">
      <c r="A71" s="94"/>
      <c r="B71" s="97"/>
      <c r="C71" s="67" t="s">
        <v>91</v>
      </c>
      <c r="D71" s="67"/>
      <c r="E71" s="67"/>
      <c r="F71" s="67">
        <v>2017</v>
      </c>
      <c r="G71" s="28">
        <f t="shared" si="45"/>
        <v>30925.6</v>
      </c>
      <c r="H71" s="28">
        <f t="shared" si="45"/>
        <v>30925.6</v>
      </c>
      <c r="I71" s="1">
        <f>45000-357.8-4672.7-8544.9-499</f>
        <v>30925.6</v>
      </c>
      <c r="J71" s="1">
        <f>45000-357.8-4672.7-8544.9-499</f>
        <v>30925.6</v>
      </c>
      <c r="K71" s="1">
        <v>0</v>
      </c>
      <c r="L71" s="1">
        <v>0</v>
      </c>
      <c r="M71" s="1">
        <v>0</v>
      </c>
      <c r="N71" s="1">
        <v>0</v>
      </c>
      <c r="O71" s="1">
        <v>0</v>
      </c>
      <c r="P71" s="1">
        <v>0</v>
      </c>
      <c r="Q71" s="2"/>
    </row>
    <row r="72" spans="1:17" ht="55.5" customHeight="1">
      <c r="A72" s="92" t="s">
        <v>43</v>
      </c>
      <c r="B72" s="67" t="s">
        <v>42</v>
      </c>
      <c r="C72" s="67"/>
      <c r="D72" s="67"/>
      <c r="E72" s="67"/>
      <c r="F72" s="67">
        <v>2015</v>
      </c>
      <c r="G72" s="28">
        <f t="shared" si="45"/>
        <v>181.7</v>
      </c>
      <c r="H72" s="28">
        <f t="shared" si="45"/>
        <v>181.7</v>
      </c>
      <c r="I72" s="1">
        <f>84.4+97.3</f>
        <v>181.7</v>
      </c>
      <c r="J72" s="1">
        <f>84.4+97.3</f>
        <v>181.7</v>
      </c>
      <c r="K72" s="1">
        <v>0</v>
      </c>
      <c r="L72" s="1">
        <v>0</v>
      </c>
      <c r="M72" s="1">
        <v>0</v>
      </c>
      <c r="N72" s="1">
        <v>0</v>
      </c>
      <c r="O72" s="1">
        <v>0</v>
      </c>
      <c r="P72" s="1">
        <v>0</v>
      </c>
      <c r="Q72" s="2"/>
    </row>
    <row r="73" spans="1:17" ht="55.5" customHeight="1">
      <c r="A73" s="93"/>
      <c r="B73" s="95" t="s">
        <v>81</v>
      </c>
      <c r="C73" s="67" t="s">
        <v>91</v>
      </c>
      <c r="D73" s="67"/>
      <c r="E73" s="67"/>
      <c r="F73" s="67">
        <v>2016</v>
      </c>
      <c r="G73" s="28">
        <f aca="true" t="shared" si="46" ref="G73:H75">I73+K73+M73+O73</f>
        <v>109.1</v>
      </c>
      <c r="H73" s="28">
        <f t="shared" si="46"/>
        <v>109.1</v>
      </c>
      <c r="I73" s="1">
        <f>96.8+12.3</f>
        <v>109.1</v>
      </c>
      <c r="J73" s="1">
        <f>96.8+12.3</f>
        <v>109.1</v>
      </c>
      <c r="K73" s="1">
        <v>0</v>
      </c>
      <c r="L73" s="1">
        <v>0</v>
      </c>
      <c r="M73" s="1">
        <v>0</v>
      </c>
      <c r="N73" s="1">
        <v>0</v>
      </c>
      <c r="O73" s="1">
        <v>0</v>
      </c>
      <c r="P73" s="1">
        <v>0</v>
      </c>
      <c r="Q73" s="2"/>
    </row>
    <row r="74" spans="1:17" ht="68.25" customHeight="1">
      <c r="A74" s="93"/>
      <c r="B74" s="96"/>
      <c r="C74" s="67" t="s">
        <v>91</v>
      </c>
      <c r="D74" s="67"/>
      <c r="E74" s="67"/>
      <c r="F74" s="67">
        <v>2016</v>
      </c>
      <c r="G74" s="28">
        <f t="shared" si="46"/>
        <v>121.6</v>
      </c>
      <c r="H74" s="28">
        <f t="shared" si="46"/>
        <v>121.6</v>
      </c>
      <c r="I74" s="1">
        <f>99.8+21.8</f>
        <v>121.6</v>
      </c>
      <c r="J74" s="1">
        <f>99.8+21.8</f>
        <v>121.6</v>
      </c>
      <c r="K74" s="1">
        <v>0</v>
      </c>
      <c r="L74" s="1">
        <v>0</v>
      </c>
      <c r="M74" s="1">
        <v>0</v>
      </c>
      <c r="N74" s="1">
        <v>0</v>
      </c>
      <c r="O74" s="1">
        <v>0</v>
      </c>
      <c r="P74" s="1">
        <v>0</v>
      </c>
      <c r="Q74" s="2"/>
    </row>
    <row r="75" spans="1:17" ht="63.75" customHeight="1">
      <c r="A75" s="93"/>
      <c r="B75" s="96"/>
      <c r="C75" s="67" t="s">
        <v>91</v>
      </c>
      <c r="D75" s="67"/>
      <c r="E75" s="67"/>
      <c r="F75" s="67">
        <v>2016</v>
      </c>
      <c r="G75" s="28">
        <f t="shared" si="46"/>
        <v>60</v>
      </c>
      <c r="H75" s="28">
        <f t="shared" si="46"/>
        <v>60</v>
      </c>
      <c r="I75" s="1">
        <v>60</v>
      </c>
      <c r="J75" s="1">
        <v>60</v>
      </c>
      <c r="K75" s="1">
        <v>0</v>
      </c>
      <c r="L75" s="1">
        <v>0</v>
      </c>
      <c r="M75" s="1">
        <v>0</v>
      </c>
      <c r="N75" s="1">
        <v>0</v>
      </c>
      <c r="O75" s="1">
        <v>0</v>
      </c>
      <c r="P75" s="1">
        <v>0</v>
      </c>
      <c r="Q75" s="2"/>
    </row>
    <row r="76" spans="1:17" ht="57" customHeight="1">
      <c r="A76" s="68" t="s">
        <v>30</v>
      </c>
      <c r="B76" s="67" t="s">
        <v>145</v>
      </c>
      <c r="C76" s="67" t="s">
        <v>91</v>
      </c>
      <c r="D76" s="67"/>
      <c r="E76" s="67"/>
      <c r="F76" s="67">
        <v>2017</v>
      </c>
      <c r="G76" s="28">
        <f aca="true" t="shared" si="47" ref="G76:H81">I76+K76+M76+O76</f>
        <v>74</v>
      </c>
      <c r="H76" s="28">
        <f t="shared" si="47"/>
        <v>74</v>
      </c>
      <c r="I76" s="1">
        <v>74</v>
      </c>
      <c r="J76" s="1">
        <v>74</v>
      </c>
      <c r="K76" s="1">
        <v>0</v>
      </c>
      <c r="L76" s="1">
        <v>0</v>
      </c>
      <c r="M76" s="1">
        <v>0</v>
      </c>
      <c r="N76" s="1">
        <v>0</v>
      </c>
      <c r="O76" s="1">
        <v>0</v>
      </c>
      <c r="P76" s="1">
        <v>0</v>
      </c>
      <c r="Q76" s="2"/>
    </row>
    <row r="77" spans="1:17" ht="216.75" customHeight="1">
      <c r="A77" s="92" t="s">
        <v>31</v>
      </c>
      <c r="B77" s="109" t="s">
        <v>5</v>
      </c>
      <c r="C77" s="69"/>
      <c r="D77" s="69"/>
      <c r="E77" s="69"/>
      <c r="F77" s="13">
        <v>2015</v>
      </c>
      <c r="G77" s="28">
        <f t="shared" si="47"/>
        <v>759.6999999999999</v>
      </c>
      <c r="H77" s="28">
        <f t="shared" si="47"/>
        <v>759.6999999999999</v>
      </c>
      <c r="I77" s="1">
        <f>341.1+448.7-30.1</f>
        <v>759.6999999999999</v>
      </c>
      <c r="J77" s="1">
        <f>341.1+448.7-30.1</f>
        <v>759.6999999999999</v>
      </c>
      <c r="K77" s="1">
        <v>0</v>
      </c>
      <c r="L77" s="1">
        <v>0</v>
      </c>
      <c r="M77" s="1">
        <v>0</v>
      </c>
      <c r="N77" s="1">
        <v>0</v>
      </c>
      <c r="O77" s="1">
        <v>0</v>
      </c>
      <c r="P77" s="1">
        <v>0</v>
      </c>
      <c r="Q77" s="2"/>
    </row>
    <row r="78" spans="1:17" ht="30.75" customHeight="1">
      <c r="A78" s="93"/>
      <c r="B78" s="110"/>
      <c r="C78" s="69" t="s">
        <v>91</v>
      </c>
      <c r="D78" s="69"/>
      <c r="E78" s="69"/>
      <c r="F78" s="13">
        <v>2016</v>
      </c>
      <c r="G78" s="28">
        <f t="shared" si="47"/>
        <v>5.6</v>
      </c>
      <c r="H78" s="28">
        <f t="shared" si="47"/>
        <v>5.6</v>
      </c>
      <c r="I78" s="1">
        <f>5.6</f>
        <v>5.6</v>
      </c>
      <c r="J78" s="1">
        <f>5.6</f>
        <v>5.6</v>
      </c>
      <c r="K78" s="1">
        <v>0</v>
      </c>
      <c r="L78" s="1">
        <v>0</v>
      </c>
      <c r="M78" s="1">
        <v>0</v>
      </c>
      <c r="N78" s="1">
        <v>0</v>
      </c>
      <c r="O78" s="1">
        <v>0</v>
      </c>
      <c r="P78" s="1">
        <v>0</v>
      </c>
      <c r="Q78" s="2"/>
    </row>
    <row r="79" spans="1:17" ht="29.25" customHeight="1">
      <c r="A79" s="93"/>
      <c r="B79" s="110"/>
      <c r="C79" s="69" t="s">
        <v>91</v>
      </c>
      <c r="D79" s="69"/>
      <c r="E79" s="69"/>
      <c r="F79" s="13">
        <v>2017</v>
      </c>
      <c r="G79" s="28">
        <f t="shared" si="47"/>
        <v>7994.1</v>
      </c>
      <c r="H79" s="28">
        <f t="shared" si="47"/>
        <v>7994.1</v>
      </c>
      <c r="I79" s="1">
        <f>7994.1</f>
        <v>7994.1</v>
      </c>
      <c r="J79" s="1">
        <v>7994.1</v>
      </c>
      <c r="K79" s="1">
        <v>0</v>
      </c>
      <c r="L79" s="1">
        <v>0</v>
      </c>
      <c r="M79" s="1">
        <v>0</v>
      </c>
      <c r="N79" s="1">
        <v>0</v>
      </c>
      <c r="O79" s="1">
        <v>0</v>
      </c>
      <c r="P79" s="1">
        <v>0</v>
      </c>
      <c r="Q79" s="2"/>
    </row>
    <row r="80" spans="1:17" ht="36" customHeight="1">
      <c r="A80" s="93"/>
      <c r="B80" s="110"/>
      <c r="C80" s="69" t="s">
        <v>91</v>
      </c>
      <c r="D80" s="69"/>
      <c r="E80" s="69"/>
      <c r="F80" s="13">
        <v>2017</v>
      </c>
      <c r="G80" s="28">
        <f t="shared" si="47"/>
        <v>52.1</v>
      </c>
      <c r="H80" s="28">
        <f t="shared" si="47"/>
        <v>52.1</v>
      </c>
      <c r="I80" s="1">
        <v>52.1</v>
      </c>
      <c r="J80" s="1">
        <v>52.1</v>
      </c>
      <c r="K80" s="1">
        <v>0</v>
      </c>
      <c r="L80" s="1">
        <v>0</v>
      </c>
      <c r="M80" s="1">
        <v>0</v>
      </c>
      <c r="N80" s="1">
        <v>0</v>
      </c>
      <c r="O80" s="1">
        <v>0</v>
      </c>
      <c r="P80" s="1">
        <v>0</v>
      </c>
      <c r="Q80" s="2"/>
    </row>
    <row r="81" spans="1:17" ht="63" customHeight="1">
      <c r="A81" s="92" t="s">
        <v>32</v>
      </c>
      <c r="B81" s="95" t="s">
        <v>82</v>
      </c>
      <c r="C81" s="67" t="s">
        <v>91</v>
      </c>
      <c r="D81" s="67"/>
      <c r="E81" s="67"/>
      <c r="F81" s="67">
        <v>2016</v>
      </c>
      <c r="G81" s="28">
        <f t="shared" si="47"/>
        <v>411.70000000000005</v>
      </c>
      <c r="H81" s="28">
        <f t="shared" si="47"/>
        <v>411.70000000000005</v>
      </c>
      <c r="I81" s="1">
        <f>1258.4-1.7-150-695</f>
        <v>411.70000000000005</v>
      </c>
      <c r="J81" s="1">
        <f>1258.4-1.7-150-695</f>
        <v>411.70000000000005</v>
      </c>
      <c r="K81" s="1">
        <v>0</v>
      </c>
      <c r="L81" s="1">
        <v>0</v>
      </c>
      <c r="M81" s="1">
        <v>0</v>
      </c>
      <c r="N81" s="1">
        <v>0</v>
      </c>
      <c r="O81" s="1">
        <v>0</v>
      </c>
      <c r="P81" s="1">
        <v>0</v>
      </c>
      <c r="Q81" s="2"/>
    </row>
    <row r="82" spans="1:17" ht="115.5" customHeight="1">
      <c r="A82" s="94"/>
      <c r="B82" s="97"/>
      <c r="C82" s="67" t="s">
        <v>91</v>
      </c>
      <c r="D82" s="67"/>
      <c r="E82" s="67"/>
      <c r="F82" s="67">
        <v>2017</v>
      </c>
      <c r="G82" s="28">
        <f aca="true" t="shared" si="48" ref="G82:H85">I82+K82+M82+O82</f>
        <v>99</v>
      </c>
      <c r="H82" s="28">
        <f t="shared" si="48"/>
        <v>99</v>
      </c>
      <c r="I82" s="1">
        <v>99</v>
      </c>
      <c r="J82" s="1">
        <v>99</v>
      </c>
      <c r="K82" s="1">
        <v>0</v>
      </c>
      <c r="L82" s="1">
        <v>0</v>
      </c>
      <c r="M82" s="1">
        <v>0</v>
      </c>
      <c r="N82" s="1">
        <v>0</v>
      </c>
      <c r="O82" s="1">
        <v>0</v>
      </c>
      <c r="P82" s="1">
        <v>0</v>
      </c>
      <c r="Q82" s="2"/>
    </row>
    <row r="83" spans="1:17" ht="117" customHeight="1">
      <c r="A83" s="92" t="s">
        <v>33</v>
      </c>
      <c r="B83" s="95" t="s">
        <v>135</v>
      </c>
      <c r="C83" s="67" t="s">
        <v>136</v>
      </c>
      <c r="D83" s="67"/>
      <c r="E83" s="67"/>
      <c r="F83" s="67">
        <v>2017</v>
      </c>
      <c r="G83" s="28">
        <f t="shared" si="48"/>
        <v>33000</v>
      </c>
      <c r="H83" s="28">
        <f t="shared" si="48"/>
        <v>33000</v>
      </c>
      <c r="I83" s="1">
        <f>12330.1-9330.1</f>
        <v>3000</v>
      </c>
      <c r="J83" s="1">
        <f>12330.1-9330.1</f>
        <v>3000</v>
      </c>
      <c r="K83" s="1">
        <v>0</v>
      </c>
      <c r="L83" s="1">
        <v>0</v>
      </c>
      <c r="M83" s="1">
        <v>30000</v>
      </c>
      <c r="N83" s="1">
        <v>30000</v>
      </c>
      <c r="O83" s="1">
        <v>0</v>
      </c>
      <c r="P83" s="1">
        <v>0</v>
      </c>
      <c r="Q83" s="2"/>
    </row>
    <row r="84" spans="1:17" ht="160.5" customHeight="1">
      <c r="A84" s="94"/>
      <c r="B84" s="97"/>
      <c r="C84" s="67" t="s">
        <v>252</v>
      </c>
      <c r="D84" s="67"/>
      <c r="E84" s="67"/>
      <c r="F84" s="67">
        <v>2019</v>
      </c>
      <c r="G84" s="28">
        <f>I84+K84+M84+O84</f>
        <v>75863.4</v>
      </c>
      <c r="H84" s="28">
        <f>J84+L84+N84+P84</f>
        <v>75863.4</v>
      </c>
      <c r="I84" s="1">
        <f>18360.2+21639.8+10300.6-12368.9</f>
        <v>37931.7</v>
      </c>
      <c r="J84" s="1">
        <f>18360.2+21639.8+10300.6-12368.9</f>
        <v>37931.7</v>
      </c>
      <c r="K84" s="1">
        <v>0</v>
      </c>
      <c r="L84" s="1">
        <v>0</v>
      </c>
      <c r="M84" s="1">
        <f>40000-2068.3</f>
        <v>37931.7</v>
      </c>
      <c r="N84" s="1">
        <f>40000-2068.3</f>
        <v>37931.7</v>
      </c>
      <c r="O84" s="1">
        <v>0</v>
      </c>
      <c r="P84" s="1">
        <v>0</v>
      </c>
      <c r="Q84" s="2"/>
    </row>
    <row r="85" spans="1:17" ht="67.5" customHeight="1">
      <c r="A85" s="68" t="s">
        <v>69</v>
      </c>
      <c r="B85" s="67" t="s">
        <v>144</v>
      </c>
      <c r="C85" s="67" t="s">
        <v>91</v>
      </c>
      <c r="D85" s="67"/>
      <c r="E85" s="67"/>
      <c r="F85" s="67">
        <v>2017</v>
      </c>
      <c r="G85" s="28">
        <f t="shared" si="48"/>
        <v>98</v>
      </c>
      <c r="H85" s="28">
        <f t="shared" si="48"/>
        <v>98</v>
      </c>
      <c r="I85" s="1">
        <v>98</v>
      </c>
      <c r="J85" s="1">
        <v>98</v>
      </c>
      <c r="K85" s="1">
        <v>0</v>
      </c>
      <c r="L85" s="1">
        <v>0</v>
      </c>
      <c r="M85" s="1">
        <v>0</v>
      </c>
      <c r="N85" s="1">
        <v>0</v>
      </c>
      <c r="O85" s="1">
        <v>0</v>
      </c>
      <c r="P85" s="1">
        <v>0</v>
      </c>
      <c r="Q85" s="2"/>
    </row>
    <row r="86" spans="1:17" ht="48.75" customHeight="1">
      <c r="A86" s="68" t="s">
        <v>173</v>
      </c>
      <c r="B86" s="67" t="s">
        <v>84</v>
      </c>
      <c r="C86" s="67" t="s">
        <v>91</v>
      </c>
      <c r="D86" s="67"/>
      <c r="E86" s="67"/>
      <c r="F86" s="67">
        <v>2016</v>
      </c>
      <c r="G86" s="28">
        <f aca="true" t="shared" si="49" ref="G86:H94">I86+K86+M86+O86</f>
        <v>30</v>
      </c>
      <c r="H86" s="28">
        <f t="shared" si="49"/>
        <v>30</v>
      </c>
      <c r="I86" s="1">
        <v>30</v>
      </c>
      <c r="J86" s="1">
        <v>30</v>
      </c>
      <c r="K86" s="1">
        <v>0</v>
      </c>
      <c r="L86" s="1">
        <v>0</v>
      </c>
      <c r="M86" s="1">
        <v>0</v>
      </c>
      <c r="N86" s="1">
        <v>0</v>
      </c>
      <c r="O86" s="1">
        <v>0</v>
      </c>
      <c r="P86" s="1">
        <v>0</v>
      </c>
      <c r="Q86" s="2"/>
    </row>
    <row r="87" spans="1:17" ht="48" customHeight="1">
      <c r="A87" s="63" t="s">
        <v>75</v>
      </c>
      <c r="B87" s="67" t="s">
        <v>86</v>
      </c>
      <c r="C87" s="67" t="s">
        <v>91</v>
      </c>
      <c r="D87" s="67"/>
      <c r="E87" s="67"/>
      <c r="F87" s="67">
        <v>2016</v>
      </c>
      <c r="G87" s="28">
        <f t="shared" si="49"/>
        <v>49.4</v>
      </c>
      <c r="H87" s="28">
        <f t="shared" si="49"/>
        <v>49.4</v>
      </c>
      <c r="I87" s="1">
        <v>49.4</v>
      </c>
      <c r="J87" s="1">
        <v>49.4</v>
      </c>
      <c r="K87" s="1">
        <v>0</v>
      </c>
      <c r="L87" s="1">
        <v>0</v>
      </c>
      <c r="M87" s="1">
        <v>0</v>
      </c>
      <c r="N87" s="1">
        <v>0</v>
      </c>
      <c r="O87" s="1">
        <v>0</v>
      </c>
      <c r="P87" s="1">
        <v>0</v>
      </c>
      <c r="Q87" s="2"/>
    </row>
    <row r="88" spans="1:17" ht="42.75" customHeight="1">
      <c r="A88" s="92" t="s">
        <v>55</v>
      </c>
      <c r="B88" s="95" t="s">
        <v>63</v>
      </c>
      <c r="C88" s="67" t="s">
        <v>138</v>
      </c>
      <c r="D88" s="67"/>
      <c r="E88" s="67"/>
      <c r="F88" s="67">
        <v>2017</v>
      </c>
      <c r="G88" s="28">
        <f t="shared" si="49"/>
        <v>100000</v>
      </c>
      <c r="H88" s="28">
        <f t="shared" si="49"/>
        <v>100000</v>
      </c>
      <c r="I88" s="1">
        <v>0</v>
      </c>
      <c r="J88" s="1">
        <v>0</v>
      </c>
      <c r="K88" s="1">
        <v>100000</v>
      </c>
      <c r="L88" s="1">
        <v>100000</v>
      </c>
      <c r="M88" s="1">
        <v>0</v>
      </c>
      <c r="N88" s="1">
        <v>0</v>
      </c>
      <c r="O88" s="1">
        <v>0</v>
      </c>
      <c r="P88" s="1">
        <v>0</v>
      </c>
      <c r="Q88" s="115"/>
    </row>
    <row r="89" spans="1:17" ht="15.75">
      <c r="A89" s="93"/>
      <c r="B89" s="96"/>
      <c r="C89" s="67" t="s">
        <v>138</v>
      </c>
      <c r="D89" s="67"/>
      <c r="E89" s="67"/>
      <c r="F89" s="67">
        <v>2018</v>
      </c>
      <c r="G89" s="28">
        <f t="shared" si="49"/>
        <v>264130</v>
      </c>
      <c r="H89" s="28">
        <f t="shared" si="49"/>
        <v>264130</v>
      </c>
      <c r="I89" s="1">
        <v>0</v>
      </c>
      <c r="J89" s="1">
        <v>0</v>
      </c>
      <c r="K89" s="1">
        <f>300000-35870</f>
        <v>264130</v>
      </c>
      <c r="L89" s="1">
        <f>300000-35870</f>
        <v>264130</v>
      </c>
      <c r="M89" s="1">
        <v>0</v>
      </c>
      <c r="N89" s="1">
        <v>0</v>
      </c>
      <c r="O89" s="1">
        <v>0</v>
      </c>
      <c r="P89" s="1">
        <v>0</v>
      </c>
      <c r="Q89" s="115"/>
    </row>
    <row r="90" spans="1:17" ht="32.25" customHeight="1">
      <c r="A90" s="93"/>
      <c r="B90" s="96"/>
      <c r="C90" s="67" t="s">
        <v>91</v>
      </c>
      <c r="D90" s="67"/>
      <c r="E90" s="67"/>
      <c r="F90" s="67">
        <v>2019</v>
      </c>
      <c r="G90" s="28">
        <f aca="true" t="shared" si="50" ref="G90:H92">I90+K90+M90+O90</f>
        <v>680</v>
      </c>
      <c r="H90" s="28">
        <f t="shared" si="50"/>
        <v>680</v>
      </c>
      <c r="I90" s="1">
        <f>720-20-3.6-16.4</f>
        <v>680</v>
      </c>
      <c r="J90" s="1">
        <f>720-20-3.6-16.4</f>
        <v>680</v>
      </c>
      <c r="K90" s="1">
        <v>0</v>
      </c>
      <c r="L90" s="1">
        <v>0</v>
      </c>
      <c r="M90" s="1">
        <v>0</v>
      </c>
      <c r="N90" s="1">
        <v>0</v>
      </c>
      <c r="O90" s="1">
        <v>0</v>
      </c>
      <c r="P90" s="1">
        <v>0</v>
      </c>
      <c r="Q90" s="115"/>
    </row>
    <row r="91" spans="1:17" ht="54" customHeight="1">
      <c r="A91" s="93"/>
      <c r="B91" s="96"/>
      <c r="C91" s="67" t="s">
        <v>138</v>
      </c>
      <c r="D91" s="67"/>
      <c r="E91" s="67"/>
      <c r="F91" s="67">
        <v>2019</v>
      </c>
      <c r="G91" s="28">
        <f t="shared" si="50"/>
        <v>760000</v>
      </c>
      <c r="H91" s="28">
        <f t="shared" si="50"/>
        <v>760000</v>
      </c>
      <c r="I91" s="1">
        <v>0</v>
      </c>
      <c r="J91" s="1">
        <v>0</v>
      </c>
      <c r="K91" s="1">
        <f>200000+560000</f>
        <v>760000</v>
      </c>
      <c r="L91" s="1">
        <f>200000+560000</f>
        <v>760000</v>
      </c>
      <c r="M91" s="1">
        <v>0</v>
      </c>
      <c r="N91" s="1">
        <v>0</v>
      </c>
      <c r="O91" s="1">
        <v>0</v>
      </c>
      <c r="P91" s="1">
        <v>0</v>
      </c>
      <c r="Q91" s="115"/>
    </row>
    <row r="92" spans="1:17" ht="123.75" customHeight="1">
      <c r="A92" s="93"/>
      <c r="B92" s="96"/>
      <c r="C92" s="67" t="s">
        <v>91</v>
      </c>
      <c r="D92" s="67"/>
      <c r="E92" s="67"/>
      <c r="F92" s="67">
        <v>2020</v>
      </c>
      <c r="G92" s="28">
        <f t="shared" si="50"/>
        <v>79</v>
      </c>
      <c r="H92" s="28">
        <f t="shared" si="50"/>
        <v>79</v>
      </c>
      <c r="I92" s="1">
        <v>79</v>
      </c>
      <c r="J92" s="1">
        <v>79</v>
      </c>
      <c r="K92" s="1">
        <v>0</v>
      </c>
      <c r="L92" s="1">
        <v>0</v>
      </c>
      <c r="M92" s="1">
        <f aca="true" t="shared" si="51" ref="M92:N94">100000-100000</f>
        <v>0</v>
      </c>
      <c r="N92" s="1">
        <f t="shared" si="51"/>
        <v>0</v>
      </c>
      <c r="O92" s="1">
        <v>0</v>
      </c>
      <c r="P92" s="1">
        <v>0</v>
      </c>
      <c r="Q92" s="115"/>
    </row>
    <row r="93" spans="1:17" ht="123.75" customHeight="1">
      <c r="A93" s="93"/>
      <c r="B93" s="96"/>
      <c r="C93" s="67" t="s">
        <v>91</v>
      </c>
      <c r="D93" s="67"/>
      <c r="E93" s="67"/>
      <c r="F93" s="67">
        <v>2020</v>
      </c>
      <c r="G93" s="28">
        <f>I93+K93+M93+O93</f>
        <v>110</v>
      </c>
      <c r="H93" s="28">
        <f>J93+L93+N93+P93</f>
        <v>110</v>
      </c>
      <c r="I93" s="1">
        <v>110</v>
      </c>
      <c r="J93" s="1">
        <v>110</v>
      </c>
      <c r="K93" s="1">
        <v>0</v>
      </c>
      <c r="L93" s="1">
        <v>0</v>
      </c>
      <c r="M93" s="1">
        <f t="shared" si="51"/>
        <v>0</v>
      </c>
      <c r="N93" s="1">
        <f t="shared" si="51"/>
        <v>0</v>
      </c>
      <c r="O93" s="1">
        <v>0</v>
      </c>
      <c r="P93" s="1">
        <v>0</v>
      </c>
      <c r="Q93" s="115"/>
    </row>
    <row r="94" spans="1:17" ht="54" customHeight="1">
      <c r="A94" s="93"/>
      <c r="B94" s="96"/>
      <c r="C94" s="67" t="s">
        <v>267</v>
      </c>
      <c r="D94" s="67"/>
      <c r="E94" s="67"/>
      <c r="F94" s="67">
        <v>2020</v>
      </c>
      <c r="G94" s="28">
        <f t="shared" si="49"/>
        <v>678896.6</v>
      </c>
      <c r="H94" s="28">
        <f t="shared" si="49"/>
        <v>678896.6</v>
      </c>
      <c r="I94" s="1">
        <v>0</v>
      </c>
      <c r="J94" s="1">
        <v>0</v>
      </c>
      <c r="K94" s="1">
        <f>500000+28896.6+150000</f>
        <v>678896.6</v>
      </c>
      <c r="L94" s="1">
        <f>500000+28896.6+150000</f>
        <v>678896.6</v>
      </c>
      <c r="M94" s="1">
        <f t="shared" si="51"/>
        <v>0</v>
      </c>
      <c r="N94" s="1">
        <f t="shared" si="51"/>
        <v>0</v>
      </c>
      <c r="O94" s="1">
        <v>0</v>
      </c>
      <c r="P94" s="1">
        <v>0</v>
      </c>
      <c r="Q94" s="115"/>
    </row>
    <row r="95" spans="1:17" ht="60.75" customHeight="1">
      <c r="A95" s="94"/>
      <c r="B95" s="97"/>
      <c r="C95" s="75" t="s">
        <v>286</v>
      </c>
      <c r="D95" s="75" t="s">
        <v>273</v>
      </c>
      <c r="E95" s="75" t="s">
        <v>274</v>
      </c>
      <c r="F95" s="75">
        <v>2021</v>
      </c>
      <c r="G95" s="82">
        <f>I95+K95+M95+O95</f>
        <v>63663.899999999994</v>
      </c>
      <c r="H95" s="82">
        <f>J95+L95+N95+P95</f>
        <v>63663.899999999994</v>
      </c>
      <c r="I95" s="76">
        <v>0</v>
      </c>
      <c r="J95" s="76">
        <v>0</v>
      </c>
      <c r="K95" s="76">
        <f>146523.4-82859.5</f>
        <v>63663.899999999994</v>
      </c>
      <c r="L95" s="76">
        <f>146523.4-82859.5</f>
        <v>63663.899999999994</v>
      </c>
      <c r="M95" s="76">
        <v>0</v>
      </c>
      <c r="N95" s="76">
        <v>0</v>
      </c>
      <c r="O95" s="76">
        <v>0</v>
      </c>
      <c r="P95" s="76">
        <v>0</v>
      </c>
      <c r="Q95" s="70"/>
    </row>
    <row r="96" spans="1:17" ht="51" customHeight="1">
      <c r="A96" s="68" t="s">
        <v>231</v>
      </c>
      <c r="B96" s="67" t="s">
        <v>184</v>
      </c>
      <c r="C96" s="67"/>
      <c r="D96" s="67" t="s">
        <v>276</v>
      </c>
      <c r="E96" s="67" t="s">
        <v>275</v>
      </c>
      <c r="F96" s="67">
        <v>2022</v>
      </c>
      <c r="G96" s="28">
        <f aca="true" t="shared" si="52" ref="G96:H103">I96+K96+M96+O96</f>
        <v>19131.1</v>
      </c>
      <c r="H96" s="28">
        <f t="shared" si="52"/>
        <v>0</v>
      </c>
      <c r="I96" s="1">
        <v>19131.1</v>
      </c>
      <c r="J96" s="1">
        <v>0</v>
      </c>
      <c r="K96" s="1">
        <v>0</v>
      </c>
      <c r="L96" s="1">
        <v>0</v>
      </c>
      <c r="M96" s="1">
        <v>0</v>
      </c>
      <c r="N96" s="1">
        <v>0</v>
      </c>
      <c r="O96" s="1">
        <v>0</v>
      </c>
      <c r="P96" s="1">
        <v>0</v>
      </c>
      <c r="Q96" s="2"/>
    </row>
    <row r="97" spans="1:17" ht="45.75" customHeight="1">
      <c r="A97" s="68" t="s">
        <v>70</v>
      </c>
      <c r="B97" s="67" t="s">
        <v>288</v>
      </c>
      <c r="C97" s="67"/>
      <c r="D97" s="67" t="s">
        <v>277</v>
      </c>
      <c r="E97" s="67" t="s">
        <v>278</v>
      </c>
      <c r="F97" s="67">
        <v>2022</v>
      </c>
      <c r="G97" s="1">
        <f t="shared" si="52"/>
        <v>22692.600000000002</v>
      </c>
      <c r="H97" s="1">
        <f t="shared" si="52"/>
        <v>0</v>
      </c>
      <c r="I97" s="1">
        <v>5673.2</v>
      </c>
      <c r="J97" s="1">
        <v>0</v>
      </c>
      <c r="K97" s="1">
        <v>0</v>
      </c>
      <c r="L97" s="1">
        <v>0</v>
      </c>
      <c r="M97" s="1">
        <v>17019.4</v>
      </c>
      <c r="N97" s="1">
        <v>0</v>
      </c>
      <c r="O97" s="1">
        <v>0</v>
      </c>
      <c r="P97" s="1">
        <v>0</v>
      </c>
      <c r="Q97" s="2"/>
    </row>
    <row r="98" spans="1:17" ht="66" customHeight="1">
      <c r="A98" s="68" t="s">
        <v>56</v>
      </c>
      <c r="B98" s="67" t="s">
        <v>289</v>
      </c>
      <c r="C98" s="67"/>
      <c r="D98" s="69" t="s">
        <v>276</v>
      </c>
      <c r="E98" s="67" t="s">
        <v>279</v>
      </c>
      <c r="F98" s="67">
        <v>2022</v>
      </c>
      <c r="G98" s="1">
        <f t="shared" si="52"/>
        <v>151703</v>
      </c>
      <c r="H98" s="1">
        <f t="shared" si="52"/>
        <v>0</v>
      </c>
      <c r="I98" s="1">
        <v>37925.8</v>
      </c>
      <c r="J98" s="1">
        <v>0</v>
      </c>
      <c r="K98" s="1">
        <v>0</v>
      </c>
      <c r="L98" s="1">
        <v>0</v>
      </c>
      <c r="M98" s="1">
        <v>113777.2</v>
      </c>
      <c r="N98" s="1">
        <v>0</v>
      </c>
      <c r="O98" s="1">
        <v>0</v>
      </c>
      <c r="P98" s="1">
        <v>0</v>
      </c>
      <c r="Q98" s="2"/>
    </row>
    <row r="99" spans="1:17" ht="66" customHeight="1">
      <c r="A99" s="68" t="s">
        <v>57</v>
      </c>
      <c r="B99" s="67" t="s">
        <v>169</v>
      </c>
      <c r="C99" s="67"/>
      <c r="D99" s="67" t="s">
        <v>277</v>
      </c>
      <c r="E99" s="67" t="s">
        <v>278</v>
      </c>
      <c r="F99" s="67">
        <v>2022</v>
      </c>
      <c r="G99" s="1">
        <f>I99+K99+M99+O99</f>
        <v>9848.7</v>
      </c>
      <c r="H99" s="1">
        <f>J99+L99+N99+P99</f>
        <v>0</v>
      </c>
      <c r="I99" s="1">
        <v>9848.7</v>
      </c>
      <c r="J99" s="1">
        <v>0</v>
      </c>
      <c r="K99" s="1">
        <v>0</v>
      </c>
      <c r="L99" s="1">
        <v>0</v>
      </c>
      <c r="M99" s="1">
        <v>0</v>
      </c>
      <c r="N99" s="1">
        <v>0</v>
      </c>
      <c r="O99" s="1">
        <v>0</v>
      </c>
      <c r="P99" s="1">
        <v>0</v>
      </c>
      <c r="Q99" s="2"/>
    </row>
    <row r="100" spans="1:17" ht="66" customHeight="1">
      <c r="A100" s="68" t="s">
        <v>175</v>
      </c>
      <c r="B100" s="67" t="s">
        <v>186</v>
      </c>
      <c r="C100" s="67"/>
      <c r="D100" s="67" t="s">
        <v>277</v>
      </c>
      <c r="E100" s="67" t="s">
        <v>278</v>
      </c>
      <c r="F100" s="67">
        <v>2022</v>
      </c>
      <c r="G100" s="1">
        <f>I100+K100+M100+O100</f>
        <v>6856.5</v>
      </c>
      <c r="H100" s="1">
        <f>J100+L100+N100+P100</f>
        <v>0</v>
      </c>
      <c r="I100" s="1">
        <v>6856.5</v>
      </c>
      <c r="J100" s="1">
        <v>0</v>
      </c>
      <c r="K100" s="1">
        <v>0</v>
      </c>
      <c r="L100" s="1">
        <v>0</v>
      </c>
      <c r="M100" s="1">
        <v>0</v>
      </c>
      <c r="N100" s="1">
        <v>0</v>
      </c>
      <c r="O100" s="1">
        <v>0</v>
      </c>
      <c r="P100" s="1">
        <v>0</v>
      </c>
      <c r="Q100" s="2"/>
    </row>
    <row r="101" spans="1:17" ht="66" customHeight="1">
      <c r="A101" s="68" t="s">
        <v>232</v>
      </c>
      <c r="B101" s="67" t="s">
        <v>290</v>
      </c>
      <c r="C101" s="67"/>
      <c r="D101" s="67" t="s">
        <v>277</v>
      </c>
      <c r="E101" s="67" t="s">
        <v>278</v>
      </c>
      <c r="F101" s="67">
        <v>2023</v>
      </c>
      <c r="G101" s="1">
        <f t="shared" si="52"/>
        <v>11907.4</v>
      </c>
      <c r="H101" s="1">
        <f t="shared" si="52"/>
        <v>0</v>
      </c>
      <c r="I101" s="1">
        <v>11907.4</v>
      </c>
      <c r="J101" s="1">
        <v>0</v>
      </c>
      <c r="K101" s="1">
        <v>0</v>
      </c>
      <c r="L101" s="1">
        <v>0</v>
      </c>
      <c r="M101" s="1">
        <v>0</v>
      </c>
      <c r="N101" s="1">
        <v>0</v>
      </c>
      <c r="O101" s="1">
        <v>0</v>
      </c>
      <c r="P101" s="1">
        <v>0</v>
      </c>
      <c r="Q101" s="2"/>
    </row>
    <row r="102" spans="1:17" ht="116.25" customHeight="1">
      <c r="A102" s="68" t="s">
        <v>58</v>
      </c>
      <c r="B102" s="64" t="s">
        <v>213</v>
      </c>
      <c r="C102" s="67"/>
      <c r="D102" s="67" t="s">
        <v>277</v>
      </c>
      <c r="E102" s="67" t="s">
        <v>278</v>
      </c>
      <c r="F102" s="67">
        <v>2023</v>
      </c>
      <c r="G102" s="28">
        <f t="shared" si="52"/>
        <v>5989.1</v>
      </c>
      <c r="H102" s="28">
        <f t="shared" si="52"/>
        <v>0</v>
      </c>
      <c r="I102" s="1">
        <v>5989.1</v>
      </c>
      <c r="J102" s="1">
        <v>0</v>
      </c>
      <c r="K102" s="1">
        <v>0</v>
      </c>
      <c r="L102" s="1">
        <v>0</v>
      </c>
      <c r="M102" s="1">
        <v>0</v>
      </c>
      <c r="N102" s="1">
        <v>0</v>
      </c>
      <c r="O102" s="1">
        <v>0</v>
      </c>
      <c r="P102" s="1">
        <v>0</v>
      </c>
      <c r="Q102" s="30"/>
    </row>
    <row r="103" spans="1:17" ht="116.25" customHeight="1">
      <c r="A103" s="68" t="s">
        <v>269</v>
      </c>
      <c r="B103" s="64" t="s">
        <v>214</v>
      </c>
      <c r="C103" s="67"/>
      <c r="D103" s="67" t="s">
        <v>277</v>
      </c>
      <c r="E103" s="67" t="s">
        <v>278</v>
      </c>
      <c r="F103" s="67">
        <v>2023</v>
      </c>
      <c r="G103" s="28">
        <f t="shared" si="52"/>
        <v>3956.5</v>
      </c>
      <c r="H103" s="28">
        <f t="shared" si="52"/>
        <v>0</v>
      </c>
      <c r="I103" s="1">
        <v>3956.5</v>
      </c>
      <c r="J103" s="1">
        <v>0</v>
      </c>
      <c r="K103" s="1">
        <v>0</v>
      </c>
      <c r="L103" s="1">
        <v>0</v>
      </c>
      <c r="M103" s="1">
        <v>0</v>
      </c>
      <c r="N103" s="1">
        <v>0</v>
      </c>
      <c r="O103" s="1">
        <v>0</v>
      </c>
      <c r="P103" s="1">
        <v>0</v>
      </c>
      <c r="Q103" s="30"/>
    </row>
    <row r="104" spans="1:17" ht="105.75" customHeight="1">
      <c r="A104" s="68" t="s">
        <v>140</v>
      </c>
      <c r="B104" s="64" t="s">
        <v>215</v>
      </c>
      <c r="C104" s="67"/>
      <c r="D104" s="67" t="s">
        <v>273</v>
      </c>
      <c r="E104" s="67" t="s">
        <v>275</v>
      </c>
      <c r="F104" s="67">
        <v>2023</v>
      </c>
      <c r="G104" s="28">
        <f aca="true" t="shared" si="53" ref="G104:G121">I104+K104+M104+O104</f>
        <v>76318.29999999999</v>
      </c>
      <c r="H104" s="28">
        <f aca="true" t="shared" si="54" ref="H104:H121">J104+L104+N104+P104</f>
        <v>0</v>
      </c>
      <c r="I104" s="1">
        <v>19079.6</v>
      </c>
      <c r="J104" s="1">
        <v>0</v>
      </c>
      <c r="K104" s="1">
        <v>0</v>
      </c>
      <c r="L104" s="1">
        <v>0</v>
      </c>
      <c r="M104" s="1">
        <v>57238.7</v>
      </c>
      <c r="N104" s="1">
        <v>0</v>
      </c>
      <c r="O104" s="1">
        <v>0</v>
      </c>
      <c r="P104" s="1">
        <v>0</v>
      </c>
      <c r="Q104" s="30"/>
    </row>
    <row r="105" spans="1:17" ht="101.25" customHeight="1">
      <c r="A105" s="68" t="s">
        <v>25</v>
      </c>
      <c r="B105" s="64" t="s">
        <v>293</v>
      </c>
      <c r="C105" s="64"/>
      <c r="D105" s="67" t="s">
        <v>277</v>
      </c>
      <c r="E105" s="67" t="s">
        <v>278</v>
      </c>
      <c r="F105" s="67">
        <v>2024</v>
      </c>
      <c r="G105" s="28">
        <f t="shared" si="53"/>
        <v>192438.1</v>
      </c>
      <c r="H105" s="28">
        <f t="shared" si="54"/>
        <v>0</v>
      </c>
      <c r="I105" s="1">
        <v>48109.5</v>
      </c>
      <c r="J105" s="1">
        <v>0</v>
      </c>
      <c r="K105" s="1">
        <v>0</v>
      </c>
      <c r="L105" s="1">
        <v>0</v>
      </c>
      <c r="M105" s="1">
        <v>144328.6</v>
      </c>
      <c r="N105" s="1">
        <v>0</v>
      </c>
      <c r="O105" s="1">
        <v>0</v>
      </c>
      <c r="P105" s="1">
        <v>0</v>
      </c>
      <c r="Q105" s="2"/>
    </row>
    <row r="106" spans="1:17" ht="60" customHeight="1">
      <c r="A106" s="68" t="s">
        <v>26</v>
      </c>
      <c r="B106" s="69" t="s">
        <v>253</v>
      </c>
      <c r="C106" s="69"/>
      <c r="D106" s="69" t="s">
        <v>276</v>
      </c>
      <c r="E106" s="69" t="s">
        <v>275</v>
      </c>
      <c r="F106" s="67">
        <v>2024</v>
      </c>
      <c r="G106" s="28">
        <f t="shared" si="53"/>
        <v>220317.09999999998</v>
      </c>
      <c r="H106" s="28">
        <f t="shared" si="54"/>
        <v>0</v>
      </c>
      <c r="I106" s="1">
        <v>55079.3</v>
      </c>
      <c r="J106" s="1">
        <v>0</v>
      </c>
      <c r="K106" s="1">
        <v>0</v>
      </c>
      <c r="L106" s="1">
        <v>0</v>
      </c>
      <c r="M106" s="1">
        <v>165237.8</v>
      </c>
      <c r="N106" s="1">
        <v>0</v>
      </c>
      <c r="O106" s="1">
        <v>0</v>
      </c>
      <c r="P106" s="1">
        <v>0</v>
      </c>
      <c r="Q106" s="2"/>
    </row>
    <row r="107" spans="1:17" ht="72" customHeight="1">
      <c r="A107" s="68" t="s">
        <v>233</v>
      </c>
      <c r="B107" s="69" t="s">
        <v>291</v>
      </c>
      <c r="C107" s="69"/>
      <c r="D107" s="69" t="s">
        <v>276</v>
      </c>
      <c r="E107" s="69" t="s">
        <v>275</v>
      </c>
      <c r="F107" s="67">
        <v>2024</v>
      </c>
      <c r="G107" s="28">
        <f t="shared" si="53"/>
        <v>250130.7</v>
      </c>
      <c r="H107" s="28">
        <f t="shared" si="54"/>
        <v>0</v>
      </c>
      <c r="I107" s="1">
        <v>62532.7</v>
      </c>
      <c r="J107" s="1">
        <v>0</v>
      </c>
      <c r="K107" s="1">
        <v>0</v>
      </c>
      <c r="L107" s="1">
        <v>0</v>
      </c>
      <c r="M107" s="1">
        <v>187598</v>
      </c>
      <c r="N107" s="1">
        <v>0</v>
      </c>
      <c r="O107" s="1">
        <v>0</v>
      </c>
      <c r="P107" s="1">
        <v>0</v>
      </c>
      <c r="Q107" s="2"/>
    </row>
    <row r="108" spans="1:17" ht="72" customHeight="1">
      <c r="A108" s="68" t="s">
        <v>27</v>
      </c>
      <c r="B108" s="69" t="s">
        <v>292</v>
      </c>
      <c r="C108" s="69"/>
      <c r="D108" s="69" t="s">
        <v>276</v>
      </c>
      <c r="E108" s="69" t="s">
        <v>275</v>
      </c>
      <c r="F108" s="67">
        <v>2024</v>
      </c>
      <c r="G108" s="28">
        <f t="shared" si="53"/>
        <v>15139.5</v>
      </c>
      <c r="H108" s="28">
        <f t="shared" si="54"/>
        <v>0</v>
      </c>
      <c r="I108" s="1">
        <v>3784.9</v>
      </c>
      <c r="J108" s="1">
        <v>0</v>
      </c>
      <c r="K108" s="1">
        <v>0</v>
      </c>
      <c r="L108" s="1">
        <v>0</v>
      </c>
      <c r="M108" s="1">
        <v>11354.6</v>
      </c>
      <c r="N108" s="1">
        <v>0</v>
      </c>
      <c r="O108" s="1">
        <v>0</v>
      </c>
      <c r="P108" s="1">
        <v>0</v>
      </c>
      <c r="Q108" s="2"/>
    </row>
    <row r="109" spans="1:17" ht="48" customHeight="1">
      <c r="A109" s="68" t="s">
        <v>77</v>
      </c>
      <c r="B109" s="65" t="s">
        <v>76</v>
      </c>
      <c r="C109" s="67"/>
      <c r="D109" s="67" t="s">
        <v>277</v>
      </c>
      <c r="E109" s="67" t="s">
        <v>278</v>
      </c>
      <c r="F109" s="67">
        <v>2024</v>
      </c>
      <c r="G109" s="28">
        <f t="shared" si="53"/>
        <v>14454.4</v>
      </c>
      <c r="H109" s="28">
        <f t="shared" si="54"/>
        <v>0</v>
      </c>
      <c r="I109" s="1">
        <v>14454.4</v>
      </c>
      <c r="J109" s="1">
        <v>0</v>
      </c>
      <c r="K109" s="1">
        <v>0</v>
      </c>
      <c r="L109" s="1">
        <v>0</v>
      </c>
      <c r="M109" s="1">
        <v>0</v>
      </c>
      <c r="N109" s="1">
        <v>0</v>
      </c>
      <c r="O109" s="1">
        <v>0</v>
      </c>
      <c r="P109" s="1">
        <v>0</v>
      </c>
      <c r="Q109" s="2"/>
    </row>
    <row r="110" spans="1:17" ht="101.25" customHeight="1">
      <c r="A110" s="68" t="s">
        <v>78</v>
      </c>
      <c r="B110" s="67" t="s">
        <v>167</v>
      </c>
      <c r="C110" s="67"/>
      <c r="D110" s="67" t="s">
        <v>277</v>
      </c>
      <c r="E110" s="67" t="s">
        <v>278</v>
      </c>
      <c r="F110" s="67">
        <v>2024</v>
      </c>
      <c r="G110" s="1">
        <f t="shared" si="53"/>
        <v>9143.7</v>
      </c>
      <c r="H110" s="1">
        <f t="shared" si="54"/>
        <v>0</v>
      </c>
      <c r="I110" s="1">
        <v>9143.7</v>
      </c>
      <c r="J110" s="1">
        <v>0</v>
      </c>
      <c r="K110" s="1">
        <v>0</v>
      </c>
      <c r="L110" s="1">
        <v>0</v>
      </c>
      <c r="M110" s="1">
        <v>0</v>
      </c>
      <c r="N110" s="1">
        <v>0</v>
      </c>
      <c r="O110" s="1">
        <v>0</v>
      </c>
      <c r="P110" s="1">
        <v>0</v>
      </c>
      <c r="Q110" s="2"/>
    </row>
    <row r="111" spans="1:17" ht="81.75" customHeight="1">
      <c r="A111" s="68" t="s">
        <v>79</v>
      </c>
      <c r="B111" s="65" t="s">
        <v>207</v>
      </c>
      <c r="C111" s="65"/>
      <c r="D111" s="65" t="s">
        <v>273</v>
      </c>
      <c r="E111" s="65" t="s">
        <v>278</v>
      </c>
      <c r="F111" s="65">
        <v>2025</v>
      </c>
      <c r="G111" s="31">
        <f t="shared" si="53"/>
        <v>10254.6</v>
      </c>
      <c r="H111" s="31">
        <f t="shared" si="54"/>
        <v>0</v>
      </c>
      <c r="I111" s="32">
        <v>10254.6</v>
      </c>
      <c r="J111" s="1">
        <v>0</v>
      </c>
      <c r="K111" s="1">
        <v>0</v>
      </c>
      <c r="L111" s="1">
        <v>0</v>
      </c>
      <c r="M111" s="1">
        <v>0</v>
      </c>
      <c r="N111" s="1">
        <v>0</v>
      </c>
      <c r="O111" s="1">
        <v>0</v>
      </c>
      <c r="P111" s="1">
        <v>0</v>
      </c>
      <c r="Q111" s="2"/>
    </row>
    <row r="112" spans="1:17" ht="103.5" customHeight="1">
      <c r="A112" s="68" t="s">
        <v>141</v>
      </c>
      <c r="B112" s="67" t="s">
        <v>155</v>
      </c>
      <c r="C112" s="67"/>
      <c r="D112" s="67" t="s">
        <v>277</v>
      </c>
      <c r="E112" s="67" t="s">
        <v>278</v>
      </c>
      <c r="F112" s="67">
        <v>2025</v>
      </c>
      <c r="G112" s="1">
        <f t="shared" si="53"/>
        <v>6448.5</v>
      </c>
      <c r="H112" s="1">
        <f t="shared" si="54"/>
        <v>0</v>
      </c>
      <c r="I112" s="1">
        <v>6448.5</v>
      </c>
      <c r="J112" s="1">
        <v>0</v>
      </c>
      <c r="K112" s="1">
        <v>0</v>
      </c>
      <c r="L112" s="1">
        <v>0</v>
      </c>
      <c r="M112" s="1">
        <v>0</v>
      </c>
      <c r="N112" s="1">
        <v>0</v>
      </c>
      <c r="O112" s="1">
        <v>0</v>
      </c>
      <c r="P112" s="1">
        <v>0</v>
      </c>
      <c r="Q112" s="2"/>
    </row>
    <row r="113" spans="1:17" ht="81.75" customHeight="1">
      <c r="A113" s="68" t="s">
        <v>176</v>
      </c>
      <c r="B113" s="64" t="s">
        <v>212</v>
      </c>
      <c r="C113" s="67"/>
      <c r="D113" s="67" t="s">
        <v>277</v>
      </c>
      <c r="E113" s="67" t="s">
        <v>278</v>
      </c>
      <c r="F113" s="67">
        <v>2025</v>
      </c>
      <c r="G113" s="28">
        <f t="shared" si="53"/>
        <v>9688</v>
      </c>
      <c r="H113" s="28">
        <f t="shared" si="54"/>
        <v>0</v>
      </c>
      <c r="I113" s="1">
        <v>9688</v>
      </c>
      <c r="J113" s="1">
        <v>0</v>
      </c>
      <c r="K113" s="1">
        <v>0</v>
      </c>
      <c r="L113" s="1">
        <v>0</v>
      </c>
      <c r="M113" s="1">
        <v>0</v>
      </c>
      <c r="N113" s="1">
        <v>0</v>
      </c>
      <c r="O113" s="1">
        <v>0</v>
      </c>
      <c r="P113" s="1">
        <v>0</v>
      </c>
      <c r="Q113" s="30"/>
    </row>
    <row r="114" spans="1:17" ht="105.75" customHeight="1">
      <c r="A114" s="68" t="s">
        <v>146</v>
      </c>
      <c r="B114" s="67" t="s">
        <v>80</v>
      </c>
      <c r="C114" s="67"/>
      <c r="D114" s="67" t="s">
        <v>277</v>
      </c>
      <c r="E114" s="67" t="s">
        <v>278</v>
      </c>
      <c r="F114" s="67">
        <v>2025</v>
      </c>
      <c r="G114" s="28">
        <f t="shared" si="53"/>
        <v>4006.4</v>
      </c>
      <c r="H114" s="28">
        <f t="shared" si="54"/>
        <v>0</v>
      </c>
      <c r="I114" s="1">
        <v>4006.4</v>
      </c>
      <c r="J114" s="1">
        <v>0</v>
      </c>
      <c r="K114" s="1">
        <v>0</v>
      </c>
      <c r="L114" s="1">
        <v>0</v>
      </c>
      <c r="M114" s="1">
        <v>0</v>
      </c>
      <c r="N114" s="1">
        <v>0</v>
      </c>
      <c r="O114" s="1">
        <v>0</v>
      </c>
      <c r="P114" s="1">
        <v>0</v>
      </c>
      <c r="Q114" s="2"/>
    </row>
    <row r="115" spans="1:17" ht="48" customHeight="1">
      <c r="A115" s="68" t="s">
        <v>177</v>
      </c>
      <c r="B115" s="65" t="s">
        <v>245</v>
      </c>
      <c r="C115" s="67"/>
      <c r="D115" s="67" t="s">
        <v>277</v>
      </c>
      <c r="E115" s="67" t="s">
        <v>278</v>
      </c>
      <c r="F115" s="67">
        <v>2025</v>
      </c>
      <c r="G115" s="28">
        <f t="shared" si="53"/>
        <v>7254.6</v>
      </c>
      <c r="H115" s="28">
        <f t="shared" si="54"/>
        <v>0</v>
      </c>
      <c r="I115" s="1">
        <v>7254.6</v>
      </c>
      <c r="J115" s="1">
        <v>0</v>
      </c>
      <c r="K115" s="1">
        <v>0</v>
      </c>
      <c r="L115" s="1">
        <v>0</v>
      </c>
      <c r="M115" s="1">
        <v>0</v>
      </c>
      <c r="N115" s="1">
        <v>0</v>
      </c>
      <c r="O115" s="1">
        <v>0</v>
      </c>
      <c r="P115" s="1">
        <v>0</v>
      </c>
      <c r="Q115" s="2"/>
    </row>
    <row r="116" spans="1:17" ht="48" customHeight="1">
      <c r="A116" s="68" t="s">
        <v>181</v>
      </c>
      <c r="B116" s="65" t="s">
        <v>246</v>
      </c>
      <c r="C116" s="67"/>
      <c r="D116" s="67" t="s">
        <v>276</v>
      </c>
      <c r="E116" s="67" t="s">
        <v>275</v>
      </c>
      <c r="F116" s="67">
        <v>2025</v>
      </c>
      <c r="G116" s="28">
        <f t="shared" si="53"/>
        <v>6866.8</v>
      </c>
      <c r="H116" s="28">
        <f t="shared" si="54"/>
        <v>0</v>
      </c>
      <c r="I116" s="1">
        <v>6866.8</v>
      </c>
      <c r="J116" s="1">
        <v>0</v>
      </c>
      <c r="K116" s="1">
        <v>0</v>
      </c>
      <c r="L116" s="1">
        <v>0</v>
      </c>
      <c r="M116" s="1">
        <v>0</v>
      </c>
      <c r="N116" s="1">
        <v>0</v>
      </c>
      <c r="O116" s="1">
        <v>0</v>
      </c>
      <c r="P116" s="1">
        <v>0</v>
      </c>
      <c r="Q116" s="2"/>
    </row>
    <row r="117" spans="1:17" ht="113.25" customHeight="1">
      <c r="A117" s="68" t="s">
        <v>182</v>
      </c>
      <c r="B117" s="67" t="s">
        <v>154</v>
      </c>
      <c r="C117" s="67"/>
      <c r="D117" s="67" t="s">
        <v>277</v>
      </c>
      <c r="E117" s="67" t="s">
        <v>278</v>
      </c>
      <c r="F117" s="67">
        <v>2025</v>
      </c>
      <c r="G117" s="1">
        <f t="shared" si="53"/>
        <v>10794.8</v>
      </c>
      <c r="H117" s="1">
        <f t="shared" si="54"/>
        <v>0</v>
      </c>
      <c r="I117" s="1">
        <v>10794.8</v>
      </c>
      <c r="J117" s="1">
        <v>0</v>
      </c>
      <c r="K117" s="1">
        <v>0</v>
      </c>
      <c r="L117" s="1">
        <v>0</v>
      </c>
      <c r="M117" s="1">
        <v>0</v>
      </c>
      <c r="N117" s="1">
        <v>0</v>
      </c>
      <c r="O117" s="1">
        <v>0</v>
      </c>
      <c r="P117" s="1">
        <v>0</v>
      </c>
      <c r="Q117" s="2"/>
    </row>
    <row r="118" spans="1:17" ht="40.5" customHeight="1">
      <c r="A118" s="68" t="s">
        <v>185</v>
      </c>
      <c r="B118" s="67" t="s">
        <v>131</v>
      </c>
      <c r="C118" s="67"/>
      <c r="D118" s="67" t="s">
        <v>277</v>
      </c>
      <c r="E118" s="67" t="s">
        <v>278</v>
      </c>
      <c r="F118" s="67">
        <v>2025</v>
      </c>
      <c r="G118" s="28">
        <f t="shared" si="53"/>
        <v>10626.9</v>
      </c>
      <c r="H118" s="28">
        <f t="shared" si="54"/>
        <v>0</v>
      </c>
      <c r="I118" s="1">
        <v>10626.9</v>
      </c>
      <c r="J118" s="1">
        <v>0</v>
      </c>
      <c r="K118" s="1">
        <v>0</v>
      </c>
      <c r="L118" s="1">
        <v>0</v>
      </c>
      <c r="M118" s="1">
        <v>0</v>
      </c>
      <c r="N118" s="1">
        <v>0</v>
      </c>
      <c r="O118" s="1">
        <v>0</v>
      </c>
      <c r="P118" s="1">
        <v>0</v>
      </c>
      <c r="Q118" s="2"/>
    </row>
    <row r="119" spans="1:17" ht="48" customHeight="1">
      <c r="A119" s="68" t="s">
        <v>234</v>
      </c>
      <c r="B119" s="65" t="s">
        <v>74</v>
      </c>
      <c r="C119" s="65"/>
      <c r="D119" s="67" t="s">
        <v>277</v>
      </c>
      <c r="E119" s="67" t="s">
        <v>278</v>
      </c>
      <c r="F119" s="65">
        <v>2025</v>
      </c>
      <c r="G119" s="31">
        <f t="shared" si="53"/>
        <v>4035.3</v>
      </c>
      <c r="H119" s="31">
        <f t="shared" si="54"/>
        <v>0</v>
      </c>
      <c r="I119" s="32">
        <v>4035.3</v>
      </c>
      <c r="J119" s="1">
        <v>0</v>
      </c>
      <c r="K119" s="1">
        <v>0</v>
      </c>
      <c r="L119" s="1">
        <v>0</v>
      </c>
      <c r="M119" s="1">
        <v>0</v>
      </c>
      <c r="N119" s="1">
        <v>0</v>
      </c>
      <c r="O119" s="1">
        <v>0</v>
      </c>
      <c r="P119" s="1">
        <v>0</v>
      </c>
      <c r="Q119" s="2"/>
    </row>
    <row r="120" spans="1:17" ht="111" customHeight="1">
      <c r="A120" s="68" t="s">
        <v>193</v>
      </c>
      <c r="B120" s="67" t="s">
        <v>192</v>
      </c>
      <c r="C120" s="67"/>
      <c r="D120" s="67" t="s">
        <v>277</v>
      </c>
      <c r="E120" s="67" t="s">
        <v>278</v>
      </c>
      <c r="F120" s="67">
        <v>2025</v>
      </c>
      <c r="G120" s="1">
        <f t="shared" si="53"/>
        <v>9988.1</v>
      </c>
      <c r="H120" s="1">
        <f t="shared" si="54"/>
        <v>0</v>
      </c>
      <c r="I120" s="1">
        <v>9988.1</v>
      </c>
      <c r="J120" s="1">
        <v>0</v>
      </c>
      <c r="K120" s="1">
        <v>0</v>
      </c>
      <c r="L120" s="1">
        <v>0</v>
      </c>
      <c r="M120" s="1">
        <v>0</v>
      </c>
      <c r="N120" s="1">
        <v>0</v>
      </c>
      <c r="O120" s="1">
        <v>0</v>
      </c>
      <c r="P120" s="1">
        <v>0</v>
      </c>
      <c r="Q120" s="2"/>
    </row>
    <row r="121" spans="1:17" ht="111" customHeight="1">
      <c r="A121" s="68" t="s">
        <v>281</v>
      </c>
      <c r="B121" s="67" t="s">
        <v>282</v>
      </c>
      <c r="C121" s="67"/>
      <c r="D121" s="67" t="s">
        <v>277</v>
      </c>
      <c r="E121" s="67" t="s">
        <v>278</v>
      </c>
      <c r="F121" s="67">
        <v>2025</v>
      </c>
      <c r="G121" s="1">
        <f t="shared" si="53"/>
        <v>5865.9</v>
      </c>
      <c r="H121" s="1">
        <f t="shared" si="54"/>
        <v>0</v>
      </c>
      <c r="I121" s="1">
        <v>5865.9</v>
      </c>
      <c r="J121" s="1">
        <v>0</v>
      </c>
      <c r="K121" s="1">
        <v>0</v>
      </c>
      <c r="L121" s="1">
        <v>0</v>
      </c>
      <c r="M121" s="1">
        <v>0</v>
      </c>
      <c r="N121" s="1">
        <v>0</v>
      </c>
      <c r="O121" s="1">
        <v>0</v>
      </c>
      <c r="P121" s="1">
        <v>0</v>
      </c>
      <c r="Q121" s="2"/>
    </row>
    <row r="122" spans="1:17" ht="112.5" customHeight="1">
      <c r="A122" s="68" t="s">
        <v>314</v>
      </c>
      <c r="B122" s="67" t="s">
        <v>4</v>
      </c>
      <c r="C122" s="67"/>
      <c r="D122" s="67" t="s">
        <v>277</v>
      </c>
      <c r="E122" s="67" t="s">
        <v>278</v>
      </c>
      <c r="F122" s="67">
        <v>2025</v>
      </c>
      <c r="G122" s="28">
        <f aca="true" t="shared" si="55" ref="G122:H125">I122+K122+M122+O122</f>
        <v>9892.2</v>
      </c>
      <c r="H122" s="28">
        <f t="shared" si="55"/>
        <v>0</v>
      </c>
      <c r="I122" s="1">
        <v>9892.2</v>
      </c>
      <c r="J122" s="1">
        <v>0</v>
      </c>
      <c r="K122" s="1">
        <v>0</v>
      </c>
      <c r="L122" s="1">
        <v>0</v>
      </c>
      <c r="M122" s="1">
        <v>0</v>
      </c>
      <c r="N122" s="1">
        <v>0</v>
      </c>
      <c r="O122" s="1">
        <v>0</v>
      </c>
      <c r="P122" s="1">
        <v>0</v>
      </c>
      <c r="Q122" s="2"/>
    </row>
    <row r="123" spans="1:17" ht="101.25" customHeight="1">
      <c r="A123" s="68" t="s">
        <v>315</v>
      </c>
      <c r="B123" s="67" t="s">
        <v>87</v>
      </c>
      <c r="C123" s="67"/>
      <c r="D123" s="67" t="s">
        <v>277</v>
      </c>
      <c r="E123" s="67" t="s">
        <v>278</v>
      </c>
      <c r="F123" s="67">
        <v>2025</v>
      </c>
      <c r="G123" s="1">
        <f t="shared" si="55"/>
        <v>24014.3</v>
      </c>
      <c r="H123" s="1">
        <f t="shared" si="55"/>
        <v>0</v>
      </c>
      <c r="I123" s="1">
        <v>24014.3</v>
      </c>
      <c r="J123" s="1">
        <v>0</v>
      </c>
      <c r="K123" s="1">
        <v>0</v>
      </c>
      <c r="L123" s="1">
        <v>0</v>
      </c>
      <c r="M123" s="1">
        <v>0</v>
      </c>
      <c r="N123" s="1">
        <v>0</v>
      </c>
      <c r="O123" s="1">
        <v>0</v>
      </c>
      <c r="P123" s="1">
        <v>0</v>
      </c>
      <c r="Q123" s="2"/>
    </row>
    <row r="124" spans="1:17" ht="100.5" customHeight="1">
      <c r="A124" s="68" t="s">
        <v>316</v>
      </c>
      <c r="B124" s="67" t="s">
        <v>165</v>
      </c>
      <c r="C124" s="67"/>
      <c r="D124" s="67" t="s">
        <v>277</v>
      </c>
      <c r="E124" s="67" t="s">
        <v>278</v>
      </c>
      <c r="F124" s="67">
        <v>2025</v>
      </c>
      <c r="G124" s="1">
        <f t="shared" si="55"/>
        <v>3185.6</v>
      </c>
      <c r="H124" s="1">
        <f t="shared" si="55"/>
        <v>0</v>
      </c>
      <c r="I124" s="1">
        <v>3185.6</v>
      </c>
      <c r="J124" s="1">
        <v>0</v>
      </c>
      <c r="K124" s="1">
        <v>0</v>
      </c>
      <c r="L124" s="1">
        <v>0</v>
      </c>
      <c r="M124" s="1">
        <v>0</v>
      </c>
      <c r="N124" s="1">
        <v>0</v>
      </c>
      <c r="O124" s="1">
        <v>0</v>
      </c>
      <c r="P124" s="1">
        <v>0</v>
      </c>
      <c r="Q124" s="2"/>
    </row>
    <row r="125" spans="1:17" ht="111" customHeight="1">
      <c r="A125" s="68" t="s">
        <v>317</v>
      </c>
      <c r="B125" s="67" t="s">
        <v>166</v>
      </c>
      <c r="C125" s="67"/>
      <c r="D125" s="67" t="s">
        <v>277</v>
      </c>
      <c r="E125" s="67" t="s">
        <v>278</v>
      </c>
      <c r="F125" s="67">
        <v>2025</v>
      </c>
      <c r="G125" s="1">
        <f t="shared" si="55"/>
        <v>33378.7</v>
      </c>
      <c r="H125" s="1">
        <f t="shared" si="55"/>
        <v>0</v>
      </c>
      <c r="I125" s="1">
        <v>33378.7</v>
      </c>
      <c r="J125" s="1">
        <v>0</v>
      </c>
      <c r="K125" s="1">
        <v>0</v>
      </c>
      <c r="L125" s="1">
        <v>0</v>
      </c>
      <c r="M125" s="1">
        <v>0</v>
      </c>
      <c r="N125" s="1">
        <v>0</v>
      </c>
      <c r="O125" s="1">
        <v>0</v>
      </c>
      <c r="P125" s="1">
        <v>0</v>
      </c>
      <c r="Q125" s="2"/>
    </row>
    <row r="126" spans="1:17" ht="111" customHeight="1">
      <c r="A126" s="78" t="s">
        <v>326</v>
      </c>
      <c r="B126" s="79" t="s">
        <v>327</v>
      </c>
      <c r="C126" s="79"/>
      <c r="D126" s="79" t="s">
        <v>277</v>
      </c>
      <c r="E126" s="79" t="s">
        <v>278</v>
      </c>
      <c r="F126" s="79">
        <v>2025</v>
      </c>
      <c r="G126" s="81">
        <f>I126+K126+M126+O126</f>
        <v>8529</v>
      </c>
      <c r="H126" s="81">
        <f>J126+L126+N126+P126</f>
        <v>0</v>
      </c>
      <c r="I126" s="81">
        <v>8529</v>
      </c>
      <c r="J126" s="81">
        <v>0</v>
      </c>
      <c r="K126" s="81">
        <v>0</v>
      </c>
      <c r="L126" s="81">
        <v>0</v>
      </c>
      <c r="M126" s="81">
        <v>0</v>
      </c>
      <c r="N126" s="81">
        <v>0</v>
      </c>
      <c r="O126" s="81">
        <v>0</v>
      </c>
      <c r="P126" s="81">
        <v>0</v>
      </c>
      <c r="Q126" s="2"/>
    </row>
    <row r="127" spans="1:17" ht="111" customHeight="1">
      <c r="A127" s="78" t="s">
        <v>328</v>
      </c>
      <c r="B127" s="79" t="s">
        <v>329</v>
      </c>
      <c r="C127" s="79"/>
      <c r="D127" s="79" t="s">
        <v>277</v>
      </c>
      <c r="E127" s="79" t="s">
        <v>278</v>
      </c>
      <c r="F127" s="79">
        <v>2025</v>
      </c>
      <c r="G127" s="81">
        <f>I127+K127+M127+O127</f>
        <v>16438.7</v>
      </c>
      <c r="H127" s="81">
        <f>J127+L127+N127+P127</f>
        <v>0</v>
      </c>
      <c r="I127" s="81">
        <v>16438.7</v>
      </c>
      <c r="J127" s="81">
        <v>0</v>
      </c>
      <c r="K127" s="81">
        <v>0</v>
      </c>
      <c r="L127" s="81">
        <v>0</v>
      </c>
      <c r="M127" s="81">
        <v>0</v>
      </c>
      <c r="N127" s="81">
        <v>0</v>
      </c>
      <c r="O127" s="81">
        <v>0</v>
      </c>
      <c r="P127" s="81">
        <v>0</v>
      </c>
      <c r="Q127" s="2"/>
    </row>
    <row r="128" spans="1:17" ht="29.25" customHeight="1">
      <c r="A128" s="103" t="s">
        <v>125</v>
      </c>
      <c r="B128" s="106" t="s">
        <v>127</v>
      </c>
      <c r="C128" s="118"/>
      <c r="D128" s="71"/>
      <c r="E128" s="71"/>
      <c r="F128" s="25" t="s">
        <v>23</v>
      </c>
      <c r="G128" s="26">
        <f aca="true" t="shared" si="56" ref="G128:G140">I128+K128+M128+O128</f>
        <v>9859.6</v>
      </c>
      <c r="H128" s="26">
        <f aca="true" t="shared" si="57" ref="H128:H140">J128+L128+N128+P128</f>
        <v>9859.6</v>
      </c>
      <c r="I128" s="26">
        <f aca="true" t="shared" si="58" ref="I128:P128">I129+I130+I131+I132+I133+I134</f>
        <v>9859.6</v>
      </c>
      <c r="J128" s="26">
        <f t="shared" si="58"/>
        <v>9859.6</v>
      </c>
      <c r="K128" s="26">
        <f t="shared" si="58"/>
        <v>0</v>
      </c>
      <c r="L128" s="26">
        <f t="shared" si="58"/>
        <v>0</v>
      </c>
      <c r="M128" s="26">
        <f t="shared" si="58"/>
        <v>0</v>
      </c>
      <c r="N128" s="26">
        <f t="shared" si="58"/>
        <v>0</v>
      </c>
      <c r="O128" s="26">
        <f t="shared" si="58"/>
        <v>0</v>
      </c>
      <c r="P128" s="26">
        <f t="shared" si="58"/>
        <v>0</v>
      </c>
      <c r="Q128" s="2"/>
    </row>
    <row r="129" spans="1:17" ht="22.5" customHeight="1">
      <c r="A129" s="104"/>
      <c r="B129" s="107"/>
      <c r="C129" s="119"/>
      <c r="D129" s="72"/>
      <c r="E129" s="72"/>
      <c r="F129" s="13">
        <v>2015</v>
      </c>
      <c r="G129" s="28">
        <f t="shared" si="56"/>
        <v>0</v>
      </c>
      <c r="H129" s="28">
        <f t="shared" si="57"/>
        <v>0</v>
      </c>
      <c r="I129" s="28">
        <v>0</v>
      </c>
      <c r="J129" s="28">
        <v>0</v>
      </c>
      <c r="K129" s="28">
        <v>0</v>
      </c>
      <c r="L129" s="28">
        <v>0</v>
      </c>
      <c r="M129" s="28">
        <v>0</v>
      </c>
      <c r="N129" s="28">
        <v>0</v>
      </c>
      <c r="O129" s="28">
        <v>0</v>
      </c>
      <c r="P129" s="28">
        <v>0</v>
      </c>
      <c r="Q129" s="2"/>
    </row>
    <row r="130" spans="1:17" ht="20.25" customHeight="1">
      <c r="A130" s="104"/>
      <c r="B130" s="107"/>
      <c r="C130" s="119"/>
      <c r="D130" s="72"/>
      <c r="E130" s="72"/>
      <c r="F130" s="13">
        <v>2016</v>
      </c>
      <c r="G130" s="28">
        <f t="shared" si="56"/>
        <v>0</v>
      </c>
      <c r="H130" s="28">
        <f t="shared" si="57"/>
        <v>0</v>
      </c>
      <c r="I130" s="28">
        <v>0</v>
      </c>
      <c r="J130" s="28">
        <v>0</v>
      </c>
      <c r="K130" s="28">
        <v>0</v>
      </c>
      <c r="L130" s="28">
        <v>0</v>
      </c>
      <c r="M130" s="28">
        <v>0</v>
      </c>
      <c r="N130" s="28">
        <v>0</v>
      </c>
      <c r="O130" s="28">
        <v>0</v>
      </c>
      <c r="P130" s="28">
        <v>0</v>
      </c>
      <c r="Q130" s="2"/>
    </row>
    <row r="131" spans="1:17" ht="21.75" customHeight="1">
      <c r="A131" s="104"/>
      <c r="B131" s="107"/>
      <c r="C131" s="119"/>
      <c r="D131" s="72"/>
      <c r="E131" s="72"/>
      <c r="F131" s="13">
        <v>2017</v>
      </c>
      <c r="G131" s="28">
        <f t="shared" si="56"/>
        <v>9859.6</v>
      </c>
      <c r="H131" s="28">
        <f t="shared" si="57"/>
        <v>9859.6</v>
      </c>
      <c r="I131" s="28">
        <f aca="true" t="shared" si="59" ref="I131:P131">I140</f>
        <v>9859.6</v>
      </c>
      <c r="J131" s="28">
        <f t="shared" si="59"/>
        <v>9859.6</v>
      </c>
      <c r="K131" s="28">
        <f t="shared" si="59"/>
        <v>0</v>
      </c>
      <c r="L131" s="28">
        <f t="shared" si="59"/>
        <v>0</v>
      </c>
      <c r="M131" s="28">
        <f t="shared" si="59"/>
        <v>0</v>
      </c>
      <c r="N131" s="28">
        <f t="shared" si="59"/>
        <v>0</v>
      </c>
      <c r="O131" s="28">
        <f t="shared" si="59"/>
        <v>0</v>
      </c>
      <c r="P131" s="28">
        <f t="shared" si="59"/>
        <v>0</v>
      </c>
      <c r="Q131" s="2"/>
    </row>
    <row r="132" spans="1:17" ht="24" customHeight="1">
      <c r="A132" s="104"/>
      <c r="B132" s="107"/>
      <c r="C132" s="119"/>
      <c r="D132" s="72"/>
      <c r="E132" s="72"/>
      <c r="F132" s="13">
        <v>2018</v>
      </c>
      <c r="G132" s="28">
        <f t="shared" si="56"/>
        <v>0</v>
      </c>
      <c r="H132" s="28">
        <f t="shared" si="57"/>
        <v>0</v>
      </c>
      <c r="I132" s="28">
        <v>0</v>
      </c>
      <c r="J132" s="28">
        <v>0</v>
      </c>
      <c r="K132" s="28">
        <v>0</v>
      </c>
      <c r="L132" s="28">
        <v>0</v>
      </c>
      <c r="M132" s="28">
        <v>0</v>
      </c>
      <c r="N132" s="28">
        <v>0</v>
      </c>
      <c r="O132" s="28">
        <v>0</v>
      </c>
      <c r="P132" s="28">
        <v>0</v>
      </c>
      <c r="Q132" s="2"/>
    </row>
    <row r="133" spans="1:17" ht="18" customHeight="1">
      <c r="A133" s="104"/>
      <c r="B133" s="107"/>
      <c r="C133" s="119"/>
      <c r="D133" s="72"/>
      <c r="E133" s="72"/>
      <c r="F133" s="13">
        <v>2019</v>
      </c>
      <c r="G133" s="28">
        <f t="shared" si="56"/>
        <v>0</v>
      </c>
      <c r="H133" s="28">
        <f t="shared" si="57"/>
        <v>0</v>
      </c>
      <c r="I133" s="28">
        <v>0</v>
      </c>
      <c r="J133" s="28">
        <v>0</v>
      </c>
      <c r="K133" s="28">
        <v>0</v>
      </c>
      <c r="L133" s="28">
        <v>0</v>
      </c>
      <c r="M133" s="28">
        <v>0</v>
      </c>
      <c r="N133" s="28">
        <v>0</v>
      </c>
      <c r="O133" s="28">
        <v>0</v>
      </c>
      <c r="P133" s="28">
        <v>0</v>
      </c>
      <c r="Q133" s="2"/>
    </row>
    <row r="134" spans="1:17" ht="21.75" customHeight="1">
      <c r="A134" s="104"/>
      <c r="B134" s="107"/>
      <c r="C134" s="119"/>
      <c r="D134" s="72"/>
      <c r="E134" s="72"/>
      <c r="F134" s="13">
        <v>2020</v>
      </c>
      <c r="G134" s="28">
        <f t="shared" si="56"/>
        <v>0</v>
      </c>
      <c r="H134" s="28">
        <f t="shared" si="57"/>
        <v>0</v>
      </c>
      <c r="I134" s="28">
        <v>0</v>
      </c>
      <c r="J134" s="28">
        <v>0</v>
      </c>
      <c r="K134" s="28">
        <v>0</v>
      </c>
      <c r="L134" s="28">
        <v>0</v>
      </c>
      <c r="M134" s="28">
        <v>0</v>
      </c>
      <c r="N134" s="28">
        <v>0</v>
      </c>
      <c r="O134" s="28">
        <v>0</v>
      </c>
      <c r="P134" s="28">
        <v>0</v>
      </c>
      <c r="Q134" s="2"/>
    </row>
    <row r="135" spans="1:17" ht="21.75" customHeight="1">
      <c r="A135" s="104"/>
      <c r="B135" s="107"/>
      <c r="C135" s="119"/>
      <c r="D135" s="72"/>
      <c r="E135" s="72"/>
      <c r="F135" s="13">
        <v>2021</v>
      </c>
      <c r="G135" s="28">
        <f t="shared" si="56"/>
        <v>0</v>
      </c>
      <c r="H135" s="28">
        <f t="shared" si="57"/>
        <v>0</v>
      </c>
      <c r="I135" s="28">
        <v>0</v>
      </c>
      <c r="J135" s="28">
        <v>0</v>
      </c>
      <c r="K135" s="28">
        <v>0</v>
      </c>
      <c r="L135" s="28">
        <v>0</v>
      </c>
      <c r="M135" s="28">
        <v>0</v>
      </c>
      <c r="N135" s="28">
        <v>0</v>
      </c>
      <c r="O135" s="28">
        <v>0</v>
      </c>
      <c r="P135" s="28">
        <v>0</v>
      </c>
      <c r="Q135" s="2"/>
    </row>
    <row r="136" spans="1:17" ht="21.75" customHeight="1">
      <c r="A136" s="104"/>
      <c r="B136" s="107"/>
      <c r="C136" s="119"/>
      <c r="D136" s="72"/>
      <c r="E136" s="72"/>
      <c r="F136" s="13">
        <v>2022</v>
      </c>
      <c r="G136" s="28">
        <f t="shared" si="56"/>
        <v>0</v>
      </c>
      <c r="H136" s="28">
        <f t="shared" si="57"/>
        <v>0</v>
      </c>
      <c r="I136" s="28">
        <v>0</v>
      </c>
      <c r="J136" s="28">
        <v>0</v>
      </c>
      <c r="K136" s="28">
        <v>0</v>
      </c>
      <c r="L136" s="28">
        <v>0</v>
      </c>
      <c r="M136" s="28">
        <v>0</v>
      </c>
      <c r="N136" s="28">
        <v>0</v>
      </c>
      <c r="O136" s="28">
        <v>0</v>
      </c>
      <c r="P136" s="28">
        <v>0</v>
      </c>
      <c r="Q136" s="2"/>
    </row>
    <row r="137" spans="1:17" ht="21.75" customHeight="1">
      <c r="A137" s="104"/>
      <c r="B137" s="107"/>
      <c r="C137" s="119"/>
      <c r="D137" s="72"/>
      <c r="E137" s="72"/>
      <c r="F137" s="13">
        <v>2023</v>
      </c>
      <c r="G137" s="28">
        <f t="shared" si="56"/>
        <v>0</v>
      </c>
      <c r="H137" s="28">
        <f t="shared" si="57"/>
        <v>0</v>
      </c>
      <c r="I137" s="28">
        <v>0</v>
      </c>
      <c r="J137" s="28">
        <v>0</v>
      </c>
      <c r="K137" s="28">
        <v>0</v>
      </c>
      <c r="L137" s="28">
        <v>0</v>
      </c>
      <c r="M137" s="28">
        <v>0</v>
      </c>
      <c r="N137" s="28">
        <v>0</v>
      </c>
      <c r="O137" s="28">
        <v>0</v>
      </c>
      <c r="P137" s="28">
        <v>0</v>
      </c>
      <c r="Q137" s="2"/>
    </row>
    <row r="138" spans="1:17" ht="21.75" customHeight="1">
      <c r="A138" s="104"/>
      <c r="B138" s="107"/>
      <c r="C138" s="119"/>
      <c r="D138" s="72"/>
      <c r="E138" s="72"/>
      <c r="F138" s="13">
        <v>2024</v>
      </c>
      <c r="G138" s="28">
        <f t="shared" si="56"/>
        <v>0</v>
      </c>
      <c r="H138" s="28">
        <f t="shared" si="57"/>
        <v>0</v>
      </c>
      <c r="I138" s="28">
        <v>0</v>
      </c>
      <c r="J138" s="28">
        <v>0</v>
      </c>
      <c r="K138" s="28">
        <v>0</v>
      </c>
      <c r="L138" s="28">
        <v>0</v>
      </c>
      <c r="M138" s="28">
        <v>0</v>
      </c>
      <c r="N138" s="28">
        <v>0</v>
      </c>
      <c r="O138" s="28">
        <v>0</v>
      </c>
      <c r="P138" s="28">
        <v>0</v>
      </c>
      <c r="Q138" s="2"/>
    </row>
    <row r="139" spans="1:17" ht="21.75" customHeight="1">
      <c r="A139" s="105"/>
      <c r="B139" s="108"/>
      <c r="C139" s="120"/>
      <c r="D139" s="73"/>
      <c r="E139" s="73"/>
      <c r="F139" s="13">
        <v>2025</v>
      </c>
      <c r="G139" s="28">
        <f t="shared" si="56"/>
        <v>0</v>
      </c>
      <c r="H139" s="28">
        <f t="shared" si="57"/>
        <v>0</v>
      </c>
      <c r="I139" s="28">
        <v>0</v>
      </c>
      <c r="J139" s="28">
        <v>0</v>
      </c>
      <c r="K139" s="28">
        <v>0</v>
      </c>
      <c r="L139" s="28">
        <v>0</v>
      </c>
      <c r="M139" s="28">
        <v>0</v>
      </c>
      <c r="N139" s="28">
        <v>0</v>
      </c>
      <c r="O139" s="28">
        <v>0</v>
      </c>
      <c r="P139" s="28">
        <v>0</v>
      </c>
      <c r="Q139" s="2"/>
    </row>
    <row r="140" spans="1:17" ht="60" customHeight="1">
      <c r="A140" s="68" t="s">
        <v>126</v>
      </c>
      <c r="B140" s="27" t="s">
        <v>128</v>
      </c>
      <c r="C140" s="67" t="s">
        <v>129</v>
      </c>
      <c r="D140" s="67"/>
      <c r="E140" s="67"/>
      <c r="F140" s="67">
        <v>2017</v>
      </c>
      <c r="G140" s="1">
        <f t="shared" si="56"/>
        <v>9859.6</v>
      </c>
      <c r="H140" s="1">
        <f t="shared" si="57"/>
        <v>9859.6</v>
      </c>
      <c r="I140" s="1">
        <f>10000-48.9-91.5</f>
        <v>9859.6</v>
      </c>
      <c r="J140" s="1">
        <f>10000-48.9-91.5</f>
        <v>9859.6</v>
      </c>
      <c r="K140" s="1">
        <v>0</v>
      </c>
      <c r="L140" s="1">
        <v>0</v>
      </c>
      <c r="M140" s="1">
        <v>0</v>
      </c>
      <c r="N140" s="1">
        <v>0</v>
      </c>
      <c r="O140" s="1">
        <v>0</v>
      </c>
      <c r="P140" s="1">
        <v>0</v>
      </c>
      <c r="Q140" s="2"/>
    </row>
    <row r="141" spans="1:17" ht="29.25" customHeight="1">
      <c r="A141" s="103" t="s">
        <v>258</v>
      </c>
      <c r="B141" s="106" t="s">
        <v>260</v>
      </c>
      <c r="C141" s="118"/>
      <c r="D141" s="71"/>
      <c r="E141" s="71"/>
      <c r="F141" s="25" t="s">
        <v>23</v>
      </c>
      <c r="G141" s="26">
        <f>I141+K141+M141+O141</f>
        <v>187228.8</v>
      </c>
      <c r="H141" s="26">
        <f aca="true" t="shared" si="60" ref="H141:H153">J141+L141+N141+P141</f>
        <v>0</v>
      </c>
      <c r="I141" s="26">
        <f>I142+I143+I144+I145+I146+I147+I148+I149+I150+I151+I152</f>
        <v>46807.2</v>
      </c>
      <c r="J141" s="26">
        <f aca="true" t="shared" si="61" ref="J141:P141">J142+J143+J144+J145+J146+J147+J148+J149+J150+J151+J152</f>
        <v>0</v>
      </c>
      <c r="K141" s="26">
        <f t="shared" si="61"/>
        <v>0</v>
      </c>
      <c r="L141" s="26">
        <f t="shared" si="61"/>
        <v>0</v>
      </c>
      <c r="M141" s="26">
        <f t="shared" si="61"/>
        <v>140421.6</v>
      </c>
      <c r="N141" s="26">
        <f t="shared" si="61"/>
        <v>0</v>
      </c>
      <c r="O141" s="26">
        <f t="shared" si="61"/>
        <v>0</v>
      </c>
      <c r="P141" s="26">
        <f t="shared" si="61"/>
        <v>0</v>
      </c>
      <c r="Q141" s="2"/>
    </row>
    <row r="142" spans="1:17" ht="22.5" customHeight="1">
      <c r="A142" s="104"/>
      <c r="B142" s="107"/>
      <c r="C142" s="119"/>
      <c r="D142" s="72"/>
      <c r="E142" s="72"/>
      <c r="F142" s="13">
        <v>2015</v>
      </c>
      <c r="G142" s="28">
        <f aca="true" t="shared" si="62" ref="G142:G153">I142+K142+M142+O142</f>
        <v>0</v>
      </c>
      <c r="H142" s="28">
        <f t="shared" si="60"/>
        <v>0</v>
      </c>
      <c r="I142" s="28">
        <v>0</v>
      </c>
      <c r="J142" s="28">
        <v>0</v>
      </c>
      <c r="K142" s="28">
        <v>0</v>
      </c>
      <c r="L142" s="28">
        <v>0</v>
      </c>
      <c r="M142" s="28">
        <v>0</v>
      </c>
      <c r="N142" s="28">
        <v>0</v>
      </c>
      <c r="O142" s="28">
        <v>0</v>
      </c>
      <c r="P142" s="28">
        <v>0</v>
      </c>
      <c r="Q142" s="2"/>
    </row>
    <row r="143" spans="1:17" ht="20.25" customHeight="1">
      <c r="A143" s="104"/>
      <c r="B143" s="107"/>
      <c r="C143" s="119"/>
      <c r="D143" s="72"/>
      <c r="E143" s="72"/>
      <c r="F143" s="13">
        <v>2016</v>
      </c>
      <c r="G143" s="28">
        <f t="shared" si="62"/>
        <v>0</v>
      </c>
      <c r="H143" s="28">
        <f t="shared" si="60"/>
        <v>0</v>
      </c>
      <c r="I143" s="28">
        <v>0</v>
      </c>
      <c r="J143" s="28">
        <v>0</v>
      </c>
      <c r="K143" s="28">
        <v>0</v>
      </c>
      <c r="L143" s="28">
        <v>0</v>
      </c>
      <c r="M143" s="28">
        <v>0</v>
      </c>
      <c r="N143" s="28">
        <v>0</v>
      </c>
      <c r="O143" s="28">
        <v>0</v>
      </c>
      <c r="P143" s="28">
        <v>0</v>
      </c>
      <c r="Q143" s="2"/>
    </row>
    <row r="144" spans="1:17" ht="21.75" customHeight="1">
      <c r="A144" s="104"/>
      <c r="B144" s="107"/>
      <c r="C144" s="119"/>
      <c r="D144" s="72"/>
      <c r="E144" s="72"/>
      <c r="F144" s="13">
        <v>2017</v>
      </c>
      <c r="G144" s="28">
        <f t="shared" si="62"/>
        <v>0</v>
      </c>
      <c r="H144" s="28">
        <f t="shared" si="60"/>
        <v>0</v>
      </c>
      <c r="I144" s="28">
        <v>0</v>
      </c>
      <c r="J144" s="28">
        <v>0</v>
      </c>
      <c r="K144" s="28">
        <v>0</v>
      </c>
      <c r="L144" s="28">
        <v>0</v>
      </c>
      <c r="M144" s="28">
        <v>0</v>
      </c>
      <c r="N144" s="28">
        <v>0</v>
      </c>
      <c r="O144" s="28">
        <v>0</v>
      </c>
      <c r="P144" s="28">
        <v>0</v>
      </c>
      <c r="Q144" s="2"/>
    </row>
    <row r="145" spans="1:17" ht="24" customHeight="1">
      <c r="A145" s="104"/>
      <c r="B145" s="107"/>
      <c r="C145" s="119"/>
      <c r="D145" s="72"/>
      <c r="E145" s="72"/>
      <c r="F145" s="13">
        <v>2018</v>
      </c>
      <c r="G145" s="28">
        <f t="shared" si="62"/>
        <v>0</v>
      </c>
      <c r="H145" s="28">
        <f t="shared" si="60"/>
        <v>0</v>
      </c>
      <c r="I145" s="28">
        <v>0</v>
      </c>
      <c r="J145" s="28">
        <v>0</v>
      </c>
      <c r="K145" s="28">
        <v>0</v>
      </c>
      <c r="L145" s="28">
        <v>0</v>
      </c>
      <c r="M145" s="28">
        <v>0</v>
      </c>
      <c r="N145" s="28">
        <v>0</v>
      </c>
      <c r="O145" s="28">
        <v>0</v>
      </c>
      <c r="P145" s="28">
        <v>0</v>
      </c>
      <c r="Q145" s="2"/>
    </row>
    <row r="146" spans="1:17" ht="18" customHeight="1">
      <c r="A146" s="104"/>
      <c r="B146" s="107"/>
      <c r="C146" s="119"/>
      <c r="D146" s="72"/>
      <c r="E146" s="72"/>
      <c r="F146" s="13">
        <v>2019</v>
      </c>
      <c r="G146" s="28">
        <f t="shared" si="62"/>
        <v>0</v>
      </c>
      <c r="H146" s="28">
        <f t="shared" si="60"/>
        <v>0</v>
      </c>
      <c r="I146" s="28">
        <v>0</v>
      </c>
      <c r="J146" s="28">
        <v>0</v>
      </c>
      <c r="K146" s="28">
        <v>0</v>
      </c>
      <c r="L146" s="28">
        <v>0</v>
      </c>
      <c r="M146" s="28">
        <v>0</v>
      </c>
      <c r="N146" s="28">
        <v>0</v>
      </c>
      <c r="O146" s="28">
        <v>0</v>
      </c>
      <c r="P146" s="28">
        <v>0</v>
      </c>
      <c r="Q146" s="2"/>
    </row>
    <row r="147" spans="1:17" ht="21.75" customHeight="1">
      <c r="A147" s="104"/>
      <c r="B147" s="107"/>
      <c r="C147" s="119"/>
      <c r="D147" s="72"/>
      <c r="E147" s="72"/>
      <c r="F147" s="13">
        <v>2020</v>
      </c>
      <c r="G147" s="28">
        <f t="shared" si="62"/>
        <v>0</v>
      </c>
      <c r="H147" s="28">
        <f t="shared" si="60"/>
        <v>0</v>
      </c>
      <c r="I147" s="28">
        <v>0</v>
      </c>
      <c r="J147" s="28">
        <v>0</v>
      </c>
      <c r="K147" s="28">
        <v>0</v>
      </c>
      <c r="L147" s="28">
        <v>0</v>
      </c>
      <c r="M147" s="28">
        <v>0</v>
      </c>
      <c r="N147" s="28">
        <v>0</v>
      </c>
      <c r="O147" s="28">
        <v>0</v>
      </c>
      <c r="P147" s="28">
        <v>0</v>
      </c>
      <c r="Q147" s="2"/>
    </row>
    <row r="148" spans="1:17" ht="21.75" customHeight="1">
      <c r="A148" s="104"/>
      <c r="B148" s="107"/>
      <c r="C148" s="119"/>
      <c r="D148" s="72"/>
      <c r="E148" s="72"/>
      <c r="F148" s="13">
        <v>2021</v>
      </c>
      <c r="G148" s="28">
        <f t="shared" si="62"/>
        <v>0</v>
      </c>
      <c r="H148" s="28">
        <f t="shared" si="60"/>
        <v>0</v>
      </c>
      <c r="I148" s="28">
        <v>0</v>
      </c>
      <c r="J148" s="28">
        <v>0</v>
      </c>
      <c r="K148" s="28">
        <v>0</v>
      </c>
      <c r="L148" s="28">
        <v>0</v>
      </c>
      <c r="M148" s="28">
        <v>0</v>
      </c>
      <c r="N148" s="28">
        <f>N153+N154+N155</f>
        <v>0</v>
      </c>
      <c r="O148" s="28">
        <f>O153+O154+O155</f>
        <v>0</v>
      </c>
      <c r="P148" s="28">
        <f>P153+P154+P155</f>
        <v>0</v>
      </c>
      <c r="Q148" s="2"/>
    </row>
    <row r="149" spans="1:17" ht="21.75" customHeight="1">
      <c r="A149" s="104"/>
      <c r="B149" s="107"/>
      <c r="C149" s="119"/>
      <c r="D149" s="72"/>
      <c r="E149" s="72"/>
      <c r="F149" s="13">
        <v>2022</v>
      </c>
      <c r="G149" s="28">
        <f t="shared" si="62"/>
        <v>187228.8</v>
      </c>
      <c r="H149" s="28">
        <f t="shared" si="60"/>
        <v>0</v>
      </c>
      <c r="I149" s="28">
        <f>I153+I154+I155</f>
        <v>46807.2</v>
      </c>
      <c r="J149" s="28">
        <f aca="true" t="shared" si="63" ref="J149:P149">J153+J154+J155</f>
        <v>0</v>
      </c>
      <c r="K149" s="28">
        <f t="shared" si="63"/>
        <v>0</v>
      </c>
      <c r="L149" s="28">
        <f t="shared" si="63"/>
        <v>0</v>
      </c>
      <c r="M149" s="28">
        <f t="shared" si="63"/>
        <v>140421.6</v>
      </c>
      <c r="N149" s="28">
        <f t="shared" si="63"/>
        <v>0</v>
      </c>
      <c r="O149" s="28">
        <f t="shared" si="63"/>
        <v>0</v>
      </c>
      <c r="P149" s="28">
        <f t="shared" si="63"/>
        <v>0</v>
      </c>
      <c r="Q149" s="2"/>
    </row>
    <row r="150" spans="1:17" ht="21.75" customHeight="1">
      <c r="A150" s="104"/>
      <c r="B150" s="107"/>
      <c r="C150" s="119"/>
      <c r="D150" s="72"/>
      <c r="E150" s="72"/>
      <c r="F150" s="13">
        <v>2023</v>
      </c>
      <c r="G150" s="28">
        <f t="shared" si="62"/>
        <v>0</v>
      </c>
      <c r="H150" s="28">
        <f t="shared" si="60"/>
        <v>0</v>
      </c>
      <c r="I150" s="28">
        <v>0</v>
      </c>
      <c r="J150" s="28">
        <v>0</v>
      </c>
      <c r="K150" s="28">
        <v>0</v>
      </c>
      <c r="L150" s="28">
        <v>0</v>
      </c>
      <c r="M150" s="28">
        <v>0</v>
      </c>
      <c r="N150" s="28">
        <v>0</v>
      </c>
      <c r="O150" s="28">
        <v>0</v>
      </c>
      <c r="P150" s="28">
        <v>0</v>
      </c>
      <c r="Q150" s="2"/>
    </row>
    <row r="151" spans="1:17" ht="21.75" customHeight="1">
      <c r="A151" s="104"/>
      <c r="B151" s="107"/>
      <c r="C151" s="119"/>
      <c r="D151" s="72"/>
      <c r="E151" s="72"/>
      <c r="F151" s="13">
        <v>2024</v>
      </c>
      <c r="G151" s="28">
        <f t="shared" si="62"/>
        <v>0</v>
      </c>
      <c r="H151" s="28">
        <f t="shared" si="60"/>
        <v>0</v>
      </c>
      <c r="I151" s="28">
        <v>0</v>
      </c>
      <c r="J151" s="28">
        <v>0</v>
      </c>
      <c r="K151" s="28">
        <v>0</v>
      </c>
      <c r="L151" s="28">
        <v>0</v>
      </c>
      <c r="M151" s="28">
        <v>0</v>
      </c>
      <c r="N151" s="28">
        <v>0</v>
      </c>
      <c r="O151" s="28">
        <v>0</v>
      </c>
      <c r="P151" s="28">
        <v>0</v>
      </c>
      <c r="Q151" s="2"/>
    </row>
    <row r="152" spans="1:17" ht="21.75" customHeight="1">
      <c r="A152" s="105"/>
      <c r="B152" s="108"/>
      <c r="C152" s="120"/>
      <c r="D152" s="73"/>
      <c r="E152" s="73"/>
      <c r="F152" s="13">
        <v>2025</v>
      </c>
      <c r="G152" s="28">
        <f t="shared" si="62"/>
        <v>0</v>
      </c>
      <c r="H152" s="28">
        <f t="shared" si="60"/>
        <v>0</v>
      </c>
      <c r="I152" s="28">
        <v>0</v>
      </c>
      <c r="J152" s="28">
        <v>0</v>
      </c>
      <c r="K152" s="28">
        <v>0</v>
      </c>
      <c r="L152" s="28">
        <v>0</v>
      </c>
      <c r="M152" s="28">
        <v>0</v>
      </c>
      <c r="N152" s="28">
        <v>0</v>
      </c>
      <c r="O152" s="28">
        <v>0</v>
      </c>
      <c r="P152" s="28">
        <v>0</v>
      </c>
      <c r="Q152" s="2"/>
    </row>
    <row r="153" spans="1:17" ht="60" customHeight="1">
      <c r="A153" s="68" t="s">
        <v>259</v>
      </c>
      <c r="B153" s="27" t="s">
        <v>261</v>
      </c>
      <c r="C153" s="67"/>
      <c r="D153" s="67" t="s">
        <v>276</v>
      </c>
      <c r="E153" s="67" t="s">
        <v>278</v>
      </c>
      <c r="F153" s="67">
        <v>2022</v>
      </c>
      <c r="G153" s="1">
        <f t="shared" si="62"/>
        <v>58879.100000000006</v>
      </c>
      <c r="H153" s="1">
        <f t="shared" si="60"/>
        <v>0</v>
      </c>
      <c r="I153" s="1">
        <v>14719.8</v>
      </c>
      <c r="J153" s="1">
        <v>0</v>
      </c>
      <c r="K153" s="1">
        <v>0</v>
      </c>
      <c r="L153" s="1">
        <v>0</v>
      </c>
      <c r="M153" s="1">
        <v>44159.3</v>
      </c>
      <c r="N153" s="1">
        <v>0</v>
      </c>
      <c r="O153" s="1">
        <v>0</v>
      </c>
      <c r="P153" s="1">
        <v>0</v>
      </c>
      <c r="Q153" s="116" t="s">
        <v>266</v>
      </c>
    </row>
    <row r="154" spans="1:17" ht="60" customHeight="1">
      <c r="A154" s="68" t="s">
        <v>262</v>
      </c>
      <c r="B154" s="27" t="s">
        <v>263</v>
      </c>
      <c r="C154" s="67"/>
      <c r="D154" s="67" t="s">
        <v>276</v>
      </c>
      <c r="E154" s="67" t="s">
        <v>278</v>
      </c>
      <c r="F154" s="67">
        <v>2022</v>
      </c>
      <c r="G154" s="1">
        <f>I154+K154+M154+O154</f>
        <v>100526.6</v>
      </c>
      <c r="H154" s="1">
        <f>J154+L154+N154+P154</f>
        <v>0</v>
      </c>
      <c r="I154" s="1">
        <v>25131.6</v>
      </c>
      <c r="J154" s="1">
        <v>0</v>
      </c>
      <c r="K154" s="1">
        <v>0</v>
      </c>
      <c r="L154" s="1">
        <v>0</v>
      </c>
      <c r="M154" s="1">
        <v>75395</v>
      </c>
      <c r="N154" s="1">
        <v>0</v>
      </c>
      <c r="O154" s="1">
        <v>0</v>
      </c>
      <c r="P154" s="1">
        <v>0</v>
      </c>
      <c r="Q154" s="115"/>
    </row>
    <row r="155" spans="1:17" ht="60" customHeight="1">
      <c r="A155" s="68" t="s">
        <v>264</v>
      </c>
      <c r="B155" s="27" t="s">
        <v>265</v>
      </c>
      <c r="C155" s="67"/>
      <c r="D155" s="67" t="s">
        <v>276</v>
      </c>
      <c r="E155" s="67" t="s">
        <v>278</v>
      </c>
      <c r="F155" s="67">
        <v>2022</v>
      </c>
      <c r="G155" s="1">
        <f>I155+K155+M155+O155</f>
        <v>27823.1</v>
      </c>
      <c r="H155" s="1">
        <f>J155+L155+N155+P155</f>
        <v>0</v>
      </c>
      <c r="I155" s="1">
        <v>6955.8</v>
      </c>
      <c r="J155" s="1">
        <v>0</v>
      </c>
      <c r="K155" s="1">
        <v>0</v>
      </c>
      <c r="L155" s="1">
        <v>0</v>
      </c>
      <c r="M155" s="1">
        <v>20867.3</v>
      </c>
      <c r="N155" s="1">
        <v>0</v>
      </c>
      <c r="O155" s="1">
        <v>0</v>
      </c>
      <c r="P155" s="1">
        <v>0</v>
      </c>
      <c r="Q155" s="117"/>
    </row>
    <row r="156" spans="1:253" s="3" customFormat="1" ht="18.75" customHeight="1">
      <c r="A156" s="124"/>
      <c r="B156" s="85" t="s">
        <v>36</v>
      </c>
      <c r="C156" s="19"/>
      <c r="D156" s="19"/>
      <c r="E156" s="19"/>
      <c r="F156" s="20" t="s">
        <v>23</v>
      </c>
      <c r="G156" s="21">
        <f>G168+G180+G192+G204</f>
        <v>3544100</v>
      </c>
      <c r="H156" s="21">
        <f aca="true" t="shared" si="64" ref="H156:P156">H168+H180+H192+H204</f>
        <v>2165576.1</v>
      </c>
      <c r="I156" s="21">
        <f t="shared" si="64"/>
        <v>772501.9</v>
      </c>
      <c r="J156" s="21">
        <f t="shared" si="64"/>
        <v>230953.90000000002</v>
      </c>
      <c r="K156" s="21">
        <f t="shared" si="64"/>
        <v>1866690.5</v>
      </c>
      <c r="L156" s="21">
        <f t="shared" si="64"/>
        <v>1866690.5</v>
      </c>
      <c r="M156" s="21">
        <f>M168+M180+M192+M204</f>
        <v>904907.6</v>
      </c>
      <c r="N156" s="21">
        <f t="shared" si="64"/>
        <v>67931.7</v>
      </c>
      <c r="O156" s="21">
        <f t="shared" si="64"/>
        <v>0</v>
      </c>
      <c r="P156" s="21">
        <f t="shared" si="64"/>
        <v>0</v>
      </c>
      <c r="Q156" s="2"/>
      <c r="R156" s="33"/>
      <c r="S156" s="33"/>
      <c r="T156" s="34"/>
      <c r="U156" s="35"/>
      <c r="V156" s="35"/>
      <c r="W156" s="35"/>
      <c r="X156" s="35"/>
      <c r="Y156" s="35"/>
      <c r="Z156" s="35"/>
      <c r="AA156" s="35"/>
      <c r="AB156" s="35"/>
      <c r="AC156" s="35"/>
      <c r="AD156" s="35"/>
      <c r="AE156" s="36"/>
      <c r="AF156" s="111"/>
      <c r="AG156" s="111"/>
      <c r="AH156" s="111"/>
      <c r="AI156" s="111"/>
      <c r="AJ156" s="34"/>
      <c r="AK156" s="35"/>
      <c r="AL156" s="35"/>
      <c r="AM156" s="35"/>
      <c r="AN156" s="35"/>
      <c r="AO156" s="35"/>
      <c r="AP156" s="35"/>
      <c r="AQ156" s="35"/>
      <c r="AR156" s="35"/>
      <c r="AS156" s="35"/>
      <c r="AT156" s="35"/>
      <c r="AU156" s="36"/>
      <c r="AV156" s="111"/>
      <c r="AW156" s="111"/>
      <c r="AX156" s="111"/>
      <c r="AY156" s="111"/>
      <c r="AZ156" s="34"/>
      <c r="BA156" s="35"/>
      <c r="BB156" s="35"/>
      <c r="BC156" s="35"/>
      <c r="BD156" s="35"/>
      <c r="BE156" s="35"/>
      <c r="BF156" s="35"/>
      <c r="BG156" s="35"/>
      <c r="BH156" s="35"/>
      <c r="BI156" s="35"/>
      <c r="BJ156" s="35"/>
      <c r="BK156" s="36"/>
      <c r="BL156" s="111"/>
      <c r="BM156" s="111"/>
      <c r="BN156" s="111"/>
      <c r="BO156" s="111"/>
      <c r="BP156" s="34"/>
      <c r="BQ156" s="35"/>
      <c r="BR156" s="35"/>
      <c r="BS156" s="35"/>
      <c r="BT156" s="35"/>
      <c r="BU156" s="35"/>
      <c r="BV156" s="35"/>
      <c r="BW156" s="35"/>
      <c r="BX156" s="35"/>
      <c r="BY156" s="35"/>
      <c r="BZ156" s="35"/>
      <c r="CA156" s="36"/>
      <c r="CB156" s="111"/>
      <c r="CC156" s="111"/>
      <c r="CD156" s="111"/>
      <c r="CE156" s="111"/>
      <c r="CF156" s="34"/>
      <c r="CG156" s="35"/>
      <c r="CH156" s="35"/>
      <c r="CI156" s="35"/>
      <c r="CJ156" s="35"/>
      <c r="CK156" s="35"/>
      <c r="CL156" s="35"/>
      <c r="CM156" s="35"/>
      <c r="CN156" s="35"/>
      <c r="CO156" s="35"/>
      <c r="CP156" s="35"/>
      <c r="CQ156" s="36"/>
      <c r="CR156" s="111"/>
      <c r="CS156" s="111"/>
      <c r="CT156" s="111"/>
      <c r="CU156" s="111"/>
      <c r="CV156" s="34"/>
      <c r="CW156" s="35"/>
      <c r="CX156" s="35"/>
      <c r="CY156" s="35"/>
      <c r="CZ156" s="35"/>
      <c r="DA156" s="35"/>
      <c r="DB156" s="35"/>
      <c r="DC156" s="35"/>
      <c r="DD156" s="35"/>
      <c r="DE156" s="35"/>
      <c r="DF156" s="35"/>
      <c r="DG156" s="36"/>
      <c r="DH156" s="111"/>
      <c r="DI156" s="111"/>
      <c r="DJ156" s="111"/>
      <c r="DK156" s="111"/>
      <c r="DL156" s="34"/>
      <c r="DM156" s="35"/>
      <c r="DN156" s="35"/>
      <c r="DO156" s="35"/>
      <c r="DP156" s="35"/>
      <c r="DQ156" s="35"/>
      <c r="DR156" s="35"/>
      <c r="DS156" s="35"/>
      <c r="DT156" s="35"/>
      <c r="DU156" s="35"/>
      <c r="DV156" s="35"/>
      <c r="DW156" s="36"/>
      <c r="DX156" s="111"/>
      <c r="DY156" s="111"/>
      <c r="DZ156" s="111"/>
      <c r="EA156" s="111"/>
      <c r="EB156" s="34"/>
      <c r="EC156" s="35"/>
      <c r="ED156" s="35"/>
      <c r="EE156" s="35"/>
      <c r="EF156" s="35"/>
      <c r="EG156" s="35"/>
      <c r="EH156" s="35"/>
      <c r="EI156" s="35"/>
      <c r="EJ156" s="35"/>
      <c r="EK156" s="35"/>
      <c r="EL156" s="35"/>
      <c r="EM156" s="36"/>
      <c r="EN156" s="111"/>
      <c r="EO156" s="111"/>
      <c r="EP156" s="111"/>
      <c r="EQ156" s="111"/>
      <c r="ER156" s="34"/>
      <c r="ES156" s="35"/>
      <c r="ET156" s="35"/>
      <c r="EU156" s="35"/>
      <c r="EV156" s="35"/>
      <c r="EW156" s="35"/>
      <c r="EX156" s="35"/>
      <c r="EY156" s="35"/>
      <c r="EZ156" s="35"/>
      <c r="FA156" s="35"/>
      <c r="FB156" s="35"/>
      <c r="FC156" s="36"/>
      <c r="FD156" s="111"/>
      <c r="FE156" s="111"/>
      <c r="FF156" s="111"/>
      <c r="FG156" s="111"/>
      <c r="FH156" s="34"/>
      <c r="FI156" s="35"/>
      <c r="FJ156" s="35"/>
      <c r="FK156" s="35"/>
      <c r="FL156" s="35"/>
      <c r="FM156" s="35"/>
      <c r="FN156" s="35"/>
      <c r="FO156" s="35"/>
      <c r="FP156" s="35"/>
      <c r="FQ156" s="35"/>
      <c r="FR156" s="35"/>
      <c r="FS156" s="36"/>
      <c r="FT156" s="111"/>
      <c r="FU156" s="111"/>
      <c r="FV156" s="111"/>
      <c r="FW156" s="111"/>
      <c r="FX156" s="34"/>
      <c r="FY156" s="35"/>
      <c r="FZ156" s="35"/>
      <c r="GA156" s="35"/>
      <c r="GB156" s="35"/>
      <c r="GC156" s="35"/>
      <c r="GD156" s="35"/>
      <c r="GE156" s="35"/>
      <c r="GF156" s="35"/>
      <c r="GG156" s="35"/>
      <c r="GH156" s="35"/>
      <c r="GI156" s="36"/>
      <c r="GJ156" s="111"/>
      <c r="GK156" s="111"/>
      <c r="GL156" s="111"/>
      <c r="GM156" s="111"/>
      <c r="GN156" s="34"/>
      <c r="GO156" s="35"/>
      <c r="GP156" s="35"/>
      <c r="GQ156" s="35"/>
      <c r="GR156" s="35"/>
      <c r="GS156" s="35"/>
      <c r="GT156" s="35"/>
      <c r="GU156" s="35"/>
      <c r="GV156" s="35"/>
      <c r="GW156" s="35"/>
      <c r="GX156" s="35"/>
      <c r="GY156" s="36"/>
      <c r="GZ156" s="111"/>
      <c r="HA156" s="111"/>
      <c r="HB156" s="111"/>
      <c r="HC156" s="111"/>
      <c r="HD156" s="34"/>
      <c r="HE156" s="35"/>
      <c r="HF156" s="35"/>
      <c r="HG156" s="35"/>
      <c r="HH156" s="35"/>
      <c r="HI156" s="35"/>
      <c r="HJ156" s="35"/>
      <c r="HK156" s="35"/>
      <c r="HL156" s="35"/>
      <c r="HM156" s="35"/>
      <c r="HN156" s="35"/>
      <c r="HO156" s="36"/>
      <c r="HP156" s="111"/>
      <c r="HQ156" s="111"/>
      <c r="HR156" s="111"/>
      <c r="HS156" s="111"/>
      <c r="HT156" s="34"/>
      <c r="HU156" s="35"/>
      <c r="HV156" s="35"/>
      <c r="HW156" s="35"/>
      <c r="HX156" s="35"/>
      <c r="HY156" s="35"/>
      <c r="HZ156" s="35"/>
      <c r="IA156" s="35"/>
      <c r="IB156" s="35"/>
      <c r="IC156" s="35"/>
      <c r="ID156" s="35"/>
      <c r="IE156" s="36"/>
      <c r="IF156" s="111"/>
      <c r="IG156" s="111"/>
      <c r="IH156" s="111"/>
      <c r="II156" s="111"/>
      <c r="IJ156" s="34"/>
      <c r="IK156" s="35"/>
      <c r="IL156" s="35"/>
      <c r="IM156" s="35"/>
      <c r="IN156" s="35"/>
      <c r="IO156" s="35"/>
      <c r="IP156" s="35"/>
      <c r="IQ156" s="35"/>
      <c r="IR156" s="35"/>
      <c r="IS156" s="35"/>
    </row>
    <row r="157" spans="1:253" s="3" customFormat="1" ht="18.75" customHeight="1">
      <c r="A157" s="125"/>
      <c r="B157" s="88"/>
      <c r="C157" s="19"/>
      <c r="D157" s="19"/>
      <c r="E157" s="19"/>
      <c r="F157" s="23">
        <v>2015</v>
      </c>
      <c r="G157" s="24">
        <f>G169+G181+G193+G205</f>
        <v>59690</v>
      </c>
      <c r="H157" s="24">
        <f>H169+H181+H193+H205</f>
        <v>59690</v>
      </c>
      <c r="I157" s="24">
        <f>I169+I181+I193+I205</f>
        <v>59690</v>
      </c>
      <c r="J157" s="24">
        <f aca="true" t="shared" si="65" ref="J157:P157">J169+J181+J193+J205</f>
        <v>59690</v>
      </c>
      <c r="K157" s="24">
        <f t="shared" si="65"/>
        <v>0</v>
      </c>
      <c r="L157" s="24">
        <f t="shared" si="65"/>
        <v>0</v>
      </c>
      <c r="M157" s="24">
        <f t="shared" si="65"/>
        <v>0</v>
      </c>
      <c r="N157" s="24">
        <f t="shared" si="65"/>
        <v>0</v>
      </c>
      <c r="O157" s="24">
        <f t="shared" si="65"/>
        <v>0</v>
      </c>
      <c r="P157" s="24">
        <f t="shared" si="65"/>
        <v>0</v>
      </c>
      <c r="Q157" s="2"/>
      <c r="R157" s="33"/>
      <c r="S157" s="33"/>
      <c r="T157" s="37"/>
      <c r="U157" s="38"/>
      <c r="V157" s="38"/>
      <c r="W157" s="38"/>
      <c r="X157" s="38"/>
      <c r="Y157" s="38"/>
      <c r="Z157" s="38"/>
      <c r="AA157" s="38"/>
      <c r="AB157" s="38"/>
      <c r="AC157" s="38"/>
      <c r="AD157" s="38"/>
      <c r="AE157" s="36"/>
      <c r="AF157" s="111"/>
      <c r="AG157" s="111"/>
      <c r="AH157" s="111"/>
      <c r="AI157" s="111"/>
      <c r="AJ157" s="37"/>
      <c r="AK157" s="38"/>
      <c r="AL157" s="38"/>
      <c r="AM157" s="38"/>
      <c r="AN157" s="38"/>
      <c r="AO157" s="38"/>
      <c r="AP157" s="38"/>
      <c r="AQ157" s="38"/>
      <c r="AR157" s="38"/>
      <c r="AS157" s="38"/>
      <c r="AT157" s="38"/>
      <c r="AU157" s="36"/>
      <c r="AV157" s="111"/>
      <c r="AW157" s="111"/>
      <c r="AX157" s="111"/>
      <c r="AY157" s="111"/>
      <c r="AZ157" s="37"/>
      <c r="BA157" s="38"/>
      <c r="BB157" s="38"/>
      <c r="BC157" s="38"/>
      <c r="BD157" s="38"/>
      <c r="BE157" s="38"/>
      <c r="BF157" s="38"/>
      <c r="BG157" s="38"/>
      <c r="BH157" s="38"/>
      <c r="BI157" s="38"/>
      <c r="BJ157" s="38"/>
      <c r="BK157" s="36"/>
      <c r="BL157" s="111"/>
      <c r="BM157" s="111"/>
      <c r="BN157" s="111"/>
      <c r="BO157" s="111"/>
      <c r="BP157" s="37"/>
      <c r="BQ157" s="38"/>
      <c r="BR157" s="38"/>
      <c r="BS157" s="38"/>
      <c r="BT157" s="38"/>
      <c r="BU157" s="38"/>
      <c r="BV157" s="38"/>
      <c r="BW157" s="38"/>
      <c r="BX157" s="38"/>
      <c r="BY157" s="38"/>
      <c r="BZ157" s="38"/>
      <c r="CA157" s="36"/>
      <c r="CB157" s="111"/>
      <c r="CC157" s="111"/>
      <c r="CD157" s="111"/>
      <c r="CE157" s="111"/>
      <c r="CF157" s="37"/>
      <c r="CG157" s="38"/>
      <c r="CH157" s="38"/>
      <c r="CI157" s="38"/>
      <c r="CJ157" s="38"/>
      <c r="CK157" s="38"/>
      <c r="CL157" s="38"/>
      <c r="CM157" s="38"/>
      <c r="CN157" s="38"/>
      <c r="CO157" s="38"/>
      <c r="CP157" s="38"/>
      <c r="CQ157" s="36"/>
      <c r="CR157" s="111"/>
      <c r="CS157" s="111"/>
      <c r="CT157" s="111"/>
      <c r="CU157" s="111"/>
      <c r="CV157" s="37"/>
      <c r="CW157" s="38"/>
      <c r="CX157" s="38"/>
      <c r="CY157" s="38"/>
      <c r="CZ157" s="38"/>
      <c r="DA157" s="38"/>
      <c r="DB157" s="38"/>
      <c r="DC157" s="38"/>
      <c r="DD157" s="38"/>
      <c r="DE157" s="38"/>
      <c r="DF157" s="38"/>
      <c r="DG157" s="36"/>
      <c r="DH157" s="111"/>
      <c r="DI157" s="111"/>
      <c r="DJ157" s="111"/>
      <c r="DK157" s="111"/>
      <c r="DL157" s="37"/>
      <c r="DM157" s="38"/>
      <c r="DN157" s="38"/>
      <c r="DO157" s="38"/>
      <c r="DP157" s="38"/>
      <c r="DQ157" s="38"/>
      <c r="DR157" s="38"/>
      <c r="DS157" s="38"/>
      <c r="DT157" s="38"/>
      <c r="DU157" s="38"/>
      <c r="DV157" s="38"/>
      <c r="DW157" s="36"/>
      <c r="DX157" s="111"/>
      <c r="DY157" s="111"/>
      <c r="DZ157" s="111"/>
      <c r="EA157" s="111"/>
      <c r="EB157" s="37"/>
      <c r="EC157" s="38"/>
      <c r="ED157" s="38"/>
      <c r="EE157" s="38"/>
      <c r="EF157" s="38"/>
      <c r="EG157" s="38"/>
      <c r="EH157" s="38"/>
      <c r="EI157" s="38"/>
      <c r="EJ157" s="38"/>
      <c r="EK157" s="38"/>
      <c r="EL157" s="38"/>
      <c r="EM157" s="36"/>
      <c r="EN157" s="111"/>
      <c r="EO157" s="111"/>
      <c r="EP157" s="111"/>
      <c r="EQ157" s="111"/>
      <c r="ER157" s="37"/>
      <c r="ES157" s="38"/>
      <c r="ET157" s="38"/>
      <c r="EU157" s="38"/>
      <c r="EV157" s="38"/>
      <c r="EW157" s="38"/>
      <c r="EX157" s="38"/>
      <c r="EY157" s="38"/>
      <c r="EZ157" s="38"/>
      <c r="FA157" s="38"/>
      <c r="FB157" s="38"/>
      <c r="FC157" s="36"/>
      <c r="FD157" s="111"/>
      <c r="FE157" s="111"/>
      <c r="FF157" s="111"/>
      <c r="FG157" s="111"/>
      <c r="FH157" s="37"/>
      <c r="FI157" s="38"/>
      <c r="FJ157" s="38"/>
      <c r="FK157" s="38"/>
      <c r="FL157" s="38"/>
      <c r="FM157" s="38"/>
      <c r="FN157" s="38"/>
      <c r="FO157" s="38"/>
      <c r="FP157" s="38"/>
      <c r="FQ157" s="38"/>
      <c r="FR157" s="38"/>
      <c r="FS157" s="36"/>
      <c r="FT157" s="111"/>
      <c r="FU157" s="111"/>
      <c r="FV157" s="111"/>
      <c r="FW157" s="111"/>
      <c r="FX157" s="37"/>
      <c r="FY157" s="38"/>
      <c r="FZ157" s="38"/>
      <c r="GA157" s="38"/>
      <c r="GB157" s="38"/>
      <c r="GC157" s="38"/>
      <c r="GD157" s="38"/>
      <c r="GE157" s="38"/>
      <c r="GF157" s="38"/>
      <c r="GG157" s="38"/>
      <c r="GH157" s="38"/>
      <c r="GI157" s="36"/>
      <c r="GJ157" s="111"/>
      <c r="GK157" s="111"/>
      <c r="GL157" s="111"/>
      <c r="GM157" s="111"/>
      <c r="GN157" s="37"/>
      <c r="GO157" s="38"/>
      <c r="GP157" s="38"/>
      <c r="GQ157" s="38"/>
      <c r="GR157" s="38"/>
      <c r="GS157" s="38"/>
      <c r="GT157" s="38"/>
      <c r="GU157" s="38"/>
      <c r="GV157" s="38"/>
      <c r="GW157" s="38"/>
      <c r="GX157" s="38"/>
      <c r="GY157" s="36"/>
      <c r="GZ157" s="111"/>
      <c r="HA157" s="111"/>
      <c r="HB157" s="111"/>
      <c r="HC157" s="111"/>
      <c r="HD157" s="37"/>
      <c r="HE157" s="38"/>
      <c r="HF157" s="38"/>
      <c r="HG157" s="38"/>
      <c r="HH157" s="38"/>
      <c r="HI157" s="38"/>
      <c r="HJ157" s="38"/>
      <c r="HK157" s="38"/>
      <c r="HL157" s="38"/>
      <c r="HM157" s="38"/>
      <c r="HN157" s="38"/>
      <c r="HO157" s="36"/>
      <c r="HP157" s="111"/>
      <c r="HQ157" s="111"/>
      <c r="HR157" s="111"/>
      <c r="HS157" s="111"/>
      <c r="HT157" s="37"/>
      <c r="HU157" s="38"/>
      <c r="HV157" s="38"/>
      <c r="HW157" s="38"/>
      <c r="HX157" s="38"/>
      <c r="HY157" s="38"/>
      <c r="HZ157" s="38"/>
      <c r="IA157" s="38"/>
      <c r="IB157" s="38"/>
      <c r="IC157" s="38"/>
      <c r="ID157" s="38"/>
      <c r="IE157" s="36"/>
      <c r="IF157" s="111"/>
      <c r="IG157" s="111"/>
      <c r="IH157" s="111"/>
      <c r="II157" s="111"/>
      <c r="IJ157" s="37"/>
      <c r="IK157" s="38"/>
      <c r="IL157" s="38"/>
      <c r="IM157" s="38"/>
      <c r="IN157" s="38"/>
      <c r="IO157" s="38"/>
      <c r="IP157" s="38"/>
      <c r="IQ157" s="38"/>
      <c r="IR157" s="38"/>
      <c r="IS157" s="38"/>
    </row>
    <row r="158" spans="1:253" s="3" customFormat="1" ht="18.75" customHeight="1">
      <c r="A158" s="125"/>
      <c r="B158" s="88"/>
      <c r="C158" s="19"/>
      <c r="D158" s="19"/>
      <c r="E158" s="19"/>
      <c r="F158" s="23">
        <v>2016</v>
      </c>
      <c r="G158" s="24">
        <f aca="true" t="shared" si="66" ref="G158:P158">G170+G182+G194+G206</f>
        <v>80360.80000000002</v>
      </c>
      <c r="H158" s="24">
        <f t="shared" si="66"/>
        <v>80360.80000000002</v>
      </c>
      <c r="I158" s="24">
        <f t="shared" si="66"/>
        <v>80360.80000000002</v>
      </c>
      <c r="J158" s="24">
        <f t="shared" si="66"/>
        <v>80360.80000000002</v>
      </c>
      <c r="K158" s="24">
        <f t="shared" si="66"/>
        <v>0</v>
      </c>
      <c r="L158" s="24">
        <f t="shared" si="66"/>
        <v>0</v>
      </c>
      <c r="M158" s="24">
        <f t="shared" si="66"/>
        <v>0</v>
      </c>
      <c r="N158" s="24">
        <f t="shared" si="66"/>
        <v>0</v>
      </c>
      <c r="O158" s="24">
        <f t="shared" si="66"/>
        <v>0</v>
      </c>
      <c r="P158" s="24">
        <f t="shared" si="66"/>
        <v>0</v>
      </c>
      <c r="Q158" s="2"/>
      <c r="R158" s="33"/>
      <c r="S158" s="33"/>
      <c r="T158" s="37"/>
      <c r="U158" s="38"/>
      <c r="V158" s="38"/>
      <c r="W158" s="38"/>
      <c r="X158" s="38"/>
      <c r="Y158" s="38"/>
      <c r="Z158" s="38"/>
      <c r="AA158" s="38"/>
      <c r="AB158" s="38"/>
      <c r="AC158" s="38"/>
      <c r="AD158" s="38"/>
      <c r="AE158" s="36"/>
      <c r="AF158" s="111"/>
      <c r="AG158" s="111"/>
      <c r="AH158" s="111"/>
      <c r="AI158" s="111"/>
      <c r="AJ158" s="37"/>
      <c r="AK158" s="38"/>
      <c r="AL158" s="38"/>
      <c r="AM158" s="38"/>
      <c r="AN158" s="38"/>
      <c r="AO158" s="38"/>
      <c r="AP158" s="38"/>
      <c r="AQ158" s="38"/>
      <c r="AR158" s="38"/>
      <c r="AS158" s="38"/>
      <c r="AT158" s="38"/>
      <c r="AU158" s="36"/>
      <c r="AV158" s="111"/>
      <c r="AW158" s="111"/>
      <c r="AX158" s="111"/>
      <c r="AY158" s="111"/>
      <c r="AZ158" s="37"/>
      <c r="BA158" s="38"/>
      <c r="BB158" s="38"/>
      <c r="BC158" s="38"/>
      <c r="BD158" s="38"/>
      <c r="BE158" s="38"/>
      <c r="BF158" s="38"/>
      <c r="BG158" s="38"/>
      <c r="BH158" s="38"/>
      <c r="BI158" s="38"/>
      <c r="BJ158" s="38"/>
      <c r="BK158" s="36"/>
      <c r="BL158" s="111"/>
      <c r="BM158" s="111"/>
      <c r="BN158" s="111"/>
      <c r="BO158" s="111"/>
      <c r="BP158" s="37"/>
      <c r="BQ158" s="38"/>
      <c r="BR158" s="38"/>
      <c r="BS158" s="38"/>
      <c r="BT158" s="38"/>
      <c r="BU158" s="38"/>
      <c r="BV158" s="38"/>
      <c r="BW158" s="38"/>
      <c r="BX158" s="38"/>
      <c r="BY158" s="38"/>
      <c r="BZ158" s="38"/>
      <c r="CA158" s="36"/>
      <c r="CB158" s="111"/>
      <c r="CC158" s="111"/>
      <c r="CD158" s="111"/>
      <c r="CE158" s="111"/>
      <c r="CF158" s="37"/>
      <c r="CG158" s="38"/>
      <c r="CH158" s="38"/>
      <c r="CI158" s="38"/>
      <c r="CJ158" s="38"/>
      <c r="CK158" s="38"/>
      <c r="CL158" s="38"/>
      <c r="CM158" s="38"/>
      <c r="CN158" s="38"/>
      <c r="CO158" s="38"/>
      <c r="CP158" s="38"/>
      <c r="CQ158" s="36"/>
      <c r="CR158" s="111"/>
      <c r="CS158" s="111"/>
      <c r="CT158" s="111"/>
      <c r="CU158" s="111"/>
      <c r="CV158" s="37"/>
      <c r="CW158" s="38"/>
      <c r="CX158" s="38"/>
      <c r="CY158" s="38"/>
      <c r="CZ158" s="38"/>
      <c r="DA158" s="38"/>
      <c r="DB158" s="38"/>
      <c r="DC158" s="38"/>
      <c r="DD158" s="38"/>
      <c r="DE158" s="38"/>
      <c r="DF158" s="38"/>
      <c r="DG158" s="36"/>
      <c r="DH158" s="111"/>
      <c r="DI158" s="111"/>
      <c r="DJ158" s="111"/>
      <c r="DK158" s="111"/>
      <c r="DL158" s="37"/>
      <c r="DM158" s="38"/>
      <c r="DN158" s="38"/>
      <c r="DO158" s="38"/>
      <c r="DP158" s="38"/>
      <c r="DQ158" s="38"/>
      <c r="DR158" s="38"/>
      <c r="DS158" s="38"/>
      <c r="DT158" s="38"/>
      <c r="DU158" s="38"/>
      <c r="DV158" s="38"/>
      <c r="DW158" s="36"/>
      <c r="DX158" s="111"/>
      <c r="DY158" s="111"/>
      <c r="DZ158" s="111"/>
      <c r="EA158" s="111"/>
      <c r="EB158" s="37"/>
      <c r="EC158" s="38"/>
      <c r="ED158" s="38"/>
      <c r="EE158" s="38"/>
      <c r="EF158" s="38"/>
      <c r="EG158" s="38"/>
      <c r="EH158" s="38"/>
      <c r="EI158" s="38"/>
      <c r="EJ158" s="38"/>
      <c r="EK158" s="38"/>
      <c r="EL158" s="38"/>
      <c r="EM158" s="36"/>
      <c r="EN158" s="111"/>
      <c r="EO158" s="111"/>
      <c r="EP158" s="111"/>
      <c r="EQ158" s="111"/>
      <c r="ER158" s="37"/>
      <c r="ES158" s="38"/>
      <c r="ET158" s="38"/>
      <c r="EU158" s="38"/>
      <c r="EV158" s="38"/>
      <c r="EW158" s="38"/>
      <c r="EX158" s="38"/>
      <c r="EY158" s="38"/>
      <c r="EZ158" s="38"/>
      <c r="FA158" s="38"/>
      <c r="FB158" s="38"/>
      <c r="FC158" s="36"/>
      <c r="FD158" s="111"/>
      <c r="FE158" s="111"/>
      <c r="FF158" s="111"/>
      <c r="FG158" s="111"/>
      <c r="FH158" s="37"/>
      <c r="FI158" s="38"/>
      <c r="FJ158" s="38"/>
      <c r="FK158" s="38"/>
      <c r="FL158" s="38"/>
      <c r="FM158" s="38"/>
      <c r="FN158" s="38"/>
      <c r="FO158" s="38"/>
      <c r="FP158" s="38"/>
      <c r="FQ158" s="38"/>
      <c r="FR158" s="38"/>
      <c r="FS158" s="36"/>
      <c r="FT158" s="111"/>
      <c r="FU158" s="111"/>
      <c r="FV158" s="111"/>
      <c r="FW158" s="111"/>
      <c r="FX158" s="37"/>
      <c r="FY158" s="38"/>
      <c r="FZ158" s="38"/>
      <c r="GA158" s="38"/>
      <c r="GB158" s="38"/>
      <c r="GC158" s="38"/>
      <c r="GD158" s="38"/>
      <c r="GE158" s="38"/>
      <c r="GF158" s="38"/>
      <c r="GG158" s="38"/>
      <c r="GH158" s="38"/>
      <c r="GI158" s="36"/>
      <c r="GJ158" s="111"/>
      <c r="GK158" s="111"/>
      <c r="GL158" s="111"/>
      <c r="GM158" s="111"/>
      <c r="GN158" s="37"/>
      <c r="GO158" s="38"/>
      <c r="GP158" s="38"/>
      <c r="GQ158" s="38"/>
      <c r="GR158" s="38"/>
      <c r="GS158" s="38"/>
      <c r="GT158" s="38"/>
      <c r="GU158" s="38"/>
      <c r="GV158" s="38"/>
      <c r="GW158" s="38"/>
      <c r="GX158" s="38"/>
      <c r="GY158" s="36"/>
      <c r="GZ158" s="111"/>
      <c r="HA158" s="111"/>
      <c r="HB158" s="111"/>
      <c r="HC158" s="111"/>
      <c r="HD158" s="37"/>
      <c r="HE158" s="38"/>
      <c r="HF158" s="38"/>
      <c r="HG158" s="38"/>
      <c r="HH158" s="38"/>
      <c r="HI158" s="38"/>
      <c r="HJ158" s="38"/>
      <c r="HK158" s="38"/>
      <c r="HL158" s="38"/>
      <c r="HM158" s="38"/>
      <c r="HN158" s="38"/>
      <c r="HO158" s="36"/>
      <c r="HP158" s="111"/>
      <c r="HQ158" s="111"/>
      <c r="HR158" s="111"/>
      <c r="HS158" s="111"/>
      <c r="HT158" s="37"/>
      <c r="HU158" s="38"/>
      <c r="HV158" s="38"/>
      <c r="HW158" s="38"/>
      <c r="HX158" s="38"/>
      <c r="HY158" s="38"/>
      <c r="HZ158" s="38"/>
      <c r="IA158" s="38"/>
      <c r="IB158" s="38"/>
      <c r="IC158" s="38"/>
      <c r="ID158" s="38"/>
      <c r="IE158" s="36"/>
      <c r="IF158" s="111"/>
      <c r="IG158" s="111"/>
      <c r="IH158" s="111"/>
      <c r="II158" s="111"/>
      <c r="IJ158" s="37"/>
      <c r="IK158" s="38"/>
      <c r="IL158" s="38"/>
      <c r="IM158" s="38"/>
      <c r="IN158" s="38"/>
      <c r="IO158" s="38"/>
      <c r="IP158" s="38"/>
      <c r="IQ158" s="38"/>
      <c r="IR158" s="38"/>
      <c r="IS158" s="38"/>
    </row>
    <row r="159" spans="1:253" s="3" customFormat="1" ht="18.75" customHeight="1">
      <c r="A159" s="125"/>
      <c r="B159" s="88"/>
      <c r="C159" s="19"/>
      <c r="D159" s="19"/>
      <c r="E159" s="19"/>
      <c r="F159" s="23">
        <v>2017</v>
      </c>
      <c r="G159" s="24">
        <f aca="true" t="shared" si="67" ref="G159:P159">G171+G183+G195+G207</f>
        <v>182102.40000000002</v>
      </c>
      <c r="H159" s="24">
        <f t="shared" si="67"/>
        <v>182102.40000000002</v>
      </c>
      <c r="I159" s="24">
        <f t="shared" si="67"/>
        <v>52102.399999999994</v>
      </c>
      <c r="J159" s="24">
        <f t="shared" si="67"/>
        <v>52102.399999999994</v>
      </c>
      <c r="K159" s="24">
        <f t="shared" si="67"/>
        <v>100000</v>
      </c>
      <c r="L159" s="24">
        <f t="shared" si="67"/>
        <v>100000</v>
      </c>
      <c r="M159" s="24">
        <f t="shared" si="67"/>
        <v>30000</v>
      </c>
      <c r="N159" s="24">
        <f t="shared" si="67"/>
        <v>30000</v>
      </c>
      <c r="O159" s="24">
        <f t="shared" si="67"/>
        <v>0</v>
      </c>
      <c r="P159" s="24">
        <f t="shared" si="67"/>
        <v>0</v>
      </c>
      <c r="Q159" s="2"/>
      <c r="R159" s="33"/>
      <c r="S159" s="33"/>
      <c r="T159" s="37"/>
      <c r="U159" s="38"/>
      <c r="V159" s="38"/>
      <c r="W159" s="38"/>
      <c r="X159" s="38"/>
      <c r="Y159" s="38"/>
      <c r="Z159" s="38"/>
      <c r="AA159" s="38"/>
      <c r="AB159" s="38"/>
      <c r="AC159" s="38"/>
      <c r="AD159" s="38"/>
      <c r="AE159" s="36"/>
      <c r="AF159" s="111"/>
      <c r="AG159" s="111"/>
      <c r="AH159" s="111"/>
      <c r="AI159" s="111"/>
      <c r="AJ159" s="37"/>
      <c r="AK159" s="38"/>
      <c r="AL159" s="38"/>
      <c r="AM159" s="38"/>
      <c r="AN159" s="38"/>
      <c r="AO159" s="38"/>
      <c r="AP159" s="38"/>
      <c r="AQ159" s="38"/>
      <c r="AR159" s="38"/>
      <c r="AS159" s="38"/>
      <c r="AT159" s="38"/>
      <c r="AU159" s="36"/>
      <c r="AV159" s="111"/>
      <c r="AW159" s="111"/>
      <c r="AX159" s="111"/>
      <c r="AY159" s="111"/>
      <c r="AZ159" s="37"/>
      <c r="BA159" s="38"/>
      <c r="BB159" s="38"/>
      <c r="BC159" s="38"/>
      <c r="BD159" s="38"/>
      <c r="BE159" s="38"/>
      <c r="BF159" s="38"/>
      <c r="BG159" s="38"/>
      <c r="BH159" s="38"/>
      <c r="BI159" s="38"/>
      <c r="BJ159" s="38"/>
      <c r="BK159" s="36"/>
      <c r="BL159" s="111"/>
      <c r="BM159" s="111"/>
      <c r="BN159" s="111"/>
      <c r="BO159" s="111"/>
      <c r="BP159" s="37"/>
      <c r="BQ159" s="38"/>
      <c r="BR159" s="38"/>
      <c r="BS159" s="38"/>
      <c r="BT159" s="38"/>
      <c r="BU159" s="38"/>
      <c r="BV159" s="38"/>
      <c r="BW159" s="38"/>
      <c r="BX159" s="38"/>
      <c r="BY159" s="38"/>
      <c r="BZ159" s="38"/>
      <c r="CA159" s="36"/>
      <c r="CB159" s="111"/>
      <c r="CC159" s="111"/>
      <c r="CD159" s="111"/>
      <c r="CE159" s="111"/>
      <c r="CF159" s="37"/>
      <c r="CG159" s="38"/>
      <c r="CH159" s="38"/>
      <c r="CI159" s="38"/>
      <c r="CJ159" s="38"/>
      <c r="CK159" s="38"/>
      <c r="CL159" s="38"/>
      <c r="CM159" s="38"/>
      <c r="CN159" s="38"/>
      <c r="CO159" s="38"/>
      <c r="CP159" s="38"/>
      <c r="CQ159" s="36"/>
      <c r="CR159" s="111"/>
      <c r="CS159" s="111"/>
      <c r="CT159" s="111"/>
      <c r="CU159" s="111"/>
      <c r="CV159" s="37"/>
      <c r="CW159" s="38"/>
      <c r="CX159" s="38"/>
      <c r="CY159" s="38"/>
      <c r="CZ159" s="38"/>
      <c r="DA159" s="38"/>
      <c r="DB159" s="38"/>
      <c r="DC159" s="38"/>
      <c r="DD159" s="38"/>
      <c r="DE159" s="38"/>
      <c r="DF159" s="38"/>
      <c r="DG159" s="36"/>
      <c r="DH159" s="111"/>
      <c r="DI159" s="111"/>
      <c r="DJ159" s="111"/>
      <c r="DK159" s="111"/>
      <c r="DL159" s="37"/>
      <c r="DM159" s="38"/>
      <c r="DN159" s="38"/>
      <c r="DO159" s="38"/>
      <c r="DP159" s="38"/>
      <c r="DQ159" s="38"/>
      <c r="DR159" s="38"/>
      <c r="DS159" s="38"/>
      <c r="DT159" s="38"/>
      <c r="DU159" s="38"/>
      <c r="DV159" s="38"/>
      <c r="DW159" s="36"/>
      <c r="DX159" s="111"/>
      <c r="DY159" s="111"/>
      <c r="DZ159" s="111"/>
      <c r="EA159" s="111"/>
      <c r="EB159" s="37"/>
      <c r="EC159" s="38"/>
      <c r="ED159" s="38"/>
      <c r="EE159" s="38"/>
      <c r="EF159" s="38"/>
      <c r="EG159" s="38"/>
      <c r="EH159" s="38"/>
      <c r="EI159" s="38"/>
      <c r="EJ159" s="38"/>
      <c r="EK159" s="38"/>
      <c r="EL159" s="38"/>
      <c r="EM159" s="36"/>
      <c r="EN159" s="111"/>
      <c r="EO159" s="111"/>
      <c r="EP159" s="111"/>
      <c r="EQ159" s="111"/>
      <c r="ER159" s="37"/>
      <c r="ES159" s="38"/>
      <c r="ET159" s="38"/>
      <c r="EU159" s="38"/>
      <c r="EV159" s="38"/>
      <c r="EW159" s="38"/>
      <c r="EX159" s="38"/>
      <c r="EY159" s="38"/>
      <c r="EZ159" s="38"/>
      <c r="FA159" s="38"/>
      <c r="FB159" s="38"/>
      <c r="FC159" s="36"/>
      <c r="FD159" s="111"/>
      <c r="FE159" s="111"/>
      <c r="FF159" s="111"/>
      <c r="FG159" s="111"/>
      <c r="FH159" s="37"/>
      <c r="FI159" s="38"/>
      <c r="FJ159" s="38"/>
      <c r="FK159" s="38"/>
      <c r="FL159" s="38"/>
      <c r="FM159" s="38"/>
      <c r="FN159" s="38"/>
      <c r="FO159" s="38"/>
      <c r="FP159" s="38"/>
      <c r="FQ159" s="38"/>
      <c r="FR159" s="38"/>
      <c r="FS159" s="36"/>
      <c r="FT159" s="111"/>
      <c r="FU159" s="111"/>
      <c r="FV159" s="111"/>
      <c r="FW159" s="111"/>
      <c r="FX159" s="37"/>
      <c r="FY159" s="38"/>
      <c r="FZ159" s="38"/>
      <c r="GA159" s="38"/>
      <c r="GB159" s="38"/>
      <c r="GC159" s="38"/>
      <c r="GD159" s="38"/>
      <c r="GE159" s="38"/>
      <c r="GF159" s="38"/>
      <c r="GG159" s="38"/>
      <c r="GH159" s="38"/>
      <c r="GI159" s="36"/>
      <c r="GJ159" s="111"/>
      <c r="GK159" s="111"/>
      <c r="GL159" s="111"/>
      <c r="GM159" s="111"/>
      <c r="GN159" s="37"/>
      <c r="GO159" s="38"/>
      <c r="GP159" s="38"/>
      <c r="GQ159" s="38"/>
      <c r="GR159" s="38"/>
      <c r="GS159" s="38"/>
      <c r="GT159" s="38"/>
      <c r="GU159" s="38"/>
      <c r="GV159" s="38"/>
      <c r="GW159" s="38"/>
      <c r="GX159" s="38"/>
      <c r="GY159" s="36"/>
      <c r="GZ159" s="111"/>
      <c r="HA159" s="111"/>
      <c r="HB159" s="111"/>
      <c r="HC159" s="111"/>
      <c r="HD159" s="37"/>
      <c r="HE159" s="38"/>
      <c r="HF159" s="38"/>
      <c r="HG159" s="38"/>
      <c r="HH159" s="38"/>
      <c r="HI159" s="38"/>
      <c r="HJ159" s="38"/>
      <c r="HK159" s="38"/>
      <c r="HL159" s="38"/>
      <c r="HM159" s="38"/>
      <c r="HN159" s="38"/>
      <c r="HO159" s="36"/>
      <c r="HP159" s="111"/>
      <c r="HQ159" s="111"/>
      <c r="HR159" s="111"/>
      <c r="HS159" s="111"/>
      <c r="HT159" s="37"/>
      <c r="HU159" s="38"/>
      <c r="HV159" s="38"/>
      <c r="HW159" s="38"/>
      <c r="HX159" s="38"/>
      <c r="HY159" s="38"/>
      <c r="HZ159" s="38"/>
      <c r="IA159" s="38"/>
      <c r="IB159" s="38"/>
      <c r="IC159" s="38"/>
      <c r="ID159" s="38"/>
      <c r="IE159" s="36"/>
      <c r="IF159" s="111"/>
      <c r="IG159" s="111"/>
      <c r="IH159" s="111"/>
      <c r="II159" s="111"/>
      <c r="IJ159" s="37"/>
      <c r="IK159" s="38"/>
      <c r="IL159" s="38"/>
      <c r="IM159" s="38"/>
      <c r="IN159" s="38"/>
      <c r="IO159" s="38"/>
      <c r="IP159" s="38"/>
      <c r="IQ159" s="38"/>
      <c r="IR159" s="38"/>
      <c r="IS159" s="38"/>
    </row>
    <row r="160" spans="1:253" s="3" customFormat="1" ht="18.75" customHeight="1">
      <c r="A160" s="125"/>
      <c r="B160" s="88"/>
      <c r="C160" s="19"/>
      <c r="D160" s="19"/>
      <c r="E160" s="19"/>
      <c r="F160" s="23">
        <v>2018</v>
      </c>
      <c r="G160" s="24">
        <f aca="true" t="shared" si="68" ref="G160:P160">G172+G184+G196+G208</f>
        <v>264130</v>
      </c>
      <c r="H160" s="24">
        <f t="shared" si="68"/>
        <v>264130</v>
      </c>
      <c r="I160" s="24">
        <f t="shared" si="68"/>
        <v>0</v>
      </c>
      <c r="J160" s="24">
        <f t="shared" si="68"/>
        <v>0</v>
      </c>
      <c r="K160" s="24">
        <f t="shared" si="68"/>
        <v>264130</v>
      </c>
      <c r="L160" s="24">
        <f t="shared" si="68"/>
        <v>264130</v>
      </c>
      <c r="M160" s="24">
        <f t="shared" si="68"/>
        <v>0</v>
      </c>
      <c r="N160" s="24">
        <f t="shared" si="68"/>
        <v>0</v>
      </c>
      <c r="O160" s="24">
        <f t="shared" si="68"/>
        <v>0</v>
      </c>
      <c r="P160" s="24">
        <f t="shared" si="68"/>
        <v>0</v>
      </c>
      <c r="Q160" s="2"/>
      <c r="R160" s="33"/>
      <c r="S160" s="33"/>
      <c r="T160" s="37"/>
      <c r="U160" s="38"/>
      <c r="V160" s="38"/>
      <c r="W160" s="38"/>
      <c r="X160" s="38"/>
      <c r="Y160" s="38"/>
      <c r="Z160" s="38"/>
      <c r="AA160" s="38"/>
      <c r="AB160" s="38"/>
      <c r="AC160" s="38"/>
      <c r="AD160" s="38"/>
      <c r="AE160" s="36"/>
      <c r="AF160" s="111"/>
      <c r="AG160" s="111"/>
      <c r="AH160" s="111"/>
      <c r="AI160" s="111"/>
      <c r="AJ160" s="37"/>
      <c r="AK160" s="38"/>
      <c r="AL160" s="38"/>
      <c r="AM160" s="38"/>
      <c r="AN160" s="38"/>
      <c r="AO160" s="38"/>
      <c r="AP160" s="38"/>
      <c r="AQ160" s="38"/>
      <c r="AR160" s="38"/>
      <c r="AS160" s="38"/>
      <c r="AT160" s="38"/>
      <c r="AU160" s="36"/>
      <c r="AV160" s="111"/>
      <c r="AW160" s="111"/>
      <c r="AX160" s="111"/>
      <c r="AY160" s="111"/>
      <c r="AZ160" s="37"/>
      <c r="BA160" s="38"/>
      <c r="BB160" s="38"/>
      <c r="BC160" s="38"/>
      <c r="BD160" s="38"/>
      <c r="BE160" s="38"/>
      <c r="BF160" s="38"/>
      <c r="BG160" s="38"/>
      <c r="BH160" s="38"/>
      <c r="BI160" s="38"/>
      <c r="BJ160" s="38"/>
      <c r="BK160" s="36"/>
      <c r="BL160" s="111"/>
      <c r="BM160" s="111"/>
      <c r="BN160" s="111"/>
      <c r="BO160" s="111"/>
      <c r="BP160" s="37"/>
      <c r="BQ160" s="38"/>
      <c r="BR160" s="38"/>
      <c r="BS160" s="38"/>
      <c r="BT160" s="38"/>
      <c r="BU160" s="38"/>
      <c r="BV160" s="38"/>
      <c r="BW160" s="38"/>
      <c r="BX160" s="38"/>
      <c r="BY160" s="38"/>
      <c r="BZ160" s="38"/>
      <c r="CA160" s="36"/>
      <c r="CB160" s="111"/>
      <c r="CC160" s="111"/>
      <c r="CD160" s="111"/>
      <c r="CE160" s="111"/>
      <c r="CF160" s="37"/>
      <c r="CG160" s="38"/>
      <c r="CH160" s="38"/>
      <c r="CI160" s="38"/>
      <c r="CJ160" s="38"/>
      <c r="CK160" s="38"/>
      <c r="CL160" s="38"/>
      <c r="CM160" s="38"/>
      <c r="CN160" s="38"/>
      <c r="CO160" s="38"/>
      <c r="CP160" s="38"/>
      <c r="CQ160" s="36"/>
      <c r="CR160" s="111"/>
      <c r="CS160" s="111"/>
      <c r="CT160" s="111"/>
      <c r="CU160" s="111"/>
      <c r="CV160" s="37"/>
      <c r="CW160" s="38"/>
      <c r="CX160" s="38"/>
      <c r="CY160" s="38"/>
      <c r="CZ160" s="38"/>
      <c r="DA160" s="38"/>
      <c r="DB160" s="38"/>
      <c r="DC160" s="38"/>
      <c r="DD160" s="38"/>
      <c r="DE160" s="38"/>
      <c r="DF160" s="38"/>
      <c r="DG160" s="36"/>
      <c r="DH160" s="111"/>
      <c r="DI160" s="111"/>
      <c r="DJ160" s="111"/>
      <c r="DK160" s="111"/>
      <c r="DL160" s="37"/>
      <c r="DM160" s="38"/>
      <c r="DN160" s="38"/>
      <c r="DO160" s="38"/>
      <c r="DP160" s="38"/>
      <c r="DQ160" s="38"/>
      <c r="DR160" s="38"/>
      <c r="DS160" s="38"/>
      <c r="DT160" s="38"/>
      <c r="DU160" s="38"/>
      <c r="DV160" s="38"/>
      <c r="DW160" s="36"/>
      <c r="DX160" s="111"/>
      <c r="DY160" s="111"/>
      <c r="DZ160" s="111"/>
      <c r="EA160" s="111"/>
      <c r="EB160" s="37"/>
      <c r="EC160" s="38"/>
      <c r="ED160" s="38"/>
      <c r="EE160" s="38"/>
      <c r="EF160" s="38"/>
      <c r="EG160" s="38"/>
      <c r="EH160" s="38"/>
      <c r="EI160" s="38"/>
      <c r="EJ160" s="38"/>
      <c r="EK160" s="38"/>
      <c r="EL160" s="38"/>
      <c r="EM160" s="36"/>
      <c r="EN160" s="111"/>
      <c r="EO160" s="111"/>
      <c r="EP160" s="111"/>
      <c r="EQ160" s="111"/>
      <c r="ER160" s="37"/>
      <c r="ES160" s="38"/>
      <c r="ET160" s="38"/>
      <c r="EU160" s="38"/>
      <c r="EV160" s="38"/>
      <c r="EW160" s="38"/>
      <c r="EX160" s="38"/>
      <c r="EY160" s="38"/>
      <c r="EZ160" s="38"/>
      <c r="FA160" s="38"/>
      <c r="FB160" s="38"/>
      <c r="FC160" s="36"/>
      <c r="FD160" s="111"/>
      <c r="FE160" s="111"/>
      <c r="FF160" s="111"/>
      <c r="FG160" s="111"/>
      <c r="FH160" s="37"/>
      <c r="FI160" s="38"/>
      <c r="FJ160" s="38"/>
      <c r="FK160" s="38"/>
      <c r="FL160" s="38"/>
      <c r="FM160" s="38"/>
      <c r="FN160" s="38"/>
      <c r="FO160" s="38"/>
      <c r="FP160" s="38"/>
      <c r="FQ160" s="38"/>
      <c r="FR160" s="38"/>
      <c r="FS160" s="36"/>
      <c r="FT160" s="111"/>
      <c r="FU160" s="111"/>
      <c r="FV160" s="111"/>
      <c r="FW160" s="111"/>
      <c r="FX160" s="37"/>
      <c r="FY160" s="38"/>
      <c r="FZ160" s="38"/>
      <c r="GA160" s="38"/>
      <c r="GB160" s="38"/>
      <c r="GC160" s="38"/>
      <c r="GD160" s="38"/>
      <c r="GE160" s="38"/>
      <c r="GF160" s="38"/>
      <c r="GG160" s="38"/>
      <c r="GH160" s="38"/>
      <c r="GI160" s="36"/>
      <c r="GJ160" s="111"/>
      <c r="GK160" s="111"/>
      <c r="GL160" s="111"/>
      <c r="GM160" s="111"/>
      <c r="GN160" s="37"/>
      <c r="GO160" s="38"/>
      <c r="GP160" s="38"/>
      <c r="GQ160" s="38"/>
      <c r="GR160" s="38"/>
      <c r="GS160" s="38"/>
      <c r="GT160" s="38"/>
      <c r="GU160" s="38"/>
      <c r="GV160" s="38"/>
      <c r="GW160" s="38"/>
      <c r="GX160" s="38"/>
      <c r="GY160" s="36"/>
      <c r="GZ160" s="111"/>
      <c r="HA160" s="111"/>
      <c r="HB160" s="111"/>
      <c r="HC160" s="111"/>
      <c r="HD160" s="37"/>
      <c r="HE160" s="38"/>
      <c r="HF160" s="38"/>
      <c r="HG160" s="38"/>
      <c r="HH160" s="38"/>
      <c r="HI160" s="38"/>
      <c r="HJ160" s="38"/>
      <c r="HK160" s="38"/>
      <c r="HL160" s="38"/>
      <c r="HM160" s="38"/>
      <c r="HN160" s="38"/>
      <c r="HO160" s="36"/>
      <c r="HP160" s="111"/>
      <c r="HQ160" s="111"/>
      <c r="HR160" s="111"/>
      <c r="HS160" s="111"/>
      <c r="HT160" s="37"/>
      <c r="HU160" s="38"/>
      <c r="HV160" s="38"/>
      <c r="HW160" s="38"/>
      <c r="HX160" s="38"/>
      <c r="HY160" s="38"/>
      <c r="HZ160" s="38"/>
      <c r="IA160" s="38"/>
      <c r="IB160" s="38"/>
      <c r="IC160" s="38"/>
      <c r="ID160" s="38"/>
      <c r="IE160" s="36"/>
      <c r="IF160" s="111"/>
      <c r="IG160" s="111"/>
      <c r="IH160" s="111"/>
      <c r="II160" s="111"/>
      <c r="IJ160" s="37"/>
      <c r="IK160" s="38"/>
      <c r="IL160" s="38"/>
      <c r="IM160" s="38"/>
      <c r="IN160" s="38"/>
      <c r="IO160" s="38"/>
      <c r="IP160" s="38"/>
      <c r="IQ160" s="38"/>
      <c r="IR160" s="38"/>
      <c r="IS160" s="38"/>
    </row>
    <row r="161" spans="1:253" s="3" customFormat="1" ht="26.25" customHeight="1">
      <c r="A161" s="125"/>
      <c r="B161" s="88"/>
      <c r="C161" s="19"/>
      <c r="D161" s="19"/>
      <c r="E161" s="19"/>
      <c r="F161" s="23">
        <v>2019</v>
      </c>
      <c r="G161" s="24">
        <f aca="true" t="shared" si="69" ref="G161:P161">G173+G185+G197+G209</f>
        <v>836543.3999999999</v>
      </c>
      <c r="H161" s="24">
        <f t="shared" si="69"/>
        <v>836543.3999999999</v>
      </c>
      <c r="I161" s="24">
        <f t="shared" si="69"/>
        <v>38611.7</v>
      </c>
      <c r="J161" s="24">
        <f t="shared" si="69"/>
        <v>38611.7</v>
      </c>
      <c r="K161" s="24">
        <f t="shared" si="69"/>
        <v>760000</v>
      </c>
      <c r="L161" s="24">
        <f t="shared" si="69"/>
        <v>760000</v>
      </c>
      <c r="M161" s="24">
        <f t="shared" si="69"/>
        <v>37931.7</v>
      </c>
      <c r="N161" s="24">
        <f t="shared" si="69"/>
        <v>37931.7</v>
      </c>
      <c r="O161" s="24">
        <f t="shared" si="69"/>
        <v>0</v>
      </c>
      <c r="P161" s="24">
        <f t="shared" si="69"/>
        <v>0</v>
      </c>
      <c r="Q161" s="2"/>
      <c r="R161" s="39"/>
      <c r="S161" s="33"/>
      <c r="T161" s="37"/>
      <c r="U161" s="38"/>
      <c r="V161" s="38"/>
      <c r="W161" s="38"/>
      <c r="X161" s="38"/>
      <c r="Y161" s="38"/>
      <c r="Z161" s="38"/>
      <c r="AA161" s="38"/>
      <c r="AB161" s="38"/>
      <c r="AC161" s="38"/>
      <c r="AD161" s="38"/>
      <c r="AE161" s="36"/>
      <c r="AF161" s="111"/>
      <c r="AG161" s="111"/>
      <c r="AH161" s="111"/>
      <c r="AI161" s="111"/>
      <c r="AJ161" s="37"/>
      <c r="AK161" s="38"/>
      <c r="AL161" s="38"/>
      <c r="AM161" s="38"/>
      <c r="AN161" s="38"/>
      <c r="AO161" s="38"/>
      <c r="AP161" s="38"/>
      <c r="AQ161" s="38"/>
      <c r="AR161" s="38"/>
      <c r="AS161" s="38"/>
      <c r="AT161" s="38"/>
      <c r="AU161" s="36"/>
      <c r="AV161" s="111"/>
      <c r="AW161" s="111"/>
      <c r="AX161" s="111"/>
      <c r="AY161" s="111"/>
      <c r="AZ161" s="37"/>
      <c r="BA161" s="38"/>
      <c r="BB161" s="38"/>
      <c r="BC161" s="38"/>
      <c r="BD161" s="38"/>
      <c r="BE161" s="38"/>
      <c r="BF161" s="38"/>
      <c r="BG161" s="38"/>
      <c r="BH161" s="38"/>
      <c r="BI161" s="38"/>
      <c r="BJ161" s="38"/>
      <c r="BK161" s="36"/>
      <c r="BL161" s="111"/>
      <c r="BM161" s="111"/>
      <c r="BN161" s="111"/>
      <c r="BO161" s="111"/>
      <c r="BP161" s="37"/>
      <c r="BQ161" s="38"/>
      <c r="BR161" s="38"/>
      <c r="BS161" s="38"/>
      <c r="BT161" s="38"/>
      <c r="BU161" s="38"/>
      <c r="BV161" s="38"/>
      <c r="BW161" s="38"/>
      <c r="BX161" s="38"/>
      <c r="BY161" s="38"/>
      <c r="BZ161" s="38"/>
      <c r="CA161" s="36"/>
      <c r="CB161" s="111"/>
      <c r="CC161" s="111"/>
      <c r="CD161" s="111"/>
      <c r="CE161" s="111"/>
      <c r="CF161" s="37"/>
      <c r="CG161" s="38"/>
      <c r="CH161" s="38"/>
      <c r="CI161" s="38"/>
      <c r="CJ161" s="38"/>
      <c r="CK161" s="38"/>
      <c r="CL161" s="38"/>
      <c r="CM161" s="38"/>
      <c r="CN161" s="38"/>
      <c r="CO161" s="38"/>
      <c r="CP161" s="38"/>
      <c r="CQ161" s="36"/>
      <c r="CR161" s="111"/>
      <c r="CS161" s="111"/>
      <c r="CT161" s="111"/>
      <c r="CU161" s="111"/>
      <c r="CV161" s="37"/>
      <c r="CW161" s="38"/>
      <c r="CX161" s="38"/>
      <c r="CY161" s="38"/>
      <c r="CZ161" s="38"/>
      <c r="DA161" s="38"/>
      <c r="DB161" s="38"/>
      <c r="DC161" s="38"/>
      <c r="DD161" s="38"/>
      <c r="DE161" s="38"/>
      <c r="DF161" s="38"/>
      <c r="DG161" s="36"/>
      <c r="DH161" s="111"/>
      <c r="DI161" s="111"/>
      <c r="DJ161" s="111"/>
      <c r="DK161" s="111"/>
      <c r="DL161" s="37"/>
      <c r="DM161" s="38"/>
      <c r="DN161" s="38"/>
      <c r="DO161" s="38"/>
      <c r="DP161" s="38"/>
      <c r="DQ161" s="38"/>
      <c r="DR161" s="38"/>
      <c r="DS161" s="38"/>
      <c r="DT161" s="38"/>
      <c r="DU161" s="38"/>
      <c r="DV161" s="38"/>
      <c r="DW161" s="36"/>
      <c r="DX161" s="111"/>
      <c r="DY161" s="111"/>
      <c r="DZ161" s="111"/>
      <c r="EA161" s="111"/>
      <c r="EB161" s="37"/>
      <c r="EC161" s="38"/>
      <c r="ED161" s="38"/>
      <c r="EE161" s="38"/>
      <c r="EF161" s="38"/>
      <c r="EG161" s="38"/>
      <c r="EH161" s="38"/>
      <c r="EI161" s="38"/>
      <c r="EJ161" s="38"/>
      <c r="EK161" s="38"/>
      <c r="EL161" s="38"/>
      <c r="EM161" s="36"/>
      <c r="EN161" s="111"/>
      <c r="EO161" s="111"/>
      <c r="EP161" s="111"/>
      <c r="EQ161" s="111"/>
      <c r="ER161" s="37"/>
      <c r="ES161" s="38"/>
      <c r="ET161" s="38"/>
      <c r="EU161" s="38"/>
      <c r="EV161" s="38"/>
      <c r="EW161" s="38"/>
      <c r="EX161" s="38"/>
      <c r="EY161" s="38"/>
      <c r="EZ161" s="38"/>
      <c r="FA161" s="38"/>
      <c r="FB161" s="38"/>
      <c r="FC161" s="36"/>
      <c r="FD161" s="111"/>
      <c r="FE161" s="111"/>
      <c r="FF161" s="111"/>
      <c r="FG161" s="111"/>
      <c r="FH161" s="37"/>
      <c r="FI161" s="38"/>
      <c r="FJ161" s="38"/>
      <c r="FK161" s="38"/>
      <c r="FL161" s="38"/>
      <c r="FM161" s="38"/>
      <c r="FN161" s="38"/>
      <c r="FO161" s="38"/>
      <c r="FP161" s="38"/>
      <c r="FQ161" s="38"/>
      <c r="FR161" s="38"/>
      <c r="FS161" s="36"/>
      <c r="FT161" s="111"/>
      <c r="FU161" s="111"/>
      <c r="FV161" s="111"/>
      <c r="FW161" s="111"/>
      <c r="FX161" s="37"/>
      <c r="FY161" s="38"/>
      <c r="FZ161" s="38"/>
      <c r="GA161" s="38"/>
      <c r="GB161" s="38"/>
      <c r="GC161" s="38"/>
      <c r="GD161" s="38"/>
      <c r="GE161" s="38"/>
      <c r="GF161" s="38"/>
      <c r="GG161" s="38"/>
      <c r="GH161" s="38"/>
      <c r="GI161" s="36"/>
      <c r="GJ161" s="111"/>
      <c r="GK161" s="111"/>
      <c r="GL161" s="111"/>
      <c r="GM161" s="111"/>
      <c r="GN161" s="37"/>
      <c r="GO161" s="38"/>
      <c r="GP161" s="38"/>
      <c r="GQ161" s="38"/>
      <c r="GR161" s="38"/>
      <c r="GS161" s="38"/>
      <c r="GT161" s="38"/>
      <c r="GU161" s="38"/>
      <c r="GV161" s="38"/>
      <c r="GW161" s="38"/>
      <c r="GX161" s="38"/>
      <c r="GY161" s="36"/>
      <c r="GZ161" s="111"/>
      <c r="HA161" s="111"/>
      <c r="HB161" s="111"/>
      <c r="HC161" s="111"/>
      <c r="HD161" s="37"/>
      <c r="HE161" s="38"/>
      <c r="HF161" s="38"/>
      <c r="HG161" s="38"/>
      <c r="HH161" s="38"/>
      <c r="HI161" s="38"/>
      <c r="HJ161" s="38"/>
      <c r="HK161" s="38"/>
      <c r="HL161" s="38"/>
      <c r="HM161" s="38"/>
      <c r="HN161" s="38"/>
      <c r="HO161" s="36"/>
      <c r="HP161" s="111"/>
      <c r="HQ161" s="111"/>
      <c r="HR161" s="111"/>
      <c r="HS161" s="111"/>
      <c r="HT161" s="37"/>
      <c r="HU161" s="38"/>
      <c r="HV161" s="38"/>
      <c r="HW161" s="38"/>
      <c r="HX161" s="38"/>
      <c r="HY161" s="38"/>
      <c r="HZ161" s="38"/>
      <c r="IA161" s="38"/>
      <c r="IB161" s="38"/>
      <c r="IC161" s="38"/>
      <c r="ID161" s="38"/>
      <c r="IE161" s="36"/>
      <c r="IF161" s="111"/>
      <c r="IG161" s="111"/>
      <c r="IH161" s="111"/>
      <c r="II161" s="111"/>
      <c r="IJ161" s="37"/>
      <c r="IK161" s="38"/>
      <c r="IL161" s="38"/>
      <c r="IM161" s="38"/>
      <c r="IN161" s="38"/>
      <c r="IO161" s="38"/>
      <c r="IP161" s="38"/>
      <c r="IQ161" s="38"/>
      <c r="IR161" s="38"/>
      <c r="IS161" s="38"/>
    </row>
    <row r="162" spans="1:253" s="3" customFormat="1" ht="26.25" customHeight="1">
      <c r="A162" s="125"/>
      <c r="B162" s="88"/>
      <c r="C162" s="19"/>
      <c r="D162" s="19"/>
      <c r="E162" s="19"/>
      <c r="F162" s="23">
        <v>2020</v>
      </c>
      <c r="G162" s="24">
        <f aca="true" t="shared" si="70" ref="G162:P162">G174+G186+G198+G210</f>
        <v>679085.6</v>
      </c>
      <c r="H162" s="24">
        <f t="shared" si="70"/>
        <v>679085.6</v>
      </c>
      <c r="I162" s="24">
        <f t="shared" si="70"/>
        <v>189</v>
      </c>
      <c r="J162" s="24">
        <f t="shared" si="70"/>
        <v>189</v>
      </c>
      <c r="K162" s="24">
        <f t="shared" si="70"/>
        <v>678896.6</v>
      </c>
      <c r="L162" s="24">
        <f t="shared" si="70"/>
        <v>678896.6</v>
      </c>
      <c r="M162" s="24">
        <f t="shared" si="70"/>
        <v>0</v>
      </c>
      <c r="N162" s="24">
        <f t="shared" si="70"/>
        <v>0</v>
      </c>
      <c r="O162" s="24">
        <f t="shared" si="70"/>
        <v>0</v>
      </c>
      <c r="P162" s="24">
        <f t="shared" si="70"/>
        <v>0</v>
      </c>
      <c r="Q162" s="2"/>
      <c r="R162" s="39"/>
      <c r="S162" s="33"/>
      <c r="T162" s="37"/>
      <c r="U162" s="38"/>
      <c r="V162" s="38"/>
      <c r="W162" s="38"/>
      <c r="X162" s="38"/>
      <c r="Y162" s="38"/>
      <c r="Z162" s="38"/>
      <c r="AA162" s="38"/>
      <c r="AB162" s="38"/>
      <c r="AC162" s="38"/>
      <c r="AD162" s="38"/>
      <c r="AE162" s="36"/>
      <c r="AF162" s="111"/>
      <c r="AG162" s="111"/>
      <c r="AH162" s="111"/>
      <c r="AI162" s="111"/>
      <c r="AJ162" s="37"/>
      <c r="AK162" s="38"/>
      <c r="AL162" s="38"/>
      <c r="AM162" s="38"/>
      <c r="AN162" s="38"/>
      <c r="AO162" s="38"/>
      <c r="AP162" s="38"/>
      <c r="AQ162" s="38"/>
      <c r="AR162" s="38"/>
      <c r="AS162" s="38"/>
      <c r="AT162" s="38"/>
      <c r="AU162" s="36"/>
      <c r="AV162" s="111"/>
      <c r="AW162" s="111"/>
      <c r="AX162" s="111"/>
      <c r="AY162" s="111"/>
      <c r="AZ162" s="37"/>
      <c r="BA162" s="38"/>
      <c r="BB162" s="38"/>
      <c r="BC162" s="38"/>
      <c r="BD162" s="38"/>
      <c r="BE162" s="38"/>
      <c r="BF162" s="38"/>
      <c r="BG162" s="38"/>
      <c r="BH162" s="38"/>
      <c r="BI162" s="38"/>
      <c r="BJ162" s="38"/>
      <c r="BK162" s="36"/>
      <c r="BL162" s="111"/>
      <c r="BM162" s="111"/>
      <c r="BN162" s="111"/>
      <c r="BO162" s="111"/>
      <c r="BP162" s="37"/>
      <c r="BQ162" s="38"/>
      <c r="BR162" s="38"/>
      <c r="BS162" s="38"/>
      <c r="BT162" s="38"/>
      <c r="BU162" s="38"/>
      <c r="BV162" s="38"/>
      <c r="BW162" s="38"/>
      <c r="BX162" s="38"/>
      <c r="BY162" s="38"/>
      <c r="BZ162" s="38"/>
      <c r="CA162" s="36"/>
      <c r="CB162" s="111"/>
      <c r="CC162" s="111"/>
      <c r="CD162" s="111"/>
      <c r="CE162" s="111"/>
      <c r="CF162" s="37"/>
      <c r="CG162" s="38"/>
      <c r="CH162" s="38"/>
      <c r="CI162" s="38"/>
      <c r="CJ162" s="38"/>
      <c r="CK162" s="38"/>
      <c r="CL162" s="38"/>
      <c r="CM162" s="38"/>
      <c r="CN162" s="38"/>
      <c r="CO162" s="38"/>
      <c r="CP162" s="38"/>
      <c r="CQ162" s="36"/>
      <c r="CR162" s="111"/>
      <c r="CS162" s="111"/>
      <c r="CT162" s="111"/>
      <c r="CU162" s="111"/>
      <c r="CV162" s="37"/>
      <c r="CW162" s="38"/>
      <c r="CX162" s="38"/>
      <c r="CY162" s="38"/>
      <c r="CZ162" s="38"/>
      <c r="DA162" s="38"/>
      <c r="DB162" s="38"/>
      <c r="DC162" s="38"/>
      <c r="DD162" s="38"/>
      <c r="DE162" s="38"/>
      <c r="DF162" s="38"/>
      <c r="DG162" s="36"/>
      <c r="DH162" s="111"/>
      <c r="DI162" s="111"/>
      <c r="DJ162" s="111"/>
      <c r="DK162" s="111"/>
      <c r="DL162" s="37"/>
      <c r="DM162" s="38"/>
      <c r="DN162" s="38"/>
      <c r="DO162" s="38"/>
      <c r="DP162" s="38"/>
      <c r="DQ162" s="38"/>
      <c r="DR162" s="38"/>
      <c r="DS162" s="38"/>
      <c r="DT162" s="38"/>
      <c r="DU162" s="38"/>
      <c r="DV162" s="38"/>
      <c r="DW162" s="36"/>
      <c r="DX162" s="111"/>
      <c r="DY162" s="111"/>
      <c r="DZ162" s="111"/>
      <c r="EA162" s="111"/>
      <c r="EB162" s="37"/>
      <c r="EC162" s="38"/>
      <c r="ED162" s="38"/>
      <c r="EE162" s="38"/>
      <c r="EF162" s="38"/>
      <c r="EG162" s="38"/>
      <c r="EH162" s="38"/>
      <c r="EI162" s="38"/>
      <c r="EJ162" s="38"/>
      <c r="EK162" s="38"/>
      <c r="EL162" s="38"/>
      <c r="EM162" s="36"/>
      <c r="EN162" s="111"/>
      <c r="EO162" s="111"/>
      <c r="EP162" s="111"/>
      <c r="EQ162" s="111"/>
      <c r="ER162" s="37"/>
      <c r="ES162" s="38"/>
      <c r="ET162" s="38"/>
      <c r="EU162" s="38"/>
      <c r="EV162" s="38"/>
      <c r="EW162" s="38"/>
      <c r="EX162" s="38"/>
      <c r="EY162" s="38"/>
      <c r="EZ162" s="38"/>
      <c r="FA162" s="38"/>
      <c r="FB162" s="38"/>
      <c r="FC162" s="36"/>
      <c r="FD162" s="111"/>
      <c r="FE162" s="111"/>
      <c r="FF162" s="111"/>
      <c r="FG162" s="111"/>
      <c r="FH162" s="37"/>
      <c r="FI162" s="38"/>
      <c r="FJ162" s="38"/>
      <c r="FK162" s="38"/>
      <c r="FL162" s="38"/>
      <c r="FM162" s="38"/>
      <c r="FN162" s="38"/>
      <c r="FO162" s="38"/>
      <c r="FP162" s="38"/>
      <c r="FQ162" s="38"/>
      <c r="FR162" s="38"/>
      <c r="FS162" s="36"/>
      <c r="FT162" s="111"/>
      <c r="FU162" s="111"/>
      <c r="FV162" s="111"/>
      <c r="FW162" s="111"/>
      <c r="FX162" s="37"/>
      <c r="FY162" s="38"/>
      <c r="FZ162" s="38"/>
      <c r="GA162" s="38"/>
      <c r="GB162" s="38"/>
      <c r="GC162" s="38"/>
      <c r="GD162" s="38"/>
      <c r="GE162" s="38"/>
      <c r="GF162" s="38"/>
      <c r="GG162" s="38"/>
      <c r="GH162" s="38"/>
      <c r="GI162" s="36"/>
      <c r="GJ162" s="111"/>
      <c r="GK162" s="111"/>
      <c r="GL162" s="111"/>
      <c r="GM162" s="111"/>
      <c r="GN162" s="37"/>
      <c r="GO162" s="38"/>
      <c r="GP162" s="38"/>
      <c r="GQ162" s="38"/>
      <c r="GR162" s="38"/>
      <c r="GS162" s="38"/>
      <c r="GT162" s="38"/>
      <c r="GU162" s="38"/>
      <c r="GV162" s="38"/>
      <c r="GW162" s="38"/>
      <c r="GX162" s="38"/>
      <c r="GY162" s="36"/>
      <c r="GZ162" s="111"/>
      <c r="HA162" s="111"/>
      <c r="HB162" s="111"/>
      <c r="HC162" s="111"/>
      <c r="HD162" s="37"/>
      <c r="HE162" s="38"/>
      <c r="HF162" s="38"/>
      <c r="HG162" s="38"/>
      <c r="HH162" s="38"/>
      <c r="HI162" s="38"/>
      <c r="HJ162" s="38"/>
      <c r="HK162" s="38"/>
      <c r="HL162" s="38"/>
      <c r="HM162" s="38"/>
      <c r="HN162" s="38"/>
      <c r="HO162" s="36"/>
      <c r="HP162" s="111"/>
      <c r="HQ162" s="111"/>
      <c r="HR162" s="111"/>
      <c r="HS162" s="111"/>
      <c r="HT162" s="37"/>
      <c r="HU162" s="38"/>
      <c r="HV162" s="38"/>
      <c r="HW162" s="38"/>
      <c r="HX162" s="38"/>
      <c r="HY162" s="38"/>
      <c r="HZ162" s="38"/>
      <c r="IA162" s="38"/>
      <c r="IB162" s="38"/>
      <c r="IC162" s="38"/>
      <c r="ID162" s="38"/>
      <c r="IE162" s="36"/>
      <c r="IF162" s="111"/>
      <c r="IG162" s="111"/>
      <c r="IH162" s="111"/>
      <c r="II162" s="111"/>
      <c r="IJ162" s="37"/>
      <c r="IK162" s="38"/>
      <c r="IL162" s="38"/>
      <c r="IM162" s="38"/>
      <c r="IN162" s="38"/>
      <c r="IO162" s="38"/>
      <c r="IP162" s="38"/>
      <c r="IQ162" s="38"/>
      <c r="IR162" s="38"/>
      <c r="IS162" s="38"/>
    </row>
    <row r="163" spans="1:240" ht="21.75" customHeight="1">
      <c r="A163" s="125"/>
      <c r="B163" s="88"/>
      <c r="C163" s="19"/>
      <c r="D163" s="19"/>
      <c r="E163" s="19"/>
      <c r="F163" s="23">
        <v>2021</v>
      </c>
      <c r="G163" s="24">
        <f aca="true" t="shared" si="71" ref="G163:P163">G175+G187+G199+G211</f>
        <v>63663.899999999994</v>
      </c>
      <c r="H163" s="24">
        <f t="shared" si="71"/>
        <v>63663.899999999994</v>
      </c>
      <c r="I163" s="24">
        <f t="shared" si="71"/>
        <v>0</v>
      </c>
      <c r="J163" s="24">
        <f t="shared" si="71"/>
        <v>0</v>
      </c>
      <c r="K163" s="24">
        <f t="shared" si="71"/>
        <v>63663.899999999994</v>
      </c>
      <c r="L163" s="24">
        <f t="shared" si="71"/>
        <v>63663.899999999994</v>
      </c>
      <c r="M163" s="24">
        <f t="shared" si="71"/>
        <v>0</v>
      </c>
      <c r="N163" s="24">
        <f t="shared" si="71"/>
        <v>0</v>
      </c>
      <c r="O163" s="24">
        <f t="shared" si="71"/>
        <v>0</v>
      </c>
      <c r="P163" s="24">
        <f t="shared" si="71"/>
        <v>0</v>
      </c>
      <c r="Q163" s="2"/>
      <c r="R163" s="39"/>
      <c r="AF163" s="111"/>
      <c r="AV163" s="111"/>
      <c r="BL163" s="111"/>
      <c r="CB163" s="111"/>
      <c r="CR163" s="111"/>
      <c r="DH163" s="111"/>
      <c r="DX163" s="111"/>
      <c r="EN163" s="111"/>
      <c r="FD163" s="111"/>
      <c r="FT163" s="111"/>
      <c r="GJ163" s="111"/>
      <c r="GZ163" s="111"/>
      <c r="HP163" s="111"/>
      <c r="IF163" s="111"/>
    </row>
    <row r="164" spans="1:240" ht="21.75" customHeight="1">
      <c r="A164" s="125"/>
      <c r="B164" s="88"/>
      <c r="C164" s="19"/>
      <c r="D164" s="19"/>
      <c r="E164" s="19"/>
      <c r="F164" s="23">
        <v>2022</v>
      </c>
      <c r="G164" s="24">
        <f aca="true" t="shared" si="72" ref="G164:P164">G176+G188+G200+G212</f>
        <v>397460.69999999995</v>
      </c>
      <c r="H164" s="24">
        <f t="shared" si="72"/>
        <v>0</v>
      </c>
      <c r="I164" s="24">
        <f t="shared" si="72"/>
        <v>126242.5</v>
      </c>
      <c r="J164" s="24">
        <f t="shared" si="72"/>
        <v>0</v>
      </c>
      <c r="K164" s="24">
        <f t="shared" si="72"/>
        <v>0</v>
      </c>
      <c r="L164" s="24">
        <f t="shared" si="72"/>
        <v>0</v>
      </c>
      <c r="M164" s="24">
        <f t="shared" si="72"/>
        <v>271218.2</v>
      </c>
      <c r="N164" s="24">
        <f t="shared" si="72"/>
        <v>0</v>
      </c>
      <c r="O164" s="24">
        <f t="shared" si="72"/>
        <v>0</v>
      </c>
      <c r="P164" s="24">
        <f t="shared" si="72"/>
        <v>0</v>
      </c>
      <c r="Q164" s="2"/>
      <c r="AF164" s="111"/>
      <c r="AV164" s="111"/>
      <c r="BL164" s="111"/>
      <c r="CB164" s="111"/>
      <c r="CR164" s="111"/>
      <c r="DH164" s="111"/>
      <c r="DX164" s="111"/>
      <c r="EN164" s="111"/>
      <c r="FD164" s="111"/>
      <c r="FT164" s="111"/>
      <c r="GJ164" s="111"/>
      <c r="GZ164" s="111"/>
      <c r="HP164" s="111"/>
      <c r="IF164" s="111"/>
    </row>
    <row r="165" spans="1:240" ht="21.75" customHeight="1">
      <c r="A165" s="125"/>
      <c r="B165" s="88"/>
      <c r="C165" s="19"/>
      <c r="D165" s="19"/>
      <c r="E165" s="19"/>
      <c r="F165" s="23">
        <v>2023</v>
      </c>
      <c r="G165" s="24">
        <f aca="true" t="shared" si="73" ref="G165:P165">G177+G189+G201+G213</f>
        <v>98171.29999999999</v>
      </c>
      <c r="H165" s="24">
        <f t="shared" si="73"/>
        <v>0</v>
      </c>
      <c r="I165" s="24">
        <f t="shared" si="73"/>
        <v>40932.6</v>
      </c>
      <c r="J165" s="24">
        <f t="shared" si="73"/>
        <v>0</v>
      </c>
      <c r="K165" s="24">
        <f t="shared" si="73"/>
        <v>0</v>
      </c>
      <c r="L165" s="24">
        <f t="shared" si="73"/>
        <v>0</v>
      </c>
      <c r="M165" s="24">
        <f t="shared" si="73"/>
        <v>57238.7</v>
      </c>
      <c r="N165" s="24">
        <f t="shared" si="73"/>
        <v>0</v>
      </c>
      <c r="O165" s="24">
        <f t="shared" si="73"/>
        <v>0</v>
      </c>
      <c r="P165" s="24">
        <f t="shared" si="73"/>
        <v>0</v>
      </c>
      <c r="Q165" s="2"/>
      <c r="AF165" s="111"/>
      <c r="AV165" s="111"/>
      <c r="BL165" s="111"/>
      <c r="CB165" s="111"/>
      <c r="CR165" s="111"/>
      <c r="DH165" s="111"/>
      <c r="DX165" s="111"/>
      <c r="EN165" s="111"/>
      <c r="FD165" s="111"/>
      <c r="FT165" s="111"/>
      <c r="GJ165" s="111"/>
      <c r="GZ165" s="111"/>
      <c r="HP165" s="111"/>
      <c r="IF165" s="111"/>
    </row>
    <row r="166" spans="1:240" ht="21.75" customHeight="1">
      <c r="A166" s="125"/>
      <c r="B166" s="88"/>
      <c r="C166" s="19"/>
      <c r="D166" s="19"/>
      <c r="E166" s="19"/>
      <c r="F166" s="23">
        <v>2024</v>
      </c>
      <c r="G166" s="24">
        <f aca="true" t="shared" si="74" ref="G166:P166">G178+G190+G202+G214</f>
        <v>701623.5</v>
      </c>
      <c r="H166" s="24">
        <f t="shared" si="74"/>
        <v>0</v>
      </c>
      <c r="I166" s="24">
        <f t="shared" si="74"/>
        <v>193104.5</v>
      </c>
      <c r="J166" s="24">
        <f t="shared" si="74"/>
        <v>0</v>
      </c>
      <c r="K166" s="24">
        <f t="shared" si="74"/>
        <v>0</v>
      </c>
      <c r="L166" s="24">
        <f t="shared" si="74"/>
        <v>0</v>
      </c>
      <c r="M166" s="24">
        <f t="shared" si="74"/>
        <v>508519</v>
      </c>
      <c r="N166" s="24">
        <f t="shared" si="74"/>
        <v>0</v>
      </c>
      <c r="O166" s="24">
        <f t="shared" si="74"/>
        <v>0</v>
      </c>
      <c r="P166" s="24">
        <f t="shared" si="74"/>
        <v>0</v>
      </c>
      <c r="Q166" s="2"/>
      <c r="AF166" s="111"/>
      <c r="AV166" s="111"/>
      <c r="BL166" s="111"/>
      <c r="CB166" s="111"/>
      <c r="CR166" s="111"/>
      <c r="DH166" s="111"/>
      <c r="DX166" s="111"/>
      <c r="EN166" s="111"/>
      <c r="FD166" s="111"/>
      <c r="FT166" s="111"/>
      <c r="GJ166" s="111"/>
      <c r="GZ166" s="111"/>
      <c r="HP166" s="111"/>
      <c r="IF166" s="111"/>
    </row>
    <row r="167" spans="1:240" ht="21.75" customHeight="1">
      <c r="A167" s="125"/>
      <c r="B167" s="102"/>
      <c r="C167" s="19"/>
      <c r="D167" s="19"/>
      <c r="E167" s="19"/>
      <c r="F167" s="23">
        <v>2025</v>
      </c>
      <c r="G167" s="24">
        <f aca="true" t="shared" si="75" ref="G167:P167">G179+G191+G203+G215</f>
        <v>181268.4</v>
      </c>
      <c r="H167" s="24">
        <f t="shared" si="75"/>
        <v>0</v>
      </c>
      <c r="I167" s="24">
        <f t="shared" si="75"/>
        <v>181268.4</v>
      </c>
      <c r="J167" s="24">
        <f t="shared" si="75"/>
        <v>0</v>
      </c>
      <c r="K167" s="24">
        <f t="shared" si="75"/>
        <v>0</v>
      </c>
      <c r="L167" s="24">
        <f t="shared" si="75"/>
        <v>0</v>
      </c>
      <c r="M167" s="24">
        <f t="shared" si="75"/>
        <v>0</v>
      </c>
      <c r="N167" s="24">
        <f t="shared" si="75"/>
        <v>0</v>
      </c>
      <c r="O167" s="24">
        <f t="shared" si="75"/>
        <v>0</v>
      </c>
      <c r="P167" s="24">
        <f t="shared" si="75"/>
        <v>0</v>
      </c>
      <c r="Q167" s="2"/>
      <c r="AF167" s="111"/>
      <c r="AV167" s="111"/>
      <c r="BL167" s="111"/>
      <c r="CB167" s="111"/>
      <c r="CR167" s="111"/>
      <c r="DH167" s="111"/>
      <c r="DX167" s="111"/>
      <c r="EN167" s="111"/>
      <c r="FD167" s="111"/>
      <c r="FT167" s="111"/>
      <c r="GJ167" s="111"/>
      <c r="GZ167" s="111"/>
      <c r="HP167" s="111"/>
      <c r="IF167" s="111"/>
    </row>
    <row r="168" spans="1:253" s="3" customFormat="1" ht="18.75" customHeight="1">
      <c r="A168" s="125"/>
      <c r="B168" s="85" t="s">
        <v>67</v>
      </c>
      <c r="C168" s="19"/>
      <c r="D168" s="19"/>
      <c r="E168" s="19"/>
      <c r="F168" s="20" t="s">
        <v>23</v>
      </c>
      <c r="G168" s="21">
        <f aca="true" t="shared" si="76" ref="G168:G184">I168+K168+M168+O168</f>
        <v>1049459</v>
      </c>
      <c r="H168" s="21">
        <f aca="true" t="shared" si="77" ref="H168:H173">J168+L168+N168+P168</f>
        <v>9866.9</v>
      </c>
      <c r="I168" s="21">
        <f>SUM(I169:I179)</f>
        <v>466681.9</v>
      </c>
      <c r="J168" s="21">
        <f aca="true" t="shared" si="78" ref="J168:P168">SUM(J169:J179)</f>
        <v>9866.9</v>
      </c>
      <c r="K168" s="21">
        <f t="shared" si="78"/>
        <v>0</v>
      </c>
      <c r="L168" s="21">
        <f t="shared" si="78"/>
        <v>0</v>
      </c>
      <c r="M168" s="21">
        <f t="shared" si="78"/>
        <v>582777.1</v>
      </c>
      <c r="N168" s="21">
        <f t="shared" si="78"/>
        <v>0</v>
      </c>
      <c r="O168" s="21">
        <f t="shared" si="78"/>
        <v>0</v>
      </c>
      <c r="P168" s="21">
        <f t="shared" si="78"/>
        <v>0</v>
      </c>
      <c r="Q168" s="2"/>
      <c r="R168" s="33"/>
      <c r="S168" s="33"/>
      <c r="T168" s="34"/>
      <c r="U168" s="35"/>
      <c r="V168" s="35"/>
      <c r="W168" s="35"/>
      <c r="X168" s="35"/>
      <c r="Y168" s="35"/>
      <c r="Z168" s="35"/>
      <c r="AA168" s="35"/>
      <c r="AB168" s="35"/>
      <c r="AC168" s="35"/>
      <c r="AD168" s="35"/>
      <c r="AE168" s="36"/>
      <c r="AF168" s="111"/>
      <c r="AG168" s="111"/>
      <c r="AH168" s="111"/>
      <c r="AI168" s="111"/>
      <c r="AJ168" s="34"/>
      <c r="AK168" s="35"/>
      <c r="AL168" s="35"/>
      <c r="AM168" s="35"/>
      <c r="AN168" s="35"/>
      <c r="AO168" s="35"/>
      <c r="AP168" s="35"/>
      <c r="AQ168" s="35"/>
      <c r="AR168" s="35"/>
      <c r="AS168" s="35"/>
      <c r="AT168" s="35"/>
      <c r="AU168" s="36"/>
      <c r="AV168" s="111"/>
      <c r="AW168" s="111"/>
      <c r="AX168" s="111"/>
      <c r="AY168" s="111"/>
      <c r="AZ168" s="34"/>
      <c r="BA168" s="35"/>
      <c r="BB168" s="35"/>
      <c r="BC168" s="35"/>
      <c r="BD168" s="35"/>
      <c r="BE168" s="35"/>
      <c r="BF168" s="35"/>
      <c r="BG168" s="35"/>
      <c r="BH168" s="35"/>
      <c r="BI168" s="35"/>
      <c r="BJ168" s="35"/>
      <c r="BK168" s="36"/>
      <c r="BL168" s="111"/>
      <c r="BM168" s="111"/>
      <c r="BN168" s="111"/>
      <c r="BO168" s="111"/>
      <c r="BP168" s="34"/>
      <c r="BQ168" s="35"/>
      <c r="BR168" s="35"/>
      <c r="BS168" s="35"/>
      <c r="BT168" s="35"/>
      <c r="BU168" s="35"/>
      <c r="BV168" s="35"/>
      <c r="BW168" s="35"/>
      <c r="BX168" s="35"/>
      <c r="BY168" s="35"/>
      <c r="BZ168" s="35"/>
      <c r="CA168" s="36"/>
      <c r="CB168" s="111"/>
      <c r="CC168" s="111"/>
      <c r="CD168" s="111"/>
      <c r="CE168" s="111"/>
      <c r="CF168" s="34"/>
      <c r="CG168" s="35"/>
      <c r="CH168" s="35"/>
      <c r="CI168" s="35"/>
      <c r="CJ168" s="35"/>
      <c r="CK168" s="35"/>
      <c r="CL168" s="35"/>
      <c r="CM168" s="35"/>
      <c r="CN168" s="35"/>
      <c r="CO168" s="35"/>
      <c r="CP168" s="35"/>
      <c r="CQ168" s="36"/>
      <c r="CR168" s="111"/>
      <c r="CS168" s="111"/>
      <c r="CT168" s="111"/>
      <c r="CU168" s="111"/>
      <c r="CV168" s="34"/>
      <c r="CW168" s="35"/>
      <c r="CX168" s="35"/>
      <c r="CY168" s="35"/>
      <c r="CZ168" s="35"/>
      <c r="DA168" s="35"/>
      <c r="DB168" s="35"/>
      <c r="DC168" s="35"/>
      <c r="DD168" s="35"/>
      <c r="DE168" s="35"/>
      <c r="DF168" s="35"/>
      <c r="DG168" s="36"/>
      <c r="DH168" s="111"/>
      <c r="DI168" s="111"/>
      <c r="DJ168" s="111"/>
      <c r="DK168" s="111"/>
      <c r="DL168" s="34"/>
      <c r="DM168" s="35"/>
      <c r="DN168" s="35"/>
      <c r="DO168" s="35"/>
      <c r="DP168" s="35"/>
      <c r="DQ168" s="35"/>
      <c r="DR168" s="35"/>
      <c r="DS168" s="35"/>
      <c r="DT168" s="35"/>
      <c r="DU168" s="35"/>
      <c r="DV168" s="35"/>
      <c r="DW168" s="36"/>
      <c r="DX168" s="111"/>
      <c r="DY168" s="111"/>
      <c r="DZ168" s="111"/>
      <c r="EA168" s="111"/>
      <c r="EB168" s="34"/>
      <c r="EC168" s="35"/>
      <c r="ED168" s="35"/>
      <c r="EE168" s="35"/>
      <c r="EF168" s="35"/>
      <c r="EG168" s="35"/>
      <c r="EH168" s="35"/>
      <c r="EI168" s="35"/>
      <c r="EJ168" s="35"/>
      <c r="EK168" s="35"/>
      <c r="EL168" s="35"/>
      <c r="EM168" s="36"/>
      <c r="EN168" s="111"/>
      <c r="EO168" s="111"/>
      <c r="EP168" s="111"/>
      <c r="EQ168" s="111"/>
      <c r="ER168" s="34"/>
      <c r="ES168" s="35"/>
      <c r="ET168" s="35"/>
      <c r="EU168" s="35"/>
      <c r="EV168" s="35"/>
      <c r="EW168" s="35"/>
      <c r="EX168" s="35"/>
      <c r="EY168" s="35"/>
      <c r="EZ168" s="35"/>
      <c r="FA168" s="35"/>
      <c r="FB168" s="35"/>
      <c r="FC168" s="36"/>
      <c r="FD168" s="111"/>
      <c r="FE168" s="111"/>
      <c r="FF168" s="111"/>
      <c r="FG168" s="111"/>
      <c r="FH168" s="34"/>
      <c r="FI168" s="35"/>
      <c r="FJ168" s="35"/>
      <c r="FK168" s="35"/>
      <c r="FL168" s="35"/>
      <c r="FM168" s="35"/>
      <c r="FN168" s="35"/>
      <c r="FO168" s="35"/>
      <c r="FP168" s="35"/>
      <c r="FQ168" s="35"/>
      <c r="FR168" s="35"/>
      <c r="FS168" s="36"/>
      <c r="FT168" s="111"/>
      <c r="FU168" s="111"/>
      <c r="FV168" s="111"/>
      <c r="FW168" s="111"/>
      <c r="FX168" s="34"/>
      <c r="FY168" s="35"/>
      <c r="FZ168" s="35"/>
      <c r="GA168" s="35"/>
      <c r="GB168" s="35"/>
      <c r="GC168" s="35"/>
      <c r="GD168" s="35"/>
      <c r="GE168" s="35"/>
      <c r="GF168" s="35"/>
      <c r="GG168" s="35"/>
      <c r="GH168" s="35"/>
      <c r="GI168" s="36"/>
      <c r="GJ168" s="111"/>
      <c r="GK168" s="111"/>
      <c r="GL168" s="111"/>
      <c r="GM168" s="111"/>
      <c r="GN168" s="34"/>
      <c r="GO168" s="35"/>
      <c r="GP168" s="35"/>
      <c r="GQ168" s="35"/>
      <c r="GR168" s="35"/>
      <c r="GS168" s="35"/>
      <c r="GT168" s="35"/>
      <c r="GU168" s="35"/>
      <c r="GV168" s="35"/>
      <c r="GW168" s="35"/>
      <c r="GX168" s="35"/>
      <c r="GY168" s="36"/>
      <c r="GZ168" s="111"/>
      <c r="HA168" s="111"/>
      <c r="HB168" s="111"/>
      <c r="HC168" s="111"/>
      <c r="HD168" s="34"/>
      <c r="HE168" s="35"/>
      <c r="HF168" s="35"/>
      <c r="HG168" s="35"/>
      <c r="HH168" s="35"/>
      <c r="HI168" s="35"/>
      <c r="HJ168" s="35"/>
      <c r="HK168" s="35"/>
      <c r="HL168" s="35"/>
      <c r="HM168" s="35"/>
      <c r="HN168" s="35"/>
      <c r="HO168" s="36"/>
      <c r="HP168" s="111"/>
      <c r="HQ168" s="111"/>
      <c r="HR168" s="111"/>
      <c r="HS168" s="111"/>
      <c r="HT168" s="34"/>
      <c r="HU168" s="35"/>
      <c r="HV168" s="35"/>
      <c r="HW168" s="35"/>
      <c r="HX168" s="35"/>
      <c r="HY168" s="35"/>
      <c r="HZ168" s="35"/>
      <c r="IA168" s="35"/>
      <c r="IB168" s="35"/>
      <c r="IC168" s="35"/>
      <c r="ID168" s="35"/>
      <c r="IE168" s="36"/>
      <c r="IF168" s="111"/>
      <c r="IG168" s="111"/>
      <c r="IH168" s="111"/>
      <c r="II168" s="111"/>
      <c r="IJ168" s="34"/>
      <c r="IK168" s="35"/>
      <c r="IL168" s="35"/>
      <c r="IM168" s="35"/>
      <c r="IN168" s="35"/>
      <c r="IO168" s="35"/>
      <c r="IP168" s="35"/>
      <c r="IQ168" s="35"/>
      <c r="IR168" s="35"/>
      <c r="IS168" s="35"/>
    </row>
    <row r="169" spans="1:253" s="3" customFormat="1" ht="18.75" customHeight="1">
      <c r="A169" s="125"/>
      <c r="B169" s="88"/>
      <c r="C169" s="19"/>
      <c r="D169" s="19"/>
      <c r="E169" s="19"/>
      <c r="F169" s="23">
        <v>2015</v>
      </c>
      <c r="G169" s="24">
        <f t="shared" si="76"/>
        <v>181.7</v>
      </c>
      <c r="H169" s="24">
        <f t="shared" si="77"/>
        <v>181.7</v>
      </c>
      <c r="I169" s="24">
        <f>I44</f>
        <v>181.7</v>
      </c>
      <c r="J169" s="24">
        <f aca="true" t="shared" si="79" ref="J169:P169">J44</f>
        <v>181.7</v>
      </c>
      <c r="K169" s="24">
        <f t="shared" si="79"/>
        <v>0</v>
      </c>
      <c r="L169" s="24">
        <f t="shared" si="79"/>
        <v>0</v>
      </c>
      <c r="M169" s="24">
        <f t="shared" si="79"/>
        <v>0</v>
      </c>
      <c r="N169" s="24">
        <f t="shared" si="79"/>
        <v>0</v>
      </c>
      <c r="O169" s="24">
        <f t="shared" si="79"/>
        <v>0</v>
      </c>
      <c r="P169" s="24">
        <f t="shared" si="79"/>
        <v>0</v>
      </c>
      <c r="Q169" s="2"/>
      <c r="R169" s="33"/>
      <c r="S169" s="33"/>
      <c r="T169" s="37"/>
      <c r="U169" s="38"/>
      <c r="V169" s="38"/>
      <c r="W169" s="40"/>
      <c r="X169" s="40"/>
      <c r="Y169" s="40"/>
      <c r="Z169" s="40"/>
      <c r="AA169" s="40"/>
      <c r="AB169" s="40"/>
      <c r="AC169" s="40"/>
      <c r="AD169" s="40"/>
      <c r="AE169" s="36"/>
      <c r="AF169" s="111"/>
      <c r="AG169" s="111"/>
      <c r="AH169" s="111"/>
      <c r="AI169" s="111"/>
      <c r="AJ169" s="37"/>
      <c r="AK169" s="38"/>
      <c r="AL169" s="38"/>
      <c r="AM169" s="40"/>
      <c r="AN169" s="40"/>
      <c r="AO169" s="40"/>
      <c r="AP169" s="40"/>
      <c r="AQ169" s="40"/>
      <c r="AR169" s="40"/>
      <c r="AS169" s="40"/>
      <c r="AT169" s="40"/>
      <c r="AU169" s="36"/>
      <c r="AV169" s="111"/>
      <c r="AW169" s="111"/>
      <c r="AX169" s="111"/>
      <c r="AY169" s="111"/>
      <c r="AZ169" s="37"/>
      <c r="BA169" s="38"/>
      <c r="BB169" s="38"/>
      <c r="BC169" s="40"/>
      <c r="BD169" s="40"/>
      <c r="BE169" s="40"/>
      <c r="BF169" s="40"/>
      <c r="BG169" s="40"/>
      <c r="BH169" s="40"/>
      <c r="BI169" s="40"/>
      <c r="BJ169" s="40"/>
      <c r="BK169" s="36"/>
      <c r="BL169" s="111"/>
      <c r="BM169" s="111"/>
      <c r="BN169" s="111"/>
      <c r="BO169" s="111"/>
      <c r="BP169" s="37"/>
      <c r="BQ169" s="38"/>
      <c r="BR169" s="38"/>
      <c r="BS169" s="40"/>
      <c r="BT169" s="40"/>
      <c r="BU169" s="40"/>
      <c r="BV169" s="40"/>
      <c r="BW169" s="40"/>
      <c r="BX169" s="40"/>
      <c r="BY169" s="40"/>
      <c r="BZ169" s="40"/>
      <c r="CA169" s="36"/>
      <c r="CB169" s="111"/>
      <c r="CC169" s="111"/>
      <c r="CD169" s="111"/>
      <c r="CE169" s="111"/>
      <c r="CF169" s="37"/>
      <c r="CG169" s="38"/>
      <c r="CH169" s="38"/>
      <c r="CI169" s="40"/>
      <c r="CJ169" s="40"/>
      <c r="CK169" s="40"/>
      <c r="CL169" s="40"/>
      <c r="CM169" s="40"/>
      <c r="CN169" s="40"/>
      <c r="CO169" s="40"/>
      <c r="CP169" s="40"/>
      <c r="CQ169" s="36"/>
      <c r="CR169" s="111"/>
      <c r="CS169" s="111"/>
      <c r="CT169" s="111"/>
      <c r="CU169" s="111"/>
      <c r="CV169" s="37"/>
      <c r="CW169" s="38"/>
      <c r="CX169" s="38"/>
      <c r="CY169" s="40"/>
      <c r="CZ169" s="40"/>
      <c r="DA169" s="40"/>
      <c r="DB169" s="40"/>
      <c r="DC169" s="40"/>
      <c r="DD169" s="40"/>
      <c r="DE169" s="40"/>
      <c r="DF169" s="40"/>
      <c r="DG169" s="36"/>
      <c r="DH169" s="111"/>
      <c r="DI169" s="111"/>
      <c r="DJ169" s="111"/>
      <c r="DK169" s="111"/>
      <c r="DL169" s="37"/>
      <c r="DM169" s="38"/>
      <c r="DN169" s="38"/>
      <c r="DO169" s="40"/>
      <c r="DP169" s="40"/>
      <c r="DQ169" s="40"/>
      <c r="DR169" s="40"/>
      <c r="DS169" s="40"/>
      <c r="DT169" s="40"/>
      <c r="DU169" s="40"/>
      <c r="DV169" s="40"/>
      <c r="DW169" s="36"/>
      <c r="DX169" s="111"/>
      <c r="DY169" s="111"/>
      <c r="DZ169" s="111"/>
      <c r="EA169" s="111"/>
      <c r="EB169" s="37"/>
      <c r="EC169" s="38"/>
      <c r="ED169" s="38"/>
      <c r="EE169" s="40"/>
      <c r="EF169" s="40"/>
      <c r="EG169" s="40"/>
      <c r="EH169" s="40"/>
      <c r="EI169" s="40"/>
      <c r="EJ169" s="40"/>
      <c r="EK169" s="40"/>
      <c r="EL169" s="40"/>
      <c r="EM169" s="36"/>
      <c r="EN169" s="111"/>
      <c r="EO169" s="111"/>
      <c r="EP169" s="111"/>
      <c r="EQ169" s="111"/>
      <c r="ER169" s="37"/>
      <c r="ES169" s="38"/>
      <c r="ET169" s="38"/>
      <c r="EU169" s="40"/>
      <c r="EV169" s="40"/>
      <c r="EW169" s="40"/>
      <c r="EX169" s="40"/>
      <c r="EY169" s="40"/>
      <c r="EZ169" s="40"/>
      <c r="FA169" s="40"/>
      <c r="FB169" s="40"/>
      <c r="FC169" s="36"/>
      <c r="FD169" s="111"/>
      <c r="FE169" s="111"/>
      <c r="FF169" s="111"/>
      <c r="FG169" s="111"/>
      <c r="FH169" s="37"/>
      <c r="FI169" s="38"/>
      <c r="FJ169" s="38"/>
      <c r="FK169" s="40"/>
      <c r="FL169" s="40"/>
      <c r="FM169" s="40"/>
      <c r="FN169" s="40"/>
      <c r="FO169" s="40"/>
      <c r="FP169" s="40"/>
      <c r="FQ169" s="40"/>
      <c r="FR169" s="40"/>
      <c r="FS169" s="36"/>
      <c r="FT169" s="111"/>
      <c r="FU169" s="111"/>
      <c r="FV169" s="111"/>
      <c r="FW169" s="111"/>
      <c r="FX169" s="37"/>
      <c r="FY169" s="38"/>
      <c r="FZ169" s="38"/>
      <c r="GA169" s="40"/>
      <c r="GB169" s="40"/>
      <c r="GC169" s="40"/>
      <c r="GD169" s="40"/>
      <c r="GE169" s="40"/>
      <c r="GF169" s="40"/>
      <c r="GG169" s="40"/>
      <c r="GH169" s="40"/>
      <c r="GI169" s="36"/>
      <c r="GJ169" s="111"/>
      <c r="GK169" s="111"/>
      <c r="GL169" s="111"/>
      <c r="GM169" s="111"/>
      <c r="GN169" s="37"/>
      <c r="GO169" s="38"/>
      <c r="GP169" s="38"/>
      <c r="GQ169" s="40"/>
      <c r="GR169" s="40"/>
      <c r="GS169" s="40"/>
      <c r="GT169" s="40"/>
      <c r="GU169" s="40"/>
      <c r="GV169" s="40"/>
      <c r="GW169" s="40"/>
      <c r="GX169" s="40"/>
      <c r="GY169" s="36"/>
      <c r="GZ169" s="111"/>
      <c r="HA169" s="111"/>
      <c r="HB169" s="111"/>
      <c r="HC169" s="111"/>
      <c r="HD169" s="37"/>
      <c r="HE169" s="38"/>
      <c r="HF169" s="38"/>
      <c r="HG169" s="40"/>
      <c r="HH169" s="40"/>
      <c r="HI169" s="40"/>
      <c r="HJ169" s="40"/>
      <c r="HK169" s="40"/>
      <c r="HL169" s="40"/>
      <c r="HM169" s="40"/>
      <c r="HN169" s="40"/>
      <c r="HO169" s="36"/>
      <c r="HP169" s="111"/>
      <c r="HQ169" s="111"/>
      <c r="HR169" s="111"/>
      <c r="HS169" s="111"/>
      <c r="HT169" s="37"/>
      <c r="HU169" s="38"/>
      <c r="HV169" s="38"/>
      <c r="HW169" s="40"/>
      <c r="HX169" s="40"/>
      <c r="HY169" s="40"/>
      <c r="HZ169" s="40"/>
      <c r="IA169" s="40"/>
      <c r="IB169" s="40"/>
      <c r="IC169" s="40"/>
      <c r="ID169" s="40"/>
      <c r="IE169" s="36"/>
      <c r="IF169" s="111"/>
      <c r="IG169" s="111"/>
      <c r="IH169" s="111"/>
      <c r="II169" s="111"/>
      <c r="IJ169" s="37"/>
      <c r="IK169" s="38"/>
      <c r="IL169" s="38"/>
      <c r="IM169" s="40"/>
      <c r="IN169" s="40"/>
      <c r="IO169" s="40"/>
      <c r="IP169" s="40"/>
      <c r="IQ169" s="40"/>
      <c r="IR169" s="40"/>
      <c r="IS169" s="40"/>
    </row>
    <row r="170" spans="1:253" s="3" customFormat="1" ht="18.75" customHeight="1">
      <c r="A170" s="125"/>
      <c r="B170" s="88"/>
      <c r="C170" s="19"/>
      <c r="D170" s="19"/>
      <c r="E170" s="19"/>
      <c r="F170" s="23">
        <v>2016</v>
      </c>
      <c r="G170" s="24">
        <f t="shared" si="76"/>
        <v>551.1</v>
      </c>
      <c r="H170" s="24">
        <f t="shared" si="77"/>
        <v>551.1</v>
      </c>
      <c r="I170" s="24">
        <f aca="true" t="shared" si="80" ref="I170:P179">I45</f>
        <v>551.1</v>
      </c>
      <c r="J170" s="24">
        <f t="shared" si="80"/>
        <v>551.1</v>
      </c>
      <c r="K170" s="24">
        <f t="shared" si="80"/>
        <v>0</v>
      </c>
      <c r="L170" s="24">
        <f t="shared" si="80"/>
        <v>0</v>
      </c>
      <c r="M170" s="24">
        <f t="shared" si="80"/>
        <v>0</v>
      </c>
      <c r="N170" s="24">
        <f t="shared" si="80"/>
        <v>0</v>
      </c>
      <c r="O170" s="24">
        <f t="shared" si="80"/>
        <v>0</v>
      </c>
      <c r="P170" s="24">
        <f t="shared" si="80"/>
        <v>0</v>
      </c>
      <c r="Q170" s="2"/>
      <c r="R170" s="33"/>
      <c r="S170" s="33"/>
      <c r="T170" s="37"/>
      <c r="U170" s="38"/>
      <c r="V170" s="38"/>
      <c r="W170" s="40"/>
      <c r="X170" s="40"/>
      <c r="Y170" s="40"/>
      <c r="Z170" s="40"/>
      <c r="AA170" s="40"/>
      <c r="AB170" s="40"/>
      <c r="AC170" s="40"/>
      <c r="AD170" s="40"/>
      <c r="AE170" s="36"/>
      <c r="AF170" s="111"/>
      <c r="AG170" s="111"/>
      <c r="AH170" s="111"/>
      <c r="AI170" s="111"/>
      <c r="AJ170" s="37"/>
      <c r="AK170" s="38"/>
      <c r="AL170" s="38"/>
      <c r="AM170" s="40"/>
      <c r="AN170" s="40"/>
      <c r="AO170" s="40"/>
      <c r="AP170" s="40"/>
      <c r="AQ170" s="40"/>
      <c r="AR170" s="40"/>
      <c r="AS170" s="40"/>
      <c r="AT170" s="40"/>
      <c r="AU170" s="36"/>
      <c r="AV170" s="111"/>
      <c r="AW170" s="111"/>
      <c r="AX170" s="111"/>
      <c r="AY170" s="111"/>
      <c r="AZ170" s="37"/>
      <c r="BA170" s="38"/>
      <c r="BB170" s="38"/>
      <c r="BC170" s="40"/>
      <c r="BD170" s="40"/>
      <c r="BE170" s="40"/>
      <c r="BF170" s="40"/>
      <c r="BG170" s="40"/>
      <c r="BH170" s="40"/>
      <c r="BI170" s="40"/>
      <c r="BJ170" s="40"/>
      <c r="BK170" s="36"/>
      <c r="BL170" s="111"/>
      <c r="BM170" s="111"/>
      <c r="BN170" s="111"/>
      <c r="BO170" s="111"/>
      <c r="BP170" s="37"/>
      <c r="BQ170" s="38"/>
      <c r="BR170" s="38"/>
      <c r="BS170" s="40"/>
      <c r="BT170" s="40"/>
      <c r="BU170" s="40"/>
      <c r="BV170" s="40"/>
      <c r="BW170" s="40"/>
      <c r="BX170" s="40"/>
      <c r="BY170" s="40"/>
      <c r="BZ170" s="40"/>
      <c r="CA170" s="36"/>
      <c r="CB170" s="111"/>
      <c r="CC170" s="111"/>
      <c r="CD170" s="111"/>
      <c r="CE170" s="111"/>
      <c r="CF170" s="37"/>
      <c r="CG170" s="38"/>
      <c r="CH170" s="38"/>
      <c r="CI170" s="40"/>
      <c r="CJ170" s="40"/>
      <c r="CK170" s="40"/>
      <c r="CL170" s="40"/>
      <c r="CM170" s="40"/>
      <c r="CN170" s="40"/>
      <c r="CO170" s="40"/>
      <c r="CP170" s="40"/>
      <c r="CQ170" s="36"/>
      <c r="CR170" s="111"/>
      <c r="CS170" s="111"/>
      <c r="CT170" s="111"/>
      <c r="CU170" s="111"/>
      <c r="CV170" s="37"/>
      <c r="CW170" s="38"/>
      <c r="CX170" s="38"/>
      <c r="CY170" s="40"/>
      <c r="CZ170" s="40"/>
      <c r="DA170" s="40"/>
      <c r="DB170" s="40"/>
      <c r="DC170" s="40"/>
      <c r="DD170" s="40"/>
      <c r="DE170" s="40"/>
      <c r="DF170" s="40"/>
      <c r="DG170" s="36"/>
      <c r="DH170" s="111"/>
      <c r="DI170" s="111"/>
      <c r="DJ170" s="111"/>
      <c r="DK170" s="111"/>
      <c r="DL170" s="37"/>
      <c r="DM170" s="38"/>
      <c r="DN170" s="38"/>
      <c r="DO170" s="40"/>
      <c r="DP170" s="40"/>
      <c r="DQ170" s="40"/>
      <c r="DR170" s="40"/>
      <c r="DS170" s="40"/>
      <c r="DT170" s="40"/>
      <c r="DU170" s="40"/>
      <c r="DV170" s="40"/>
      <c r="DW170" s="36"/>
      <c r="DX170" s="111"/>
      <c r="DY170" s="111"/>
      <c r="DZ170" s="111"/>
      <c r="EA170" s="111"/>
      <c r="EB170" s="37"/>
      <c r="EC170" s="38"/>
      <c r="ED170" s="38"/>
      <c r="EE170" s="40"/>
      <c r="EF170" s="40"/>
      <c r="EG170" s="40"/>
      <c r="EH170" s="40"/>
      <c r="EI170" s="40"/>
      <c r="EJ170" s="40"/>
      <c r="EK170" s="40"/>
      <c r="EL170" s="40"/>
      <c r="EM170" s="36"/>
      <c r="EN170" s="111"/>
      <c r="EO170" s="111"/>
      <c r="EP170" s="111"/>
      <c r="EQ170" s="111"/>
      <c r="ER170" s="37"/>
      <c r="ES170" s="38"/>
      <c r="ET170" s="38"/>
      <c r="EU170" s="40"/>
      <c r="EV170" s="40"/>
      <c r="EW170" s="40"/>
      <c r="EX170" s="40"/>
      <c r="EY170" s="40"/>
      <c r="EZ170" s="40"/>
      <c r="FA170" s="40"/>
      <c r="FB170" s="40"/>
      <c r="FC170" s="36"/>
      <c r="FD170" s="111"/>
      <c r="FE170" s="111"/>
      <c r="FF170" s="111"/>
      <c r="FG170" s="111"/>
      <c r="FH170" s="37"/>
      <c r="FI170" s="38"/>
      <c r="FJ170" s="38"/>
      <c r="FK170" s="40"/>
      <c r="FL170" s="40"/>
      <c r="FM170" s="40"/>
      <c r="FN170" s="40"/>
      <c r="FO170" s="40"/>
      <c r="FP170" s="40"/>
      <c r="FQ170" s="40"/>
      <c r="FR170" s="40"/>
      <c r="FS170" s="36"/>
      <c r="FT170" s="111"/>
      <c r="FU170" s="111"/>
      <c r="FV170" s="111"/>
      <c r="FW170" s="111"/>
      <c r="FX170" s="37"/>
      <c r="FY170" s="38"/>
      <c r="FZ170" s="38"/>
      <c r="GA170" s="40"/>
      <c r="GB170" s="40"/>
      <c r="GC170" s="40"/>
      <c r="GD170" s="40"/>
      <c r="GE170" s="40"/>
      <c r="GF170" s="40"/>
      <c r="GG170" s="40"/>
      <c r="GH170" s="40"/>
      <c r="GI170" s="36"/>
      <c r="GJ170" s="111"/>
      <c r="GK170" s="111"/>
      <c r="GL170" s="111"/>
      <c r="GM170" s="111"/>
      <c r="GN170" s="37"/>
      <c r="GO170" s="38"/>
      <c r="GP170" s="38"/>
      <c r="GQ170" s="40"/>
      <c r="GR170" s="40"/>
      <c r="GS170" s="40"/>
      <c r="GT170" s="40"/>
      <c r="GU170" s="40"/>
      <c r="GV170" s="40"/>
      <c r="GW170" s="40"/>
      <c r="GX170" s="40"/>
      <c r="GY170" s="36"/>
      <c r="GZ170" s="111"/>
      <c r="HA170" s="111"/>
      <c r="HB170" s="111"/>
      <c r="HC170" s="111"/>
      <c r="HD170" s="37"/>
      <c r="HE170" s="38"/>
      <c r="HF170" s="38"/>
      <c r="HG170" s="40"/>
      <c r="HH170" s="40"/>
      <c r="HI170" s="40"/>
      <c r="HJ170" s="40"/>
      <c r="HK170" s="40"/>
      <c r="HL170" s="40"/>
      <c r="HM170" s="40"/>
      <c r="HN170" s="40"/>
      <c r="HO170" s="36"/>
      <c r="HP170" s="111"/>
      <c r="HQ170" s="111"/>
      <c r="HR170" s="111"/>
      <c r="HS170" s="111"/>
      <c r="HT170" s="37"/>
      <c r="HU170" s="38"/>
      <c r="HV170" s="38"/>
      <c r="HW170" s="40"/>
      <c r="HX170" s="40"/>
      <c r="HY170" s="40"/>
      <c r="HZ170" s="40"/>
      <c r="IA170" s="40"/>
      <c r="IB170" s="40"/>
      <c r="IC170" s="40"/>
      <c r="ID170" s="40"/>
      <c r="IE170" s="36"/>
      <c r="IF170" s="111"/>
      <c r="IG170" s="111"/>
      <c r="IH170" s="111"/>
      <c r="II170" s="111"/>
      <c r="IJ170" s="37"/>
      <c r="IK170" s="38"/>
      <c r="IL170" s="38"/>
      <c r="IM170" s="40"/>
      <c r="IN170" s="40"/>
      <c r="IO170" s="40"/>
      <c r="IP170" s="40"/>
      <c r="IQ170" s="40"/>
      <c r="IR170" s="40"/>
      <c r="IS170" s="40"/>
    </row>
    <row r="171" spans="1:253" s="3" customFormat="1" ht="18.75" customHeight="1">
      <c r="A171" s="125"/>
      <c r="B171" s="88"/>
      <c r="C171" s="19"/>
      <c r="D171" s="19"/>
      <c r="E171" s="19"/>
      <c r="F171" s="23">
        <v>2017</v>
      </c>
      <c r="G171" s="24">
        <f t="shared" si="76"/>
        <v>8265.1</v>
      </c>
      <c r="H171" s="24">
        <f t="shared" si="77"/>
        <v>8265.1</v>
      </c>
      <c r="I171" s="24">
        <f t="shared" si="80"/>
        <v>8265.1</v>
      </c>
      <c r="J171" s="24">
        <f t="shared" si="80"/>
        <v>8265.1</v>
      </c>
      <c r="K171" s="24">
        <f t="shared" si="80"/>
        <v>0</v>
      </c>
      <c r="L171" s="24">
        <f t="shared" si="80"/>
        <v>0</v>
      </c>
      <c r="M171" s="24">
        <f t="shared" si="80"/>
        <v>0</v>
      </c>
      <c r="N171" s="24">
        <f t="shared" si="80"/>
        <v>0</v>
      </c>
      <c r="O171" s="24">
        <f t="shared" si="80"/>
        <v>0</v>
      </c>
      <c r="P171" s="24">
        <f t="shared" si="80"/>
        <v>0</v>
      </c>
      <c r="Q171" s="2"/>
      <c r="R171" s="33"/>
      <c r="S171" s="33"/>
      <c r="T171" s="37"/>
      <c r="U171" s="38"/>
      <c r="V171" s="38"/>
      <c r="W171" s="40"/>
      <c r="X171" s="40"/>
      <c r="Y171" s="40"/>
      <c r="Z171" s="40"/>
      <c r="AA171" s="40"/>
      <c r="AB171" s="40"/>
      <c r="AC171" s="40"/>
      <c r="AD171" s="40"/>
      <c r="AE171" s="36"/>
      <c r="AF171" s="111"/>
      <c r="AG171" s="111"/>
      <c r="AH171" s="111"/>
      <c r="AI171" s="111"/>
      <c r="AJ171" s="37"/>
      <c r="AK171" s="38"/>
      <c r="AL171" s="38"/>
      <c r="AM171" s="40"/>
      <c r="AN171" s="40"/>
      <c r="AO171" s="40"/>
      <c r="AP171" s="40"/>
      <c r="AQ171" s="40"/>
      <c r="AR171" s="40"/>
      <c r="AS171" s="40"/>
      <c r="AT171" s="40"/>
      <c r="AU171" s="36"/>
      <c r="AV171" s="111"/>
      <c r="AW171" s="111"/>
      <c r="AX171" s="111"/>
      <c r="AY171" s="111"/>
      <c r="AZ171" s="37"/>
      <c r="BA171" s="38"/>
      <c r="BB171" s="38"/>
      <c r="BC171" s="40"/>
      <c r="BD171" s="40"/>
      <c r="BE171" s="40"/>
      <c r="BF171" s="40"/>
      <c r="BG171" s="40"/>
      <c r="BH171" s="40"/>
      <c r="BI171" s="40"/>
      <c r="BJ171" s="40"/>
      <c r="BK171" s="36"/>
      <c r="BL171" s="111"/>
      <c r="BM171" s="111"/>
      <c r="BN171" s="111"/>
      <c r="BO171" s="111"/>
      <c r="BP171" s="37"/>
      <c r="BQ171" s="38"/>
      <c r="BR171" s="38"/>
      <c r="BS171" s="40"/>
      <c r="BT171" s="40"/>
      <c r="BU171" s="40"/>
      <c r="BV171" s="40"/>
      <c r="BW171" s="40"/>
      <c r="BX171" s="40"/>
      <c r="BY171" s="40"/>
      <c r="BZ171" s="40"/>
      <c r="CA171" s="36"/>
      <c r="CB171" s="111"/>
      <c r="CC171" s="111"/>
      <c r="CD171" s="111"/>
      <c r="CE171" s="111"/>
      <c r="CF171" s="37"/>
      <c r="CG171" s="38"/>
      <c r="CH171" s="38"/>
      <c r="CI171" s="40"/>
      <c r="CJ171" s="40"/>
      <c r="CK171" s="40"/>
      <c r="CL171" s="40"/>
      <c r="CM171" s="40"/>
      <c r="CN171" s="40"/>
      <c r="CO171" s="40"/>
      <c r="CP171" s="40"/>
      <c r="CQ171" s="36"/>
      <c r="CR171" s="111"/>
      <c r="CS171" s="111"/>
      <c r="CT171" s="111"/>
      <c r="CU171" s="111"/>
      <c r="CV171" s="37"/>
      <c r="CW171" s="38"/>
      <c r="CX171" s="38"/>
      <c r="CY171" s="40"/>
      <c r="CZ171" s="40"/>
      <c r="DA171" s="40"/>
      <c r="DB171" s="40"/>
      <c r="DC171" s="40"/>
      <c r="DD171" s="40"/>
      <c r="DE171" s="40"/>
      <c r="DF171" s="40"/>
      <c r="DG171" s="36"/>
      <c r="DH171" s="111"/>
      <c r="DI171" s="111"/>
      <c r="DJ171" s="111"/>
      <c r="DK171" s="111"/>
      <c r="DL171" s="37"/>
      <c r="DM171" s="38"/>
      <c r="DN171" s="38"/>
      <c r="DO171" s="40"/>
      <c r="DP171" s="40"/>
      <c r="DQ171" s="40"/>
      <c r="DR171" s="40"/>
      <c r="DS171" s="40"/>
      <c r="DT171" s="40"/>
      <c r="DU171" s="40"/>
      <c r="DV171" s="40"/>
      <c r="DW171" s="36"/>
      <c r="DX171" s="111"/>
      <c r="DY171" s="111"/>
      <c r="DZ171" s="111"/>
      <c r="EA171" s="111"/>
      <c r="EB171" s="37"/>
      <c r="EC171" s="38"/>
      <c r="ED171" s="38"/>
      <c r="EE171" s="40"/>
      <c r="EF171" s="40"/>
      <c r="EG171" s="40"/>
      <c r="EH171" s="40"/>
      <c r="EI171" s="40"/>
      <c r="EJ171" s="40"/>
      <c r="EK171" s="40"/>
      <c r="EL171" s="40"/>
      <c r="EM171" s="36"/>
      <c r="EN171" s="111"/>
      <c r="EO171" s="111"/>
      <c r="EP171" s="111"/>
      <c r="EQ171" s="111"/>
      <c r="ER171" s="37"/>
      <c r="ES171" s="38"/>
      <c r="ET171" s="38"/>
      <c r="EU171" s="40"/>
      <c r="EV171" s="40"/>
      <c r="EW171" s="40"/>
      <c r="EX171" s="40"/>
      <c r="EY171" s="40"/>
      <c r="EZ171" s="40"/>
      <c r="FA171" s="40"/>
      <c r="FB171" s="40"/>
      <c r="FC171" s="36"/>
      <c r="FD171" s="111"/>
      <c r="FE171" s="111"/>
      <c r="FF171" s="111"/>
      <c r="FG171" s="111"/>
      <c r="FH171" s="37"/>
      <c r="FI171" s="38"/>
      <c r="FJ171" s="38"/>
      <c r="FK171" s="40"/>
      <c r="FL171" s="40"/>
      <c r="FM171" s="40"/>
      <c r="FN171" s="40"/>
      <c r="FO171" s="40"/>
      <c r="FP171" s="40"/>
      <c r="FQ171" s="40"/>
      <c r="FR171" s="40"/>
      <c r="FS171" s="36"/>
      <c r="FT171" s="111"/>
      <c r="FU171" s="111"/>
      <c r="FV171" s="111"/>
      <c r="FW171" s="111"/>
      <c r="FX171" s="37"/>
      <c r="FY171" s="38"/>
      <c r="FZ171" s="38"/>
      <c r="GA171" s="40"/>
      <c r="GB171" s="40"/>
      <c r="GC171" s="40"/>
      <c r="GD171" s="40"/>
      <c r="GE171" s="40"/>
      <c r="GF171" s="40"/>
      <c r="GG171" s="40"/>
      <c r="GH171" s="40"/>
      <c r="GI171" s="36"/>
      <c r="GJ171" s="111"/>
      <c r="GK171" s="111"/>
      <c r="GL171" s="111"/>
      <c r="GM171" s="111"/>
      <c r="GN171" s="37"/>
      <c r="GO171" s="38"/>
      <c r="GP171" s="38"/>
      <c r="GQ171" s="40"/>
      <c r="GR171" s="40"/>
      <c r="GS171" s="40"/>
      <c r="GT171" s="40"/>
      <c r="GU171" s="40"/>
      <c r="GV171" s="40"/>
      <c r="GW171" s="40"/>
      <c r="GX171" s="40"/>
      <c r="GY171" s="36"/>
      <c r="GZ171" s="111"/>
      <c r="HA171" s="111"/>
      <c r="HB171" s="111"/>
      <c r="HC171" s="111"/>
      <c r="HD171" s="37"/>
      <c r="HE171" s="38"/>
      <c r="HF171" s="38"/>
      <c r="HG171" s="40"/>
      <c r="HH171" s="40"/>
      <c r="HI171" s="40"/>
      <c r="HJ171" s="40"/>
      <c r="HK171" s="40"/>
      <c r="HL171" s="40"/>
      <c r="HM171" s="40"/>
      <c r="HN171" s="40"/>
      <c r="HO171" s="36"/>
      <c r="HP171" s="111"/>
      <c r="HQ171" s="111"/>
      <c r="HR171" s="111"/>
      <c r="HS171" s="111"/>
      <c r="HT171" s="37"/>
      <c r="HU171" s="38"/>
      <c r="HV171" s="38"/>
      <c r="HW171" s="40"/>
      <c r="HX171" s="40"/>
      <c r="HY171" s="40"/>
      <c r="HZ171" s="40"/>
      <c r="IA171" s="40"/>
      <c r="IB171" s="40"/>
      <c r="IC171" s="40"/>
      <c r="ID171" s="40"/>
      <c r="IE171" s="36"/>
      <c r="IF171" s="111"/>
      <c r="IG171" s="111"/>
      <c r="IH171" s="111"/>
      <c r="II171" s="111"/>
      <c r="IJ171" s="37"/>
      <c r="IK171" s="38"/>
      <c r="IL171" s="38"/>
      <c r="IM171" s="40"/>
      <c r="IN171" s="40"/>
      <c r="IO171" s="40"/>
      <c r="IP171" s="40"/>
      <c r="IQ171" s="40"/>
      <c r="IR171" s="40"/>
      <c r="IS171" s="40"/>
    </row>
    <row r="172" spans="1:253" s="3" customFormat="1" ht="18.75" customHeight="1">
      <c r="A172" s="125"/>
      <c r="B172" s="88"/>
      <c r="C172" s="19"/>
      <c r="D172" s="19"/>
      <c r="E172" s="19"/>
      <c r="F172" s="23">
        <v>2018</v>
      </c>
      <c r="G172" s="24">
        <f t="shared" si="76"/>
        <v>0</v>
      </c>
      <c r="H172" s="24">
        <f t="shared" si="77"/>
        <v>0</v>
      </c>
      <c r="I172" s="24">
        <f t="shared" si="80"/>
        <v>0</v>
      </c>
      <c r="J172" s="24">
        <f t="shared" si="80"/>
        <v>0</v>
      </c>
      <c r="K172" s="24">
        <f t="shared" si="80"/>
        <v>0</v>
      </c>
      <c r="L172" s="24">
        <f t="shared" si="80"/>
        <v>0</v>
      </c>
      <c r="M172" s="24">
        <f t="shared" si="80"/>
        <v>0</v>
      </c>
      <c r="N172" s="24">
        <f t="shared" si="80"/>
        <v>0</v>
      </c>
      <c r="O172" s="24">
        <f t="shared" si="80"/>
        <v>0</v>
      </c>
      <c r="P172" s="24">
        <f t="shared" si="80"/>
        <v>0</v>
      </c>
      <c r="Q172" s="2"/>
      <c r="R172" s="33"/>
      <c r="S172" s="33"/>
      <c r="T172" s="37"/>
      <c r="U172" s="38"/>
      <c r="V172" s="38"/>
      <c r="W172" s="40"/>
      <c r="X172" s="40"/>
      <c r="Y172" s="40"/>
      <c r="Z172" s="40"/>
      <c r="AA172" s="40"/>
      <c r="AB172" s="40"/>
      <c r="AC172" s="40"/>
      <c r="AD172" s="40"/>
      <c r="AE172" s="36"/>
      <c r="AF172" s="111"/>
      <c r="AG172" s="111"/>
      <c r="AH172" s="111"/>
      <c r="AI172" s="111"/>
      <c r="AJ172" s="37"/>
      <c r="AK172" s="38"/>
      <c r="AL172" s="38"/>
      <c r="AM172" s="40"/>
      <c r="AN172" s="40"/>
      <c r="AO172" s="40"/>
      <c r="AP172" s="40"/>
      <c r="AQ172" s="40"/>
      <c r="AR172" s="40"/>
      <c r="AS172" s="40"/>
      <c r="AT172" s="40"/>
      <c r="AU172" s="36"/>
      <c r="AV172" s="111"/>
      <c r="AW172" s="111"/>
      <c r="AX172" s="111"/>
      <c r="AY172" s="111"/>
      <c r="AZ172" s="37"/>
      <c r="BA172" s="38"/>
      <c r="BB172" s="38"/>
      <c r="BC172" s="40"/>
      <c r="BD172" s="40"/>
      <c r="BE172" s="40"/>
      <c r="BF172" s="40"/>
      <c r="BG172" s="40"/>
      <c r="BH172" s="40"/>
      <c r="BI172" s="40"/>
      <c r="BJ172" s="40"/>
      <c r="BK172" s="36"/>
      <c r="BL172" s="111"/>
      <c r="BM172" s="111"/>
      <c r="BN172" s="111"/>
      <c r="BO172" s="111"/>
      <c r="BP172" s="37"/>
      <c r="BQ172" s="38"/>
      <c r="BR172" s="38"/>
      <c r="BS172" s="40"/>
      <c r="BT172" s="40"/>
      <c r="BU172" s="40"/>
      <c r="BV172" s="40"/>
      <c r="BW172" s="40"/>
      <c r="BX172" s="40"/>
      <c r="BY172" s="40"/>
      <c r="BZ172" s="40"/>
      <c r="CA172" s="36"/>
      <c r="CB172" s="111"/>
      <c r="CC172" s="111"/>
      <c r="CD172" s="111"/>
      <c r="CE172" s="111"/>
      <c r="CF172" s="37"/>
      <c r="CG172" s="38"/>
      <c r="CH172" s="38"/>
      <c r="CI172" s="40"/>
      <c r="CJ172" s="40"/>
      <c r="CK172" s="40"/>
      <c r="CL172" s="40"/>
      <c r="CM172" s="40"/>
      <c r="CN172" s="40"/>
      <c r="CO172" s="40"/>
      <c r="CP172" s="40"/>
      <c r="CQ172" s="36"/>
      <c r="CR172" s="111"/>
      <c r="CS172" s="111"/>
      <c r="CT172" s="111"/>
      <c r="CU172" s="111"/>
      <c r="CV172" s="37"/>
      <c r="CW172" s="38"/>
      <c r="CX172" s="38"/>
      <c r="CY172" s="40"/>
      <c r="CZ172" s="40"/>
      <c r="DA172" s="40"/>
      <c r="DB172" s="40"/>
      <c r="DC172" s="40"/>
      <c r="DD172" s="40"/>
      <c r="DE172" s="40"/>
      <c r="DF172" s="40"/>
      <c r="DG172" s="36"/>
      <c r="DH172" s="111"/>
      <c r="DI172" s="111"/>
      <c r="DJ172" s="111"/>
      <c r="DK172" s="111"/>
      <c r="DL172" s="37"/>
      <c r="DM172" s="38"/>
      <c r="DN172" s="38"/>
      <c r="DO172" s="40"/>
      <c r="DP172" s="40"/>
      <c r="DQ172" s="40"/>
      <c r="DR172" s="40"/>
      <c r="DS172" s="40"/>
      <c r="DT172" s="40"/>
      <c r="DU172" s="40"/>
      <c r="DV172" s="40"/>
      <c r="DW172" s="36"/>
      <c r="DX172" s="111"/>
      <c r="DY172" s="111"/>
      <c r="DZ172" s="111"/>
      <c r="EA172" s="111"/>
      <c r="EB172" s="37"/>
      <c r="EC172" s="38"/>
      <c r="ED172" s="38"/>
      <c r="EE172" s="40"/>
      <c r="EF172" s="40"/>
      <c r="EG172" s="40"/>
      <c r="EH172" s="40"/>
      <c r="EI172" s="40"/>
      <c r="EJ172" s="40"/>
      <c r="EK172" s="40"/>
      <c r="EL172" s="40"/>
      <c r="EM172" s="36"/>
      <c r="EN172" s="111"/>
      <c r="EO172" s="111"/>
      <c r="EP172" s="111"/>
      <c r="EQ172" s="111"/>
      <c r="ER172" s="37"/>
      <c r="ES172" s="38"/>
      <c r="ET172" s="38"/>
      <c r="EU172" s="40"/>
      <c r="EV172" s="40"/>
      <c r="EW172" s="40"/>
      <c r="EX172" s="40"/>
      <c r="EY172" s="40"/>
      <c r="EZ172" s="40"/>
      <c r="FA172" s="40"/>
      <c r="FB172" s="40"/>
      <c r="FC172" s="36"/>
      <c r="FD172" s="111"/>
      <c r="FE172" s="111"/>
      <c r="FF172" s="111"/>
      <c r="FG172" s="111"/>
      <c r="FH172" s="37"/>
      <c r="FI172" s="38"/>
      <c r="FJ172" s="38"/>
      <c r="FK172" s="40"/>
      <c r="FL172" s="40"/>
      <c r="FM172" s="40"/>
      <c r="FN172" s="40"/>
      <c r="FO172" s="40"/>
      <c r="FP172" s="40"/>
      <c r="FQ172" s="40"/>
      <c r="FR172" s="40"/>
      <c r="FS172" s="36"/>
      <c r="FT172" s="111"/>
      <c r="FU172" s="111"/>
      <c r="FV172" s="111"/>
      <c r="FW172" s="111"/>
      <c r="FX172" s="37"/>
      <c r="FY172" s="38"/>
      <c r="FZ172" s="38"/>
      <c r="GA172" s="40"/>
      <c r="GB172" s="40"/>
      <c r="GC172" s="40"/>
      <c r="GD172" s="40"/>
      <c r="GE172" s="40"/>
      <c r="GF172" s="40"/>
      <c r="GG172" s="40"/>
      <c r="GH172" s="40"/>
      <c r="GI172" s="36"/>
      <c r="GJ172" s="111"/>
      <c r="GK172" s="111"/>
      <c r="GL172" s="111"/>
      <c r="GM172" s="111"/>
      <c r="GN172" s="37"/>
      <c r="GO172" s="38"/>
      <c r="GP172" s="38"/>
      <c r="GQ172" s="40"/>
      <c r="GR172" s="40"/>
      <c r="GS172" s="40"/>
      <c r="GT172" s="40"/>
      <c r="GU172" s="40"/>
      <c r="GV172" s="40"/>
      <c r="GW172" s="40"/>
      <c r="GX172" s="40"/>
      <c r="GY172" s="36"/>
      <c r="GZ172" s="111"/>
      <c r="HA172" s="111"/>
      <c r="HB172" s="111"/>
      <c r="HC172" s="111"/>
      <c r="HD172" s="37"/>
      <c r="HE172" s="38"/>
      <c r="HF172" s="38"/>
      <c r="HG172" s="40"/>
      <c r="HH172" s="40"/>
      <c r="HI172" s="40"/>
      <c r="HJ172" s="40"/>
      <c r="HK172" s="40"/>
      <c r="HL172" s="40"/>
      <c r="HM172" s="40"/>
      <c r="HN172" s="40"/>
      <c r="HO172" s="36"/>
      <c r="HP172" s="111"/>
      <c r="HQ172" s="111"/>
      <c r="HR172" s="111"/>
      <c r="HS172" s="111"/>
      <c r="HT172" s="37"/>
      <c r="HU172" s="38"/>
      <c r="HV172" s="38"/>
      <c r="HW172" s="40"/>
      <c r="HX172" s="40"/>
      <c r="HY172" s="40"/>
      <c r="HZ172" s="40"/>
      <c r="IA172" s="40"/>
      <c r="IB172" s="40"/>
      <c r="IC172" s="40"/>
      <c r="ID172" s="40"/>
      <c r="IE172" s="36"/>
      <c r="IF172" s="111"/>
      <c r="IG172" s="111"/>
      <c r="IH172" s="111"/>
      <c r="II172" s="111"/>
      <c r="IJ172" s="37"/>
      <c r="IK172" s="38"/>
      <c r="IL172" s="38"/>
      <c r="IM172" s="40"/>
      <c r="IN172" s="40"/>
      <c r="IO172" s="40"/>
      <c r="IP172" s="40"/>
      <c r="IQ172" s="40"/>
      <c r="IR172" s="40"/>
      <c r="IS172" s="40"/>
    </row>
    <row r="173" spans="1:253" s="3" customFormat="1" ht="18.75" customHeight="1">
      <c r="A173" s="125"/>
      <c r="B173" s="88"/>
      <c r="C173" s="19"/>
      <c r="D173" s="19"/>
      <c r="E173" s="19"/>
      <c r="F173" s="23">
        <v>2019</v>
      </c>
      <c r="G173" s="24">
        <f t="shared" si="76"/>
        <v>680</v>
      </c>
      <c r="H173" s="24">
        <f t="shared" si="77"/>
        <v>680</v>
      </c>
      <c r="I173" s="24">
        <f t="shared" si="80"/>
        <v>680</v>
      </c>
      <c r="J173" s="24">
        <f t="shared" si="80"/>
        <v>680</v>
      </c>
      <c r="K173" s="24">
        <f t="shared" si="80"/>
        <v>0</v>
      </c>
      <c r="L173" s="24">
        <f t="shared" si="80"/>
        <v>0</v>
      </c>
      <c r="M173" s="24">
        <f t="shared" si="80"/>
        <v>0</v>
      </c>
      <c r="N173" s="24">
        <f t="shared" si="80"/>
        <v>0</v>
      </c>
      <c r="O173" s="24">
        <f t="shared" si="80"/>
        <v>0</v>
      </c>
      <c r="P173" s="24">
        <f t="shared" si="80"/>
        <v>0</v>
      </c>
      <c r="Q173" s="2"/>
      <c r="R173" s="33"/>
      <c r="S173" s="33"/>
      <c r="T173" s="37"/>
      <c r="U173" s="38"/>
      <c r="V173" s="38"/>
      <c r="W173" s="40"/>
      <c r="X173" s="40"/>
      <c r="Y173" s="40"/>
      <c r="Z173" s="40"/>
      <c r="AA173" s="40"/>
      <c r="AB173" s="40"/>
      <c r="AC173" s="40"/>
      <c r="AD173" s="40"/>
      <c r="AE173" s="36"/>
      <c r="AF173" s="111"/>
      <c r="AG173" s="111"/>
      <c r="AH173" s="111"/>
      <c r="AI173" s="111"/>
      <c r="AJ173" s="37"/>
      <c r="AK173" s="38"/>
      <c r="AL173" s="38"/>
      <c r="AM173" s="40"/>
      <c r="AN173" s="40"/>
      <c r="AO173" s="40"/>
      <c r="AP173" s="40"/>
      <c r="AQ173" s="40"/>
      <c r="AR173" s="40"/>
      <c r="AS173" s="40"/>
      <c r="AT173" s="40"/>
      <c r="AU173" s="36"/>
      <c r="AV173" s="111"/>
      <c r="AW173" s="111"/>
      <c r="AX173" s="111"/>
      <c r="AY173" s="111"/>
      <c r="AZ173" s="37"/>
      <c r="BA173" s="38"/>
      <c r="BB173" s="38"/>
      <c r="BC173" s="40"/>
      <c r="BD173" s="40"/>
      <c r="BE173" s="40"/>
      <c r="BF173" s="40"/>
      <c r="BG173" s="40"/>
      <c r="BH173" s="40"/>
      <c r="BI173" s="40"/>
      <c r="BJ173" s="40"/>
      <c r="BK173" s="36"/>
      <c r="BL173" s="111"/>
      <c r="BM173" s="111"/>
      <c r="BN173" s="111"/>
      <c r="BO173" s="111"/>
      <c r="BP173" s="37"/>
      <c r="BQ173" s="38"/>
      <c r="BR173" s="38"/>
      <c r="BS173" s="40"/>
      <c r="BT173" s="40"/>
      <c r="BU173" s="40"/>
      <c r="BV173" s="40"/>
      <c r="BW173" s="40"/>
      <c r="BX173" s="40"/>
      <c r="BY173" s="40"/>
      <c r="BZ173" s="40"/>
      <c r="CA173" s="36"/>
      <c r="CB173" s="111"/>
      <c r="CC173" s="111"/>
      <c r="CD173" s="111"/>
      <c r="CE173" s="111"/>
      <c r="CF173" s="37"/>
      <c r="CG173" s="38"/>
      <c r="CH173" s="38"/>
      <c r="CI173" s="40"/>
      <c r="CJ173" s="40"/>
      <c r="CK173" s="40"/>
      <c r="CL173" s="40"/>
      <c r="CM173" s="40"/>
      <c r="CN173" s="40"/>
      <c r="CO173" s="40"/>
      <c r="CP173" s="40"/>
      <c r="CQ173" s="36"/>
      <c r="CR173" s="111"/>
      <c r="CS173" s="111"/>
      <c r="CT173" s="111"/>
      <c r="CU173" s="111"/>
      <c r="CV173" s="37"/>
      <c r="CW173" s="38"/>
      <c r="CX173" s="38"/>
      <c r="CY173" s="40"/>
      <c r="CZ173" s="40"/>
      <c r="DA173" s="40"/>
      <c r="DB173" s="40"/>
      <c r="DC173" s="40"/>
      <c r="DD173" s="40"/>
      <c r="DE173" s="40"/>
      <c r="DF173" s="40"/>
      <c r="DG173" s="36"/>
      <c r="DH173" s="111"/>
      <c r="DI173" s="111"/>
      <c r="DJ173" s="111"/>
      <c r="DK173" s="111"/>
      <c r="DL173" s="37"/>
      <c r="DM173" s="38"/>
      <c r="DN173" s="38"/>
      <c r="DO173" s="40"/>
      <c r="DP173" s="40"/>
      <c r="DQ173" s="40"/>
      <c r="DR173" s="40"/>
      <c r="DS173" s="40"/>
      <c r="DT173" s="40"/>
      <c r="DU173" s="40"/>
      <c r="DV173" s="40"/>
      <c r="DW173" s="36"/>
      <c r="DX173" s="111"/>
      <c r="DY173" s="111"/>
      <c r="DZ173" s="111"/>
      <c r="EA173" s="111"/>
      <c r="EB173" s="37"/>
      <c r="EC173" s="38"/>
      <c r="ED173" s="38"/>
      <c r="EE173" s="40"/>
      <c r="EF173" s="40"/>
      <c r="EG173" s="40"/>
      <c r="EH173" s="40"/>
      <c r="EI173" s="40"/>
      <c r="EJ173" s="40"/>
      <c r="EK173" s="40"/>
      <c r="EL173" s="40"/>
      <c r="EM173" s="36"/>
      <c r="EN173" s="111"/>
      <c r="EO173" s="111"/>
      <c r="EP173" s="111"/>
      <c r="EQ173" s="111"/>
      <c r="ER173" s="37"/>
      <c r="ES173" s="38"/>
      <c r="ET173" s="38"/>
      <c r="EU173" s="40"/>
      <c r="EV173" s="40"/>
      <c r="EW173" s="40"/>
      <c r="EX173" s="40"/>
      <c r="EY173" s="40"/>
      <c r="EZ173" s="40"/>
      <c r="FA173" s="40"/>
      <c r="FB173" s="40"/>
      <c r="FC173" s="36"/>
      <c r="FD173" s="111"/>
      <c r="FE173" s="111"/>
      <c r="FF173" s="111"/>
      <c r="FG173" s="111"/>
      <c r="FH173" s="37"/>
      <c r="FI173" s="38"/>
      <c r="FJ173" s="38"/>
      <c r="FK173" s="40"/>
      <c r="FL173" s="40"/>
      <c r="FM173" s="40"/>
      <c r="FN173" s="40"/>
      <c r="FO173" s="40"/>
      <c r="FP173" s="40"/>
      <c r="FQ173" s="40"/>
      <c r="FR173" s="40"/>
      <c r="FS173" s="36"/>
      <c r="FT173" s="111"/>
      <c r="FU173" s="111"/>
      <c r="FV173" s="111"/>
      <c r="FW173" s="111"/>
      <c r="FX173" s="37"/>
      <c r="FY173" s="38"/>
      <c r="FZ173" s="38"/>
      <c r="GA173" s="40"/>
      <c r="GB173" s="40"/>
      <c r="GC173" s="40"/>
      <c r="GD173" s="40"/>
      <c r="GE173" s="40"/>
      <c r="GF173" s="40"/>
      <c r="GG173" s="40"/>
      <c r="GH173" s="40"/>
      <c r="GI173" s="36"/>
      <c r="GJ173" s="111"/>
      <c r="GK173" s="111"/>
      <c r="GL173" s="111"/>
      <c r="GM173" s="111"/>
      <c r="GN173" s="37"/>
      <c r="GO173" s="38"/>
      <c r="GP173" s="38"/>
      <c r="GQ173" s="40"/>
      <c r="GR173" s="40"/>
      <c r="GS173" s="40"/>
      <c r="GT173" s="40"/>
      <c r="GU173" s="40"/>
      <c r="GV173" s="40"/>
      <c r="GW173" s="40"/>
      <c r="GX173" s="40"/>
      <c r="GY173" s="36"/>
      <c r="GZ173" s="111"/>
      <c r="HA173" s="111"/>
      <c r="HB173" s="111"/>
      <c r="HC173" s="111"/>
      <c r="HD173" s="37"/>
      <c r="HE173" s="38"/>
      <c r="HF173" s="38"/>
      <c r="HG173" s="40"/>
      <c r="HH173" s="40"/>
      <c r="HI173" s="40"/>
      <c r="HJ173" s="40"/>
      <c r="HK173" s="40"/>
      <c r="HL173" s="40"/>
      <c r="HM173" s="40"/>
      <c r="HN173" s="40"/>
      <c r="HO173" s="36"/>
      <c r="HP173" s="111"/>
      <c r="HQ173" s="111"/>
      <c r="HR173" s="111"/>
      <c r="HS173" s="111"/>
      <c r="HT173" s="37"/>
      <c r="HU173" s="38"/>
      <c r="HV173" s="38"/>
      <c r="HW173" s="40"/>
      <c r="HX173" s="40"/>
      <c r="HY173" s="40"/>
      <c r="HZ173" s="40"/>
      <c r="IA173" s="40"/>
      <c r="IB173" s="40"/>
      <c r="IC173" s="40"/>
      <c r="ID173" s="40"/>
      <c r="IE173" s="36"/>
      <c r="IF173" s="111"/>
      <c r="IG173" s="111"/>
      <c r="IH173" s="111"/>
      <c r="II173" s="111"/>
      <c r="IJ173" s="37"/>
      <c r="IK173" s="38"/>
      <c r="IL173" s="38"/>
      <c r="IM173" s="40"/>
      <c r="IN173" s="40"/>
      <c r="IO173" s="40"/>
      <c r="IP173" s="40"/>
      <c r="IQ173" s="40"/>
      <c r="IR173" s="40"/>
      <c r="IS173" s="40"/>
    </row>
    <row r="174" spans="1:253" s="3" customFormat="1" ht="18.75" customHeight="1">
      <c r="A174" s="125"/>
      <c r="B174" s="88"/>
      <c r="C174" s="19"/>
      <c r="D174" s="19"/>
      <c r="E174" s="19"/>
      <c r="F174" s="23">
        <v>2020</v>
      </c>
      <c r="G174" s="24">
        <f aca="true" t="shared" si="81" ref="G174:G179">I174+K174+M174+O174</f>
        <v>189</v>
      </c>
      <c r="H174" s="24">
        <f aca="true" t="shared" si="82" ref="H174:H179">J174+L174+N174+P174</f>
        <v>189</v>
      </c>
      <c r="I174" s="24">
        <f t="shared" si="80"/>
        <v>189</v>
      </c>
      <c r="J174" s="24">
        <f t="shared" si="80"/>
        <v>189</v>
      </c>
      <c r="K174" s="24">
        <f t="shared" si="80"/>
        <v>0</v>
      </c>
      <c r="L174" s="24">
        <f t="shared" si="80"/>
        <v>0</v>
      </c>
      <c r="M174" s="24">
        <f t="shared" si="80"/>
        <v>0</v>
      </c>
      <c r="N174" s="24">
        <f t="shared" si="80"/>
        <v>0</v>
      </c>
      <c r="O174" s="24">
        <f t="shared" si="80"/>
        <v>0</v>
      </c>
      <c r="P174" s="24">
        <f t="shared" si="80"/>
        <v>0</v>
      </c>
      <c r="Q174" s="2"/>
      <c r="R174" s="33"/>
      <c r="S174" s="33"/>
      <c r="T174" s="37"/>
      <c r="U174" s="38"/>
      <c r="V174" s="38"/>
      <c r="W174" s="40"/>
      <c r="X174" s="40"/>
      <c r="Y174" s="40"/>
      <c r="Z174" s="40"/>
      <c r="AA174" s="40"/>
      <c r="AB174" s="40"/>
      <c r="AC174" s="40"/>
      <c r="AD174" s="40"/>
      <c r="AE174" s="36"/>
      <c r="AF174" s="111"/>
      <c r="AG174" s="111"/>
      <c r="AH174" s="111"/>
      <c r="AI174" s="111"/>
      <c r="AJ174" s="37"/>
      <c r="AK174" s="38"/>
      <c r="AL174" s="38"/>
      <c r="AM174" s="40"/>
      <c r="AN174" s="40"/>
      <c r="AO174" s="40"/>
      <c r="AP174" s="40"/>
      <c r="AQ174" s="40"/>
      <c r="AR174" s="40"/>
      <c r="AS174" s="40"/>
      <c r="AT174" s="40"/>
      <c r="AU174" s="36"/>
      <c r="AV174" s="111"/>
      <c r="AW174" s="111"/>
      <c r="AX174" s="111"/>
      <c r="AY174" s="111"/>
      <c r="AZ174" s="37"/>
      <c r="BA174" s="38"/>
      <c r="BB174" s="38"/>
      <c r="BC174" s="40"/>
      <c r="BD174" s="40"/>
      <c r="BE174" s="40"/>
      <c r="BF174" s="40"/>
      <c r="BG174" s="40"/>
      <c r="BH174" s="40"/>
      <c r="BI174" s="40"/>
      <c r="BJ174" s="40"/>
      <c r="BK174" s="36"/>
      <c r="BL174" s="111"/>
      <c r="BM174" s="111"/>
      <c r="BN174" s="111"/>
      <c r="BO174" s="111"/>
      <c r="BP174" s="37"/>
      <c r="BQ174" s="38"/>
      <c r="BR174" s="38"/>
      <c r="BS174" s="40"/>
      <c r="BT174" s="40"/>
      <c r="BU174" s="40"/>
      <c r="BV174" s="40"/>
      <c r="BW174" s="40"/>
      <c r="BX174" s="40"/>
      <c r="BY174" s="40"/>
      <c r="BZ174" s="40"/>
      <c r="CA174" s="36"/>
      <c r="CB174" s="111"/>
      <c r="CC174" s="111"/>
      <c r="CD174" s="111"/>
      <c r="CE174" s="111"/>
      <c r="CF174" s="37"/>
      <c r="CG174" s="38"/>
      <c r="CH174" s="38"/>
      <c r="CI174" s="40"/>
      <c r="CJ174" s="40"/>
      <c r="CK174" s="40"/>
      <c r="CL174" s="40"/>
      <c r="CM174" s="40"/>
      <c r="CN174" s="40"/>
      <c r="CO174" s="40"/>
      <c r="CP174" s="40"/>
      <c r="CQ174" s="36"/>
      <c r="CR174" s="111"/>
      <c r="CS174" s="111"/>
      <c r="CT174" s="111"/>
      <c r="CU174" s="111"/>
      <c r="CV174" s="37"/>
      <c r="CW174" s="38"/>
      <c r="CX174" s="38"/>
      <c r="CY174" s="40"/>
      <c r="CZ174" s="40"/>
      <c r="DA174" s="40"/>
      <c r="DB174" s="40"/>
      <c r="DC174" s="40"/>
      <c r="DD174" s="40"/>
      <c r="DE174" s="40"/>
      <c r="DF174" s="40"/>
      <c r="DG174" s="36"/>
      <c r="DH174" s="111"/>
      <c r="DI174" s="111"/>
      <c r="DJ174" s="111"/>
      <c r="DK174" s="111"/>
      <c r="DL174" s="37"/>
      <c r="DM174" s="38"/>
      <c r="DN174" s="38"/>
      <c r="DO174" s="40"/>
      <c r="DP174" s="40"/>
      <c r="DQ174" s="40"/>
      <c r="DR174" s="40"/>
      <c r="DS174" s="40"/>
      <c r="DT174" s="40"/>
      <c r="DU174" s="40"/>
      <c r="DV174" s="40"/>
      <c r="DW174" s="36"/>
      <c r="DX174" s="111"/>
      <c r="DY174" s="111"/>
      <c r="DZ174" s="111"/>
      <c r="EA174" s="111"/>
      <c r="EB174" s="37"/>
      <c r="EC174" s="38"/>
      <c r="ED174" s="38"/>
      <c r="EE174" s="40"/>
      <c r="EF174" s="40"/>
      <c r="EG174" s="40"/>
      <c r="EH174" s="40"/>
      <c r="EI174" s="40"/>
      <c r="EJ174" s="40"/>
      <c r="EK174" s="40"/>
      <c r="EL174" s="40"/>
      <c r="EM174" s="36"/>
      <c r="EN174" s="111"/>
      <c r="EO174" s="111"/>
      <c r="EP174" s="111"/>
      <c r="EQ174" s="111"/>
      <c r="ER174" s="37"/>
      <c r="ES174" s="38"/>
      <c r="ET174" s="38"/>
      <c r="EU174" s="40"/>
      <c r="EV174" s="40"/>
      <c r="EW174" s="40"/>
      <c r="EX174" s="40"/>
      <c r="EY174" s="40"/>
      <c r="EZ174" s="40"/>
      <c r="FA174" s="40"/>
      <c r="FB174" s="40"/>
      <c r="FC174" s="36"/>
      <c r="FD174" s="111"/>
      <c r="FE174" s="111"/>
      <c r="FF174" s="111"/>
      <c r="FG174" s="111"/>
      <c r="FH174" s="37"/>
      <c r="FI174" s="38"/>
      <c r="FJ174" s="38"/>
      <c r="FK174" s="40"/>
      <c r="FL174" s="40"/>
      <c r="FM174" s="40"/>
      <c r="FN174" s="40"/>
      <c r="FO174" s="40"/>
      <c r="FP174" s="40"/>
      <c r="FQ174" s="40"/>
      <c r="FR174" s="40"/>
      <c r="FS174" s="36"/>
      <c r="FT174" s="111"/>
      <c r="FU174" s="111"/>
      <c r="FV174" s="111"/>
      <c r="FW174" s="111"/>
      <c r="FX174" s="37"/>
      <c r="FY174" s="38"/>
      <c r="FZ174" s="38"/>
      <c r="GA174" s="40"/>
      <c r="GB174" s="40"/>
      <c r="GC174" s="40"/>
      <c r="GD174" s="40"/>
      <c r="GE174" s="40"/>
      <c r="GF174" s="40"/>
      <c r="GG174" s="40"/>
      <c r="GH174" s="40"/>
      <c r="GI174" s="36"/>
      <c r="GJ174" s="111"/>
      <c r="GK174" s="111"/>
      <c r="GL174" s="111"/>
      <c r="GM174" s="111"/>
      <c r="GN174" s="37"/>
      <c r="GO174" s="38"/>
      <c r="GP174" s="38"/>
      <c r="GQ174" s="40"/>
      <c r="GR174" s="40"/>
      <c r="GS174" s="40"/>
      <c r="GT174" s="40"/>
      <c r="GU174" s="40"/>
      <c r="GV174" s="40"/>
      <c r="GW174" s="40"/>
      <c r="GX174" s="40"/>
      <c r="GY174" s="36"/>
      <c r="GZ174" s="111"/>
      <c r="HA174" s="111"/>
      <c r="HB174" s="111"/>
      <c r="HC174" s="111"/>
      <c r="HD174" s="37"/>
      <c r="HE174" s="38"/>
      <c r="HF174" s="38"/>
      <c r="HG174" s="40"/>
      <c r="HH174" s="40"/>
      <c r="HI174" s="40"/>
      <c r="HJ174" s="40"/>
      <c r="HK174" s="40"/>
      <c r="HL174" s="40"/>
      <c r="HM174" s="40"/>
      <c r="HN174" s="40"/>
      <c r="HO174" s="36"/>
      <c r="HP174" s="111"/>
      <c r="HQ174" s="111"/>
      <c r="HR174" s="111"/>
      <c r="HS174" s="111"/>
      <c r="HT174" s="37"/>
      <c r="HU174" s="38"/>
      <c r="HV174" s="38"/>
      <c r="HW174" s="40"/>
      <c r="HX174" s="40"/>
      <c r="HY174" s="40"/>
      <c r="HZ174" s="40"/>
      <c r="IA174" s="40"/>
      <c r="IB174" s="40"/>
      <c r="IC174" s="40"/>
      <c r="ID174" s="40"/>
      <c r="IE174" s="36"/>
      <c r="IF174" s="111"/>
      <c r="IG174" s="111"/>
      <c r="IH174" s="111"/>
      <c r="II174" s="111"/>
      <c r="IJ174" s="37"/>
      <c r="IK174" s="38"/>
      <c r="IL174" s="38"/>
      <c r="IM174" s="40"/>
      <c r="IN174" s="40"/>
      <c r="IO174" s="40"/>
      <c r="IP174" s="40"/>
      <c r="IQ174" s="40"/>
      <c r="IR174" s="40"/>
      <c r="IS174" s="40"/>
    </row>
    <row r="175" spans="1:240" ht="21.75" customHeight="1">
      <c r="A175" s="125"/>
      <c r="B175" s="88"/>
      <c r="C175" s="19"/>
      <c r="D175" s="19"/>
      <c r="E175" s="19"/>
      <c r="F175" s="23">
        <v>2021</v>
      </c>
      <c r="G175" s="24">
        <f t="shared" si="81"/>
        <v>0</v>
      </c>
      <c r="H175" s="24">
        <f t="shared" si="82"/>
        <v>0</v>
      </c>
      <c r="I175" s="24">
        <f t="shared" si="80"/>
        <v>0</v>
      </c>
      <c r="J175" s="24">
        <f t="shared" si="80"/>
        <v>0</v>
      </c>
      <c r="K175" s="24">
        <f t="shared" si="80"/>
        <v>0</v>
      </c>
      <c r="L175" s="24">
        <f t="shared" si="80"/>
        <v>0</v>
      </c>
      <c r="M175" s="24">
        <f>M50</f>
        <v>0</v>
      </c>
      <c r="N175" s="24">
        <f t="shared" si="80"/>
        <v>0</v>
      </c>
      <c r="O175" s="24">
        <f t="shared" si="80"/>
        <v>0</v>
      </c>
      <c r="P175" s="24">
        <f t="shared" si="80"/>
        <v>0</v>
      </c>
      <c r="Q175" s="2"/>
      <c r="AF175" s="111"/>
      <c r="AV175" s="111"/>
      <c r="BL175" s="111"/>
      <c r="CB175" s="111"/>
      <c r="CR175" s="111"/>
      <c r="DH175" s="111"/>
      <c r="DX175" s="111"/>
      <c r="EN175" s="111"/>
      <c r="FD175" s="111"/>
      <c r="FT175" s="111"/>
      <c r="GJ175" s="111"/>
      <c r="GZ175" s="111"/>
      <c r="HP175" s="111"/>
      <c r="IF175" s="111"/>
    </row>
    <row r="176" spans="1:240" ht="21.75" customHeight="1">
      <c r="A176" s="125"/>
      <c r="B176" s="88"/>
      <c r="C176" s="19"/>
      <c r="D176" s="19"/>
      <c r="E176" s="19"/>
      <c r="F176" s="23">
        <v>2022</v>
      </c>
      <c r="G176" s="24">
        <f t="shared" si="81"/>
        <v>58528.9</v>
      </c>
      <c r="H176" s="24">
        <f t="shared" si="82"/>
        <v>0</v>
      </c>
      <c r="I176" s="24">
        <f t="shared" si="80"/>
        <v>41509.5</v>
      </c>
      <c r="J176" s="24">
        <f t="shared" si="80"/>
        <v>0</v>
      </c>
      <c r="K176" s="24">
        <f t="shared" si="80"/>
        <v>0</v>
      </c>
      <c r="L176" s="24">
        <f t="shared" si="80"/>
        <v>0</v>
      </c>
      <c r="M176" s="24">
        <f t="shared" si="80"/>
        <v>17019.4</v>
      </c>
      <c r="N176" s="24">
        <f t="shared" si="80"/>
        <v>0</v>
      </c>
      <c r="O176" s="24">
        <f t="shared" si="80"/>
        <v>0</v>
      </c>
      <c r="P176" s="24">
        <f t="shared" si="80"/>
        <v>0</v>
      </c>
      <c r="Q176" s="2"/>
      <c r="AF176" s="111"/>
      <c r="AV176" s="111"/>
      <c r="BL176" s="111"/>
      <c r="CB176" s="111"/>
      <c r="CR176" s="111"/>
      <c r="DH176" s="111"/>
      <c r="DX176" s="111"/>
      <c r="EN176" s="111"/>
      <c r="FD176" s="111"/>
      <c r="FT176" s="111"/>
      <c r="GJ176" s="111"/>
      <c r="GZ176" s="111"/>
      <c r="HP176" s="111"/>
      <c r="IF176" s="111"/>
    </row>
    <row r="177" spans="1:240" ht="21.75" customHeight="1">
      <c r="A177" s="125"/>
      <c r="B177" s="88"/>
      <c r="C177" s="19"/>
      <c r="D177" s="19"/>
      <c r="E177" s="19"/>
      <c r="F177" s="23">
        <v>2023</v>
      </c>
      <c r="G177" s="24">
        <f t="shared" si="81"/>
        <v>98171.29999999999</v>
      </c>
      <c r="H177" s="24">
        <f t="shared" si="82"/>
        <v>0</v>
      </c>
      <c r="I177" s="24">
        <f t="shared" si="80"/>
        <v>40932.6</v>
      </c>
      <c r="J177" s="24">
        <f t="shared" si="80"/>
        <v>0</v>
      </c>
      <c r="K177" s="24">
        <f t="shared" si="80"/>
        <v>0</v>
      </c>
      <c r="L177" s="24">
        <f t="shared" si="80"/>
        <v>0</v>
      </c>
      <c r="M177" s="24">
        <f t="shared" si="80"/>
        <v>57238.7</v>
      </c>
      <c r="N177" s="24">
        <f t="shared" si="80"/>
        <v>0</v>
      </c>
      <c r="O177" s="24">
        <f t="shared" si="80"/>
        <v>0</v>
      </c>
      <c r="P177" s="24">
        <f t="shared" si="80"/>
        <v>0</v>
      </c>
      <c r="Q177" s="2"/>
      <c r="AF177" s="111"/>
      <c r="AV177" s="111"/>
      <c r="BL177" s="111"/>
      <c r="CB177" s="111"/>
      <c r="CR177" s="111"/>
      <c r="DH177" s="111"/>
      <c r="DX177" s="111"/>
      <c r="EN177" s="111"/>
      <c r="FD177" s="111"/>
      <c r="FT177" s="111"/>
      <c r="GJ177" s="111"/>
      <c r="GZ177" s="111"/>
      <c r="HP177" s="111"/>
      <c r="IF177" s="111"/>
    </row>
    <row r="178" spans="1:240" ht="21.75" customHeight="1">
      <c r="A178" s="125"/>
      <c r="B178" s="88"/>
      <c r="C178" s="19"/>
      <c r="D178" s="19"/>
      <c r="E178" s="19"/>
      <c r="F178" s="23">
        <v>2024</v>
      </c>
      <c r="G178" s="24">
        <f t="shared" si="81"/>
        <v>701623.5</v>
      </c>
      <c r="H178" s="24">
        <f t="shared" si="82"/>
        <v>0</v>
      </c>
      <c r="I178" s="24">
        <f t="shared" si="80"/>
        <v>193104.5</v>
      </c>
      <c r="J178" s="24">
        <f t="shared" si="80"/>
        <v>0</v>
      </c>
      <c r="K178" s="24">
        <f t="shared" si="80"/>
        <v>0</v>
      </c>
      <c r="L178" s="24">
        <f t="shared" si="80"/>
        <v>0</v>
      </c>
      <c r="M178" s="24">
        <f t="shared" si="80"/>
        <v>508519</v>
      </c>
      <c r="N178" s="24">
        <f t="shared" si="80"/>
        <v>0</v>
      </c>
      <c r="O178" s="24">
        <f t="shared" si="80"/>
        <v>0</v>
      </c>
      <c r="P178" s="24">
        <f t="shared" si="80"/>
        <v>0</v>
      </c>
      <c r="Q178" s="2"/>
      <c r="AF178" s="111"/>
      <c r="AV178" s="111"/>
      <c r="BL178" s="111"/>
      <c r="CB178" s="111"/>
      <c r="CR178" s="111"/>
      <c r="DH178" s="111"/>
      <c r="DX178" s="111"/>
      <c r="EN178" s="111"/>
      <c r="FD178" s="111"/>
      <c r="FT178" s="111"/>
      <c r="GJ178" s="111"/>
      <c r="GZ178" s="111"/>
      <c r="HP178" s="111"/>
      <c r="IF178" s="111"/>
    </row>
    <row r="179" spans="1:240" ht="21.75" customHeight="1">
      <c r="A179" s="125"/>
      <c r="B179" s="102"/>
      <c r="C179" s="19"/>
      <c r="D179" s="19"/>
      <c r="E179" s="19"/>
      <c r="F179" s="23">
        <v>2025</v>
      </c>
      <c r="G179" s="24">
        <f t="shared" si="81"/>
        <v>181268.4</v>
      </c>
      <c r="H179" s="24">
        <f t="shared" si="82"/>
        <v>0</v>
      </c>
      <c r="I179" s="24">
        <f t="shared" si="80"/>
        <v>181268.4</v>
      </c>
      <c r="J179" s="24">
        <f t="shared" si="80"/>
        <v>0</v>
      </c>
      <c r="K179" s="24">
        <f t="shared" si="80"/>
        <v>0</v>
      </c>
      <c r="L179" s="24">
        <f t="shared" si="80"/>
        <v>0</v>
      </c>
      <c r="M179" s="24">
        <f t="shared" si="80"/>
        <v>0</v>
      </c>
      <c r="N179" s="24">
        <f t="shared" si="80"/>
        <v>0</v>
      </c>
      <c r="O179" s="24">
        <f t="shared" si="80"/>
        <v>0</v>
      </c>
      <c r="P179" s="24">
        <f t="shared" si="80"/>
        <v>0</v>
      </c>
      <c r="Q179" s="2"/>
      <c r="AF179" s="111"/>
      <c r="AV179" s="111"/>
      <c r="BL179" s="111"/>
      <c r="CB179" s="111"/>
      <c r="CR179" s="111"/>
      <c r="DH179" s="111"/>
      <c r="DX179" s="111"/>
      <c r="EN179" s="111"/>
      <c r="FD179" s="111"/>
      <c r="FT179" s="111"/>
      <c r="GJ179" s="111"/>
      <c r="GZ179" s="111"/>
      <c r="HP179" s="111"/>
      <c r="IF179" s="111"/>
    </row>
    <row r="180" spans="1:253" s="3" customFormat="1" ht="18.75" customHeight="1">
      <c r="A180" s="125"/>
      <c r="B180" s="85" t="s">
        <v>38</v>
      </c>
      <c r="C180" s="19"/>
      <c r="D180" s="19"/>
      <c r="E180" s="19"/>
      <c r="F180" s="20" t="s">
        <v>23</v>
      </c>
      <c r="G180" s="21">
        <f t="shared" si="76"/>
        <v>2297552.6</v>
      </c>
      <c r="H180" s="21">
        <f>J180+L180+N180+P180</f>
        <v>2145849.6</v>
      </c>
      <c r="I180" s="21">
        <f>SUM(I181:I191)</f>
        <v>249153.2</v>
      </c>
      <c r="J180" s="21">
        <f aca="true" t="shared" si="83" ref="J180:P180">SUM(J181:J191)</f>
        <v>211227.40000000002</v>
      </c>
      <c r="K180" s="21">
        <f t="shared" si="83"/>
        <v>1866690.5</v>
      </c>
      <c r="L180" s="21">
        <f t="shared" si="83"/>
        <v>1866690.5</v>
      </c>
      <c r="M180" s="21">
        <f t="shared" si="83"/>
        <v>181708.9</v>
      </c>
      <c r="N180" s="21">
        <f t="shared" si="83"/>
        <v>67931.7</v>
      </c>
      <c r="O180" s="21">
        <f t="shared" si="83"/>
        <v>0</v>
      </c>
      <c r="P180" s="21">
        <f t="shared" si="83"/>
        <v>0</v>
      </c>
      <c r="Q180" s="2"/>
      <c r="R180" s="111"/>
      <c r="S180" s="111"/>
      <c r="T180" s="34"/>
      <c r="U180" s="35"/>
      <c r="V180" s="35"/>
      <c r="W180" s="41"/>
      <c r="X180" s="41"/>
      <c r="Y180" s="41"/>
      <c r="Z180" s="41"/>
      <c r="AA180" s="41"/>
      <c r="AB180" s="41"/>
      <c r="AC180" s="41"/>
      <c r="AD180" s="41"/>
      <c r="AE180" s="36"/>
      <c r="AF180" s="111"/>
      <c r="AG180" s="111"/>
      <c r="AH180" s="111"/>
      <c r="AI180" s="111"/>
      <c r="AJ180" s="34"/>
      <c r="AK180" s="35"/>
      <c r="AL180" s="35"/>
      <c r="AM180" s="41"/>
      <c r="AN180" s="41"/>
      <c r="AO180" s="41"/>
      <c r="AP180" s="41"/>
      <c r="AQ180" s="41"/>
      <c r="AR180" s="41"/>
      <c r="AS180" s="41"/>
      <c r="AT180" s="41"/>
      <c r="AU180" s="36"/>
      <c r="AV180" s="111"/>
      <c r="AW180" s="111"/>
      <c r="AX180" s="111"/>
      <c r="AY180" s="111"/>
      <c r="AZ180" s="34"/>
      <c r="BA180" s="35"/>
      <c r="BB180" s="35"/>
      <c r="BC180" s="41"/>
      <c r="BD180" s="41"/>
      <c r="BE180" s="41"/>
      <c r="BF180" s="41"/>
      <c r="BG180" s="41"/>
      <c r="BH180" s="41"/>
      <c r="BI180" s="41"/>
      <c r="BJ180" s="41"/>
      <c r="BK180" s="36"/>
      <c r="BL180" s="111"/>
      <c r="BM180" s="111"/>
      <c r="BN180" s="111"/>
      <c r="BO180" s="111"/>
      <c r="BP180" s="34"/>
      <c r="BQ180" s="35"/>
      <c r="BR180" s="35"/>
      <c r="BS180" s="41"/>
      <c r="BT180" s="41"/>
      <c r="BU180" s="41"/>
      <c r="BV180" s="41"/>
      <c r="BW180" s="41"/>
      <c r="BX180" s="41"/>
      <c r="BY180" s="41"/>
      <c r="BZ180" s="41"/>
      <c r="CA180" s="36"/>
      <c r="CB180" s="111"/>
      <c r="CC180" s="111"/>
      <c r="CD180" s="111"/>
      <c r="CE180" s="111"/>
      <c r="CF180" s="34"/>
      <c r="CG180" s="35"/>
      <c r="CH180" s="35"/>
      <c r="CI180" s="41"/>
      <c r="CJ180" s="41"/>
      <c r="CK180" s="41"/>
      <c r="CL180" s="41"/>
      <c r="CM180" s="41"/>
      <c r="CN180" s="41"/>
      <c r="CO180" s="41"/>
      <c r="CP180" s="41"/>
      <c r="CQ180" s="36"/>
      <c r="CR180" s="111"/>
      <c r="CS180" s="111"/>
      <c r="CT180" s="111"/>
      <c r="CU180" s="111"/>
      <c r="CV180" s="34"/>
      <c r="CW180" s="35"/>
      <c r="CX180" s="35"/>
      <c r="CY180" s="41"/>
      <c r="CZ180" s="41"/>
      <c r="DA180" s="41"/>
      <c r="DB180" s="41"/>
      <c r="DC180" s="41"/>
      <c r="DD180" s="41"/>
      <c r="DE180" s="41"/>
      <c r="DF180" s="41"/>
      <c r="DG180" s="36"/>
      <c r="DH180" s="111"/>
      <c r="DI180" s="111"/>
      <c r="DJ180" s="111"/>
      <c r="DK180" s="111"/>
      <c r="DL180" s="34"/>
      <c r="DM180" s="35"/>
      <c r="DN180" s="35"/>
      <c r="DO180" s="41"/>
      <c r="DP180" s="41"/>
      <c r="DQ180" s="41"/>
      <c r="DR180" s="41"/>
      <c r="DS180" s="41"/>
      <c r="DT180" s="41"/>
      <c r="DU180" s="41"/>
      <c r="DV180" s="41"/>
      <c r="DW180" s="36"/>
      <c r="DX180" s="111"/>
      <c r="DY180" s="111"/>
      <c r="DZ180" s="111"/>
      <c r="EA180" s="111"/>
      <c r="EB180" s="34"/>
      <c r="EC180" s="35"/>
      <c r="ED180" s="35"/>
      <c r="EE180" s="41"/>
      <c r="EF180" s="41"/>
      <c r="EG180" s="41"/>
      <c r="EH180" s="41"/>
      <c r="EI180" s="41"/>
      <c r="EJ180" s="41"/>
      <c r="EK180" s="41"/>
      <c r="EL180" s="41"/>
      <c r="EM180" s="36"/>
      <c r="EN180" s="111"/>
      <c r="EO180" s="111"/>
      <c r="EP180" s="111"/>
      <c r="EQ180" s="111"/>
      <c r="ER180" s="34"/>
      <c r="ES180" s="35"/>
      <c r="ET180" s="35"/>
      <c r="EU180" s="41"/>
      <c r="EV180" s="41"/>
      <c r="EW180" s="41"/>
      <c r="EX180" s="41"/>
      <c r="EY180" s="41"/>
      <c r="EZ180" s="41"/>
      <c r="FA180" s="41"/>
      <c r="FB180" s="41"/>
      <c r="FC180" s="36"/>
      <c r="FD180" s="111"/>
      <c r="FE180" s="111"/>
      <c r="FF180" s="111"/>
      <c r="FG180" s="111"/>
      <c r="FH180" s="34"/>
      <c r="FI180" s="35"/>
      <c r="FJ180" s="35"/>
      <c r="FK180" s="41"/>
      <c r="FL180" s="41"/>
      <c r="FM180" s="41"/>
      <c r="FN180" s="41"/>
      <c r="FO180" s="41"/>
      <c r="FP180" s="41"/>
      <c r="FQ180" s="41"/>
      <c r="FR180" s="41"/>
      <c r="FS180" s="36"/>
      <c r="FT180" s="111"/>
      <c r="FU180" s="111"/>
      <c r="FV180" s="111"/>
      <c r="FW180" s="111"/>
      <c r="FX180" s="34"/>
      <c r="FY180" s="35"/>
      <c r="FZ180" s="35"/>
      <c r="GA180" s="41"/>
      <c r="GB180" s="41"/>
      <c r="GC180" s="41"/>
      <c r="GD180" s="41"/>
      <c r="GE180" s="41"/>
      <c r="GF180" s="41"/>
      <c r="GG180" s="41"/>
      <c r="GH180" s="41"/>
      <c r="GI180" s="36"/>
      <c r="GJ180" s="111"/>
      <c r="GK180" s="111"/>
      <c r="GL180" s="111"/>
      <c r="GM180" s="111"/>
      <c r="GN180" s="34"/>
      <c r="GO180" s="35"/>
      <c r="GP180" s="35"/>
      <c r="GQ180" s="41"/>
      <c r="GR180" s="41"/>
      <c r="GS180" s="41"/>
      <c r="GT180" s="41"/>
      <c r="GU180" s="41"/>
      <c r="GV180" s="41"/>
      <c r="GW180" s="41"/>
      <c r="GX180" s="41"/>
      <c r="GY180" s="36"/>
      <c r="GZ180" s="111"/>
      <c r="HA180" s="111"/>
      <c r="HB180" s="111"/>
      <c r="HC180" s="111"/>
      <c r="HD180" s="34"/>
      <c r="HE180" s="35"/>
      <c r="HF180" s="35"/>
      <c r="HG180" s="41"/>
      <c r="HH180" s="41"/>
      <c r="HI180" s="41"/>
      <c r="HJ180" s="41"/>
      <c r="HK180" s="41"/>
      <c r="HL180" s="41"/>
      <c r="HM180" s="41"/>
      <c r="HN180" s="41"/>
      <c r="HO180" s="36"/>
      <c r="HP180" s="111"/>
      <c r="HQ180" s="111"/>
      <c r="HR180" s="111"/>
      <c r="HS180" s="111"/>
      <c r="HT180" s="34"/>
      <c r="HU180" s="35"/>
      <c r="HV180" s="35"/>
      <c r="HW180" s="41"/>
      <c r="HX180" s="41"/>
      <c r="HY180" s="41"/>
      <c r="HZ180" s="41"/>
      <c r="IA180" s="41"/>
      <c r="IB180" s="41"/>
      <c r="IC180" s="41"/>
      <c r="ID180" s="41"/>
      <c r="IE180" s="36"/>
      <c r="IF180" s="111"/>
      <c r="IG180" s="111"/>
      <c r="IH180" s="111"/>
      <c r="II180" s="111"/>
      <c r="IJ180" s="34"/>
      <c r="IK180" s="35"/>
      <c r="IL180" s="35"/>
      <c r="IM180" s="41"/>
      <c r="IN180" s="41"/>
      <c r="IO180" s="41"/>
      <c r="IP180" s="41"/>
      <c r="IQ180" s="41"/>
      <c r="IR180" s="41"/>
      <c r="IS180" s="41"/>
    </row>
    <row r="181" spans="1:253" s="3" customFormat="1" ht="18.75" customHeight="1">
      <c r="A181" s="125"/>
      <c r="B181" s="88"/>
      <c r="C181" s="19"/>
      <c r="D181" s="19"/>
      <c r="E181" s="19"/>
      <c r="F181" s="23">
        <v>2015</v>
      </c>
      <c r="G181" s="24">
        <f t="shared" si="76"/>
        <v>59508.3</v>
      </c>
      <c r="H181" s="24">
        <f>J181+L181+N181+P181</f>
        <v>59508.3</v>
      </c>
      <c r="I181" s="24">
        <f>I56</f>
        <v>59508.3</v>
      </c>
      <c r="J181" s="24">
        <f aca="true" t="shared" si="84" ref="J181:P181">J56</f>
        <v>59508.3</v>
      </c>
      <c r="K181" s="24">
        <f t="shared" si="84"/>
        <v>0</v>
      </c>
      <c r="L181" s="24">
        <f t="shared" si="84"/>
        <v>0</v>
      </c>
      <c r="M181" s="24">
        <f t="shared" si="84"/>
        <v>0</v>
      </c>
      <c r="N181" s="24">
        <f t="shared" si="84"/>
        <v>0</v>
      </c>
      <c r="O181" s="24">
        <f t="shared" si="84"/>
        <v>0</v>
      </c>
      <c r="P181" s="24">
        <f t="shared" si="84"/>
        <v>0</v>
      </c>
      <c r="Q181" s="2"/>
      <c r="R181" s="111"/>
      <c r="S181" s="111"/>
      <c r="T181" s="37"/>
      <c r="U181" s="38"/>
      <c r="V181" s="38"/>
      <c r="W181" s="40"/>
      <c r="X181" s="40"/>
      <c r="Y181" s="40"/>
      <c r="Z181" s="40"/>
      <c r="AA181" s="40"/>
      <c r="AB181" s="40"/>
      <c r="AC181" s="40"/>
      <c r="AD181" s="40"/>
      <c r="AE181" s="36"/>
      <c r="AF181" s="111"/>
      <c r="AG181" s="111"/>
      <c r="AH181" s="111"/>
      <c r="AI181" s="111"/>
      <c r="AJ181" s="37"/>
      <c r="AK181" s="38"/>
      <c r="AL181" s="38"/>
      <c r="AM181" s="40"/>
      <c r="AN181" s="40"/>
      <c r="AO181" s="40"/>
      <c r="AP181" s="40"/>
      <c r="AQ181" s="40"/>
      <c r="AR181" s="40"/>
      <c r="AS181" s="40"/>
      <c r="AT181" s="40"/>
      <c r="AU181" s="36"/>
      <c r="AV181" s="111"/>
      <c r="AW181" s="111"/>
      <c r="AX181" s="111"/>
      <c r="AY181" s="111"/>
      <c r="AZ181" s="37"/>
      <c r="BA181" s="38"/>
      <c r="BB181" s="38"/>
      <c r="BC181" s="40"/>
      <c r="BD181" s="40"/>
      <c r="BE181" s="40"/>
      <c r="BF181" s="40"/>
      <c r="BG181" s="40"/>
      <c r="BH181" s="40"/>
      <c r="BI181" s="40"/>
      <c r="BJ181" s="40"/>
      <c r="BK181" s="36"/>
      <c r="BL181" s="111"/>
      <c r="BM181" s="111"/>
      <c r="BN181" s="111"/>
      <c r="BO181" s="111"/>
      <c r="BP181" s="37"/>
      <c r="BQ181" s="38"/>
      <c r="BR181" s="38"/>
      <c r="BS181" s="40"/>
      <c r="BT181" s="40"/>
      <c r="BU181" s="40"/>
      <c r="BV181" s="40"/>
      <c r="BW181" s="40"/>
      <c r="BX181" s="40"/>
      <c r="BY181" s="40"/>
      <c r="BZ181" s="40"/>
      <c r="CA181" s="36"/>
      <c r="CB181" s="111"/>
      <c r="CC181" s="111"/>
      <c r="CD181" s="111"/>
      <c r="CE181" s="111"/>
      <c r="CF181" s="37"/>
      <c r="CG181" s="38"/>
      <c r="CH181" s="38"/>
      <c r="CI181" s="40"/>
      <c r="CJ181" s="40"/>
      <c r="CK181" s="40"/>
      <c r="CL181" s="40"/>
      <c r="CM181" s="40"/>
      <c r="CN181" s="40"/>
      <c r="CO181" s="40"/>
      <c r="CP181" s="40"/>
      <c r="CQ181" s="36"/>
      <c r="CR181" s="111"/>
      <c r="CS181" s="111"/>
      <c r="CT181" s="111"/>
      <c r="CU181" s="111"/>
      <c r="CV181" s="37"/>
      <c r="CW181" s="38"/>
      <c r="CX181" s="38"/>
      <c r="CY181" s="40"/>
      <c r="CZ181" s="40"/>
      <c r="DA181" s="40"/>
      <c r="DB181" s="40"/>
      <c r="DC181" s="40"/>
      <c r="DD181" s="40"/>
      <c r="DE181" s="40"/>
      <c r="DF181" s="40"/>
      <c r="DG181" s="36"/>
      <c r="DH181" s="111"/>
      <c r="DI181" s="111"/>
      <c r="DJ181" s="111"/>
      <c r="DK181" s="111"/>
      <c r="DL181" s="37"/>
      <c r="DM181" s="38"/>
      <c r="DN181" s="38"/>
      <c r="DO181" s="40"/>
      <c r="DP181" s="40"/>
      <c r="DQ181" s="40"/>
      <c r="DR181" s="40"/>
      <c r="DS181" s="40"/>
      <c r="DT181" s="40"/>
      <c r="DU181" s="40"/>
      <c r="DV181" s="40"/>
      <c r="DW181" s="36"/>
      <c r="DX181" s="111"/>
      <c r="DY181" s="111"/>
      <c r="DZ181" s="111"/>
      <c r="EA181" s="111"/>
      <c r="EB181" s="37"/>
      <c r="EC181" s="38"/>
      <c r="ED181" s="38"/>
      <c r="EE181" s="40"/>
      <c r="EF181" s="40"/>
      <c r="EG181" s="40"/>
      <c r="EH181" s="40"/>
      <c r="EI181" s="40"/>
      <c r="EJ181" s="40"/>
      <c r="EK181" s="40"/>
      <c r="EL181" s="40"/>
      <c r="EM181" s="36"/>
      <c r="EN181" s="111"/>
      <c r="EO181" s="111"/>
      <c r="EP181" s="111"/>
      <c r="EQ181" s="111"/>
      <c r="ER181" s="37"/>
      <c r="ES181" s="38"/>
      <c r="ET181" s="38"/>
      <c r="EU181" s="40"/>
      <c r="EV181" s="40"/>
      <c r="EW181" s="40"/>
      <c r="EX181" s="40"/>
      <c r="EY181" s="40"/>
      <c r="EZ181" s="40"/>
      <c r="FA181" s="40"/>
      <c r="FB181" s="40"/>
      <c r="FC181" s="36"/>
      <c r="FD181" s="111"/>
      <c r="FE181" s="111"/>
      <c r="FF181" s="111"/>
      <c r="FG181" s="111"/>
      <c r="FH181" s="37"/>
      <c r="FI181" s="38"/>
      <c r="FJ181" s="38"/>
      <c r="FK181" s="40"/>
      <c r="FL181" s="40"/>
      <c r="FM181" s="40"/>
      <c r="FN181" s="40"/>
      <c r="FO181" s="40"/>
      <c r="FP181" s="40"/>
      <c r="FQ181" s="40"/>
      <c r="FR181" s="40"/>
      <c r="FS181" s="36"/>
      <c r="FT181" s="111"/>
      <c r="FU181" s="111"/>
      <c r="FV181" s="111"/>
      <c r="FW181" s="111"/>
      <c r="FX181" s="37"/>
      <c r="FY181" s="38"/>
      <c r="FZ181" s="38"/>
      <c r="GA181" s="40"/>
      <c r="GB181" s="40"/>
      <c r="GC181" s="40"/>
      <c r="GD181" s="40"/>
      <c r="GE181" s="40"/>
      <c r="GF181" s="40"/>
      <c r="GG181" s="40"/>
      <c r="GH181" s="40"/>
      <c r="GI181" s="36"/>
      <c r="GJ181" s="111"/>
      <c r="GK181" s="111"/>
      <c r="GL181" s="111"/>
      <c r="GM181" s="111"/>
      <c r="GN181" s="37"/>
      <c r="GO181" s="38"/>
      <c r="GP181" s="38"/>
      <c r="GQ181" s="40"/>
      <c r="GR181" s="40"/>
      <c r="GS181" s="40"/>
      <c r="GT181" s="40"/>
      <c r="GU181" s="40"/>
      <c r="GV181" s="40"/>
      <c r="GW181" s="40"/>
      <c r="GX181" s="40"/>
      <c r="GY181" s="36"/>
      <c r="GZ181" s="111"/>
      <c r="HA181" s="111"/>
      <c r="HB181" s="111"/>
      <c r="HC181" s="111"/>
      <c r="HD181" s="37"/>
      <c r="HE181" s="38"/>
      <c r="HF181" s="38"/>
      <c r="HG181" s="40"/>
      <c r="HH181" s="40"/>
      <c r="HI181" s="40"/>
      <c r="HJ181" s="40"/>
      <c r="HK181" s="40"/>
      <c r="HL181" s="40"/>
      <c r="HM181" s="40"/>
      <c r="HN181" s="40"/>
      <c r="HO181" s="36"/>
      <c r="HP181" s="111"/>
      <c r="HQ181" s="111"/>
      <c r="HR181" s="111"/>
      <c r="HS181" s="111"/>
      <c r="HT181" s="37"/>
      <c r="HU181" s="38"/>
      <c r="HV181" s="38"/>
      <c r="HW181" s="40"/>
      <c r="HX181" s="40"/>
      <c r="HY181" s="40"/>
      <c r="HZ181" s="40"/>
      <c r="IA181" s="40"/>
      <c r="IB181" s="40"/>
      <c r="IC181" s="40"/>
      <c r="ID181" s="40"/>
      <c r="IE181" s="36"/>
      <c r="IF181" s="111"/>
      <c r="IG181" s="111"/>
      <c r="IH181" s="111"/>
      <c r="II181" s="111"/>
      <c r="IJ181" s="37"/>
      <c r="IK181" s="38"/>
      <c r="IL181" s="38"/>
      <c r="IM181" s="40"/>
      <c r="IN181" s="40"/>
      <c r="IO181" s="40"/>
      <c r="IP181" s="40"/>
      <c r="IQ181" s="40"/>
      <c r="IR181" s="40"/>
      <c r="IS181" s="40"/>
    </row>
    <row r="182" spans="1:253" s="3" customFormat="1" ht="18.75" customHeight="1">
      <c r="A182" s="125"/>
      <c r="B182" s="88"/>
      <c r="C182" s="19"/>
      <c r="D182" s="19"/>
      <c r="E182" s="19"/>
      <c r="F182" s="23">
        <v>2016</v>
      </c>
      <c r="G182" s="24">
        <f t="shared" si="76"/>
        <v>79809.70000000001</v>
      </c>
      <c r="H182" s="24">
        <f>J182+L182+N182+P182</f>
        <v>79809.70000000001</v>
      </c>
      <c r="I182" s="24">
        <f aca="true" t="shared" si="85" ref="I182:P182">I57</f>
        <v>79809.70000000001</v>
      </c>
      <c r="J182" s="24">
        <f t="shared" si="85"/>
        <v>79809.70000000001</v>
      </c>
      <c r="K182" s="24">
        <f t="shared" si="85"/>
        <v>0</v>
      </c>
      <c r="L182" s="24">
        <f t="shared" si="85"/>
        <v>0</v>
      </c>
      <c r="M182" s="24">
        <f t="shared" si="85"/>
        <v>0</v>
      </c>
      <c r="N182" s="24">
        <f t="shared" si="85"/>
        <v>0</v>
      </c>
      <c r="O182" s="24">
        <f t="shared" si="85"/>
        <v>0</v>
      </c>
      <c r="P182" s="24">
        <f t="shared" si="85"/>
        <v>0</v>
      </c>
      <c r="Q182" s="2"/>
      <c r="R182" s="111"/>
      <c r="S182" s="111"/>
      <c r="T182" s="37"/>
      <c r="U182" s="38"/>
      <c r="V182" s="38"/>
      <c r="W182" s="40"/>
      <c r="X182" s="40"/>
      <c r="Y182" s="40"/>
      <c r="Z182" s="40"/>
      <c r="AA182" s="40"/>
      <c r="AB182" s="40"/>
      <c r="AC182" s="40"/>
      <c r="AD182" s="40"/>
      <c r="AE182" s="36"/>
      <c r="AF182" s="111"/>
      <c r="AG182" s="111"/>
      <c r="AH182" s="111"/>
      <c r="AI182" s="111"/>
      <c r="AJ182" s="37"/>
      <c r="AK182" s="38"/>
      <c r="AL182" s="38"/>
      <c r="AM182" s="40"/>
      <c r="AN182" s="40"/>
      <c r="AO182" s="40"/>
      <c r="AP182" s="40"/>
      <c r="AQ182" s="40"/>
      <c r="AR182" s="40"/>
      <c r="AS182" s="40"/>
      <c r="AT182" s="40"/>
      <c r="AU182" s="36"/>
      <c r="AV182" s="111"/>
      <c r="AW182" s="111"/>
      <c r="AX182" s="111"/>
      <c r="AY182" s="111"/>
      <c r="AZ182" s="37"/>
      <c r="BA182" s="38"/>
      <c r="BB182" s="38"/>
      <c r="BC182" s="40"/>
      <c r="BD182" s="40"/>
      <c r="BE182" s="40"/>
      <c r="BF182" s="40"/>
      <c r="BG182" s="40"/>
      <c r="BH182" s="40"/>
      <c r="BI182" s="40"/>
      <c r="BJ182" s="40"/>
      <c r="BK182" s="36"/>
      <c r="BL182" s="111"/>
      <c r="BM182" s="111"/>
      <c r="BN182" s="111"/>
      <c r="BO182" s="111"/>
      <c r="BP182" s="37"/>
      <c r="BQ182" s="38"/>
      <c r="BR182" s="38"/>
      <c r="BS182" s="40"/>
      <c r="BT182" s="40"/>
      <c r="BU182" s="40"/>
      <c r="BV182" s="40"/>
      <c r="BW182" s="40"/>
      <c r="BX182" s="40"/>
      <c r="BY182" s="40"/>
      <c r="BZ182" s="40"/>
      <c r="CA182" s="36"/>
      <c r="CB182" s="111"/>
      <c r="CC182" s="111"/>
      <c r="CD182" s="111"/>
      <c r="CE182" s="111"/>
      <c r="CF182" s="37"/>
      <c r="CG182" s="38"/>
      <c r="CH182" s="38"/>
      <c r="CI182" s="40"/>
      <c r="CJ182" s="40"/>
      <c r="CK182" s="40"/>
      <c r="CL182" s="40"/>
      <c r="CM182" s="40"/>
      <c r="CN182" s="40"/>
      <c r="CO182" s="40"/>
      <c r="CP182" s="40"/>
      <c r="CQ182" s="36"/>
      <c r="CR182" s="111"/>
      <c r="CS182" s="111"/>
      <c r="CT182" s="111"/>
      <c r="CU182" s="111"/>
      <c r="CV182" s="37"/>
      <c r="CW182" s="38"/>
      <c r="CX182" s="38"/>
      <c r="CY182" s="40"/>
      <c r="CZ182" s="40"/>
      <c r="DA182" s="40"/>
      <c r="DB182" s="40"/>
      <c r="DC182" s="40"/>
      <c r="DD182" s="40"/>
      <c r="DE182" s="40"/>
      <c r="DF182" s="40"/>
      <c r="DG182" s="36"/>
      <c r="DH182" s="111"/>
      <c r="DI182" s="111"/>
      <c r="DJ182" s="111"/>
      <c r="DK182" s="111"/>
      <c r="DL182" s="37"/>
      <c r="DM182" s="38"/>
      <c r="DN182" s="38"/>
      <c r="DO182" s="40"/>
      <c r="DP182" s="40"/>
      <c r="DQ182" s="40"/>
      <c r="DR182" s="40"/>
      <c r="DS182" s="40"/>
      <c r="DT182" s="40"/>
      <c r="DU182" s="40"/>
      <c r="DV182" s="40"/>
      <c r="DW182" s="36"/>
      <c r="DX182" s="111"/>
      <c r="DY182" s="111"/>
      <c r="DZ182" s="111"/>
      <c r="EA182" s="111"/>
      <c r="EB182" s="37"/>
      <c r="EC182" s="38"/>
      <c r="ED182" s="38"/>
      <c r="EE182" s="40"/>
      <c r="EF182" s="40"/>
      <c r="EG182" s="40"/>
      <c r="EH182" s="40"/>
      <c r="EI182" s="40"/>
      <c r="EJ182" s="40"/>
      <c r="EK182" s="40"/>
      <c r="EL182" s="40"/>
      <c r="EM182" s="36"/>
      <c r="EN182" s="111"/>
      <c r="EO182" s="111"/>
      <c r="EP182" s="111"/>
      <c r="EQ182" s="111"/>
      <c r="ER182" s="37"/>
      <c r="ES182" s="38"/>
      <c r="ET182" s="38"/>
      <c r="EU182" s="40"/>
      <c r="EV182" s="40"/>
      <c r="EW182" s="40"/>
      <c r="EX182" s="40"/>
      <c r="EY182" s="40"/>
      <c r="EZ182" s="40"/>
      <c r="FA182" s="40"/>
      <c r="FB182" s="40"/>
      <c r="FC182" s="36"/>
      <c r="FD182" s="111"/>
      <c r="FE182" s="111"/>
      <c r="FF182" s="111"/>
      <c r="FG182" s="111"/>
      <c r="FH182" s="37"/>
      <c r="FI182" s="38"/>
      <c r="FJ182" s="38"/>
      <c r="FK182" s="40"/>
      <c r="FL182" s="40"/>
      <c r="FM182" s="40"/>
      <c r="FN182" s="40"/>
      <c r="FO182" s="40"/>
      <c r="FP182" s="40"/>
      <c r="FQ182" s="40"/>
      <c r="FR182" s="40"/>
      <c r="FS182" s="36"/>
      <c r="FT182" s="111"/>
      <c r="FU182" s="111"/>
      <c r="FV182" s="111"/>
      <c r="FW182" s="111"/>
      <c r="FX182" s="37"/>
      <c r="FY182" s="38"/>
      <c r="FZ182" s="38"/>
      <c r="GA182" s="40"/>
      <c r="GB182" s="40"/>
      <c r="GC182" s="40"/>
      <c r="GD182" s="40"/>
      <c r="GE182" s="40"/>
      <c r="GF182" s="40"/>
      <c r="GG182" s="40"/>
      <c r="GH182" s="40"/>
      <c r="GI182" s="36"/>
      <c r="GJ182" s="111"/>
      <c r="GK182" s="111"/>
      <c r="GL182" s="111"/>
      <c r="GM182" s="111"/>
      <c r="GN182" s="37"/>
      <c r="GO182" s="38"/>
      <c r="GP182" s="38"/>
      <c r="GQ182" s="40"/>
      <c r="GR182" s="40"/>
      <c r="GS182" s="40"/>
      <c r="GT182" s="40"/>
      <c r="GU182" s="40"/>
      <c r="GV182" s="40"/>
      <c r="GW182" s="40"/>
      <c r="GX182" s="40"/>
      <c r="GY182" s="36"/>
      <c r="GZ182" s="111"/>
      <c r="HA182" s="111"/>
      <c r="HB182" s="111"/>
      <c r="HC182" s="111"/>
      <c r="HD182" s="37"/>
      <c r="HE182" s="38"/>
      <c r="HF182" s="38"/>
      <c r="HG182" s="40"/>
      <c r="HH182" s="40"/>
      <c r="HI182" s="40"/>
      <c r="HJ182" s="40"/>
      <c r="HK182" s="40"/>
      <c r="HL182" s="40"/>
      <c r="HM182" s="40"/>
      <c r="HN182" s="40"/>
      <c r="HO182" s="36"/>
      <c r="HP182" s="111"/>
      <c r="HQ182" s="111"/>
      <c r="HR182" s="111"/>
      <c r="HS182" s="111"/>
      <c r="HT182" s="37"/>
      <c r="HU182" s="38"/>
      <c r="HV182" s="38"/>
      <c r="HW182" s="40"/>
      <c r="HX182" s="40"/>
      <c r="HY182" s="40"/>
      <c r="HZ182" s="40"/>
      <c r="IA182" s="40"/>
      <c r="IB182" s="40"/>
      <c r="IC182" s="40"/>
      <c r="ID182" s="40"/>
      <c r="IE182" s="36"/>
      <c r="IF182" s="111"/>
      <c r="IG182" s="111"/>
      <c r="IH182" s="111"/>
      <c r="II182" s="111"/>
      <c r="IJ182" s="37"/>
      <c r="IK182" s="38"/>
      <c r="IL182" s="38"/>
      <c r="IM182" s="40"/>
      <c r="IN182" s="40"/>
      <c r="IO182" s="40"/>
      <c r="IP182" s="40"/>
      <c r="IQ182" s="40"/>
      <c r="IR182" s="40"/>
      <c r="IS182" s="40"/>
    </row>
    <row r="183" spans="1:253" s="3" customFormat="1" ht="18.75" customHeight="1">
      <c r="A183" s="125"/>
      <c r="B183" s="88"/>
      <c r="C183" s="19"/>
      <c r="D183" s="19"/>
      <c r="E183" s="19"/>
      <c r="F183" s="23">
        <v>2017</v>
      </c>
      <c r="G183" s="24">
        <f t="shared" si="76"/>
        <v>163977.7</v>
      </c>
      <c r="H183" s="24">
        <f>J183+L183+N183+P183</f>
        <v>163977.7</v>
      </c>
      <c r="I183" s="24">
        <f aca="true" t="shared" si="86" ref="I183:P183">I58</f>
        <v>33977.7</v>
      </c>
      <c r="J183" s="24">
        <f t="shared" si="86"/>
        <v>33977.7</v>
      </c>
      <c r="K183" s="24">
        <f t="shared" si="86"/>
        <v>100000</v>
      </c>
      <c r="L183" s="24">
        <f t="shared" si="86"/>
        <v>100000</v>
      </c>
      <c r="M183" s="24">
        <f t="shared" si="86"/>
        <v>30000</v>
      </c>
      <c r="N183" s="24">
        <f t="shared" si="86"/>
        <v>30000</v>
      </c>
      <c r="O183" s="24">
        <f t="shared" si="86"/>
        <v>0</v>
      </c>
      <c r="P183" s="24">
        <f t="shared" si="86"/>
        <v>0</v>
      </c>
      <c r="Q183" s="2"/>
      <c r="R183" s="111"/>
      <c r="S183" s="111"/>
      <c r="T183" s="37"/>
      <c r="U183" s="38"/>
      <c r="V183" s="38"/>
      <c r="W183" s="40"/>
      <c r="X183" s="40"/>
      <c r="Y183" s="40"/>
      <c r="Z183" s="40"/>
      <c r="AA183" s="40"/>
      <c r="AB183" s="40"/>
      <c r="AC183" s="40"/>
      <c r="AD183" s="40"/>
      <c r="AE183" s="36"/>
      <c r="AF183" s="111"/>
      <c r="AG183" s="111"/>
      <c r="AH183" s="111"/>
      <c r="AI183" s="111"/>
      <c r="AJ183" s="37"/>
      <c r="AK183" s="38"/>
      <c r="AL183" s="38"/>
      <c r="AM183" s="40"/>
      <c r="AN183" s="40"/>
      <c r="AO183" s="40"/>
      <c r="AP183" s="40"/>
      <c r="AQ183" s="40"/>
      <c r="AR183" s="40"/>
      <c r="AS183" s="40"/>
      <c r="AT183" s="40"/>
      <c r="AU183" s="36"/>
      <c r="AV183" s="111"/>
      <c r="AW183" s="111"/>
      <c r="AX183" s="111"/>
      <c r="AY183" s="111"/>
      <c r="AZ183" s="37"/>
      <c r="BA183" s="38"/>
      <c r="BB183" s="38"/>
      <c r="BC183" s="40"/>
      <c r="BD183" s="40"/>
      <c r="BE183" s="40"/>
      <c r="BF183" s="40"/>
      <c r="BG183" s="40"/>
      <c r="BH183" s="40"/>
      <c r="BI183" s="40"/>
      <c r="BJ183" s="40"/>
      <c r="BK183" s="36"/>
      <c r="BL183" s="111"/>
      <c r="BM183" s="111"/>
      <c r="BN183" s="111"/>
      <c r="BO183" s="111"/>
      <c r="BP183" s="37"/>
      <c r="BQ183" s="38"/>
      <c r="BR183" s="38"/>
      <c r="BS183" s="40"/>
      <c r="BT183" s="40"/>
      <c r="BU183" s="40"/>
      <c r="BV183" s="40"/>
      <c r="BW183" s="40"/>
      <c r="BX183" s="40"/>
      <c r="BY183" s="40"/>
      <c r="BZ183" s="40"/>
      <c r="CA183" s="36"/>
      <c r="CB183" s="111"/>
      <c r="CC183" s="111"/>
      <c r="CD183" s="111"/>
      <c r="CE183" s="111"/>
      <c r="CF183" s="37"/>
      <c r="CG183" s="38"/>
      <c r="CH183" s="38"/>
      <c r="CI183" s="40"/>
      <c r="CJ183" s="40"/>
      <c r="CK183" s="40"/>
      <c r="CL183" s="40"/>
      <c r="CM183" s="40"/>
      <c r="CN183" s="40"/>
      <c r="CO183" s="40"/>
      <c r="CP183" s="40"/>
      <c r="CQ183" s="36"/>
      <c r="CR183" s="111"/>
      <c r="CS183" s="111"/>
      <c r="CT183" s="111"/>
      <c r="CU183" s="111"/>
      <c r="CV183" s="37"/>
      <c r="CW183" s="38"/>
      <c r="CX183" s="38"/>
      <c r="CY183" s="40"/>
      <c r="CZ183" s="40"/>
      <c r="DA183" s="40"/>
      <c r="DB183" s="40"/>
      <c r="DC183" s="40"/>
      <c r="DD183" s="40"/>
      <c r="DE183" s="40"/>
      <c r="DF183" s="40"/>
      <c r="DG183" s="36"/>
      <c r="DH183" s="111"/>
      <c r="DI183" s="111"/>
      <c r="DJ183" s="111"/>
      <c r="DK183" s="111"/>
      <c r="DL183" s="37"/>
      <c r="DM183" s="38"/>
      <c r="DN183" s="38"/>
      <c r="DO183" s="40"/>
      <c r="DP183" s="40"/>
      <c r="DQ183" s="40"/>
      <c r="DR183" s="40"/>
      <c r="DS183" s="40"/>
      <c r="DT183" s="40"/>
      <c r="DU183" s="40"/>
      <c r="DV183" s="40"/>
      <c r="DW183" s="36"/>
      <c r="DX183" s="111"/>
      <c r="DY183" s="111"/>
      <c r="DZ183" s="111"/>
      <c r="EA183" s="111"/>
      <c r="EB183" s="37"/>
      <c r="EC183" s="38"/>
      <c r="ED183" s="38"/>
      <c r="EE183" s="40"/>
      <c r="EF183" s="40"/>
      <c r="EG183" s="40"/>
      <c r="EH183" s="40"/>
      <c r="EI183" s="40"/>
      <c r="EJ183" s="40"/>
      <c r="EK183" s="40"/>
      <c r="EL183" s="40"/>
      <c r="EM183" s="36"/>
      <c r="EN183" s="111"/>
      <c r="EO183" s="111"/>
      <c r="EP183" s="111"/>
      <c r="EQ183" s="111"/>
      <c r="ER183" s="37"/>
      <c r="ES183" s="38"/>
      <c r="ET183" s="38"/>
      <c r="EU183" s="40"/>
      <c r="EV183" s="40"/>
      <c r="EW183" s="40"/>
      <c r="EX183" s="40"/>
      <c r="EY183" s="40"/>
      <c r="EZ183" s="40"/>
      <c r="FA183" s="40"/>
      <c r="FB183" s="40"/>
      <c r="FC183" s="36"/>
      <c r="FD183" s="111"/>
      <c r="FE183" s="111"/>
      <c r="FF183" s="111"/>
      <c r="FG183" s="111"/>
      <c r="FH183" s="37"/>
      <c r="FI183" s="38"/>
      <c r="FJ183" s="38"/>
      <c r="FK183" s="40"/>
      <c r="FL183" s="40"/>
      <c r="FM183" s="40"/>
      <c r="FN183" s="40"/>
      <c r="FO183" s="40"/>
      <c r="FP183" s="40"/>
      <c r="FQ183" s="40"/>
      <c r="FR183" s="40"/>
      <c r="FS183" s="36"/>
      <c r="FT183" s="111"/>
      <c r="FU183" s="111"/>
      <c r="FV183" s="111"/>
      <c r="FW183" s="111"/>
      <c r="FX183" s="37"/>
      <c r="FY183" s="38"/>
      <c r="FZ183" s="38"/>
      <c r="GA183" s="40"/>
      <c r="GB183" s="40"/>
      <c r="GC183" s="40"/>
      <c r="GD183" s="40"/>
      <c r="GE183" s="40"/>
      <c r="GF183" s="40"/>
      <c r="GG183" s="40"/>
      <c r="GH183" s="40"/>
      <c r="GI183" s="36"/>
      <c r="GJ183" s="111"/>
      <c r="GK183" s="111"/>
      <c r="GL183" s="111"/>
      <c r="GM183" s="111"/>
      <c r="GN183" s="37"/>
      <c r="GO183" s="38"/>
      <c r="GP183" s="38"/>
      <c r="GQ183" s="40"/>
      <c r="GR183" s="40"/>
      <c r="GS183" s="40"/>
      <c r="GT183" s="40"/>
      <c r="GU183" s="40"/>
      <c r="GV183" s="40"/>
      <c r="GW183" s="40"/>
      <c r="GX183" s="40"/>
      <c r="GY183" s="36"/>
      <c r="GZ183" s="111"/>
      <c r="HA183" s="111"/>
      <c r="HB183" s="111"/>
      <c r="HC183" s="111"/>
      <c r="HD183" s="37"/>
      <c r="HE183" s="38"/>
      <c r="HF183" s="38"/>
      <c r="HG183" s="40"/>
      <c r="HH183" s="40"/>
      <c r="HI183" s="40"/>
      <c r="HJ183" s="40"/>
      <c r="HK183" s="40"/>
      <c r="HL183" s="40"/>
      <c r="HM183" s="40"/>
      <c r="HN183" s="40"/>
      <c r="HO183" s="36"/>
      <c r="HP183" s="111"/>
      <c r="HQ183" s="111"/>
      <c r="HR183" s="111"/>
      <c r="HS183" s="111"/>
      <c r="HT183" s="37"/>
      <c r="HU183" s="38"/>
      <c r="HV183" s="38"/>
      <c r="HW183" s="40"/>
      <c r="HX183" s="40"/>
      <c r="HY183" s="40"/>
      <c r="HZ183" s="40"/>
      <c r="IA183" s="40"/>
      <c r="IB183" s="40"/>
      <c r="IC183" s="40"/>
      <c r="ID183" s="40"/>
      <c r="IE183" s="36"/>
      <c r="IF183" s="111"/>
      <c r="IG183" s="111"/>
      <c r="IH183" s="111"/>
      <c r="II183" s="111"/>
      <c r="IJ183" s="37"/>
      <c r="IK183" s="38"/>
      <c r="IL183" s="38"/>
      <c r="IM183" s="40"/>
      <c r="IN183" s="40"/>
      <c r="IO183" s="40"/>
      <c r="IP183" s="40"/>
      <c r="IQ183" s="40"/>
      <c r="IR183" s="40"/>
      <c r="IS183" s="40"/>
    </row>
    <row r="184" spans="1:253" s="3" customFormat="1" ht="18.75" customHeight="1">
      <c r="A184" s="125"/>
      <c r="B184" s="88"/>
      <c r="C184" s="19"/>
      <c r="D184" s="19"/>
      <c r="E184" s="19"/>
      <c r="F184" s="23">
        <v>2018</v>
      </c>
      <c r="G184" s="24">
        <f t="shared" si="76"/>
        <v>264130</v>
      </c>
      <c r="H184" s="24">
        <f>J184+L184+N184+P184</f>
        <v>264130</v>
      </c>
      <c r="I184" s="24">
        <f aca="true" t="shared" si="87" ref="I184:P184">I59</f>
        <v>0</v>
      </c>
      <c r="J184" s="24">
        <f t="shared" si="87"/>
        <v>0</v>
      </c>
      <c r="K184" s="24">
        <f t="shared" si="87"/>
        <v>264130</v>
      </c>
      <c r="L184" s="24">
        <f t="shared" si="87"/>
        <v>264130</v>
      </c>
      <c r="M184" s="24">
        <f t="shared" si="87"/>
        <v>0</v>
      </c>
      <c r="N184" s="24">
        <f t="shared" si="87"/>
        <v>0</v>
      </c>
      <c r="O184" s="24">
        <f t="shared" si="87"/>
        <v>0</v>
      </c>
      <c r="P184" s="24">
        <f t="shared" si="87"/>
        <v>0</v>
      </c>
      <c r="Q184" s="2"/>
      <c r="R184" s="111"/>
      <c r="S184" s="111"/>
      <c r="T184" s="37"/>
      <c r="U184" s="38"/>
      <c r="V184" s="38"/>
      <c r="W184" s="40"/>
      <c r="X184" s="40"/>
      <c r="Y184" s="40"/>
      <c r="Z184" s="40"/>
      <c r="AA184" s="40"/>
      <c r="AB184" s="40"/>
      <c r="AC184" s="40"/>
      <c r="AD184" s="40"/>
      <c r="AE184" s="36"/>
      <c r="AF184" s="111"/>
      <c r="AG184" s="111"/>
      <c r="AH184" s="111"/>
      <c r="AI184" s="111"/>
      <c r="AJ184" s="37"/>
      <c r="AK184" s="38"/>
      <c r="AL184" s="38"/>
      <c r="AM184" s="40"/>
      <c r="AN184" s="40"/>
      <c r="AO184" s="40"/>
      <c r="AP184" s="40"/>
      <c r="AQ184" s="40"/>
      <c r="AR184" s="40"/>
      <c r="AS184" s="40"/>
      <c r="AT184" s="40"/>
      <c r="AU184" s="36"/>
      <c r="AV184" s="111"/>
      <c r="AW184" s="111"/>
      <c r="AX184" s="111"/>
      <c r="AY184" s="111"/>
      <c r="AZ184" s="37"/>
      <c r="BA184" s="38"/>
      <c r="BB184" s="38"/>
      <c r="BC184" s="40"/>
      <c r="BD184" s="40"/>
      <c r="BE184" s="40"/>
      <c r="BF184" s="40"/>
      <c r="BG184" s="40"/>
      <c r="BH184" s="40"/>
      <c r="BI184" s="40"/>
      <c r="BJ184" s="40"/>
      <c r="BK184" s="36"/>
      <c r="BL184" s="111"/>
      <c r="BM184" s="111"/>
      <c r="BN184" s="111"/>
      <c r="BO184" s="111"/>
      <c r="BP184" s="37"/>
      <c r="BQ184" s="38"/>
      <c r="BR184" s="38"/>
      <c r="BS184" s="40"/>
      <c r="BT184" s="40"/>
      <c r="BU184" s="40"/>
      <c r="BV184" s="40"/>
      <c r="BW184" s="40"/>
      <c r="BX184" s="40"/>
      <c r="BY184" s="40"/>
      <c r="BZ184" s="40"/>
      <c r="CA184" s="36"/>
      <c r="CB184" s="111"/>
      <c r="CC184" s="111"/>
      <c r="CD184" s="111"/>
      <c r="CE184" s="111"/>
      <c r="CF184" s="37"/>
      <c r="CG184" s="38"/>
      <c r="CH184" s="38"/>
      <c r="CI184" s="40"/>
      <c r="CJ184" s="40"/>
      <c r="CK184" s="40"/>
      <c r="CL184" s="40"/>
      <c r="CM184" s="40"/>
      <c r="CN184" s="40"/>
      <c r="CO184" s="40"/>
      <c r="CP184" s="40"/>
      <c r="CQ184" s="36"/>
      <c r="CR184" s="111"/>
      <c r="CS184" s="111"/>
      <c r="CT184" s="111"/>
      <c r="CU184" s="111"/>
      <c r="CV184" s="37"/>
      <c r="CW184" s="38"/>
      <c r="CX184" s="38"/>
      <c r="CY184" s="40"/>
      <c r="CZ184" s="40"/>
      <c r="DA184" s="40"/>
      <c r="DB184" s="40"/>
      <c r="DC184" s="40"/>
      <c r="DD184" s="40"/>
      <c r="DE184" s="40"/>
      <c r="DF184" s="40"/>
      <c r="DG184" s="36"/>
      <c r="DH184" s="111"/>
      <c r="DI184" s="111"/>
      <c r="DJ184" s="111"/>
      <c r="DK184" s="111"/>
      <c r="DL184" s="37"/>
      <c r="DM184" s="38"/>
      <c r="DN184" s="38"/>
      <c r="DO184" s="40"/>
      <c r="DP184" s="40"/>
      <c r="DQ184" s="40"/>
      <c r="DR184" s="40"/>
      <c r="DS184" s="40"/>
      <c r="DT184" s="40"/>
      <c r="DU184" s="40"/>
      <c r="DV184" s="40"/>
      <c r="DW184" s="36"/>
      <c r="DX184" s="111"/>
      <c r="DY184" s="111"/>
      <c r="DZ184" s="111"/>
      <c r="EA184" s="111"/>
      <c r="EB184" s="37"/>
      <c r="EC184" s="38"/>
      <c r="ED184" s="38"/>
      <c r="EE184" s="40"/>
      <c r="EF184" s="40"/>
      <c r="EG184" s="40"/>
      <c r="EH184" s="40"/>
      <c r="EI184" s="40"/>
      <c r="EJ184" s="40"/>
      <c r="EK184" s="40"/>
      <c r="EL184" s="40"/>
      <c r="EM184" s="36"/>
      <c r="EN184" s="111"/>
      <c r="EO184" s="111"/>
      <c r="EP184" s="111"/>
      <c r="EQ184" s="111"/>
      <c r="ER184" s="37"/>
      <c r="ES184" s="38"/>
      <c r="ET184" s="38"/>
      <c r="EU184" s="40"/>
      <c r="EV184" s="40"/>
      <c r="EW184" s="40"/>
      <c r="EX184" s="40"/>
      <c r="EY184" s="40"/>
      <c r="EZ184" s="40"/>
      <c r="FA184" s="40"/>
      <c r="FB184" s="40"/>
      <c r="FC184" s="36"/>
      <c r="FD184" s="111"/>
      <c r="FE184" s="111"/>
      <c r="FF184" s="111"/>
      <c r="FG184" s="111"/>
      <c r="FH184" s="37"/>
      <c r="FI184" s="38"/>
      <c r="FJ184" s="38"/>
      <c r="FK184" s="40"/>
      <c r="FL184" s="40"/>
      <c r="FM184" s="40"/>
      <c r="FN184" s="40"/>
      <c r="FO184" s="40"/>
      <c r="FP184" s="40"/>
      <c r="FQ184" s="40"/>
      <c r="FR184" s="40"/>
      <c r="FS184" s="36"/>
      <c r="FT184" s="111"/>
      <c r="FU184" s="111"/>
      <c r="FV184" s="111"/>
      <c r="FW184" s="111"/>
      <c r="FX184" s="37"/>
      <c r="FY184" s="38"/>
      <c r="FZ184" s="38"/>
      <c r="GA184" s="40"/>
      <c r="GB184" s="40"/>
      <c r="GC184" s="40"/>
      <c r="GD184" s="40"/>
      <c r="GE184" s="40"/>
      <c r="GF184" s="40"/>
      <c r="GG184" s="40"/>
      <c r="GH184" s="40"/>
      <c r="GI184" s="36"/>
      <c r="GJ184" s="111"/>
      <c r="GK184" s="111"/>
      <c r="GL184" s="111"/>
      <c r="GM184" s="111"/>
      <c r="GN184" s="37"/>
      <c r="GO184" s="38"/>
      <c r="GP184" s="38"/>
      <c r="GQ184" s="40"/>
      <c r="GR184" s="40"/>
      <c r="GS184" s="40"/>
      <c r="GT184" s="40"/>
      <c r="GU184" s="40"/>
      <c r="GV184" s="40"/>
      <c r="GW184" s="40"/>
      <c r="GX184" s="40"/>
      <c r="GY184" s="36"/>
      <c r="GZ184" s="111"/>
      <c r="HA184" s="111"/>
      <c r="HB184" s="111"/>
      <c r="HC184" s="111"/>
      <c r="HD184" s="37"/>
      <c r="HE184" s="38"/>
      <c r="HF184" s="38"/>
      <c r="HG184" s="40"/>
      <c r="HH184" s="40"/>
      <c r="HI184" s="40"/>
      <c r="HJ184" s="40"/>
      <c r="HK184" s="40"/>
      <c r="HL184" s="40"/>
      <c r="HM184" s="40"/>
      <c r="HN184" s="40"/>
      <c r="HO184" s="36"/>
      <c r="HP184" s="111"/>
      <c r="HQ184" s="111"/>
      <c r="HR184" s="111"/>
      <c r="HS184" s="111"/>
      <c r="HT184" s="37"/>
      <c r="HU184" s="38"/>
      <c r="HV184" s="38"/>
      <c r="HW184" s="40"/>
      <c r="HX184" s="40"/>
      <c r="HY184" s="40"/>
      <c r="HZ184" s="40"/>
      <c r="IA184" s="40"/>
      <c r="IB184" s="40"/>
      <c r="IC184" s="40"/>
      <c r="ID184" s="40"/>
      <c r="IE184" s="36"/>
      <c r="IF184" s="111"/>
      <c r="IG184" s="111"/>
      <c r="IH184" s="111"/>
      <c r="II184" s="111"/>
      <c r="IJ184" s="37"/>
      <c r="IK184" s="38"/>
      <c r="IL184" s="38"/>
      <c r="IM184" s="40"/>
      <c r="IN184" s="40"/>
      <c r="IO184" s="40"/>
      <c r="IP184" s="40"/>
      <c r="IQ184" s="40"/>
      <c r="IR184" s="40"/>
      <c r="IS184" s="40"/>
    </row>
    <row r="185" spans="1:253" s="3" customFormat="1" ht="18.75" customHeight="1">
      <c r="A185" s="125"/>
      <c r="B185" s="88"/>
      <c r="C185" s="19"/>
      <c r="D185" s="19"/>
      <c r="E185" s="19"/>
      <c r="F185" s="23">
        <v>2019</v>
      </c>
      <c r="G185" s="24">
        <f aca="true" t="shared" si="88" ref="G185:G191">I185+K185+M185+O185</f>
        <v>835863.3999999999</v>
      </c>
      <c r="H185" s="24">
        <f aca="true" t="shared" si="89" ref="H185:H191">J185+L185+N185+P185</f>
        <v>835863.3999999999</v>
      </c>
      <c r="I185" s="24">
        <f aca="true" t="shared" si="90" ref="I185:P185">I60</f>
        <v>37931.7</v>
      </c>
      <c r="J185" s="24">
        <f t="shared" si="90"/>
        <v>37931.7</v>
      </c>
      <c r="K185" s="24">
        <f t="shared" si="90"/>
        <v>760000</v>
      </c>
      <c r="L185" s="24">
        <f t="shared" si="90"/>
        <v>760000</v>
      </c>
      <c r="M185" s="24">
        <f t="shared" si="90"/>
        <v>37931.7</v>
      </c>
      <c r="N185" s="24">
        <f t="shared" si="90"/>
        <v>37931.7</v>
      </c>
      <c r="O185" s="24">
        <f t="shared" si="90"/>
        <v>0</v>
      </c>
      <c r="P185" s="24">
        <f t="shared" si="90"/>
        <v>0</v>
      </c>
      <c r="Q185" s="2"/>
      <c r="R185" s="111"/>
      <c r="S185" s="111"/>
      <c r="T185" s="37"/>
      <c r="U185" s="38"/>
      <c r="V185" s="38"/>
      <c r="W185" s="42"/>
      <c r="X185" s="42"/>
      <c r="Y185" s="42"/>
      <c r="Z185" s="42"/>
      <c r="AA185" s="42"/>
      <c r="AB185" s="42"/>
      <c r="AC185" s="42"/>
      <c r="AD185" s="42"/>
      <c r="AE185" s="36"/>
      <c r="AF185" s="111"/>
      <c r="AG185" s="111"/>
      <c r="AH185" s="111"/>
      <c r="AI185" s="111"/>
      <c r="AJ185" s="37"/>
      <c r="AK185" s="38"/>
      <c r="AL185" s="38"/>
      <c r="AM185" s="42"/>
      <c r="AN185" s="42"/>
      <c r="AO185" s="42"/>
      <c r="AP185" s="42"/>
      <c r="AQ185" s="42"/>
      <c r="AR185" s="42"/>
      <c r="AS185" s="42"/>
      <c r="AT185" s="42"/>
      <c r="AU185" s="36"/>
      <c r="AV185" s="111"/>
      <c r="AW185" s="111"/>
      <c r="AX185" s="111"/>
      <c r="AY185" s="111"/>
      <c r="AZ185" s="37"/>
      <c r="BA185" s="38"/>
      <c r="BB185" s="38"/>
      <c r="BC185" s="42"/>
      <c r="BD185" s="42"/>
      <c r="BE185" s="42"/>
      <c r="BF185" s="42"/>
      <c r="BG185" s="42"/>
      <c r="BH185" s="42"/>
      <c r="BI185" s="42"/>
      <c r="BJ185" s="42"/>
      <c r="BK185" s="36"/>
      <c r="BL185" s="111"/>
      <c r="BM185" s="111"/>
      <c r="BN185" s="111"/>
      <c r="BO185" s="111"/>
      <c r="BP185" s="37"/>
      <c r="BQ185" s="38"/>
      <c r="BR185" s="38"/>
      <c r="BS185" s="42"/>
      <c r="BT185" s="42"/>
      <c r="BU185" s="42"/>
      <c r="BV185" s="42"/>
      <c r="BW185" s="42"/>
      <c r="BX185" s="42"/>
      <c r="BY185" s="42"/>
      <c r="BZ185" s="42"/>
      <c r="CA185" s="36"/>
      <c r="CB185" s="111"/>
      <c r="CC185" s="111"/>
      <c r="CD185" s="111"/>
      <c r="CE185" s="111"/>
      <c r="CF185" s="37"/>
      <c r="CG185" s="38"/>
      <c r="CH185" s="38"/>
      <c r="CI185" s="42"/>
      <c r="CJ185" s="42"/>
      <c r="CK185" s="42"/>
      <c r="CL185" s="42"/>
      <c r="CM185" s="42"/>
      <c r="CN185" s="42"/>
      <c r="CO185" s="42"/>
      <c r="CP185" s="42"/>
      <c r="CQ185" s="36"/>
      <c r="CR185" s="111"/>
      <c r="CS185" s="111"/>
      <c r="CT185" s="111"/>
      <c r="CU185" s="111"/>
      <c r="CV185" s="37"/>
      <c r="CW185" s="38"/>
      <c r="CX185" s="38"/>
      <c r="CY185" s="42"/>
      <c r="CZ185" s="42"/>
      <c r="DA185" s="42"/>
      <c r="DB185" s="42"/>
      <c r="DC185" s="42"/>
      <c r="DD185" s="42"/>
      <c r="DE185" s="42"/>
      <c r="DF185" s="42"/>
      <c r="DG185" s="36"/>
      <c r="DH185" s="111"/>
      <c r="DI185" s="111"/>
      <c r="DJ185" s="111"/>
      <c r="DK185" s="111"/>
      <c r="DL185" s="37"/>
      <c r="DM185" s="38"/>
      <c r="DN185" s="38"/>
      <c r="DO185" s="42"/>
      <c r="DP185" s="42"/>
      <c r="DQ185" s="42"/>
      <c r="DR185" s="42"/>
      <c r="DS185" s="42"/>
      <c r="DT185" s="42"/>
      <c r="DU185" s="42"/>
      <c r="DV185" s="42"/>
      <c r="DW185" s="36"/>
      <c r="DX185" s="111"/>
      <c r="DY185" s="111"/>
      <c r="DZ185" s="111"/>
      <c r="EA185" s="111"/>
      <c r="EB185" s="37"/>
      <c r="EC185" s="38"/>
      <c r="ED185" s="38"/>
      <c r="EE185" s="42"/>
      <c r="EF185" s="42"/>
      <c r="EG185" s="42"/>
      <c r="EH185" s="42"/>
      <c r="EI185" s="42"/>
      <c r="EJ185" s="42"/>
      <c r="EK185" s="42"/>
      <c r="EL185" s="42"/>
      <c r="EM185" s="36"/>
      <c r="EN185" s="111"/>
      <c r="EO185" s="111"/>
      <c r="EP185" s="111"/>
      <c r="EQ185" s="111"/>
      <c r="ER185" s="37"/>
      <c r="ES185" s="38"/>
      <c r="ET185" s="38"/>
      <c r="EU185" s="42"/>
      <c r="EV185" s="42"/>
      <c r="EW185" s="42"/>
      <c r="EX185" s="42"/>
      <c r="EY185" s="42"/>
      <c r="EZ185" s="42"/>
      <c r="FA185" s="42"/>
      <c r="FB185" s="42"/>
      <c r="FC185" s="36"/>
      <c r="FD185" s="111"/>
      <c r="FE185" s="111"/>
      <c r="FF185" s="111"/>
      <c r="FG185" s="111"/>
      <c r="FH185" s="37"/>
      <c r="FI185" s="38"/>
      <c r="FJ185" s="38"/>
      <c r="FK185" s="42"/>
      <c r="FL185" s="42"/>
      <c r="FM185" s="42"/>
      <c r="FN185" s="42"/>
      <c r="FO185" s="42"/>
      <c r="FP185" s="42"/>
      <c r="FQ185" s="42"/>
      <c r="FR185" s="42"/>
      <c r="FS185" s="36"/>
      <c r="FT185" s="111"/>
      <c r="FU185" s="111"/>
      <c r="FV185" s="111"/>
      <c r="FW185" s="111"/>
      <c r="FX185" s="37"/>
      <c r="FY185" s="38"/>
      <c r="FZ185" s="38"/>
      <c r="GA185" s="42"/>
      <c r="GB185" s="42"/>
      <c r="GC185" s="42"/>
      <c r="GD185" s="42"/>
      <c r="GE185" s="42"/>
      <c r="GF185" s="42"/>
      <c r="GG185" s="42"/>
      <c r="GH185" s="42"/>
      <c r="GI185" s="36"/>
      <c r="GJ185" s="111"/>
      <c r="GK185" s="111"/>
      <c r="GL185" s="111"/>
      <c r="GM185" s="111"/>
      <c r="GN185" s="37"/>
      <c r="GO185" s="38"/>
      <c r="GP185" s="38"/>
      <c r="GQ185" s="42"/>
      <c r="GR185" s="42"/>
      <c r="GS185" s="42"/>
      <c r="GT185" s="42"/>
      <c r="GU185" s="42"/>
      <c r="GV185" s="42"/>
      <c r="GW185" s="42"/>
      <c r="GX185" s="42"/>
      <c r="GY185" s="36"/>
      <c r="GZ185" s="111"/>
      <c r="HA185" s="111"/>
      <c r="HB185" s="111"/>
      <c r="HC185" s="111"/>
      <c r="HD185" s="37"/>
      <c r="HE185" s="38"/>
      <c r="HF185" s="38"/>
      <c r="HG185" s="42"/>
      <c r="HH185" s="42"/>
      <c r="HI185" s="42"/>
      <c r="HJ185" s="42"/>
      <c r="HK185" s="42"/>
      <c r="HL185" s="42"/>
      <c r="HM185" s="42"/>
      <c r="HN185" s="42"/>
      <c r="HO185" s="36"/>
      <c r="HP185" s="111"/>
      <c r="HQ185" s="111"/>
      <c r="HR185" s="111"/>
      <c r="HS185" s="111"/>
      <c r="HT185" s="37"/>
      <c r="HU185" s="38"/>
      <c r="HV185" s="38"/>
      <c r="HW185" s="42"/>
      <c r="HX185" s="42"/>
      <c r="HY185" s="42"/>
      <c r="HZ185" s="42"/>
      <c r="IA185" s="42"/>
      <c r="IB185" s="42"/>
      <c r="IC185" s="42"/>
      <c r="ID185" s="42"/>
      <c r="IE185" s="36"/>
      <c r="IF185" s="111"/>
      <c r="IG185" s="111"/>
      <c r="IH185" s="111"/>
      <c r="II185" s="111"/>
      <c r="IJ185" s="37"/>
      <c r="IK185" s="38"/>
      <c r="IL185" s="38"/>
      <c r="IM185" s="42"/>
      <c r="IN185" s="42"/>
      <c r="IO185" s="42"/>
      <c r="IP185" s="42"/>
      <c r="IQ185" s="42"/>
      <c r="IR185" s="42"/>
      <c r="IS185" s="42"/>
    </row>
    <row r="186" spans="1:253" s="3" customFormat="1" ht="18.75" customHeight="1">
      <c r="A186" s="125"/>
      <c r="B186" s="88"/>
      <c r="C186" s="19"/>
      <c r="D186" s="19"/>
      <c r="E186" s="19"/>
      <c r="F186" s="23">
        <v>2020</v>
      </c>
      <c r="G186" s="24">
        <f t="shared" si="88"/>
        <v>678896.6</v>
      </c>
      <c r="H186" s="24">
        <f t="shared" si="89"/>
        <v>678896.6</v>
      </c>
      <c r="I186" s="24">
        <f aca="true" t="shared" si="91" ref="I186:P186">I61</f>
        <v>0</v>
      </c>
      <c r="J186" s="24">
        <f t="shared" si="91"/>
        <v>0</v>
      </c>
      <c r="K186" s="24">
        <f t="shared" si="91"/>
        <v>678896.6</v>
      </c>
      <c r="L186" s="24">
        <f t="shared" si="91"/>
        <v>678896.6</v>
      </c>
      <c r="M186" s="24">
        <f t="shared" si="91"/>
        <v>0</v>
      </c>
      <c r="N186" s="24">
        <f t="shared" si="91"/>
        <v>0</v>
      </c>
      <c r="O186" s="24">
        <f t="shared" si="91"/>
        <v>0</v>
      </c>
      <c r="P186" s="24">
        <f t="shared" si="91"/>
        <v>0</v>
      </c>
      <c r="Q186" s="2"/>
      <c r="R186" s="111"/>
      <c r="S186" s="111"/>
      <c r="T186" s="37"/>
      <c r="U186" s="38"/>
      <c r="V186" s="38"/>
      <c r="W186" s="38"/>
      <c r="X186" s="38"/>
      <c r="Y186" s="38"/>
      <c r="Z186" s="38"/>
      <c r="AA186" s="38"/>
      <c r="AB186" s="38"/>
      <c r="AC186" s="38"/>
      <c r="AD186" s="38"/>
      <c r="AE186" s="36"/>
      <c r="AF186" s="111"/>
      <c r="AG186" s="111"/>
      <c r="AH186" s="111"/>
      <c r="AI186" s="111"/>
      <c r="AJ186" s="37"/>
      <c r="AK186" s="38"/>
      <c r="AL186" s="38"/>
      <c r="AM186" s="38"/>
      <c r="AN186" s="38"/>
      <c r="AO186" s="38"/>
      <c r="AP186" s="38"/>
      <c r="AQ186" s="38"/>
      <c r="AR186" s="38"/>
      <c r="AS186" s="38"/>
      <c r="AT186" s="38"/>
      <c r="AU186" s="36"/>
      <c r="AV186" s="111"/>
      <c r="AW186" s="111"/>
      <c r="AX186" s="111"/>
      <c r="AY186" s="111"/>
      <c r="AZ186" s="37"/>
      <c r="BA186" s="38"/>
      <c r="BB186" s="38"/>
      <c r="BC186" s="38"/>
      <c r="BD186" s="38"/>
      <c r="BE186" s="38"/>
      <c r="BF186" s="38"/>
      <c r="BG186" s="38"/>
      <c r="BH186" s="38"/>
      <c r="BI186" s="38"/>
      <c r="BJ186" s="38"/>
      <c r="BK186" s="36"/>
      <c r="BL186" s="111"/>
      <c r="BM186" s="111"/>
      <c r="BN186" s="111"/>
      <c r="BO186" s="111"/>
      <c r="BP186" s="37"/>
      <c r="BQ186" s="38"/>
      <c r="BR186" s="38"/>
      <c r="BS186" s="38"/>
      <c r="BT186" s="38"/>
      <c r="BU186" s="38"/>
      <c r="BV186" s="38"/>
      <c r="BW186" s="38"/>
      <c r="BX186" s="38"/>
      <c r="BY186" s="38"/>
      <c r="BZ186" s="38"/>
      <c r="CA186" s="36"/>
      <c r="CB186" s="111"/>
      <c r="CC186" s="111"/>
      <c r="CD186" s="111"/>
      <c r="CE186" s="111"/>
      <c r="CF186" s="37"/>
      <c r="CG186" s="38"/>
      <c r="CH186" s="38"/>
      <c r="CI186" s="38"/>
      <c r="CJ186" s="38"/>
      <c r="CK186" s="38"/>
      <c r="CL186" s="38"/>
      <c r="CM186" s="38"/>
      <c r="CN186" s="38"/>
      <c r="CO186" s="38"/>
      <c r="CP186" s="38"/>
      <c r="CQ186" s="36"/>
      <c r="CR186" s="111"/>
      <c r="CS186" s="111"/>
      <c r="CT186" s="111"/>
      <c r="CU186" s="111"/>
      <c r="CV186" s="37"/>
      <c r="CW186" s="38"/>
      <c r="CX186" s="38"/>
      <c r="CY186" s="38"/>
      <c r="CZ186" s="38"/>
      <c r="DA186" s="38"/>
      <c r="DB186" s="38"/>
      <c r="DC186" s="38"/>
      <c r="DD186" s="38"/>
      <c r="DE186" s="38"/>
      <c r="DF186" s="38"/>
      <c r="DG186" s="36"/>
      <c r="DH186" s="111"/>
      <c r="DI186" s="111"/>
      <c r="DJ186" s="111"/>
      <c r="DK186" s="111"/>
      <c r="DL186" s="37"/>
      <c r="DM186" s="38"/>
      <c r="DN186" s="38"/>
      <c r="DO186" s="38"/>
      <c r="DP186" s="38"/>
      <c r="DQ186" s="38"/>
      <c r="DR186" s="38"/>
      <c r="DS186" s="38"/>
      <c r="DT186" s="38"/>
      <c r="DU186" s="38"/>
      <c r="DV186" s="38"/>
      <c r="DW186" s="36"/>
      <c r="DX186" s="111"/>
      <c r="DY186" s="111"/>
      <c r="DZ186" s="111"/>
      <c r="EA186" s="111"/>
      <c r="EB186" s="37"/>
      <c r="EC186" s="38"/>
      <c r="ED186" s="38"/>
      <c r="EE186" s="38"/>
      <c r="EF186" s="38"/>
      <c r="EG186" s="38"/>
      <c r="EH186" s="38"/>
      <c r="EI186" s="38"/>
      <c r="EJ186" s="38"/>
      <c r="EK186" s="38"/>
      <c r="EL186" s="38"/>
      <c r="EM186" s="36"/>
      <c r="EN186" s="111"/>
      <c r="EO186" s="111"/>
      <c r="EP186" s="111"/>
      <c r="EQ186" s="111"/>
      <c r="ER186" s="37"/>
      <c r="ES186" s="38"/>
      <c r="ET186" s="38"/>
      <c r="EU186" s="38"/>
      <c r="EV186" s="38"/>
      <c r="EW186" s="38"/>
      <c r="EX186" s="38"/>
      <c r="EY186" s="38"/>
      <c r="EZ186" s="38"/>
      <c r="FA186" s="38"/>
      <c r="FB186" s="38"/>
      <c r="FC186" s="36"/>
      <c r="FD186" s="111"/>
      <c r="FE186" s="111"/>
      <c r="FF186" s="111"/>
      <c r="FG186" s="111"/>
      <c r="FH186" s="37"/>
      <c r="FI186" s="38"/>
      <c r="FJ186" s="38"/>
      <c r="FK186" s="38"/>
      <c r="FL186" s="38"/>
      <c r="FM186" s="38"/>
      <c r="FN186" s="38"/>
      <c r="FO186" s="38"/>
      <c r="FP186" s="38"/>
      <c r="FQ186" s="38"/>
      <c r="FR186" s="38"/>
      <c r="FS186" s="36"/>
      <c r="FT186" s="111"/>
      <c r="FU186" s="111"/>
      <c r="FV186" s="111"/>
      <c r="FW186" s="111"/>
      <c r="FX186" s="37"/>
      <c r="FY186" s="38"/>
      <c r="FZ186" s="38"/>
      <c r="GA186" s="38"/>
      <c r="GB186" s="38"/>
      <c r="GC186" s="38"/>
      <c r="GD186" s="38"/>
      <c r="GE186" s="38"/>
      <c r="GF186" s="38"/>
      <c r="GG186" s="38"/>
      <c r="GH186" s="38"/>
      <c r="GI186" s="36"/>
      <c r="GJ186" s="111"/>
      <c r="GK186" s="111"/>
      <c r="GL186" s="111"/>
      <c r="GM186" s="111"/>
      <c r="GN186" s="37"/>
      <c r="GO186" s="38"/>
      <c r="GP186" s="38"/>
      <c r="GQ186" s="38"/>
      <c r="GR186" s="38"/>
      <c r="GS186" s="38"/>
      <c r="GT186" s="38"/>
      <c r="GU186" s="38"/>
      <c r="GV186" s="38"/>
      <c r="GW186" s="38"/>
      <c r="GX186" s="38"/>
      <c r="GY186" s="36"/>
      <c r="GZ186" s="111"/>
      <c r="HA186" s="111"/>
      <c r="HB186" s="111"/>
      <c r="HC186" s="111"/>
      <c r="HD186" s="37"/>
      <c r="HE186" s="38"/>
      <c r="HF186" s="38"/>
      <c r="HG186" s="38"/>
      <c r="HH186" s="38"/>
      <c r="HI186" s="38"/>
      <c r="HJ186" s="38"/>
      <c r="HK186" s="38"/>
      <c r="HL186" s="38"/>
      <c r="HM186" s="38"/>
      <c r="HN186" s="38"/>
      <c r="HO186" s="36"/>
      <c r="HP186" s="111"/>
      <c r="HQ186" s="111"/>
      <c r="HR186" s="111"/>
      <c r="HS186" s="111"/>
      <c r="HT186" s="37"/>
      <c r="HU186" s="38"/>
      <c r="HV186" s="38"/>
      <c r="HW186" s="38"/>
      <c r="HX186" s="38"/>
      <c r="HY186" s="38"/>
      <c r="HZ186" s="38"/>
      <c r="IA186" s="38"/>
      <c r="IB186" s="38"/>
      <c r="IC186" s="38"/>
      <c r="ID186" s="38"/>
      <c r="IE186" s="36"/>
      <c r="IF186" s="111"/>
      <c r="IG186" s="111"/>
      <c r="IH186" s="111"/>
      <c r="II186" s="111"/>
      <c r="IJ186" s="37"/>
      <c r="IK186" s="38"/>
      <c r="IL186" s="38"/>
      <c r="IM186" s="38"/>
      <c r="IN186" s="38"/>
      <c r="IO186" s="38"/>
      <c r="IP186" s="38"/>
      <c r="IQ186" s="38"/>
      <c r="IR186" s="38"/>
      <c r="IS186" s="38"/>
    </row>
    <row r="187" spans="1:240" ht="21.75" customHeight="1">
      <c r="A187" s="125"/>
      <c r="B187" s="88"/>
      <c r="C187" s="19"/>
      <c r="D187" s="19"/>
      <c r="E187" s="19"/>
      <c r="F187" s="23">
        <v>2021</v>
      </c>
      <c r="G187" s="24">
        <f t="shared" si="88"/>
        <v>63663.899999999994</v>
      </c>
      <c r="H187" s="24">
        <f t="shared" si="89"/>
        <v>63663.899999999994</v>
      </c>
      <c r="I187" s="24">
        <f aca="true" t="shared" si="92" ref="I187:P187">I62</f>
        <v>0</v>
      </c>
      <c r="J187" s="24">
        <f t="shared" si="92"/>
        <v>0</v>
      </c>
      <c r="K187" s="24">
        <f t="shared" si="92"/>
        <v>63663.899999999994</v>
      </c>
      <c r="L187" s="24">
        <f t="shared" si="92"/>
        <v>63663.899999999994</v>
      </c>
      <c r="M187" s="24">
        <f t="shared" si="92"/>
        <v>0</v>
      </c>
      <c r="N187" s="24">
        <f t="shared" si="92"/>
        <v>0</v>
      </c>
      <c r="O187" s="24">
        <f t="shared" si="92"/>
        <v>0</v>
      </c>
      <c r="P187" s="24">
        <f t="shared" si="92"/>
        <v>0</v>
      </c>
      <c r="Q187" s="2"/>
      <c r="AF187" s="66"/>
      <c r="AV187" s="66"/>
      <c r="BL187" s="66"/>
      <c r="CB187" s="66"/>
      <c r="CR187" s="66"/>
      <c r="DH187" s="66"/>
      <c r="DX187" s="66"/>
      <c r="EN187" s="66"/>
      <c r="FD187" s="66"/>
      <c r="FT187" s="66"/>
      <c r="GJ187" s="66"/>
      <c r="GZ187" s="66"/>
      <c r="HP187" s="66"/>
      <c r="IF187" s="66"/>
    </row>
    <row r="188" spans="1:240" ht="21.75" customHeight="1">
      <c r="A188" s="125"/>
      <c r="B188" s="88"/>
      <c r="C188" s="19"/>
      <c r="D188" s="19"/>
      <c r="E188" s="19"/>
      <c r="F188" s="23">
        <v>2022</v>
      </c>
      <c r="G188" s="24">
        <f t="shared" si="88"/>
        <v>151703</v>
      </c>
      <c r="H188" s="24">
        <f t="shared" si="89"/>
        <v>0</v>
      </c>
      <c r="I188" s="24">
        <f aca="true" t="shared" si="93" ref="I188:P188">I63</f>
        <v>37925.8</v>
      </c>
      <c r="J188" s="24">
        <f t="shared" si="93"/>
        <v>0</v>
      </c>
      <c r="K188" s="24">
        <f t="shared" si="93"/>
        <v>0</v>
      </c>
      <c r="L188" s="24">
        <f t="shared" si="93"/>
        <v>0</v>
      </c>
      <c r="M188" s="24">
        <f t="shared" si="93"/>
        <v>113777.2</v>
      </c>
      <c r="N188" s="24">
        <f t="shared" si="93"/>
        <v>0</v>
      </c>
      <c r="O188" s="24">
        <f t="shared" si="93"/>
        <v>0</v>
      </c>
      <c r="P188" s="24">
        <f t="shared" si="93"/>
        <v>0</v>
      </c>
      <c r="Q188" s="2"/>
      <c r="AF188" s="66"/>
      <c r="AV188" s="66"/>
      <c r="BL188" s="66"/>
      <c r="CB188" s="66"/>
      <c r="CR188" s="66"/>
      <c r="DH188" s="66"/>
      <c r="DX188" s="66"/>
      <c r="EN188" s="66"/>
      <c r="FD188" s="66"/>
      <c r="FT188" s="66"/>
      <c r="GJ188" s="66"/>
      <c r="GZ188" s="66"/>
      <c r="HP188" s="66"/>
      <c r="IF188" s="66"/>
    </row>
    <row r="189" spans="1:240" ht="21.75" customHeight="1">
      <c r="A189" s="125"/>
      <c r="B189" s="88"/>
      <c r="C189" s="19"/>
      <c r="D189" s="19"/>
      <c r="E189" s="19"/>
      <c r="F189" s="23">
        <v>2023</v>
      </c>
      <c r="G189" s="24">
        <f t="shared" si="88"/>
        <v>0</v>
      </c>
      <c r="H189" s="24">
        <f t="shared" si="89"/>
        <v>0</v>
      </c>
      <c r="I189" s="24">
        <f aca="true" t="shared" si="94" ref="I189:P189">I64</f>
        <v>0</v>
      </c>
      <c r="J189" s="24">
        <f t="shared" si="94"/>
        <v>0</v>
      </c>
      <c r="K189" s="24">
        <f t="shared" si="94"/>
        <v>0</v>
      </c>
      <c r="L189" s="24">
        <f t="shared" si="94"/>
        <v>0</v>
      </c>
      <c r="M189" s="24">
        <f t="shared" si="94"/>
        <v>0</v>
      </c>
      <c r="N189" s="24">
        <f t="shared" si="94"/>
        <v>0</v>
      </c>
      <c r="O189" s="24">
        <f t="shared" si="94"/>
        <v>0</v>
      </c>
      <c r="P189" s="24">
        <f t="shared" si="94"/>
        <v>0</v>
      </c>
      <c r="Q189" s="2"/>
      <c r="AF189" s="66"/>
      <c r="AV189" s="66"/>
      <c r="BL189" s="66"/>
      <c r="CB189" s="66"/>
      <c r="CR189" s="66"/>
      <c r="DH189" s="66"/>
      <c r="DX189" s="66"/>
      <c r="EN189" s="66"/>
      <c r="FD189" s="66"/>
      <c r="FT189" s="66"/>
      <c r="GJ189" s="66"/>
      <c r="GZ189" s="66"/>
      <c r="HP189" s="66"/>
      <c r="IF189" s="66"/>
    </row>
    <row r="190" spans="1:240" ht="21.75" customHeight="1">
      <c r="A190" s="125"/>
      <c r="B190" s="88"/>
      <c r="C190" s="19"/>
      <c r="D190" s="19"/>
      <c r="E190" s="19"/>
      <c r="F190" s="23">
        <v>2024</v>
      </c>
      <c r="G190" s="24">
        <f t="shared" si="88"/>
        <v>0</v>
      </c>
      <c r="H190" s="24">
        <f t="shared" si="89"/>
        <v>0</v>
      </c>
      <c r="I190" s="24">
        <f aca="true" t="shared" si="95" ref="I190:P190">I65</f>
        <v>0</v>
      </c>
      <c r="J190" s="24">
        <f t="shared" si="95"/>
        <v>0</v>
      </c>
      <c r="K190" s="24">
        <f t="shared" si="95"/>
        <v>0</v>
      </c>
      <c r="L190" s="24">
        <f t="shared" si="95"/>
        <v>0</v>
      </c>
      <c r="M190" s="24">
        <f t="shared" si="95"/>
        <v>0</v>
      </c>
      <c r="N190" s="24">
        <f t="shared" si="95"/>
        <v>0</v>
      </c>
      <c r="O190" s="24">
        <f t="shared" si="95"/>
        <v>0</v>
      </c>
      <c r="P190" s="24">
        <f t="shared" si="95"/>
        <v>0</v>
      </c>
      <c r="Q190" s="2"/>
      <c r="AF190" s="66"/>
      <c r="AV190" s="66"/>
      <c r="BL190" s="66"/>
      <c r="CB190" s="66"/>
      <c r="CR190" s="66"/>
      <c r="DH190" s="66"/>
      <c r="DX190" s="66"/>
      <c r="EN190" s="66"/>
      <c r="FD190" s="66"/>
      <c r="FT190" s="66"/>
      <c r="GJ190" s="66"/>
      <c r="GZ190" s="66"/>
      <c r="HP190" s="66"/>
      <c r="IF190" s="66"/>
    </row>
    <row r="191" spans="1:240" ht="21.75" customHeight="1">
      <c r="A191" s="125"/>
      <c r="B191" s="102"/>
      <c r="C191" s="19"/>
      <c r="D191" s="19"/>
      <c r="E191" s="19"/>
      <c r="F191" s="23">
        <v>2025</v>
      </c>
      <c r="G191" s="24">
        <f t="shared" si="88"/>
        <v>0</v>
      </c>
      <c r="H191" s="24">
        <f t="shared" si="89"/>
        <v>0</v>
      </c>
      <c r="I191" s="24">
        <f aca="true" t="shared" si="96" ref="I191:P191">I66</f>
        <v>0</v>
      </c>
      <c r="J191" s="24">
        <f t="shared" si="96"/>
        <v>0</v>
      </c>
      <c r="K191" s="24">
        <f t="shared" si="96"/>
        <v>0</v>
      </c>
      <c r="L191" s="24">
        <f t="shared" si="96"/>
        <v>0</v>
      </c>
      <c r="M191" s="24">
        <f t="shared" si="96"/>
        <v>0</v>
      </c>
      <c r="N191" s="24">
        <f t="shared" si="96"/>
        <v>0</v>
      </c>
      <c r="O191" s="24">
        <f t="shared" si="96"/>
        <v>0</v>
      </c>
      <c r="P191" s="24">
        <f t="shared" si="96"/>
        <v>0</v>
      </c>
      <c r="Q191" s="2"/>
      <c r="AF191" s="66"/>
      <c r="AV191" s="66"/>
      <c r="BL191" s="66"/>
      <c r="CB191" s="66"/>
      <c r="CR191" s="66"/>
      <c r="DH191" s="66"/>
      <c r="DX191" s="66"/>
      <c r="EN191" s="66"/>
      <c r="FD191" s="66"/>
      <c r="FT191" s="66"/>
      <c r="GJ191" s="66"/>
      <c r="GZ191" s="66"/>
      <c r="HP191" s="66"/>
      <c r="IF191" s="66"/>
    </row>
    <row r="192" spans="1:17" ht="18" customHeight="1">
      <c r="A192" s="125"/>
      <c r="B192" s="85" t="s">
        <v>124</v>
      </c>
      <c r="C192" s="19"/>
      <c r="D192" s="19"/>
      <c r="E192" s="19"/>
      <c r="F192" s="20" t="s">
        <v>23</v>
      </c>
      <c r="G192" s="21">
        <f>I192+K192+M192+O192</f>
        <v>9859.6</v>
      </c>
      <c r="H192" s="21">
        <f>J192+L192+N192+P192</f>
        <v>9859.6</v>
      </c>
      <c r="I192" s="21">
        <f>SUM(I193:I203)</f>
        <v>9859.6</v>
      </c>
      <c r="J192" s="21">
        <f aca="true" t="shared" si="97" ref="J192:P192">SUM(J193:J203)</f>
        <v>9859.6</v>
      </c>
      <c r="K192" s="21">
        <f t="shared" si="97"/>
        <v>0</v>
      </c>
      <c r="L192" s="21">
        <f t="shared" si="97"/>
        <v>0</v>
      </c>
      <c r="M192" s="21">
        <f t="shared" si="97"/>
        <v>0</v>
      </c>
      <c r="N192" s="21">
        <f t="shared" si="97"/>
        <v>0</v>
      </c>
      <c r="O192" s="21">
        <f t="shared" si="97"/>
        <v>0</v>
      </c>
      <c r="P192" s="21">
        <f t="shared" si="97"/>
        <v>0</v>
      </c>
      <c r="Q192" s="2"/>
    </row>
    <row r="193" spans="1:17" ht="21.75" customHeight="1">
      <c r="A193" s="125"/>
      <c r="B193" s="88"/>
      <c r="C193" s="19"/>
      <c r="D193" s="19"/>
      <c r="E193" s="19"/>
      <c r="F193" s="23">
        <v>2015</v>
      </c>
      <c r="G193" s="24">
        <f aca="true" t="shared" si="98" ref="G193:G198">I193+K193+M193+O193</f>
        <v>0</v>
      </c>
      <c r="H193" s="24">
        <f aca="true" t="shared" si="99" ref="H193:H198">J193+L193+N193+P193</f>
        <v>0</v>
      </c>
      <c r="I193" s="24">
        <f>I129</f>
        <v>0</v>
      </c>
      <c r="J193" s="24">
        <f aca="true" t="shared" si="100" ref="J193:P193">J129</f>
        <v>0</v>
      </c>
      <c r="K193" s="24">
        <f t="shared" si="100"/>
        <v>0</v>
      </c>
      <c r="L193" s="24">
        <f t="shared" si="100"/>
        <v>0</v>
      </c>
      <c r="M193" s="24">
        <f t="shared" si="100"/>
        <v>0</v>
      </c>
      <c r="N193" s="24">
        <f t="shared" si="100"/>
        <v>0</v>
      </c>
      <c r="O193" s="24">
        <f t="shared" si="100"/>
        <v>0</v>
      </c>
      <c r="P193" s="24">
        <f t="shared" si="100"/>
        <v>0</v>
      </c>
      <c r="Q193" s="2"/>
    </row>
    <row r="194" spans="1:17" ht="19.5" customHeight="1">
      <c r="A194" s="125"/>
      <c r="B194" s="88"/>
      <c r="C194" s="19"/>
      <c r="D194" s="19"/>
      <c r="E194" s="19"/>
      <c r="F194" s="23">
        <v>2016</v>
      </c>
      <c r="G194" s="24">
        <f t="shared" si="98"/>
        <v>0</v>
      </c>
      <c r="H194" s="24">
        <f t="shared" si="99"/>
        <v>0</v>
      </c>
      <c r="I194" s="24">
        <f aca="true" t="shared" si="101" ref="I194:P197">I130</f>
        <v>0</v>
      </c>
      <c r="J194" s="24">
        <f t="shared" si="101"/>
        <v>0</v>
      </c>
      <c r="K194" s="24">
        <f t="shared" si="101"/>
        <v>0</v>
      </c>
      <c r="L194" s="24">
        <f t="shared" si="101"/>
        <v>0</v>
      </c>
      <c r="M194" s="24">
        <f t="shared" si="101"/>
        <v>0</v>
      </c>
      <c r="N194" s="24">
        <f t="shared" si="101"/>
        <v>0</v>
      </c>
      <c r="O194" s="24">
        <f t="shared" si="101"/>
        <v>0</v>
      </c>
      <c r="P194" s="24">
        <f t="shared" si="101"/>
        <v>0</v>
      </c>
      <c r="Q194" s="2"/>
    </row>
    <row r="195" spans="1:17" ht="18.75" customHeight="1">
      <c r="A195" s="125"/>
      <c r="B195" s="88"/>
      <c r="C195" s="19"/>
      <c r="D195" s="19"/>
      <c r="E195" s="19"/>
      <c r="F195" s="23">
        <v>2017</v>
      </c>
      <c r="G195" s="24">
        <f t="shared" si="98"/>
        <v>9859.6</v>
      </c>
      <c r="H195" s="24">
        <f t="shared" si="99"/>
        <v>9859.6</v>
      </c>
      <c r="I195" s="24">
        <f t="shared" si="101"/>
        <v>9859.6</v>
      </c>
      <c r="J195" s="24">
        <f t="shared" si="101"/>
        <v>9859.6</v>
      </c>
      <c r="K195" s="24">
        <f t="shared" si="101"/>
        <v>0</v>
      </c>
      <c r="L195" s="24">
        <f t="shared" si="101"/>
        <v>0</v>
      </c>
      <c r="M195" s="24">
        <f t="shared" si="101"/>
        <v>0</v>
      </c>
      <c r="N195" s="24">
        <f t="shared" si="101"/>
        <v>0</v>
      </c>
      <c r="O195" s="24">
        <f t="shared" si="101"/>
        <v>0</v>
      </c>
      <c r="P195" s="24">
        <f t="shared" si="101"/>
        <v>0</v>
      </c>
      <c r="Q195" s="2"/>
    </row>
    <row r="196" spans="1:17" ht="17.25" customHeight="1">
      <c r="A196" s="125"/>
      <c r="B196" s="88"/>
      <c r="C196" s="19"/>
      <c r="D196" s="19"/>
      <c r="E196" s="19"/>
      <c r="F196" s="23">
        <v>2018</v>
      </c>
      <c r="G196" s="24">
        <f t="shared" si="98"/>
        <v>0</v>
      </c>
      <c r="H196" s="24">
        <f t="shared" si="99"/>
        <v>0</v>
      </c>
      <c r="I196" s="24">
        <f t="shared" si="101"/>
        <v>0</v>
      </c>
      <c r="J196" s="24">
        <f t="shared" si="101"/>
        <v>0</v>
      </c>
      <c r="K196" s="24">
        <f t="shared" si="101"/>
        <v>0</v>
      </c>
      <c r="L196" s="24">
        <f t="shared" si="101"/>
        <v>0</v>
      </c>
      <c r="M196" s="24">
        <f t="shared" si="101"/>
        <v>0</v>
      </c>
      <c r="N196" s="24">
        <f t="shared" si="101"/>
        <v>0</v>
      </c>
      <c r="O196" s="24">
        <f t="shared" si="101"/>
        <v>0</v>
      </c>
      <c r="P196" s="24">
        <f t="shared" si="101"/>
        <v>0</v>
      </c>
      <c r="Q196" s="2"/>
    </row>
    <row r="197" spans="1:17" ht="19.5" customHeight="1">
      <c r="A197" s="125"/>
      <c r="B197" s="88"/>
      <c r="C197" s="19"/>
      <c r="D197" s="19"/>
      <c r="E197" s="19"/>
      <c r="F197" s="23">
        <v>2019</v>
      </c>
      <c r="G197" s="24">
        <f t="shared" si="98"/>
        <v>0</v>
      </c>
      <c r="H197" s="24">
        <f t="shared" si="99"/>
        <v>0</v>
      </c>
      <c r="I197" s="24">
        <f t="shared" si="101"/>
        <v>0</v>
      </c>
      <c r="J197" s="24">
        <f t="shared" si="101"/>
        <v>0</v>
      </c>
      <c r="K197" s="24">
        <f t="shared" si="101"/>
        <v>0</v>
      </c>
      <c r="L197" s="24">
        <f t="shared" si="101"/>
        <v>0</v>
      </c>
      <c r="M197" s="24">
        <f t="shared" si="101"/>
        <v>0</v>
      </c>
      <c r="N197" s="24">
        <f t="shared" si="101"/>
        <v>0</v>
      </c>
      <c r="O197" s="24">
        <f t="shared" si="101"/>
        <v>0</v>
      </c>
      <c r="P197" s="24">
        <f t="shared" si="101"/>
        <v>0</v>
      </c>
      <c r="Q197" s="2"/>
    </row>
    <row r="198" spans="1:17" ht="18" customHeight="1">
      <c r="A198" s="125"/>
      <c r="B198" s="88"/>
      <c r="C198" s="19"/>
      <c r="D198" s="19"/>
      <c r="E198" s="19"/>
      <c r="F198" s="23">
        <v>2020</v>
      </c>
      <c r="G198" s="24">
        <f t="shared" si="98"/>
        <v>0</v>
      </c>
      <c r="H198" s="24">
        <f t="shared" si="99"/>
        <v>0</v>
      </c>
      <c r="I198" s="24">
        <f>I134</f>
        <v>0</v>
      </c>
      <c r="J198" s="24">
        <f aca="true" t="shared" si="102" ref="J198:P198">J134</f>
        <v>0</v>
      </c>
      <c r="K198" s="24">
        <f t="shared" si="102"/>
        <v>0</v>
      </c>
      <c r="L198" s="24">
        <f t="shared" si="102"/>
        <v>0</v>
      </c>
      <c r="M198" s="24">
        <f t="shared" si="102"/>
        <v>0</v>
      </c>
      <c r="N198" s="24">
        <f t="shared" si="102"/>
        <v>0</v>
      </c>
      <c r="O198" s="24">
        <f t="shared" si="102"/>
        <v>0</v>
      </c>
      <c r="P198" s="24">
        <f t="shared" si="102"/>
        <v>0</v>
      </c>
      <c r="Q198" s="2"/>
    </row>
    <row r="199" spans="1:240" ht="21.75" customHeight="1">
      <c r="A199" s="125"/>
      <c r="B199" s="88"/>
      <c r="C199" s="19"/>
      <c r="D199" s="19"/>
      <c r="E199" s="19"/>
      <c r="F199" s="23">
        <v>2021</v>
      </c>
      <c r="G199" s="24">
        <f aca="true" t="shared" si="103" ref="G199:H203">I199+K199+M199+O199</f>
        <v>0</v>
      </c>
      <c r="H199" s="24">
        <f t="shared" si="103"/>
        <v>0</v>
      </c>
      <c r="I199" s="24">
        <f aca="true" t="shared" si="104" ref="I199:P203">I135</f>
        <v>0</v>
      </c>
      <c r="J199" s="24">
        <f t="shared" si="104"/>
        <v>0</v>
      </c>
      <c r="K199" s="24">
        <f t="shared" si="104"/>
        <v>0</v>
      </c>
      <c r="L199" s="24">
        <f t="shared" si="104"/>
        <v>0</v>
      </c>
      <c r="M199" s="24">
        <f t="shared" si="104"/>
        <v>0</v>
      </c>
      <c r="N199" s="24">
        <f t="shared" si="104"/>
        <v>0</v>
      </c>
      <c r="O199" s="24">
        <f t="shared" si="104"/>
        <v>0</v>
      </c>
      <c r="P199" s="24">
        <f t="shared" si="104"/>
        <v>0</v>
      </c>
      <c r="Q199" s="2"/>
      <c r="AF199" s="66"/>
      <c r="AV199" s="66"/>
      <c r="BL199" s="66"/>
      <c r="CB199" s="66"/>
      <c r="CR199" s="66"/>
      <c r="DH199" s="66"/>
      <c r="DX199" s="66"/>
      <c r="EN199" s="66"/>
      <c r="FD199" s="66"/>
      <c r="FT199" s="66"/>
      <c r="GJ199" s="66"/>
      <c r="GZ199" s="66"/>
      <c r="HP199" s="66"/>
      <c r="IF199" s="66"/>
    </row>
    <row r="200" spans="1:240" ht="21.75" customHeight="1">
      <c r="A200" s="125"/>
      <c r="B200" s="88"/>
      <c r="C200" s="19"/>
      <c r="D200" s="19"/>
      <c r="E200" s="19"/>
      <c r="F200" s="23">
        <v>2022</v>
      </c>
      <c r="G200" s="24">
        <f t="shared" si="103"/>
        <v>0</v>
      </c>
      <c r="H200" s="24">
        <f t="shared" si="103"/>
        <v>0</v>
      </c>
      <c r="I200" s="24">
        <f t="shared" si="104"/>
        <v>0</v>
      </c>
      <c r="J200" s="24">
        <f t="shared" si="104"/>
        <v>0</v>
      </c>
      <c r="K200" s="24">
        <f t="shared" si="104"/>
        <v>0</v>
      </c>
      <c r="L200" s="24">
        <f t="shared" si="104"/>
        <v>0</v>
      </c>
      <c r="M200" s="24">
        <f t="shared" si="104"/>
        <v>0</v>
      </c>
      <c r="N200" s="24">
        <f t="shared" si="104"/>
        <v>0</v>
      </c>
      <c r="O200" s="24">
        <f t="shared" si="104"/>
        <v>0</v>
      </c>
      <c r="P200" s="24">
        <f t="shared" si="104"/>
        <v>0</v>
      </c>
      <c r="Q200" s="2"/>
      <c r="AF200" s="66"/>
      <c r="AV200" s="66"/>
      <c r="BL200" s="66"/>
      <c r="CB200" s="66"/>
      <c r="CR200" s="66"/>
      <c r="DH200" s="66"/>
      <c r="DX200" s="66"/>
      <c r="EN200" s="66"/>
      <c r="FD200" s="66"/>
      <c r="FT200" s="66"/>
      <c r="GJ200" s="66"/>
      <c r="GZ200" s="66"/>
      <c r="HP200" s="66"/>
      <c r="IF200" s="66"/>
    </row>
    <row r="201" spans="1:240" ht="21.75" customHeight="1">
      <c r="A201" s="125"/>
      <c r="B201" s="88"/>
      <c r="C201" s="19"/>
      <c r="D201" s="19"/>
      <c r="E201" s="19"/>
      <c r="F201" s="23">
        <v>2023</v>
      </c>
      <c r="G201" s="24">
        <f t="shared" si="103"/>
        <v>0</v>
      </c>
      <c r="H201" s="24">
        <f t="shared" si="103"/>
        <v>0</v>
      </c>
      <c r="I201" s="24">
        <f t="shared" si="104"/>
        <v>0</v>
      </c>
      <c r="J201" s="24">
        <f t="shared" si="104"/>
        <v>0</v>
      </c>
      <c r="K201" s="24">
        <f t="shared" si="104"/>
        <v>0</v>
      </c>
      <c r="L201" s="24">
        <f t="shared" si="104"/>
        <v>0</v>
      </c>
      <c r="M201" s="24">
        <f t="shared" si="104"/>
        <v>0</v>
      </c>
      <c r="N201" s="24">
        <f t="shared" si="104"/>
        <v>0</v>
      </c>
      <c r="O201" s="24">
        <f t="shared" si="104"/>
        <v>0</v>
      </c>
      <c r="P201" s="24">
        <f t="shared" si="104"/>
        <v>0</v>
      </c>
      <c r="Q201" s="2"/>
      <c r="AF201" s="66"/>
      <c r="AV201" s="66"/>
      <c r="BL201" s="66"/>
      <c r="CB201" s="66"/>
      <c r="CR201" s="66"/>
      <c r="DH201" s="66"/>
      <c r="DX201" s="66"/>
      <c r="EN201" s="66"/>
      <c r="FD201" s="66"/>
      <c r="FT201" s="66"/>
      <c r="GJ201" s="66"/>
      <c r="GZ201" s="66"/>
      <c r="HP201" s="66"/>
      <c r="IF201" s="66"/>
    </row>
    <row r="202" spans="1:240" ht="21.75" customHeight="1">
      <c r="A202" s="125"/>
      <c r="B202" s="88"/>
      <c r="C202" s="19"/>
      <c r="D202" s="19"/>
      <c r="E202" s="19"/>
      <c r="F202" s="23">
        <v>2024</v>
      </c>
      <c r="G202" s="24">
        <f t="shared" si="103"/>
        <v>0</v>
      </c>
      <c r="H202" s="24">
        <f t="shared" si="103"/>
        <v>0</v>
      </c>
      <c r="I202" s="24">
        <f t="shared" si="104"/>
        <v>0</v>
      </c>
      <c r="J202" s="24">
        <f t="shared" si="104"/>
        <v>0</v>
      </c>
      <c r="K202" s="24">
        <f t="shared" si="104"/>
        <v>0</v>
      </c>
      <c r="L202" s="24">
        <f t="shared" si="104"/>
        <v>0</v>
      </c>
      <c r="M202" s="24">
        <f t="shared" si="104"/>
        <v>0</v>
      </c>
      <c r="N202" s="24">
        <f t="shared" si="104"/>
        <v>0</v>
      </c>
      <c r="O202" s="24">
        <f t="shared" si="104"/>
        <v>0</v>
      </c>
      <c r="P202" s="24">
        <f t="shared" si="104"/>
        <v>0</v>
      </c>
      <c r="Q202" s="2"/>
      <c r="AF202" s="66"/>
      <c r="AV202" s="66"/>
      <c r="BL202" s="66"/>
      <c r="CB202" s="66"/>
      <c r="CR202" s="66"/>
      <c r="DH202" s="66"/>
      <c r="DX202" s="66"/>
      <c r="EN202" s="66"/>
      <c r="FD202" s="66"/>
      <c r="FT202" s="66"/>
      <c r="GJ202" s="66"/>
      <c r="GZ202" s="66"/>
      <c r="HP202" s="66"/>
      <c r="IF202" s="66"/>
    </row>
    <row r="203" spans="1:240" ht="21.75" customHeight="1">
      <c r="A203" s="125"/>
      <c r="B203" s="102"/>
      <c r="C203" s="19"/>
      <c r="D203" s="19"/>
      <c r="E203" s="19"/>
      <c r="F203" s="23">
        <v>2025</v>
      </c>
      <c r="G203" s="24">
        <f t="shared" si="103"/>
        <v>0</v>
      </c>
      <c r="H203" s="24">
        <f t="shared" si="103"/>
        <v>0</v>
      </c>
      <c r="I203" s="24">
        <f t="shared" si="104"/>
        <v>0</v>
      </c>
      <c r="J203" s="24">
        <f t="shared" si="104"/>
        <v>0</v>
      </c>
      <c r="K203" s="24">
        <f t="shared" si="104"/>
        <v>0</v>
      </c>
      <c r="L203" s="24">
        <f t="shared" si="104"/>
        <v>0</v>
      </c>
      <c r="M203" s="24">
        <f t="shared" si="104"/>
        <v>0</v>
      </c>
      <c r="N203" s="24">
        <f t="shared" si="104"/>
        <v>0</v>
      </c>
      <c r="O203" s="24">
        <f t="shared" si="104"/>
        <v>0</v>
      </c>
      <c r="P203" s="24">
        <f t="shared" si="104"/>
        <v>0</v>
      </c>
      <c r="Q203" s="2"/>
      <c r="AF203" s="66"/>
      <c r="AV203" s="66"/>
      <c r="BL203" s="66"/>
      <c r="CB203" s="66"/>
      <c r="CR203" s="66"/>
      <c r="DH203" s="66"/>
      <c r="DX203" s="66"/>
      <c r="EN203" s="66"/>
      <c r="FD203" s="66"/>
      <c r="FT203" s="66"/>
      <c r="GJ203" s="66"/>
      <c r="GZ203" s="66"/>
      <c r="HP203" s="66"/>
      <c r="IF203" s="66"/>
    </row>
    <row r="204" spans="1:17" ht="18" customHeight="1">
      <c r="A204" s="125"/>
      <c r="B204" s="85" t="s">
        <v>260</v>
      </c>
      <c r="C204" s="19"/>
      <c r="D204" s="19"/>
      <c r="E204" s="19"/>
      <c r="F204" s="20" t="s">
        <v>23</v>
      </c>
      <c r="G204" s="21">
        <f>I204+K204+M204+O204</f>
        <v>187228.8</v>
      </c>
      <c r="H204" s="21">
        <f>J204+L204+N204+P204</f>
        <v>0</v>
      </c>
      <c r="I204" s="21">
        <f>SUM(I205:I215)</f>
        <v>46807.2</v>
      </c>
      <c r="J204" s="21">
        <f aca="true" t="shared" si="105" ref="J204:P204">SUM(J205:J215)</f>
        <v>0</v>
      </c>
      <c r="K204" s="21">
        <f t="shared" si="105"/>
        <v>0</v>
      </c>
      <c r="L204" s="21">
        <f t="shared" si="105"/>
        <v>0</v>
      </c>
      <c r="M204" s="21">
        <f t="shared" si="105"/>
        <v>140421.6</v>
      </c>
      <c r="N204" s="21">
        <f t="shared" si="105"/>
        <v>0</v>
      </c>
      <c r="O204" s="21">
        <f t="shared" si="105"/>
        <v>0</v>
      </c>
      <c r="P204" s="21">
        <f t="shared" si="105"/>
        <v>0</v>
      </c>
      <c r="Q204" s="2"/>
    </row>
    <row r="205" spans="1:17" ht="21.75" customHeight="1">
      <c r="A205" s="125"/>
      <c r="B205" s="88"/>
      <c r="C205" s="19"/>
      <c r="D205" s="19"/>
      <c r="E205" s="19"/>
      <c r="F205" s="23">
        <v>2015</v>
      </c>
      <c r="G205" s="24">
        <f aca="true" t="shared" si="106" ref="G205:G215">I205+K205+M205+O205</f>
        <v>0</v>
      </c>
      <c r="H205" s="24">
        <f aca="true" t="shared" si="107" ref="H205:H215">J205+L205+N205+P205</f>
        <v>0</v>
      </c>
      <c r="I205" s="24">
        <f>I142</f>
        <v>0</v>
      </c>
      <c r="J205" s="24">
        <f aca="true" t="shared" si="108" ref="J205:P205">J142</f>
        <v>0</v>
      </c>
      <c r="K205" s="24">
        <f t="shared" si="108"/>
        <v>0</v>
      </c>
      <c r="L205" s="24">
        <f t="shared" si="108"/>
        <v>0</v>
      </c>
      <c r="M205" s="24">
        <f t="shared" si="108"/>
        <v>0</v>
      </c>
      <c r="N205" s="24">
        <f t="shared" si="108"/>
        <v>0</v>
      </c>
      <c r="O205" s="24">
        <f t="shared" si="108"/>
        <v>0</v>
      </c>
      <c r="P205" s="24">
        <f t="shared" si="108"/>
        <v>0</v>
      </c>
      <c r="Q205" s="2"/>
    </row>
    <row r="206" spans="1:17" ht="19.5" customHeight="1">
      <c r="A206" s="125"/>
      <c r="B206" s="88"/>
      <c r="C206" s="19"/>
      <c r="D206" s="19"/>
      <c r="E206" s="19"/>
      <c r="F206" s="23">
        <v>2016</v>
      </c>
      <c r="G206" s="24">
        <f t="shared" si="106"/>
        <v>0</v>
      </c>
      <c r="H206" s="24">
        <f t="shared" si="107"/>
        <v>0</v>
      </c>
      <c r="I206" s="24">
        <f aca="true" t="shared" si="109" ref="I206:P206">I143</f>
        <v>0</v>
      </c>
      <c r="J206" s="24">
        <f t="shared" si="109"/>
        <v>0</v>
      </c>
      <c r="K206" s="24">
        <f t="shared" si="109"/>
        <v>0</v>
      </c>
      <c r="L206" s="24">
        <f t="shared" si="109"/>
        <v>0</v>
      </c>
      <c r="M206" s="24">
        <f t="shared" si="109"/>
        <v>0</v>
      </c>
      <c r="N206" s="24">
        <f t="shared" si="109"/>
        <v>0</v>
      </c>
      <c r="O206" s="24">
        <f t="shared" si="109"/>
        <v>0</v>
      </c>
      <c r="P206" s="24">
        <f t="shared" si="109"/>
        <v>0</v>
      </c>
      <c r="Q206" s="2"/>
    </row>
    <row r="207" spans="1:17" ht="18.75" customHeight="1">
      <c r="A207" s="125"/>
      <c r="B207" s="88"/>
      <c r="C207" s="19"/>
      <c r="D207" s="19"/>
      <c r="E207" s="19"/>
      <c r="F207" s="23">
        <v>2017</v>
      </c>
      <c r="G207" s="24">
        <f t="shared" si="106"/>
        <v>0</v>
      </c>
      <c r="H207" s="24">
        <f t="shared" si="107"/>
        <v>0</v>
      </c>
      <c r="I207" s="24">
        <f aca="true" t="shared" si="110" ref="I207:P207">I144</f>
        <v>0</v>
      </c>
      <c r="J207" s="24">
        <f t="shared" si="110"/>
        <v>0</v>
      </c>
      <c r="K207" s="24">
        <f t="shared" si="110"/>
        <v>0</v>
      </c>
      <c r="L207" s="24">
        <f t="shared" si="110"/>
        <v>0</v>
      </c>
      <c r="M207" s="24">
        <f t="shared" si="110"/>
        <v>0</v>
      </c>
      <c r="N207" s="24">
        <f t="shared" si="110"/>
        <v>0</v>
      </c>
      <c r="O207" s="24">
        <f t="shared" si="110"/>
        <v>0</v>
      </c>
      <c r="P207" s="24">
        <f t="shared" si="110"/>
        <v>0</v>
      </c>
      <c r="Q207" s="2"/>
    </row>
    <row r="208" spans="1:17" ht="17.25" customHeight="1">
      <c r="A208" s="125"/>
      <c r="B208" s="88"/>
      <c r="C208" s="19"/>
      <c r="D208" s="19"/>
      <c r="E208" s="19"/>
      <c r="F208" s="23">
        <v>2018</v>
      </c>
      <c r="G208" s="24">
        <f t="shared" si="106"/>
        <v>0</v>
      </c>
      <c r="H208" s="24">
        <f t="shared" si="107"/>
        <v>0</v>
      </c>
      <c r="I208" s="24">
        <f aca="true" t="shared" si="111" ref="I208:P208">I145</f>
        <v>0</v>
      </c>
      <c r="J208" s="24">
        <f t="shared" si="111"/>
        <v>0</v>
      </c>
      <c r="K208" s="24">
        <f t="shared" si="111"/>
        <v>0</v>
      </c>
      <c r="L208" s="24">
        <f t="shared" si="111"/>
        <v>0</v>
      </c>
      <c r="M208" s="24">
        <f t="shared" si="111"/>
        <v>0</v>
      </c>
      <c r="N208" s="24">
        <f t="shared" si="111"/>
        <v>0</v>
      </c>
      <c r="O208" s="24">
        <f t="shared" si="111"/>
        <v>0</v>
      </c>
      <c r="P208" s="24">
        <f t="shared" si="111"/>
        <v>0</v>
      </c>
      <c r="Q208" s="2"/>
    </row>
    <row r="209" spans="1:17" ht="19.5" customHeight="1">
      <c r="A209" s="125"/>
      <c r="B209" s="88"/>
      <c r="C209" s="19"/>
      <c r="D209" s="19"/>
      <c r="E209" s="19"/>
      <c r="F209" s="23">
        <v>2019</v>
      </c>
      <c r="G209" s="24">
        <f t="shared" si="106"/>
        <v>0</v>
      </c>
      <c r="H209" s="24">
        <f t="shared" si="107"/>
        <v>0</v>
      </c>
      <c r="I209" s="24">
        <f aca="true" t="shared" si="112" ref="I209:P209">I146</f>
        <v>0</v>
      </c>
      <c r="J209" s="24">
        <f t="shared" si="112"/>
        <v>0</v>
      </c>
      <c r="K209" s="24">
        <f t="shared" si="112"/>
        <v>0</v>
      </c>
      <c r="L209" s="24">
        <f t="shared" si="112"/>
        <v>0</v>
      </c>
      <c r="M209" s="24">
        <f t="shared" si="112"/>
        <v>0</v>
      </c>
      <c r="N209" s="24">
        <f t="shared" si="112"/>
        <v>0</v>
      </c>
      <c r="O209" s="24">
        <f t="shared" si="112"/>
        <v>0</v>
      </c>
      <c r="P209" s="24">
        <f t="shared" si="112"/>
        <v>0</v>
      </c>
      <c r="Q209" s="2"/>
    </row>
    <row r="210" spans="1:17" ht="18" customHeight="1">
      <c r="A210" s="125"/>
      <c r="B210" s="88"/>
      <c r="C210" s="19"/>
      <c r="D210" s="19"/>
      <c r="E210" s="19"/>
      <c r="F210" s="23">
        <v>2020</v>
      </c>
      <c r="G210" s="24">
        <f t="shared" si="106"/>
        <v>0</v>
      </c>
      <c r="H210" s="24">
        <f t="shared" si="107"/>
        <v>0</v>
      </c>
      <c r="I210" s="24">
        <f aca="true" t="shared" si="113" ref="I210:P210">I147</f>
        <v>0</v>
      </c>
      <c r="J210" s="24">
        <f t="shared" si="113"/>
        <v>0</v>
      </c>
      <c r="K210" s="24">
        <f t="shared" si="113"/>
        <v>0</v>
      </c>
      <c r="L210" s="24">
        <f t="shared" si="113"/>
        <v>0</v>
      </c>
      <c r="M210" s="24">
        <f t="shared" si="113"/>
        <v>0</v>
      </c>
      <c r="N210" s="24">
        <f t="shared" si="113"/>
        <v>0</v>
      </c>
      <c r="O210" s="24">
        <f t="shared" si="113"/>
        <v>0</v>
      </c>
      <c r="P210" s="24">
        <f t="shared" si="113"/>
        <v>0</v>
      </c>
      <c r="Q210" s="2"/>
    </row>
    <row r="211" spans="1:240" ht="21.75" customHeight="1">
      <c r="A211" s="125"/>
      <c r="B211" s="88"/>
      <c r="C211" s="19"/>
      <c r="D211" s="19"/>
      <c r="E211" s="19"/>
      <c r="F211" s="23">
        <v>2021</v>
      </c>
      <c r="G211" s="24">
        <f t="shared" si="106"/>
        <v>0</v>
      </c>
      <c r="H211" s="24">
        <f t="shared" si="107"/>
        <v>0</v>
      </c>
      <c r="I211" s="24">
        <f aca="true" t="shared" si="114" ref="I211:P211">I148</f>
        <v>0</v>
      </c>
      <c r="J211" s="24">
        <f t="shared" si="114"/>
        <v>0</v>
      </c>
      <c r="K211" s="24">
        <f t="shared" si="114"/>
        <v>0</v>
      </c>
      <c r="L211" s="24">
        <f t="shared" si="114"/>
        <v>0</v>
      </c>
      <c r="M211" s="24">
        <f t="shared" si="114"/>
        <v>0</v>
      </c>
      <c r="N211" s="24">
        <f t="shared" si="114"/>
        <v>0</v>
      </c>
      <c r="O211" s="24">
        <f t="shared" si="114"/>
        <v>0</v>
      </c>
      <c r="P211" s="24">
        <f t="shared" si="114"/>
        <v>0</v>
      </c>
      <c r="Q211" s="2"/>
      <c r="AF211" s="66"/>
      <c r="AV211" s="66"/>
      <c r="BL211" s="66"/>
      <c r="CB211" s="66"/>
      <c r="CR211" s="66"/>
      <c r="DH211" s="66"/>
      <c r="DX211" s="66"/>
      <c r="EN211" s="66"/>
      <c r="FD211" s="66"/>
      <c r="FT211" s="66"/>
      <c r="GJ211" s="66"/>
      <c r="GZ211" s="66"/>
      <c r="HP211" s="66"/>
      <c r="IF211" s="66"/>
    </row>
    <row r="212" spans="1:240" ht="21.75" customHeight="1">
      <c r="A212" s="125"/>
      <c r="B212" s="88"/>
      <c r="C212" s="19"/>
      <c r="D212" s="19"/>
      <c r="E212" s="19"/>
      <c r="F212" s="23">
        <v>2022</v>
      </c>
      <c r="G212" s="24">
        <f t="shared" si="106"/>
        <v>187228.8</v>
      </c>
      <c r="H212" s="24">
        <f t="shared" si="107"/>
        <v>0</v>
      </c>
      <c r="I212" s="24">
        <f aca="true" t="shared" si="115" ref="I212:P212">I149</f>
        <v>46807.2</v>
      </c>
      <c r="J212" s="24">
        <f t="shared" si="115"/>
        <v>0</v>
      </c>
      <c r="K212" s="24">
        <f t="shared" si="115"/>
        <v>0</v>
      </c>
      <c r="L212" s="24">
        <f t="shared" si="115"/>
        <v>0</v>
      </c>
      <c r="M212" s="24">
        <f t="shared" si="115"/>
        <v>140421.6</v>
      </c>
      <c r="N212" s="24">
        <f t="shared" si="115"/>
        <v>0</v>
      </c>
      <c r="O212" s="24">
        <f t="shared" si="115"/>
        <v>0</v>
      </c>
      <c r="P212" s="24">
        <f t="shared" si="115"/>
        <v>0</v>
      </c>
      <c r="Q212" s="2"/>
      <c r="AF212" s="66"/>
      <c r="AV212" s="66"/>
      <c r="BL212" s="66"/>
      <c r="CB212" s="66"/>
      <c r="CR212" s="66"/>
      <c r="DH212" s="66"/>
      <c r="DX212" s="66"/>
      <c r="EN212" s="66"/>
      <c r="FD212" s="66"/>
      <c r="FT212" s="66"/>
      <c r="GJ212" s="66"/>
      <c r="GZ212" s="66"/>
      <c r="HP212" s="66"/>
      <c r="IF212" s="66"/>
    </row>
    <row r="213" spans="1:240" ht="21.75" customHeight="1">
      <c r="A213" s="125"/>
      <c r="B213" s="88"/>
      <c r="C213" s="19"/>
      <c r="D213" s="19"/>
      <c r="E213" s="19"/>
      <c r="F213" s="23">
        <v>2023</v>
      </c>
      <c r="G213" s="24">
        <f t="shared" si="106"/>
        <v>0</v>
      </c>
      <c r="H213" s="24">
        <f t="shared" si="107"/>
        <v>0</v>
      </c>
      <c r="I213" s="24">
        <f aca="true" t="shared" si="116" ref="I213:P213">I150</f>
        <v>0</v>
      </c>
      <c r="J213" s="24">
        <f t="shared" si="116"/>
        <v>0</v>
      </c>
      <c r="K213" s="24">
        <f t="shared" si="116"/>
        <v>0</v>
      </c>
      <c r="L213" s="24">
        <f t="shared" si="116"/>
        <v>0</v>
      </c>
      <c r="M213" s="24">
        <f t="shared" si="116"/>
        <v>0</v>
      </c>
      <c r="N213" s="24">
        <f t="shared" si="116"/>
        <v>0</v>
      </c>
      <c r="O213" s="24">
        <f t="shared" si="116"/>
        <v>0</v>
      </c>
      <c r="P213" s="24">
        <f t="shared" si="116"/>
        <v>0</v>
      </c>
      <c r="Q213" s="2"/>
      <c r="AF213" s="66"/>
      <c r="AV213" s="66"/>
      <c r="BL213" s="66"/>
      <c r="CB213" s="66"/>
      <c r="CR213" s="66"/>
      <c r="DH213" s="66"/>
      <c r="DX213" s="66"/>
      <c r="EN213" s="66"/>
      <c r="FD213" s="66"/>
      <c r="FT213" s="66"/>
      <c r="GJ213" s="66"/>
      <c r="GZ213" s="66"/>
      <c r="HP213" s="66"/>
      <c r="IF213" s="66"/>
    </row>
    <row r="214" spans="1:240" ht="21.75" customHeight="1">
      <c r="A214" s="125"/>
      <c r="B214" s="88"/>
      <c r="C214" s="19"/>
      <c r="D214" s="19"/>
      <c r="E214" s="19"/>
      <c r="F214" s="23">
        <v>2024</v>
      </c>
      <c r="G214" s="24">
        <f t="shared" si="106"/>
        <v>0</v>
      </c>
      <c r="H214" s="24">
        <f t="shared" si="107"/>
        <v>0</v>
      </c>
      <c r="I214" s="24">
        <f aca="true" t="shared" si="117" ref="I214:P214">I151</f>
        <v>0</v>
      </c>
      <c r="J214" s="24">
        <f t="shared" si="117"/>
        <v>0</v>
      </c>
      <c r="K214" s="24">
        <f t="shared" si="117"/>
        <v>0</v>
      </c>
      <c r="L214" s="24">
        <f t="shared" si="117"/>
        <v>0</v>
      </c>
      <c r="M214" s="24">
        <f t="shared" si="117"/>
        <v>0</v>
      </c>
      <c r="N214" s="24">
        <f t="shared" si="117"/>
        <v>0</v>
      </c>
      <c r="O214" s="24">
        <f t="shared" si="117"/>
        <v>0</v>
      </c>
      <c r="P214" s="24">
        <f t="shared" si="117"/>
        <v>0</v>
      </c>
      <c r="Q214" s="2"/>
      <c r="AF214" s="66"/>
      <c r="AV214" s="66"/>
      <c r="BL214" s="66"/>
      <c r="CB214" s="66"/>
      <c r="CR214" s="66"/>
      <c r="DH214" s="66"/>
      <c r="DX214" s="66"/>
      <c r="EN214" s="66"/>
      <c r="FD214" s="66"/>
      <c r="FT214" s="66"/>
      <c r="GJ214" s="66"/>
      <c r="GZ214" s="66"/>
      <c r="HP214" s="66"/>
      <c r="IF214" s="66"/>
    </row>
    <row r="215" spans="1:240" ht="21.75" customHeight="1">
      <c r="A215" s="126"/>
      <c r="B215" s="102"/>
      <c r="C215" s="19"/>
      <c r="D215" s="19"/>
      <c r="E215" s="19"/>
      <c r="F215" s="23">
        <v>2025</v>
      </c>
      <c r="G215" s="24">
        <f t="shared" si="106"/>
        <v>0</v>
      </c>
      <c r="H215" s="24">
        <f t="shared" si="107"/>
        <v>0</v>
      </c>
      <c r="I215" s="24">
        <f aca="true" t="shared" si="118" ref="I215:P215">I152</f>
        <v>0</v>
      </c>
      <c r="J215" s="24">
        <f t="shared" si="118"/>
        <v>0</v>
      </c>
      <c r="K215" s="24">
        <f t="shared" si="118"/>
        <v>0</v>
      </c>
      <c r="L215" s="24">
        <f t="shared" si="118"/>
        <v>0</v>
      </c>
      <c r="M215" s="24">
        <f t="shared" si="118"/>
        <v>0</v>
      </c>
      <c r="N215" s="24">
        <f t="shared" si="118"/>
        <v>0</v>
      </c>
      <c r="O215" s="24">
        <f t="shared" si="118"/>
        <v>0</v>
      </c>
      <c r="P215" s="24">
        <f t="shared" si="118"/>
        <v>0</v>
      </c>
      <c r="Q215" s="2"/>
      <c r="AF215" s="66"/>
      <c r="AV215" s="66"/>
      <c r="BL215" s="66"/>
      <c r="CB215" s="66"/>
      <c r="CR215" s="66"/>
      <c r="DH215" s="66"/>
      <c r="DX215" s="66"/>
      <c r="EN215" s="66"/>
      <c r="FD215" s="66"/>
      <c r="FT215" s="66"/>
      <c r="GJ215" s="66"/>
      <c r="GZ215" s="66"/>
      <c r="HP215" s="66"/>
      <c r="IF215" s="66"/>
    </row>
    <row r="216" spans="1:17" s="17" customFormat="1" ht="66" customHeight="1">
      <c r="A216" s="113" t="s">
        <v>45</v>
      </c>
      <c r="B216" s="113"/>
      <c r="C216" s="113"/>
      <c r="D216" s="113"/>
      <c r="E216" s="113"/>
      <c r="F216" s="113"/>
      <c r="G216" s="15"/>
      <c r="H216" s="15"/>
      <c r="I216" s="16"/>
      <c r="J216" s="16"/>
      <c r="K216" s="16"/>
      <c r="L216" s="16"/>
      <c r="M216" s="16"/>
      <c r="N216" s="16"/>
      <c r="O216" s="16"/>
      <c r="P216" s="16"/>
      <c r="Q216" s="2"/>
    </row>
    <row r="217" spans="1:17" s="3" customFormat="1" ht="29.25" customHeight="1">
      <c r="A217" s="103" t="s">
        <v>97</v>
      </c>
      <c r="B217" s="106" t="s">
        <v>34</v>
      </c>
      <c r="C217" s="16"/>
      <c r="D217" s="16"/>
      <c r="E217" s="16"/>
      <c r="F217" s="25" t="s">
        <v>23</v>
      </c>
      <c r="G217" s="26">
        <f aca="true" t="shared" si="119" ref="G217:P217">G229+G241</f>
        <v>1394859.1</v>
      </c>
      <c r="H217" s="26">
        <f t="shared" si="119"/>
        <v>197609.09999999998</v>
      </c>
      <c r="I217" s="26">
        <f>I229+I241</f>
        <v>904683.3999999999</v>
      </c>
      <c r="J217" s="26">
        <f t="shared" si="119"/>
        <v>186731.1</v>
      </c>
      <c r="K217" s="26">
        <f t="shared" si="119"/>
        <v>0</v>
      </c>
      <c r="L217" s="26">
        <f t="shared" si="119"/>
        <v>0</v>
      </c>
      <c r="M217" s="26">
        <f t="shared" si="119"/>
        <v>490175.7</v>
      </c>
      <c r="N217" s="26">
        <f t="shared" si="119"/>
        <v>10878</v>
      </c>
      <c r="O217" s="26">
        <f t="shared" si="119"/>
        <v>0</v>
      </c>
      <c r="P217" s="26">
        <f t="shared" si="119"/>
        <v>0</v>
      </c>
      <c r="Q217" s="2"/>
    </row>
    <row r="218" spans="1:17" s="3" customFormat="1" ht="22.5" customHeight="1">
      <c r="A218" s="104"/>
      <c r="B218" s="107"/>
      <c r="C218" s="16"/>
      <c r="D218" s="16"/>
      <c r="E218" s="16"/>
      <c r="F218" s="13">
        <v>2015</v>
      </c>
      <c r="G218" s="28">
        <f aca="true" t="shared" si="120" ref="G218:P218">G230+G242</f>
        <v>49965.1</v>
      </c>
      <c r="H218" s="28">
        <f t="shared" si="120"/>
        <v>49965.1</v>
      </c>
      <c r="I218" s="28">
        <f>I230+I242</f>
        <v>49965.1</v>
      </c>
      <c r="J218" s="28">
        <f t="shared" si="120"/>
        <v>49965.1</v>
      </c>
      <c r="K218" s="28">
        <f t="shared" si="120"/>
        <v>0</v>
      </c>
      <c r="L218" s="28">
        <f t="shared" si="120"/>
        <v>0</v>
      </c>
      <c r="M218" s="28">
        <f t="shared" si="120"/>
        <v>0</v>
      </c>
      <c r="N218" s="28">
        <f t="shared" si="120"/>
        <v>0</v>
      </c>
      <c r="O218" s="28">
        <f t="shared" si="120"/>
        <v>0</v>
      </c>
      <c r="P218" s="28">
        <f t="shared" si="120"/>
        <v>0</v>
      </c>
      <c r="Q218" s="2"/>
    </row>
    <row r="219" spans="1:17" s="3" customFormat="1" ht="20.25" customHeight="1">
      <c r="A219" s="104"/>
      <c r="B219" s="107"/>
      <c r="C219" s="16"/>
      <c r="D219" s="16"/>
      <c r="E219" s="16"/>
      <c r="F219" s="13">
        <v>2016</v>
      </c>
      <c r="G219" s="28">
        <f aca="true" t="shared" si="121" ref="G219:P219">G231+G243</f>
        <v>11729.099999999999</v>
      </c>
      <c r="H219" s="28">
        <f t="shared" si="121"/>
        <v>11729.099999999999</v>
      </c>
      <c r="I219" s="28">
        <f>I231+I243</f>
        <v>7529.1</v>
      </c>
      <c r="J219" s="28">
        <f>J231+J243</f>
        <v>7529.1</v>
      </c>
      <c r="K219" s="28">
        <f t="shared" si="121"/>
        <v>0</v>
      </c>
      <c r="L219" s="28">
        <f t="shared" si="121"/>
        <v>0</v>
      </c>
      <c r="M219" s="28">
        <f t="shared" si="121"/>
        <v>4200</v>
      </c>
      <c r="N219" s="28">
        <f t="shared" si="121"/>
        <v>4200</v>
      </c>
      <c r="O219" s="28">
        <f t="shared" si="121"/>
        <v>0</v>
      </c>
      <c r="P219" s="28">
        <f t="shared" si="121"/>
        <v>0</v>
      </c>
      <c r="Q219" s="2"/>
    </row>
    <row r="220" spans="1:17" s="3" customFormat="1" ht="21.75" customHeight="1">
      <c r="A220" s="104"/>
      <c r="B220" s="107"/>
      <c r="C220" s="16"/>
      <c r="D220" s="16"/>
      <c r="E220" s="16"/>
      <c r="F220" s="13">
        <v>2017</v>
      </c>
      <c r="G220" s="28">
        <f aca="true" t="shared" si="122" ref="G220:I228">G232+G244</f>
        <v>128943.09999999999</v>
      </c>
      <c r="H220" s="28">
        <f t="shared" si="122"/>
        <v>128943.09999999999</v>
      </c>
      <c r="I220" s="28">
        <f>I232+I244</f>
        <v>125604.09999999999</v>
      </c>
      <c r="J220" s="28">
        <f aca="true" t="shared" si="123" ref="J220:P220">J232+J244</f>
        <v>125604.09999999999</v>
      </c>
      <c r="K220" s="28">
        <f t="shared" si="123"/>
        <v>0</v>
      </c>
      <c r="L220" s="28">
        <f t="shared" si="123"/>
        <v>0</v>
      </c>
      <c r="M220" s="28">
        <f t="shared" si="123"/>
        <v>3339</v>
      </c>
      <c r="N220" s="28">
        <f t="shared" si="123"/>
        <v>3339</v>
      </c>
      <c r="O220" s="28">
        <f t="shared" si="123"/>
        <v>0</v>
      </c>
      <c r="P220" s="28">
        <f t="shared" si="123"/>
        <v>0</v>
      </c>
      <c r="Q220" s="2"/>
    </row>
    <row r="221" spans="1:17" ht="24" customHeight="1">
      <c r="A221" s="104"/>
      <c r="B221" s="107"/>
      <c r="C221" s="16"/>
      <c r="D221" s="16"/>
      <c r="E221" s="16"/>
      <c r="F221" s="13">
        <v>2018</v>
      </c>
      <c r="G221" s="28">
        <f t="shared" si="122"/>
        <v>3696.8</v>
      </c>
      <c r="H221" s="28">
        <f t="shared" si="122"/>
        <v>3696.8</v>
      </c>
      <c r="I221" s="28">
        <f>I233+I245</f>
        <v>357.8</v>
      </c>
      <c r="J221" s="28">
        <f aca="true" t="shared" si="124" ref="J221:P221">J233+J245</f>
        <v>357.8</v>
      </c>
      <c r="K221" s="28">
        <f t="shared" si="124"/>
        <v>0</v>
      </c>
      <c r="L221" s="28">
        <f t="shared" si="124"/>
        <v>0</v>
      </c>
      <c r="M221" s="28">
        <f t="shared" si="124"/>
        <v>3339</v>
      </c>
      <c r="N221" s="28">
        <f t="shared" si="124"/>
        <v>3339</v>
      </c>
      <c r="O221" s="28">
        <f t="shared" si="124"/>
        <v>0</v>
      </c>
      <c r="P221" s="28">
        <f t="shared" si="124"/>
        <v>0</v>
      </c>
      <c r="Q221" s="2"/>
    </row>
    <row r="222" spans="1:17" ht="18" customHeight="1">
      <c r="A222" s="104"/>
      <c r="B222" s="107"/>
      <c r="C222" s="16"/>
      <c r="D222" s="16"/>
      <c r="E222" s="16"/>
      <c r="F222" s="13">
        <v>2019</v>
      </c>
      <c r="G222" s="28">
        <f t="shared" si="122"/>
        <v>0</v>
      </c>
      <c r="H222" s="28">
        <f t="shared" si="122"/>
        <v>0</v>
      </c>
      <c r="I222" s="28">
        <f t="shared" si="122"/>
        <v>0</v>
      </c>
      <c r="J222" s="28">
        <f aca="true" t="shared" si="125" ref="J222:P222">J234+J246</f>
        <v>0</v>
      </c>
      <c r="K222" s="28">
        <f t="shared" si="125"/>
        <v>0</v>
      </c>
      <c r="L222" s="28">
        <f t="shared" si="125"/>
        <v>0</v>
      </c>
      <c r="M222" s="28">
        <f t="shared" si="125"/>
        <v>0</v>
      </c>
      <c r="N222" s="28">
        <f t="shared" si="125"/>
        <v>0</v>
      </c>
      <c r="O222" s="28">
        <f t="shared" si="125"/>
        <v>0</v>
      </c>
      <c r="P222" s="28">
        <f t="shared" si="125"/>
        <v>0</v>
      </c>
      <c r="Q222" s="2"/>
    </row>
    <row r="223" spans="1:17" ht="21.75" customHeight="1">
      <c r="A223" s="104"/>
      <c r="B223" s="107"/>
      <c r="C223" s="16"/>
      <c r="D223" s="16"/>
      <c r="E223" s="16"/>
      <c r="F223" s="13">
        <v>2020</v>
      </c>
      <c r="G223" s="28">
        <f t="shared" si="122"/>
        <v>3275</v>
      </c>
      <c r="H223" s="28">
        <f t="shared" si="122"/>
        <v>3275</v>
      </c>
      <c r="I223" s="28">
        <f t="shared" si="122"/>
        <v>3275</v>
      </c>
      <c r="J223" s="28">
        <f aca="true" t="shared" si="126" ref="J223:P223">J235+J247</f>
        <v>3275</v>
      </c>
      <c r="K223" s="28">
        <f t="shared" si="126"/>
        <v>0</v>
      </c>
      <c r="L223" s="28">
        <f t="shared" si="126"/>
        <v>0</v>
      </c>
      <c r="M223" s="28">
        <f t="shared" si="126"/>
        <v>0</v>
      </c>
      <c r="N223" s="28">
        <f t="shared" si="126"/>
        <v>0</v>
      </c>
      <c r="O223" s="28">
        <f t="shared" si="126"/>
        <v>0</v>
      </c>
      <c r="P223" s="28">
        <f t="shared" si="126"/>
        <v>0</v>
      </c>
      <c r="Q223" s="2"/>
    </row>
    <row r="224" spans="1:240" ht="21.75" customHeight="1">
      <c r="A224" s="104"/>
      <c r="B224" s="107"/>
      <c r="C224" s="19"/>
      <c r="D224" s="19"/>
      <c r="E224" s="19"/>
      <c r="F224" s="23">
        <v>2021</v>
      </c>
      <c r="G224" s="28">
        <f t="shared" si="122"/>
        <v>0</v>
      </c>
      <c r="H224" s="28">
        <f t="shared" si="122"/>
        <v>0</v>
      </c>
      <c r="I224" s="28">
        <f t="shared" si="122"/>
        <v>0</v>
      </c>
      <c r="J224" s="28">
        <f aca="true" t="shared" si="127" ref="J224:P224">J236+J248</f>
        <v>0</v>
      </c>
      <c r="K224" s="28">
        <f t="shared" si="127"/>
        <v>0</v>
      </c>
      <c r="L224" s="28">
        <f t="shared" si="127"/>
        <v>0</v>
      </c>
      <c r="M224" s="28">
        <f t="shared" si="127"/>
        <v>0</v>
      </c>
      <c r="N224" s="28">
        <f t="shared" si="127"/>
        <v>0</v>
      </c>
      <c r="O224" s="28">
        <f t="shared" si="127"/>
        <v>0</v>
      </c>
      <c r="P224" s="28">
        <f t="shared" si="127"/>
        <v>0</v>
      </c>
      <c r="Q224" s="2"/>
      <c r="AF224" s="66"/>
      <c r="AV224" s="66"/>
      <c r="BL224" s="66"/>
      <c r="CB224" s="66"/>
      <c r="CR224" s="66"/>
      <c r="DH224" s="66"/>
      <c r="DX224" s="66"/>
      <c r="EN224" s="66"/>
      <c r="FD224" s="66"/>
      <c r="FT224" s="66"/>
      <c r="GJ224" s="66"/>
      <c r="GZ224" s="66"/>
      <c r="HP224" s="66"/>
      <c r="IF224" s="66"/>
    </row>
    <row r="225" spans="1:240" ht="21.75" customHeight="1">
      <c r="A225" s="104"/>
      <c r="B225" s="107"/>
      <c r="C225" s="19"/>
      <c r="D225" s="19"/>
      <c r="E225" s="19"/>
      <c r="F225" s="23">
        <v>2022</v>
      </c>
      <c r="G225" s="28">
        <f t="shared" si="122"/>
        <v>399387.5</v>
      </c>
      <c r="H225" s="28">
        <f t="shared" si="122"/>
        <v>0</v>
      </c>
      <c r="I225" s="28">
        <f t="shared" si="122"/>
        <v>195537.6</v>
      </c>
      <c r="J225" s="28">
        <f aca="true" t="shared" si="128" ref="J225:P225">J237+J249</f>
        <v>0</v>
      </c>
      <c r="K225" s="28">
        <f t="shared" si="128"/>
        <v>0</v>
      </c>
      <c r="L225" s="28">
        <f t="shared" si="128"/>
        <v>0</v>
      </c>
      <c r="M225" s="28">
        <f t="shared" si="128"/>
        <v>203849.9</v>
      </c>
      <c r="N225" s="28">
        <f t="shared" si="128"/>
        <v>0</v>
      </c>
      <c r="O225" s="28">
        <f t="shared" si="128"/>
        <v>0</v>
      </c>
      <c r="P225" s="28">
        <f t="shared" si="128"/>
        <v>0</v>
      </c>
      <c r="Q225" s="2"/>
      <c r="AF225" s="66"/>
      <c r="AV225" s="66"/>
      <c r="BL225" s="66"/>
      <c r="CB225" s="66"/>
      <c r="CR225" s="66"/>
      <c r="DH225" s="66"/>
      <c r="DX225" s="66"/>
      <c r="EN225" s="66"/>
      <c r="FD225" s="66"/>
      <c r="FT225" s="66"/>
      <c r="GJ225" s="66"/>
      <c r="GZ225" s="66"/>
      <c r="HP225" s="66"/>
      <c r="IF225" s="66"/>
    </row>
    <row r="226" spans="1:240" ht="21.75" customHeight="1">
      <c r="A226" s="104"/>
      <c r="B226" s="107"/>
      <c r="C226" s="19"/>
      <c r="D226" s="19"/>
      <c r="E226" s="19"/>
      <c r="F226" s="23">
        <v>2023</v>
      </c>
      <c r="G226" s="28">
        <f t="shared" si="122"/>
        <v>383935.10000000003</v>
      </c>
      <c r="H226" s="28">
        <f t="shared" si="122"/>
        <v>0</v>
      </c>
      <c r="I226" s="28">
        <f t="shared" si="122"/>
        <v>135819.5</v>
      </c>
      <c r="J226" s="28">
        <f aca="true" t="shared" si="129" ref="J226:P226">J238+J250</f>
        <v>0</v>
      </c>
      <c r="K226" s="28">
        <f t="shared" si="129"/>
        <v>0</v>
      </c>
      <c r="L226" s="28">
        <f t="shared" si="129"/>
        <v>0</v>
      </c>
      <c r="M226" s="28">
        <f t="shared" si="129"/>
        <v>248115.6</v>
      </c>
      <c r="N226" s="28">
        <f t="shared" si="129"/>
        <v>0</v>
      </c>
      <c r="O226" s="28">
        <f t="shared" si="129"/>
        <v>0</v>
      </c>
      <c r="P226" s="28">
        <f t="shared" si="129"/>
        <v>0</v>
      </c>
      <c r="Q226" s="2"/>
      <c r="AF226" s="66"/>
      <c r="AV226" s="66"/>
      <c r="BL226" s="66"/>
      <c r="CB226" s="66"/>
      <c r="CR226" s="66"/>
      <c r="DH226" s="66"/>
      <c r="DX226" s="66"/>
      <c r="EN226" s="66"/>
      <c r="FD226" s="66"/>
      <c r="FT226" s="66"/>
      <c r="GJ226" s="66"/>
      <c r="GZ226" s="66"/>
      <c r="HP226" s="66"/>
      <c r="IF226" s="66"/>
    </row>
    <row r="227" spans="1:240" ht="21.75" customHeight="1">
      <c r="A227" s="104"/>
      <c r="B227" s="107"/>
      <c r="C227" s="19"/>
      <c r="D227" s="19"/>
      <c r="E227" s="19"/>
      <c r="F227" s="23">
        <v>2024</v>
      </c>
      <c r="G227" s="28">
        <f t="shared" si="122"/>
        <v>81500.4</v>
      </c>
      <c r="H227" s="28">
        <f t="shared" si="122"/>
        <v>0</v>
      </c>
      <c r="I227" s="28">
        <f t="shared" si="122"/>
        <v>54168.2</v>
      </c>
      <c r="J227" s="28">
        <f aca="true" t="shared" si="130" ref="J227:P227">J239+J251</f>
        <v>0</v>
      </c>
      <c r="K227" s="28">
        <f t="shared" si="130"/>
        <v>0</v>
      </c>
      <c r="L227" s="28">
        <f t="shared" si="130"/>
        <v>0</v>
      </c>
      <c r="M227" s="28">
        <f t="shared" si="130"/>
        <v>27332.2</v>
      </c>
      <c r="N227" s="28">
        <f t="shared" si="130"/>
        <v>0</v>
      </c>
      <c r="O227" s="28">
        <f t="shared" si="130"/>
        <v>0</v>
      </c>
      <c r="P227" s="28">
        <f t="shared" si="130"/>
        <v>0</v>
      </c>
      <c r="Q227" s="2"/>
      <c r="AF227" s="66"/>
      <c r="AV227" s="66"/>
      <c r="BL227" s="66"/>
      <c r="CB227" s="66"/>
      <c r="CR227" s="66"/>
      <c r="DH227" s="66"/>
      <c r="DX227" s="66"/>
      <c r="EN227" s="66"/>
      <c r="FD227" s="66"/>
      <c r="FT227" s="66"/>
      <c r="GJ227" s="66"/>
      <c r="GZ227" s="66"/>
      <c r="HP227" s="66"/>
      <c r="IF227" s="66"/>
    </row>
    <row r="228" spans="1:240" ht="21.75" customHeight="1">
      <c r="A228" s="104"/>
      <c r="B228" s="108"/>
      <c r="C228" s="19"/>
      <c r="D228" s="19"/>
      <c r="E228" s="19"/>
      <c r="F228" s="23">
        <v>2025</v>
      </c>
      <c r="G228" s="28">
        <f t="shared" si="122"/>
        <v>332426.99999999994</v>
      </c>
      <c r="H228" s="28">
        <f t="shared" si="122"/>
        <v>0</v>
      </c>
      <c r="I228" s="28">
        <f t="shared" si="122"/>
        <v>332426.99999999994</v>
      </c>
      <c r="J228" s="28">
        <f aca="true" t="shared" si="131" ref="J228:P228">J240+J252</f>
        <v>0</v>
      </c>
      <c r="K228" s="28">
        <f t="shared" si="131"/>
        <v>0</v>
      </c>
      <c r="L228" s="28">
        <f t="shared" si="131"/>
        <v>0</v>
      </c>
      <c r="M228" s="28">
        <f t="shared" si="131"/>
        <v>0</v>
      </c>
      <c r="N228" s="28">
        <f t="shared" si="131"/>
        <v>0</v>
      </c>
      <c r="O228" s="28">
        <f t="shared" si="131"/>
        <v>0</v>
      </c>
      <c r="P228" s="28">
        <f t="shared" si="131"/>
        <v>0</v>
      </c>
      <c r="Q228" s="2"/>
      <c r="AF228" s="66"/>
      <c r="AV228" s="66"/>
      <c r="BL228" s="66"/>
      <c r="CB228" s="66"/>
      <c r="CR228" s="66"/>
      <c r="DH228" s="66"/>
      <c r="DX228" s="66"/>
      <c r="EN228" s="66"/>
      <c r="FD228" s="66"/>
      <c r="FT228" s="66"/>
      <c r="GJ228" s="66"/>
      <c r="GZ228" s="66"/>
      <c r="HP228" s="66"/>
      <c r="IF228" s="66"/>
    </row>
    <row r="229" spans="1:17" ht="19.5" customHeight="1">
      <c r="A229" s="104"/>
      <c r="B229" s="106" t="s">
        <v>67</v>
      </c>
      <c r="C229" s="16"/>
      <c r="D229" s="16"/>
      <c r="E229" s="16"/>
      <c r="F229" s="25" t="s">
        <v>23</v>
      </c>
      <c r="G229" s="26">
        <f aca="true" t="shared" si="132" ref="G229:G253">I229+K229+M229+O229</f>
        <v>848806.1</v>
      </c>
      <c r="H229" s="26">
        <f aca="true" t="shared" si="133" ref="H229:H253">J229+L229+N229+P229</f>
        <v>23823.199999999997</v>
      </c>
      <c r="I229" s="26">
        <f>SUM(I230:I240)</f>
        <v>637830.7</v>
      </c>
      <c r="J229" s="26">
        <f aca="true" t="shared" si="134" ref="J229:P229">SUM(J230:J240)</f>
        <v>12945.199999999999</v>
      </c>
      <c r="K229" s="26">
        <f t="shared" si="134"/>
        <v>0</v>
      </c>
      <c r="L229" s="26">
        <f t="shared" si="134"/>
        <v>0</v>
      </c>
      <c r="M229" s="26">
        <f t="shared" si="134"/>
        <v>210975.40000000002</v>
      </c>
      <c r="N229" s="26">
        <f t="shared" si="134"/>
        <v>10878</v>
      </c>
      <c r="O229" s="26">
        <f t="shared" si="134"/>
        <v>0</v>
      </c>
      <c r="P229" s="26">
        <f t="shared" si="134"/>
        <v>0</v>
      </c>
      <c r="Q229" s="2"/>
    </row>
    <row r="230" spans="1:17" ht="20.25" customHeight="1">
      <c r="A230" s="104"/>
      <c r="B230" s="107"/>
      <c r="C230" s="16"/>
      <c r="D230" s="16"/>
      <c r="E230" s="16"/>
      <c r="F230" s="13">
        <v>2015</v>
      </c>
      <c r="G230" s="28">
        <f t="shared" si="132"/>
        <v>446.20000000000005</v>
      </c>
      <c r="H230" s="28">
        <f t="shared" si="133"/>
        <v>446.20000000000005</v>
      </c>
      <c r="I230" s="28">
        <f aca="true" t="shared" si="135" ref="I230:P230">I255+I265</f>
        <v>446.20000000000005</v>
      </c>
      <c r="J230" s="28">
        <f t="shared" si="135"/>
        <v>446.20000000000005</v>
      </c>
      <c r="K230" s="28">
        <f t="shared" si="135"/>
        <v>0</v>
      </c>
      <c r="L230" s="28">
        <f t="shared" si="135"/>
        <v>0</v>
      </c>
      <c r="M230" s="28">
        <f t="shared" si="135"/>
        <v>0</v>
      </c>
      <c r="N230" s="28">
        <f t="shared" si="135"/>
        <v>0</v>
      </c>
      <c r="O230" s="28">
        <f t="shared" si="135"/>
        <v>0</v>
      </c>
      <c r="P230" s="28">
        <f t="shared" si="135"/>
        <v>0</v>
      </c>
      <c r="Q230" s="2"/>
    </row>
    <row r="231" spans="1:17" ht="19.5" customHeight="1">
      <c r="A231" s="104"/>
      <c r="B231" s="107"/>
      <c r="C231" s="16"/>
      <c r="D231" s="16"/>
      <c r="E231" s="16"/>
      <c r="F231" s="13">
        <v>2016</v>
      </c>
      <c r="G231" s="28">
        <f t="shared" si="132"/>
        <v>9039.8</v>
      </c>
      <c r="H231" s="28">
        <f t="shared" si="133"/>
        <v>9039.8</v>
      </c>
      <c r="I231" s="28">
        <f aca="true" t="shared" si="136" ref="I231:P231">I256+I253+I260+I261</f>
        <v>4839.8</v>
      </c>
      <c r="J231" s="28">
        <f t="shared" si="136"/>
        <v>4839.8</v>
      </c>
      <c r="K231" s="28">
        <f t="shared" si="136"/>
        <v>0</v>
      </c>
      <c r="L231" s="28">
        <f t="shared" si="136"/>
        <v>0</v>
      </c>
      <c r="M231" s="28">
        <f t="shared" si="136"/>
        <v>4200</v>
      </c>
      <c r="N231" s="28">
        <f t="shared" si="136"/>
        <v>4200</v>
      </c>
      <c r="O231" s="28">
        <f t="shared" si="136"/>
        <v>0</v>
      </c>
      <c r="P231" s="28">
        <f t="shared" si="136"/>
        <v>0</v>
      </c>
      <c r="Q231" s="2"/>
    </row>
    <row r="232" spans="1:17" ht="21.75" customHeight="1">
      <c r="A232" s="104"/>
      <c r="B232" s="107"/>
      <c r="C232" s="16"/>
      <c r="D232" s="16"/>
      <c r="E232" s="16"/>
      <c r="F232" s="13">
        <v>2017</v>
      </c>
      <c r="G232" s="28">
        <f t="shared" si="132"/>
        <v>7365.4</v>
      </c>
      <c r="H232" s="28">
        <f t="shared" si="133"/>
        <v>7365.4</v>
      </c>
      <c r="I232" s="28">
        <f aca="true" t="shared" si="137" ref="I232:P232">I254+I262</f>
        <v>4026.4</v>
      </c>
      <c r="J232" s="28">
        <f t="shared" si="137"/>
        <v>4026.4</v>
      </c>
      <c r="K232" s="28">
        <f t="shared" si="137"/>
        <v>0</v>
      </c>
      <c r="L232" s="28">
        <f t="shared" si="137"/>
        <v>0</v>
      </c>
      <c r="M232" s="28">
        <f t="shared" si="137"/>
        <v>3339</v>
      </c>
      <c r="N232" s="28">
        <f t="shared" si="137"/>
        <v>3339</v>
      </c>
      <c r="O232" s="28">
        <f t="shared" si="137"/>
        <v>0</v>
      </c>
      <c r="P232" s="28">
        <f t="shared" si="137"/>
        <v>0</v>
      </c>
      <c r="Q232" s="2"/>
    </row>
    <row r="233" spans="1:17" ht="21.75" customHeight="1">
      <c r="A233" s="104"/>
      <c r="B233" s="107"/>
      <c r="C233" s="16"/>
      <c r="D233" s="16"/>
      <c r="E233" s="16"/>
      <c r="F233" s="13">
        <v>2018</v>
      </c>
      <c r="G233" s="28">
        <f t="shared" si="132"/>
        <v>3696.8</v>
      </c>
      <c r="H233" s="28">
        <f t="shared" si="133"/>
        <v>3696.8</v>
      </c>
      <c r="I233" s="28">
        <f>I263</f>
        <v>357.8</v>
      </c>
      <c r="J233" s="28">
        <f aca="true" t="shared" si="138" ref="J233:P233">J263</f>
        <v>357.8</v>
      </c>
      <c r="K233" s="28">
        <f t="shared" si="138"/>
        <v>0</v>
      </c>
      <c r="L233" s="28">
        <f t="shared" si="138"/>
        <v>0</v>
      </c>
      <c r="M233" s="28">
        <f t="shared" si="138"/>
        <v>3339</v>
      </c>
      <c r="N233" s="28">
        <f t="shared" si="138"/>
        <v>3339</v>
      </c>
      <c r="O233" s="28">
        <f t="shared" si="138"/>
        <v>0</v>
      </c>
      <c r="P233" s="28">
        <f t="shared" si="138"/>
        <v>0</v>
      </c>
      <c r="Q233" s="2"/>
    </row>
    <row r="234" spans="1:17" ht="18.75" customHeight="1">
      <c r="A234" s="104"/>
      <c r="B234" s="107"/>
      <c r="C234" s="16"/>
      <c r="D234" s="16"/>
      <c r="E234" s="16"/>
      <c r="F234" s="13">
        <v>2019</v>
      </c>
      <c r="G234" s="28">
        <f t="shared" si="132"/>
        <v>0</v>
      </c>
      <c r="H234" s="28">
        <f t="shared" si="133"/>
        <v>0</v>
      </c>
      <c r="I234" s="28">
        <f>0</f>
        <v>0</v>
      </c>
      <c r="J234" s="28">
        <v>0</v>
      </c>
      <c r="K234" s="28">
        <v>0</v>
      </c>
      <c r="L234" s="28">
        <v>0</v>
      </c>
      <c r="M234" s="28">
        <v>0</v>
      </c>
      <c r="N234" s="28">
        <v>0</v>
      </c>
      <c r="O234" s="28">
        <v>0</v>
      </c>
      <c r="P234" s="28">
        <v>0</v>
      </c>
      <c r="Q234" s="2"/>
    </row>
    <row r="235" spans="1:17" ht="20.25" customHeight="1">
      <c r="A235" s="104"/>
      <c r="B235" s="107"/>
      <c r="C235" s="16"/>
      <c r="D235" s="16"/>
      <c r="E235" s="16"/>
      <c r="F235" s="13">
        <v>2020</v>
      </c>
      <c r="G235" s="28">
        <f t="shared" si="132"/>
        <v>3275</v>
      </c>
      <c r="H235" s="28">
        <f t="shared" si="133"/>
        <v>3275</v>
      </c>
      <c r="I235" s="28">
        <f>I266</f>
        <v>3275</v>
      </c>
      <c r="J235" s="28">
        <f aca="true" t="shared" si="139" ref="J235:P235">J266</f>
        <v>3275</v>
      </c>
      <c r="K235" s="28">
        <f t="shared" si="139"/>
        <v>0</v>
      </c>
      <c r="L235" s="28">
        <f t="shared" si="139"/>
        <v>0</v>
      </c>
      <c r="M235" s="28">
        <f t="shared" si="139"/>
        <v>0</v>
      </c>
      <c r="N235" s="28">
        <f t="shared" si="139"/>
        <v>0</v>
      </c>
      <c r="O235" s="28">
        <f t="shared" si="139"/>
        <v>0</v>
      </c>
      <c r="P235" s="28">
        <f t="shared" si="139"/>
        <v>0</v>
      </c>
      <c r="Q235" s="2"/>
    </row>
    <row r="236" spans="1:240" ht="21.75" customHeight="1">
      <c r="A236" s="104"/>
      <c r="B236" s="107"/>
      <c r="C236" s="16"/>
      <c r="D236" s="16"/>
      <c r="E236" s="16"/>
      <c r="F236" s="13">
        <v>2021</v>
      </c>
      <c r="G236" s="28">
        <f t="shared" si="132"/>
        <v>0</v>
      </c>
      <c r="H236" s="28">
        <f t="shared" si="133"/>
        <v>0</v>
      </c>
      <c r="I236" s="28">
        <f>0</f>
        <v>0</v>
      </c>
      <c r="J236" s="28">
        <v>0</v>
      </c>
      <c r="K236" s="28">
        <v>0</v>
      </c>
      <c r="L236" s="28">
        <v>0</v>
      </c>
      <c r="M236" s="28">
        <v>0</v>
      </c>
      <c r="N236" s="28">
        <v>0</v>
      </c>
      <c r="O236" s="28">
        <v>0</v>
      </c>
      <c r="P236" s="28">
        <v>0</v>
      </c>
      <c r="Q236" s="2"/>
      <c r="AF236" s="66"/>
      <c r="AV236" s="66"/>
      <c r="BL236" s="66"/>
      <c r="CB236" s="66"/>
      <c r="CR236" s="66"/>
      <c r="DH236" s="66"/>
      <c r="DX236" s="66"/>
      <c r="EN236" s="66"/>
      <c r="FD236" s="66"/>
      <c r="FT236" s="66"/>
      <c r="GJ236" s="66"/>
      <c r="GZ236" s="66"/>
      <c r="HP236" s="66"/>
      <c r="IF236" s="66"/>
    </row>
    <row r="237" spans="1:240" ht="21.75" customHeight="1">
      <c r="A237" s="104"/>
      <c r="B237" s="107"/>
      <c r="C237" s="16"/>
      <c r="D237" s="16"/>
      <c r="E237" s="16"/>
      <c r="F237" s="13">
        <v>2022</v>
      </c>
      <c r="G237" s="28">
        <f t="shared" si="132"/>
        <v>166511.1</v>
      </c>
      <c r="H237" s="28">
        <f t="shared" si="133"/>
        <v>0</v>
      </c>
      <c r="I237" s="28">
        <f>I268+I269+I270+I271+I272+I273+I274+I275+I277+I278+I279</f>
        <v>137318.5</v>
      </c>
      <c r="J237" s="28">
        <f aca="true" t="shared" si="140" ref="J237:P237">J268+J269+J270+J271+J272+J273+J274+J275+J277+J278+J279</f>
        <v>0</v>
      </c>
      <c r="K237" s="28">
        <f t="shared" si="140"/>
        <v>0</v>
      </c>
      <c r="L237" s="28">
        <f t="shared" si="140"/>
        <v>0</v>
      </c>
      <c r="M237" s="28">
        <f t="shared" si="140"/>
        <v>29192.6</v>
      </c>
      <c r="N237" s="28">
        <f t="shared" si="140"/>
        <v>0</v>
      </c>
      <c r="O237" s="28">
        <f t="shared" si="140"/>
        <v>0</v>
      </c>
      <c r="P237" s="28">
        <f t="shared" si="140"/>
        <v>0</v>
      </c>
      <c r="Q237" s="2"/>
      <c r="AF237" s="66"/>
      <c r="AV237" s="66"/>
      <c r="BL237" s="66"/>
      <c r="CB237" s="66"/>
      <c r="CR237" s="66"/>
      <c r="DH237" s="66"/>
      <c r="DX237" s="66"/>
      <c r="EN237" s="66"/>
      <c r="FD237" s="66"/>
      <c r="FT237" s="66"/>
      <c r="GJ237" s="66"/>
      <c r="GZ237" s="66"/>
      <c r="HP237" s="66"/>
      <c r="IF237" s="66"/>
    </row>
    <row r="238" spans="1:240" ht="21.75" customHeight="1">
      <c r="A238" s="104"/>
      <c r="B238" s="107"/>
      <c r="C238" s="16"/>
      <c r="D238" s="16"/>
      <c r="E238" s="16"/>
      <c r="F238" s="13">
        <v>2023</v>
      </c>
      <c r="G238" s="28">
        <f t="shared" si="132"/>
        <v>244544.40000000002</v>
      </c>
      <c r="H238" s="28">
        <f t="shared" si="133"/>
        <v>0</v>
      </c>
      <c r="I238" s="28">
        <f>I280+I281+I282+I283</f>
        <v>100971.8</v>
      </c>
      <c r="J238" s="28">
        <f aca="true" t="shared" si="141" ref="J238:P238">J280+J281+J282+J283</f>
        <v>0</v>
      </c>
      <c r="K238" s="28">
        <f t="shared" si="141"/>
        <v>0</v>
      </c>
      <c r="L238" s="28">
        <f t="shared" si="141"/>
        <v>0</v>
      </c>
      <c r="M238" s="28">
        <f t="shared" si="141"/>
        <v>143572.6</v>
      </c>
      <c r="N238" s="28">
        <f t="shared" si="141"/>
        <v>0</v>
      </c>
      <c r="O238" s="28">
        <f t="shared" si="141"/>
        <v>0</v>
      </c>
      <c r="P238" s="28">
        <f t="shared" si="141"/>
        <v>0</v>
      </c>
      <c r="Q238" s="2"/>
      <c r="AF238" s="66"/>
      <c r="AV238" s="66"/>
      <c r="BL238" s="66"/>
      <c r="CB238" s="66"/>
      <c r="CR238" s="66"/>
      <c r="DH238" s="66"/>
      <c r="DX238" s="66"/>
      <c r="EN238" s="66"/>
      <c r="FD238" s="66"/>
      <c r="FT238" s="66"/>
      <c r="GJ238" s="66"/>
      <c r="GZ238" s="66"/>
      <c r="HP238" s="66"/>
      <c r="IF238" s="66"/>
    </row>
    <row r="239" spans="1:240" ht="21.75" customHeight="1">
      <c r="A239" s="104"/>
      <c r="B239" s="107"/>
      <c r="C239" s="16"/>
      <c r="D239" s="16"/>
      <c r="E239" s="16"/>
      <c r="F239" s="13">
        <v>2024</v>
      </c>
      <c r="G239" s="28">
        <f t="shared" si="132"/>
        <v>81500.4</v>
      </c>
      <c r="H239" s="28">
        <f t="shared" si="133"/>
        <v>0</v>
      </c>
      <c r="I239" s="28">
        <f>I284+I285+I264</f>
        <v>54168.2</v>
      </c>
      <c r="J239" s="28">
        <f aca="true" t="shared" si="142" ref="J239:P239">J284+J285</f>
        <v>0</v>
      </c>
      <c r="K239" s="28">
        <f t="shared" si="142"/>
        <v>0</v>
      </c>
      <c r="L239" s="28">
        <f t="shared" si="142"/>
        <v>0</v>
      </c>
      <c r="M239" s="28">
        <f t="shared" si="142"/>
        <v>27332.2</v>
      </c>
      <c r="N239" s="28">
        <f t="shared" si="142"/>
        <v>0</v>
      </c>
      <c r="O239" s="28">
        <f t="shared" si="142"/>
        <v>0</v>
      </c>
      <c r="P239" s="28">
        <f t="shared" si="142"/>
        <v>0</v>
      </c>
      <c r="Q239" s="2"/>
      <c r="AF239" s="66"/>
      <c r="AV239" s="66"/>
      <c r="BL239" s="66"/>
      <c r="CB239" s="66"/>
      <c r="CR239" s="66"/>
      <c r="DH239" s="66"/>
      <c r="DX239" s="66"/>
      <c r="EN239" s="66"/>
      <c r="FD239" s="66"/>
      <c r="FT239" s="66"/>
      <c r="GJ239" s="66"/>
      <c r="GZ239" s="66"/>
      <c r="HP239" s="66"/>
      <c r="IF239" s="66"/>
    </row>
    <row r="240" spans="1:240" ht="21.75" customHeight="1">
      <c r="A240" s="104"/>
      <c r="B240" s="108"/>
      <c r="C240" s="16"/>
      <c r="D240" s="16"/>
      <c r="E240" s="16"/>
      <c r="F240" s="13">
        <v>2025</v>
      </c>
      <c r="G240" s="28">
        <f t="shared" si="132"/>
        <v>332426.99999999994</v>
      </c>
      <c r="H240" s="28">
        <f t="shared" si="133"/>
        <v>0</v>
      </c>
      <c r="I240" s="28">
        <f>I298+I297+I296+I295+I294+I293+I292+I291+I290+I289+I288+I287+I286+I299+I300+I301+I302+I303+I304</f>
        <v>332426.99999999994</v>
      </c>
      <c r="J240" s="28">
        <f aca="true" t="shared" si="143" ref="J240:P240">J298+J297+J296+J295+J294+J293+J292+J291+J290+J289+J288+J287+J286+J299+J300+J301+J302+J303+J304</f>
        <v>0</v>
      </c>
      <c r="K240" s="28">
        <f t="shared" si="143"/>
        <v>0</v>
      </c>
      <c r="L240" s="28">
        <f t="shared" si="143"/>
        <v>0</v>
      </c>
      <c r="M240" s="28">
        <f t="shared" si="143"/>
        <v>0</v>
      </c>
      <c r="N240" s="28">
        <f t="shared" si="143"/>
        <v>0</v>
      </c>
      <c r="O240" s="28">
        <f t="shared" si="143"/>
        <v>0</v>
      </c>
      <c r="P240" s="28">
        <f t="shared" si="143"/>
        <v>0</v>
      </c>
      <c r="Q240" s="2"/>
      <c r="AF240" s="66"/>
      <c r="AV240" s="66"/>
      <c r="BL240" s="66"/>
      <c r="CB240" s="66"/>
      <c r="CR240" s="66"/>
      <c r="DH240" s="66"/>
      <c r="DX240" s="66"/>
      <c r="EN240" s="66"/>
      <c r="FD240" s="66"/>
      <c r="FT240" s="66"/>
      <c r="GJ240" s="66"/>
      <c r="GZ240" s="66"/>
      <c r="HP240" s="66"/>
      <c r="IF240" s="66"/>
    </row>
    <row r="241" spans="1:17" ht="18" customHeight="1">
      <c r="A241" s="104"/>
      <c r="B241" s="106" t="s">
        <v>38</v>
      </c>
      <c r="C241" s="16"/>
      <c r="D241" s="16"/>
      <c r="E241" s="16"/>
      <c r="F241" s="25" t="s">
        <v>23</v>
      </c>
      <c r="G241" s="26">
        <f t="shared" si="132"/>
        <v>546053</v>
      </c>
      <c r="H241" s="26">
        <f t="shared" si="133"/>
        <v>173785.9</v>
      </c>
      <c r="I241" s="26">
        <f>SUM(I242:I252)</f>
        <v>266852.7</v>
      </c>
      <c r="J241" s="26">
        <f aca="true" t="shared" si="144" ref="J241:P241">SUM(J242:J252)</f>
        <v>173785.9</v>
      </c>
      <c r="K241" s="26">
        <f t="shared" si="144"/>
        <v>0</v>
      </c>
      <c r="L241" s="26">
        <f t="shared" si="144"/>
        <v>0</v>
      </c>
      <c r="M241" s="26">
        <f t="shared" si="144"/>
        <v>279200.3</v>
      </c>
      <c r="N241" s="26">
        <f t="shared" si="144"/>
        <v>0</v>
      </c>
      <c r="O241" s="26">
        <f t="shared" si="144"/>
        <v>0</v>
      </c>
      <c r="P241" s="26">
        <f t="shared" si="144"/>
        <v>0</v>
      </c>
      <c r="Q241" s="2"/>
    </row>
    <row r="242" spans="1:17" ht="21.75" customHeight="1">
      <c r="A242" s="104"/>
      <c r="B242" s="107"/>
      <c r="C242" s="16"/>
      <c r="D242" s="16"/>
      <c r="E242" s="16"/>
      <c r="F242" s="13">
        <v>2015</v>
      </c>
      <c r="G242" s="28">
        <f t="shared" si="132"/>
        <v>49518.9</v>
      </c>
      <c r="H242" s="28">
        <f t="shared" si="133"/>
        <v>49518.9</v>
      </c>
      <c r="I242" s="28">
        <f>I257</f>
        <v>49518.9</v>
      </c>
      <c r="J242" s="28">
        <f aca="true" t="shared" si="145" ref="J242:P242">J257</f>
        <v>49518.9</v>
      </c>
      <c r="K242" s="28">
        <f t="shared" si="145"/>
        <v>0</v>
      </c>
      <c r="L242" s="28">
        <f t="shared" si="145"/>
        <v>0</v>
      </c>
      <c r="M242" s="28">
        <f t="shared" si="145"/>
        <v>0</v>
      </c>
      <c r="N242" s="28">
        <f t="shared" si="145"/>
        <v>0</v>
      </c>
      <c r="O242" s="28">
        <f t="shared" si="145"/>
        <v>0</v>
      </c>
      <c r="P242" s="28">
        <f t="shared" si="145"/>
        <v>0</v>
      </c>
      <c r="Q242" s="2"/>
    </row>
    <row r="243" spans="1:17" ht="19.5" customHeight="1">
      <c r="A243" s="104"/>
      <c r="B243" s="107"/>
      <c r="C243" s="16"/>
      <c r="D243" s="16"/>
      <c r="E243" s="16"/>
      <c r="F243" s="13">
        <v>2016</v>
      </c>
      <c r="G243" s="28">
        <f t="shared" si="132"/>
        <v>2689.3</v>
      </c>
      <c r="H243" s="28">
        <f t="shared" si="133"/>
        <v>2689.3</v>
      </c>
      <c r="I243" s="28">
        <f>I258</f>
        <v>2689.3</v>
      </c>
      <c r="J243" s="28">
        <f aca="true" t="shared" si="146" ref="J243:P243">J258</f>
        <v>2689.3</v>
      </c>
      <c r="K243" s="28">
        <f t="shared" si="146"/>
        <v>0</v>
      </c>
      <c r="L243" s="28">
        <f t="shared" si="146"/>
        <v>0</v>
      </c>
      <c r="M243" s="28">
        <f t="shared" si="146"/>
        <v>0</v>
      </c>
      <c r="N243" s="28">
        <f t="shared" si="146"/>
        <v>0</v>
      </c>
      <c r="O243" s="28">
        <f t="shared" si="146"/>
        <v>0</v>
      </c>
      <c r="P243" s="28">
        <f t="shared" si="146"/>
        <v>0</v>
      </c>
      <c r="Q243" s="2"/>
    </row>
    <row r="244" spans="1:17" ht="18.75" customHeight="1">
      <c r="A244" s="104"/>
      <c r="B244" s="107"/>
      <c r="C244" s="16"/>
      <c r="D244" s="16"/>
      <c r="E244" s="16"/>
      <c r="F244" s="13">
        <v>2017</v>
      </c>
      <c r="G244" s="28">
        <f t="shared" si="132"/>
        <v>121577.7</v>
      </c>
      <c r="H244" s="28">
        <f t="shared" si="133"/>
        <v>121577.7</v>
      </c>
      <c r="I244" s="28">
        <f>I259</f>
        <v>121577.7</v>
      </c>
      <c r="J244" s="28">
        <f aca="true" t="shared" si="147" ref="J244:P244">J259</f>
        <v>121577.7</v>
      </c>
      <c r="K244" s="28">
        <f t="shared" si="147"/>
        <v>0</v>
      </c>
      <c r="L244" s="28">
        <f t="shared" si="147"/>
        <v>0</v>
      </c>
      <c r="M244" s="28">
        <f t="shared" si="147"/>
        <v>0</v>
      </c>
      <c r="N244" s="28">
        <f t="shared" si="147"/>
        <v>0</v>
      </c>
      <c r="O244" s="28">
        <f t="shared" si="147"/>
        <v>0</v>
      </c>
      <c r="P244" s="28">
        <f t="shared" si="147"/>
        <v>0</v>
      </c>
      <c r="Q244" s="2"/>
    </row>
    <row r="245" spans="1:17" ht="17.25" customHeight="1">
      <c r="A245" s="104"/>
      <c r="B245" s="107"/>
      <c r="C245" s="16"/>
      <c r="D245" s="16"/>
      <c r="E245" s="16"/>
      <c r="F245" s="13">
        <v>2018</v>
      </c>
      <c r="G245" s="28">
        <f t="shared" si="132"/>
        <v>0</v>
      </c>
      <c r="H245" s="28">
        <f t="shared" si="133"/>
        <v>0</v>
      </c>
      <c r="I245" s="28">
        <f>0</f>
        <v>0</v>
      </c>
      <c r="J245" s="28">
        <f>0</f>
        <v>0</v>
      </c>
      <c r="K245" s="28">
        <f>0</f>
        <v>0</v>
      </c>
      <c r="L245" s="28">
        <f>0</f>
        <v>0</v>
      </c>
      <c r="M245" s="28">
        <f>0</f>
        <v>0</v>
      </c>
      <c r="N245" s="28">
        <f>0</f>
        <v>0</v>
      </c>
      <c r="O245" s="28">
        <f>0</f>
        <v>0</v>
      </c>
      <c r="P245" s="28">
        <f>0</f>
        <v>0</v>
      </c>
      <c r="Q245" s="2"/>
    </row>
    <row r="246" spans="1:17" ht="19.5" customHeight="1">
      <c r="A246" s="104"/>
      <c r="B246" s="107"/>
      <c r="C246" s="16"/>
      <c r="D246" s="16"/>
      <c r="E246" s="16"/>
      <c r="F246" s="13">
        <v>2019</v>
      </c>
      <c r="G246" s="28">
        <f t="shared" si="132"/>
        <v>0</v>
      </c>
      <c r="H246" s="28">
        <f t="shared" si="133"/>
        <v>0</v>
      </c>
      <c r="I246" s="28">
        <f>0</f>
        <v>0</v>
      </c>
      <c r="J246" s="28">
        <v>0</v>
      </c>
      <c r="K246" s="28">
        <v>0</v>
      </c>
      <c r="L246" s="28">
        <v>0</v>
      </c>
      <c r="M246" s="28">
        <v>0</v>
      </c>
      <c r="N246" s="28">
        <v>0</v>
      </c>
      <c r="O246" s="28">
        <v>0</v>
      </c>
      <c r="P246" s="28">
        <v>0</v>
      </c>
      <c r="Q246" s="2"/>
    </row>
    <row r="247" spans="1:17" ht="18" customHeight="1">
      <c r="A247" s="104"/>
      <c r="B247" s="107"/>
      <c r="C247" s="16"/>
      <c r="D247" s="16"/>
      <c r="E247" s="16"/>
      <c r="F247" s="13">
        <v>2020</v>
      </c>
      <c r="G247" s="28">
        <f t="shared" si="132"/>
        <v>0</v>
      </c>
      <c r="H247" s="28">
        <f t="shared" si="133"/>
        <v>0</v>
      </c>
      <c r="I247" s="28">
        <f>0</f>
        <v>0</v>
      </c>
      <c r="J247" s="28">
        <v>0</v>
      </c>
      <c r="K247" s="28">
        <v>0</v>
      </c>
      <c r="L247" s="28">
        <v>0</v>
      </c>
      <c r="M247" s="28">
        <v>0</v>
      </c>
      <c r="N247" s="28">
        <v>0</v>
      </c>
      <c r="O247" s="28">
        <v>0</v>
      </c>
      <c r="P247" s="28">
        <v>0</v>
      </c>
      <c r="Q247" s="2"/>
    </row>
    <row r="248" spans="1:240" ht="21.75" customHeight="1">
      <c r="A248" s="104"/>
      <c r="B248" s="107"/>
      <c r="C248" s="16"/>
      <c r="D248" s="16"/>
      <c r="E248" s="16"/>
      <c r="F248" s="13">
        <v>2021</v>
      </c>
      <c r="G248" s="28">
        <f t="shared" si="132"/>
        <v>0</v>
      </c>
      <c r="H248" s="28">
        <f t="shared" si="133"/>
        <v>0</v>
      </c>
      <c r="I248" s="28">
        <f>0</f>
        <v>0</v>
      </c>
      <c r="J248" s="28">
        <v>0</v>
      </c>
      <c r="K248" s="28">
        <v>0</v>
      </c>
      <c r="L248" s="28">
        <v>0</v>
      </c>
      <c r="M248" s="28">
        <v>0</v>
      </c>
      <c r="N248" s="28">
        <v>0</v>
      </c>
      <c r="O248" s="28">
        <v>0</v>
      </c>
      <c r="P248" s="28">
        <v>0</v>
      </c>
      <c r="Q248" s="2"/>
      <c r="AF248" s="66"/>
      <c r="AV248" s="66"/>
      <c r="BL248" s="66"/>
      <c r="CB248" s="66"/>
      <c r="CR248" s="66"/>
      <c r="DH248" s="66"/>
      <c r="DX248" s="66"/>
      <c r="EN248" s="66"/>
      <c r="FD248" s="66"/>
      <c r="FT248" s="66"/>
      <c r="GJ248" s="66"/>
      <c r="GZ248" s="66"/>
      <c r="HP248" s="66"/>
      <c r="IF248" s="66"/>
    </row>
    <row r="249" spans="1:240" ht="21.75" customHeight="1">
      <c r="A249" s="104"/>
      <c r="B249" s="107"/>
      <c r="C249" s="16"/>
      <c r="D249" s="16"/>
      <c r="E249" s="16"/>
      <c r="F249" s="13">
        <v>2022</v>
      </c>
      <c r="G249" s="28">
        <f t="shared" si="132"/>
        <v>232876.4</v>
      </c>
      <c r="H249" s="28">
        <f t="shared" si="133"/>
        <v>0</v>
      </c>
      <c r="I249" s="28">
        <f>I276</f>
        <v>58219.1</v>
      </c>
      <c r="J249" s="28">
        <f aca="true" t="shared" si="148" ref="J249:P249">J276</f>
        <v>0</v>
      </c>
      <c r="K249" s="28">
        <f t="shared" si="148"/>
        <v>0</v>
      </c>
      <c r="L249" s="28">
        <f t="shared" si="148"/>
        <v>0</v>
      </c>
      <c r="M249" s="28">
        <f t="shared" si="148"/>
        <v>174657.3</v>
      </c>
      <c r="N249" s="28">
        <f t="shared" si="148"/>
        <v>0</v>
      </c>
      <c r="O249" s="28">
        <f t="shared" si="148"/>
        <v>0</v>
      </c>
      <c r="P249" s="28">
        <f t="shared" si="148"/>
        <v>0</v>
      </c>
      <c r="Q249" s="2"/>
      <c r="AF249" s="66"/>
      <c r="AV249" s="66"/>
      <c r="BL249" s="66"/>
      <c r="CB249" s="66"/>
      <c r="CR249" s="66"/>
      <c r="DH249" s="66"/>
      <c r="DX249" s="66"/>
      <c r="EN249" s="66"/>
      <c r="FD249" s="66"/>
      <c r="FT249" s="66"/>
      <c r="GJ249" s="66"/>
      <c r="GZ249" s="66"/>
      <c r="HP249" s="66"/>
      <c r="IF249" s="66"/>
    </row>
    <row r="250" spans="1:240" ht="21.75" customHeight="1">
      <c r="A250" s="104"/>
      <c r="B250" s="107"/>
      <c r="C250" s="16"/>
      <c r="D250" s="16"/>
      <c r="E250" s="16"/>
      <c r="F250" s="13">
        <v>2023</v>
      </c>
      <c r="G250" s="28">
        <f t="shared" si="132"/>
        <v>139390.7</v>
      </c>
      <c r="H250" s="28">
        <f t="shared" si="133"/>
        <v>0</v>
      </c>
      <c r="I250" s="28">
        <f>I267</f>
        <v>34847.7</v>
      </c>
      <c r="J250" s="28">
        <f aca="true" t="shared" si="149" ref="J250:P250">J267</f>
        <v>0</v>
      </c>
      <c r="K250" s="28">
        <f t="shared" si="149"/>
        <v>0</v>
      </c>
      <c r="L250" s="28">
        <f t="shared" si="149"/>
        <v>0</v>
      </c>
      <c r="M250" s="28">
        <f t="shared" si="149"/>
        <v>104543</v>
      </c>
      <c r="N250" s="28">
        <f t="shared" si="149"/>
        <v>0</v>
      </c>
      <c r="O250" s="28">
        <f t="shared" si="149"/>
        <v>0</v>
      </c>
      <c r="P250" s="28">
        <f t="shared" si="149"/>
        <v>0</v>
      </c>
      <c r="Q250" s="2"/>
      <c r="AF250" s="66"/>
      <c r="AV250" s="66"/>
      <c r="BL250" s="66"/>
      <c r="CB250" s="66"/>
      <c r="CR250" s="66"/>
      <c r="DH250" s="66"/>
      <c r="DX250" s="66"/>
      <c r="EN250" s="66"/>
      <c r="FD250" s="66"/>
      <c r="FT250" s="66"/>
      <c r="GJ250" s="66"/>
      <c r="GZ250" s="66"/>
      <c r="HP250" s="66"/>
      <c r="IF250" s="66"/>
    </row>
    <row r="251" spans="1:240" ht="21.75" customHeight="1">
      <c r="A251" s="104"/>
      <c r="B251" s="107"/>
      <c r="C251" s="16"/>
      <c r="D251" s="16"/>
      <c r="E251" s="16"/>
      <c r="F251" s="13">
        <v>2024</v>
      </c>
      <c r="G251" s="28">
        <f t="shared" si="132"/>
        <v>0</v>
      </c>
      <c r="H251" s="28">
        <f t="shared" si="133"/>
        <v>0</v>
      </c>
      <c r="I251" s="28">
        <v>0</v>
      </c>
      <c r="J251" s="28">
        <v>0</v>
      </c>
      <c r="K251" s="28">
        <v>0</v>
      </c>
      <c r="L251" s="28">
        <v>0</v>
      </c>
      <c r="M251" s="28">
        <v>0</v>
      </c>
      <c r="N251" s="28">
        <v>0</v>
      </c>
      <c r="O251" s="28">
        <v>0</v>
      </c>
      <c r="P251" s="28">
        <v>0</v>
      </c>
      <c r="Q251" s="2"/>
      <c r="AF251" s="66"/>
      <c r="AV251" s="66"/>
      <c r="BL251" s="66"/>
      <c r="CB251" s="66"/>
      <c r="CR251" s="66"/>
      <c r="DH251" s="66"/>
      <c r="DX251" s="66"/>
      <c r="EN251" s="66"/>
      <c r="FD251" s="66"/>
      <c r="FT251" s="66"/>
      <c r="GJ251" s="66"/>
      <c r="GZ251" s="66"/>
      <c r="HP251" s="66"/>
      <c r="IF251" s="66"/>
    </row>
    <row r="252" spans="1:240" ht="21.75" customHeight="1">
      <c r="A252" s="105"/>
      <c r="B252" s="108"/>
      <c r="C252" s="16"/>
      <c r="D252" s="16"/>
      <c r="E252" s="16"/>
      <c r="F252" s="13">
        <v>2025</v>
      </c>
      <c r="G252" s="28">
        <f t="shared" si="132"/>
        <v>0</v>
      </c>
      <c r="H252" s="28">
        <f t="shared" si="133"/>
        <v>0</v>
      </c>
      <c r="I252" s="28">
        <v>0</v>
      </c>
      <c r="J252" s="28">
        <v>0</v>
      </c>
      <c r="K252" s="28">
        <v>0</v>
      </c>
      <c r="L252" s="28">
        <v>0</v>
      </c>
      <c r="M252" s="28">
        <v>0</v>
      </c>
      <c r="N252" s="28">
        <v>0</v>
      </c>
      <c r="O252" s="28">
        <v>0</v>
      </c>
      <c r="P252" s="28">
        <v>0</v>
      </c>
      <c r="Q252" s="2"/>
      <c r="AF252" s="66"/>
      <c r="AV252" s="66"/>
      <c r="BL252" s="66"/>
      <c r="CB252" s="66"/>
      <c r="CR252" s="66"/>
      <c r="DH252" s="66"/>
      <c r="DX252" s="66"/>
      <c r="EN252" s="66"/>
      <c r="FD252" s="66"/>
      <c r="FT252" s="66"/>
      <c r="GJ252" s="66"/>
      <c r="GZ252" s="66"/>
      <c r="HP252" s="66"/>
      <c r="IF252" s="66"/>
    </row>
    <row r="253" spans="1:17" ht="49.5" customHeight="1">
      <c r="A253" s="92" t="s">
        <v>98</v>
      </c>
      <c r="B253" s="95" t="s">
        <v>150</v>
      </c>
      <c r="C253" s="67" t="s">
        <v>91</v>
      </c>
      <c r="D253" s="67"/>
      <c r="E253" s="67"/>
      <c r="F253" s="67">
        <v>2016</v>
      </c>
      <c r="G253" s="28">
        <f t="shared" si="132"/>
        <v>353.9000000000001</v>
      </c>
      <c r="H253" s="28">
        <f t="shared" si="133"/>
        <v>353.9000000000001</v>
      </c>
      <c r="I253" s="1">
        <f>8087.2-4064.7-3668.6</f>
        <v>353.9000000000001</v>
      </c>
      <c r="J253" s="1">
        <f>8087.2-4064.7-3668.6</f>
        <v>353.9000000000001</v>
      </c>
      <c r="K253" s="1">
        <v>0</v>
      </c>
      <c r="L253" s="1">
        <v>0</v>
      </c>
      <c r="M253" s="1">
        <v>0</v>
      </c>
      <c r="N253" s="1">
        <v>0</v>
      </c>
      <c r="O253" s="1">
        <v>0</v>
      </c>
      <c r="P253" s="1">
        <v>0</v>
      </c>
      <c r="Q253" s="2"/>
    </row>
    <row r="254" spans="1:17" ht="49.5" customHeight="1">
      <c r="A254" s="93"/>
      <c r="B254" s="96"/>
      <c r="C254" s="67" t="s">
        <v>91</v>
      </c>
      <c r="D254" s="67"/>
      <c r="E254" s="67"/>
      <c r="F254" s="67">
        <v>2017</v>
      </c>
      <c r="G254" s="28">
        <f>I254+K254+M254+O254</f>
        <v>3668.6</v>
      </c>
      <c r="H254" s="28">
        <f>J254+L254+N254+P254</f>
        <v>3668.6</v>
      </c>
      <c r="I254" s="1">
        <v>3668.6</v>
      </c>
      <c r="J254" s="1">
        <v>3668.6</v>
      </c>
      <c r="K254" s="1">
        <v>0</v>
      </c>
      <c r="L254" s="1">
        <v>0</v>
      </c>
      <c r="M254" s="1">
        <v>0</v>
      </c>
      <c r="N254" s="1">
        <v>0</v>
      </c>
      <c r="O254" s="1">
        <v>0</v>
      </c>
      <c r="P254" s="1">
        <v>0</v>
      </c>
      <c r="Q254" s="2"/>
    </row>
    <row r="255" spans="1:17" ht="48" customHeight="1">
      <c r="A255" s="92" t="s">
        <v>88</v>
      </c>
      <c r="B255" s="95" t="s">
        <v>2</v>
      </c>
      <c r="C255" s="13"/>
      <c r="D255" s="13"/>
      <c r="E255" s="13"/>
      <c r="F255" s="13">
        <v>2015</v>
      </c>
      <c r="G255" s="28">
        <f>I255+K255+M255+O255</f>
        <v>348.00000000000006</v>
      </c>
      <c r="H255" s="28">
        <f>J255+L255+N255+P255</f>
        <v>348.00000000000006</v>
      </c>
      <c r="I255" s="1">
        <f>727.2-379.2</f>
        <v>348.00000000000006</v>
      </c>
      <c r="J255" s="1">
        <f>727.2-379.2</f>
        <v>348.00000000000006</v>
      </c>
      <c r="K255" s="1">
        <v>0</v>
      </c>
      <c r="L255" s="1">
        <v>0</v>
      </c>
      <c r="M255" s="1">
        <v>0</v>
      </c>
      <c r="N255" s="1">
        <v>0</v>
      </c>
      <c r="O255" s="1">
        <v>0</v>
      </c>
      <c r="P255" s="1">
        <v>0</v>
      </c>
      <c r="Q255" s="2"/>
    </row>
    <row r="256" spans="1:17" ht="37.5" customHeight="1">
      <c r="A256" s="93"/>
      <c r="B256" s="96"/>
      <c r="C256" s="13" t="s">
        <v>91</v>
      </c>
      <c r="D256" s="13"/>
      <c r="E256" s="13"/>
      <c r="F256" s="13">
        <v>2016</v>
      </c>
      <c r="G256" s="28">
        <f aca="true" t="shared" si="150" ref="G256:H258">I256+K256+M256+O256</f>
        <v>4005.9</v>
      </c>
      <c r="H256" s="28">
        <f t="shared" si="150"/>
        <v>4005.9</v>
      </c>
      <c r="I256" s="1">
        <v>4005.9</v>
      </c>
      <c r="J256" s="1">
        <v>4005.9</v>
      </c>
      <c r="K256" s="1">
        <v>0</v>
      </c>
      <c r="L256" s="1">
        <v>0</v>
      </c>
      <c r="M256" s="1">
        <v>0</v>
      </c>
      <c r="N256" s="1">
        <v>0</v>
      </c>
      <c r="O256" s="1">
        <v>0</v>
      </c>
      <c r="P256" s="1">
        <v>0</v>
      </c>
      <c r="Q256" s="2"/>
    </row>
    <row r="257" spans="1:17" ht="35.25" customHeight="1">
      <c r="A257" s="93"/>
      <c r="B257" s="96"/>
      <c r="C257" s="67"/>
      <c r="D257" s="67"/>
      <c r="E257" s="67"/>
      <c r="F257" s="67">
        <v>2015</v>
      </c>
      <c r="G257" s="28">
        <f t="shared" si="150"/>
        <v>49518.9</v>
      </c>
      <c r="H257" s="28">
        <f t="shared" si="150"/>
        <v>49518.9</v>
      </c>
      <c r="I257" s="1">
        <v>49518.9</v>
      </c>
      <c r="J257" s="1">
        <v>49518.9</v>
      </c>
      <c r="K257" s="1">
        <v>0</v>
      </c>
      <c r="L257" s="1">
        <v>0</v>
      </c>
      <c r="M257" s="1">
        <v>0</v>
      </c>
      <c r="N257" s="1">
        <v>0</v>
      </c>
      <c r="O257" s="1">
        <v>0</v>
      </c>
      <c r="P257" s="1">
        <v>0</v>
      </c>
      <c r="Q257" s="2"/>
    </row>
    <row r="258" spans="1:17" ht="35.25" customHeight="1">
      <c r="A258" s="93"/>
      <c r="B258" s="96"/>
      <c r="C258" s="67" t="s">
        <v>91</v>
      </c>
      <c r="D258" s="67"/>
      <c r="E258" s="67"/>
      <c r="F258" s="67">
        <v>2016</v>
      </c>
      <c r="G258" s="28">
        <f t="shared" si="150"/>
        <v>2689.3</v>
      </c>
      <c r="H258" s="28">
        <f t="shared" si="150"/>
        <v>2689.3</v>
      </c>
      <c r="I258" s="1">
        <v>2689.3</v>
      </c>
      <c r="J258" s="1">
        <v>2689.3</v>
      </c>
      <c r="K258" s="1">
        <v>0</v>
      </c>
      <c r="L258" s="1">
        <v>0</v>
      </c>
      <c r="M258" s="1">
        <v>0</v>
      </c>
      <c r="N258" s="1">
        <v>0</v>
      </c>
      <c r="O258" s="1">
        <v>0</v>
      </c>
      <c r="P258" s="1">
        <v>0</v>
      </c>
      <c r="Q258" s="2"/>
    </row>
    <row r="259" spans="1:17" ht="34.5" customHeight="1">
      <c r="A259" s="94"/>
      <c r="B259" s="97"/>
      <c r="C259" s="67" t="s">
        <v>91</v>
      </c>
      <c r="D259" s="67"/>
      <c r="E259" s="67"/>
      <c r="F259" s="67">
        <v>2017</v>
      </c>
      <c r="G259" s="28">
        <f aca="true" t="shared" si="151" ref="G259:H262">I259+K259+M259+O259</f>
        <v>121577.7</v>
      </c>
      <c r="H259" s="28">
        <f t="shared" si="151"/>
        <v>121577.7</v>
      </c>
      <c r="I259" s="1">
        <v>121577.7</v>
      </c>
      <c r="J259" s="1">
        <v>121577.7</v>
      </c>
      <c r="K259" s="1">
        <v>0</v>
      </c>
      <c r="L259" s="1">
        <v>0</v>
      </c>
      <c r="M259" s="1">
        <v>0</v>
      </c>
      <c r="N259" s="1">
        <v>0</v>
      </c>
      <c r="O259" s="1">
        <v>0</v>
      </c>
      <c r="P259" s="1">
        <v>0</v>
      </c>
      <c r="Q259" s="2"/>
    </row>
    <row r="260" spans="1:17" ht="66.75" customHeight="1">
      <c r="A260" s="68" t="s">
        <v>99</v>
      </c>
      <c r="B260" s="64" t="s">
        <v>83</v>
      </c>
      <c r="C260" s="67" t="s">
        <v>91</v>
      </c>
      <c r="D260" s="67"/>
      <c r="E260" s="67"/>
      <c r="F260" s="67">
        <v>2016</v>
      </c>
      <c r="G260" s="28">
        <f>I260+K260+M260+O260</f>
        <v>30</v>
      </c>
      <c r="H260" s="28">
        <f>J260+L260+N260+P260</f>
        <v>30</v>
      </c>
      <c r="I260" s="1">
        <v>30</v>
      </c>
      <c r="J260" s="1">
        <v>30</v>
      </c>
      <c r="K260" s="1">
        <v>0</v>
      </c>
      <c r="L260" s="1">
        <v>0</v>
      </c>
      <c r="M260" s="1">
        <v>0</v>
      </c>
      <c r="N260" s="1">
        <v>0</v>
      </c>
      <c r="O260" s="1">
        <v>0</v>
      </c>
      <c r="P260" s="1">
        <v>0</v>
      </c>
      <c r="Q260" s="2"/>
    </row>
    <row r="261" spans="1:17" ht="34.5" customHeight="1">
      <c r="A261" s="92" t="s">
        <v>143</v>
      </c>
      <c r="B261" s="95" t="s">
        <v>133</v>
      </c>
      <c r="C261" s="67" t="s">
        <v>90</v>
      </c>
      <c r="D261" s="67"/>
      <c r="E261" s="67"/>
      <c r="F261" s="67">
        <v>2016</v>
      </c>
      <c r="G261" s="28">
        <f t="shared" si="151"/>
        <v>4650</v>
      </c>
      <c r="H261" s="28">
        <f t="shared" si="151"/>
        <v>4650</v>
      </c>
      <c r="I261" s="1">
        <v>450</v>
      </c>
      <c r="J261" s="1">
        <v>450</v>
      </c>
      <c r="K261" s="1">
        <v>0</v>
      </c>
      <c r="L261" s="1">
        <v>0</v>
      </c>
      <c r="M261" s="1">
        <v>4200</v>
      </c>
      <c r="N261" s="1">
        <v>4200</v>
      </c>
      <c r="O261" s="1">
        <v>0</v>
      </c>
      <c r="P261" s="1">
        <v>0</v>
      </c>
      <c r="Q261" s="2"/>
    </row>
    <row r="262" spans="1:17" ht="42.75" customHeight="1">
      <c r="A262" s="93"/>
      <c r="B262" s="96"/>
      <c r="C262" s="67" t="s">
        <v>132</v>
      </c>
      <c r="D262" s="67"/>
      <c r="E262" s="67"/>
      <c r="F262" s="67">
        <v>2017</v>
      </c>
      <c r="G262" s="28">
        <f t="shared" si="151"/>
        <v>3696.8</v>
      </c>
      <c r="H262" s="28">
        <f t="shared" si="151"/>
        <v>3696.8</v>
      </c>
      <c r="I262" s="1">
        <v>357.8</v>
      </c>
      <c r="J262" s="1">
        <v>357.8</v>
      </c>
      <c r="K262" s="1">
        <v>0</v>
      </c>
      <c r="L262" s="1">
        <v>0</v>
      </c>
      <c r="M262" s="1">
        <v>3339</v>
      </c>
      <c r="N262" s="1">
        <v>3339</v>
      </c>
      <c r="O262" s="1">
        <v>0</v>
      </c>
      <c r="P262" s="1">
        <v>0</v>
      </c>
      <c r="Q262" s="2"/>
    </row>
    <row r="263" spans="1:17" ht="42.75" customHeight="1">
      <c r="A263" s="93"/>
      <c r="B263" s="96"/>
      <c r="C263" s="67" t="s">
        <v>187</v>
      </c>
      <c r="D263" s="67"/>
      <c r="E263" s="67"/>
      <c r="F263" s="67">
        <v>2018</v>
      </c>
      <c r="G263" s="28">
        <f aca="true" t="shared" si="152" ref="G263:H267">I263+K263+M263+O263</f>
        <v>3696.8</v>
      </c>
      <c r="H263" s="28">
        <f t="shared" si="152"/>
        <v>3696.8</v>
      </c>
      <c r="I263" s="1">
        <v>357.8</v>
      </c>
      <c r="J263" s="1">
        <v>357.8</v>
      </c>
      <c r="K263" s="1">
        <v>0</v>
      </c>
      <c r="L263" s="1">
        <v>0</v>
      </c>
      <c r="M263" s="1">
        <v>3339</v>
      </c>
      <c r="N263" s="1">
        <v>3339</v>
      </c>
      <c r="O263" s="1">
        <v>0</v>
      </c>
      <c r="P263" s="1">
        <v>0</v>
      </c>
      <c r="Q263" s="2"/>
    </row>
    <row r="264" spans="1:17" ht="42.75" customHeight="1">
      <c r="A264" s="94"/>
      <c r="B264" s="97"/>
      <c r="C264" s="67"/>
      <c r="D264" s="67" t="s">
        <v>277</v>
      </c>
      <c r="E264" s="67" t="s">
        <v>278</v>
      </c>
      <c r="F264" s="67">
        <v>2024</v>
      </c>
      <c r="G264" s="28">
        <f t="shared" si="152"/>
        <v>22050.8</v>
      </c>
      <c r="H264" s="28">
        <f t="shared" si="152"/>
        <v>0</v>
      </c>
      <c r="I264" s="1">
        <v>22050.8</v>
      </c>
      <c r="J264" s="1">
        <v>0</v>
      </c>
      <c r="K264" s="1">
        <v>0</v>
      </c>
      <c r="L264" s="1">
        <v>0</v>
      </c>
      <c r="M264" s="1">
        <v>0</v>
      </c>
      <c r="N264" s="1">
        <v>0</v>
      </c>
      <c r="O264" s="1">
        <v>0</v>
      </c>
      <c r="P264" s="1">
        <v>0</v>
      </c>
      <c r="Q264" s="2"/>
    </row>
    <row r="265" spans="1:17" ht="37.5" customHeight="1">
      <c r="A265" s="62" t="s">
        <v>100</v>
      </c>
      <c r="B265" s="67" t="s">
        <v>3</v>
      </c>
      <c r="C265" s="67"/>
      <c r="D265" s="67"/>
      <c r="E265" s="67"/>
      <c r="F265" s="67">
        <v>2015</v>
      </c>
      <c r="G265" s="28">
        <f t="shared" si="152"/>
        <v>98.2</v>
      </c>
      <c r="H265" s="28">
        <f t="shared" si="152"/>
        <v>98.2</v>
      </c>
      <c r="I265" s="1">
        <f>98.5-0.3</f>
        <v>98.2</v>
      </c>
      <c r="J265" s="1">
        <f>98.5-0.3</f>
        <v>98.2</v>
      </c>
      <c r="K265" s="1">
        <v>0</v>
      </c>
      <c r="L265" s="1">
        <v>0</v>
      </c>
      <c r="M265" s="1">
        <v>0</v>
      </c>
      <c r="N265" s="1">
        <v>0</v>
      </c>
      <c r="O265" s="1">
        <v>0</v>
      </c>
      <c r="P265" s="1">
        <v>0</v>
      </c>
      <c r="Q265" s="2"/>
    </row>
    <row r="266" spans="1:17" ht="15.75">
      <c r="A266" s="92" t="s">
        <v>178</v>
      </c>
      <c r="B266" s="95" t="s">
        <v>216</v>
      </c>
      <c r="C266" s="67" t="s">
        <v>91</v>
      </c>
      <c r="D266" s="67"/>
      <c r="E266" s="67"/>
      <c r="F266" s="67">
        <v>2020</v>
      </c>
      <c r="G266" s="28">
        <f t="shared" si="152"/>
        <v>3275</v>
      </c>
      <c r="H266" s="28">
        <f t="shared" si="152"/>
        <v>3275</v>
      </c>
      <c r="I266" s="1">
        <v>3275</v>
      </c>
      <c r="J266" s="1">
        <v>3275</v>
      </c>
      <c r="K266" s="1">
        <v>0</v>
      </c>
      <c r="L266" s="1">
        <v>0</v>
      </c>
      <c r="M266" s="1">
        <v>0</v>
      </c>
      <c r="N266" s="1">
        <v>0</v>
      </c>
      <c r="O266" s="1">
        <v>0</v>
      </c>
      <c r="P266" s="1">
        <v>0</v>
      </c>
      <c r="Q266" s="2"/>
    </row>
    <row r="267" spans="1:17" ht="15.75">
      <c r="A267" s="94"/>
      <c r="B267" s="97"/>
      <c r="C267" s="67"/>
      <c r="D267" s="67" t="s">
        <v>277</v>
      </c>
      <c r="E267" s="67" t="s">
        <v>275</v>
      </c>
      <c r="F267" s="67">
        <v>2023</v>
      </c>
      <c r="G267" s="28">
        <f t="shared" si="152"/>
        <v>139390.7</v>
      </c>
      <c r="H267" s="28">
        <f t="shared" si="152"/>
        <v>0</v>
      </c>
      <c r="I267" s="1">
        <v>34847.7</v>
      </c>
      <c r="J267" s="1">
        <v>0</v>
      </c>
      <c r="K267" s="1">
        <v>0</v>
      </c>
      <c r="L267" s="1">
        <v>0</v>
      </c>
      <c r="M267" s="1">
        <v>104543</v>
      </c>
      <c r="N267" s="1">
        <v>0</v>
      </c>
      <c r="O267" s="1">
        <v>0</v>
      </c>
      <c r="P267" s="1">
        <v>0</v>
      </c>
      <c r="Q267" s="2"/>
    </row>
    <row r="268" spans="1:17" ht="15.75">
      <c r="A268" s="68" t="s">
        <v>179</v>
      </c>
      <c r="B268" s="67" t="s">
        <v>210</v>
      </c>
      <c r="C268" s="67"/>
      <c r="D268" s="67" t="s">
        <v>277</v>
      </c>
      <c r="E268" s="67" t="s">
        <v>278</v>
      </c>
      <c r="F268" s="67">
        <v>2022</v>
      </c>
      <c r="G268" s="28">
        <f aca="true" t="shared" si="153" ref="G268:G278">I268+K268+M268+O268</f>
        <v>11663.4</v>
      </c>
      <c r="H268" s="28">
        <f aca="true" t="shared" si="154" ref="H268:H278">J268+L268+N268+P268</f>
        <v>0</v>
      </c>
      <c r="I268" s="1">
        <v>2915.9</v>
      </c>
      <c r="J268" s="1">
        <v>0</v>
      </c>
      <c r="K268" s="1">
        <v>0</v>
      </c>
      <c r="L268" s="1">
        <v>0</v>
      </c>
      <c r="M268" s="1">
        <v>8747.5</v>
      </c>
      <c r="N268" s="1">
        <v>0</v>
      </c>
      <c r="O268" s="1">
        <v>0</v>
      </c>
      <c r="P268" s="1">
        <v>0</v>
      </c>
      <c r="Q268" s="2"/>
    </row>
    <row r="269" spans="1:17" ht="74.25" customHeight="1">
      <c r="A269" s="68" t="s">
        <v>180</v>
      </c>
      <c r="B269" s="67" t="s">
        <v>183</v>
      </c>
      <c r="C269" s="67"/>
      <c r="D269" s="67" t="s">
        <v>277</v>
      </c>
      <c r="E269" s="67" t="s">
        <v>278</v>
      </c>
      <c r="F269" s="67">
        <v>2022</v>
      </c>
      <c r="G269" s="28">
        <f t="shared" si="153"/>
        <v>14481.6</v>
      </c>
      <c r="H269" s="28">
        <f t="shared" si="154"/>
        <v>0</v>
      </c>
      <c r="I269" s="1">
        <v>14481.6</v>
      </c>
      <c r="J269" s="1">
        <v>0</v>
      </c>
      <c r="K269" s="1">
        <v>0</v>
      </c>
      <c r="L269" s="1">
        <v>0</v>
      </c>
      <c r="M269" s="1">
        <v>0</v>
      </c>
      <c r="N269" s="1">
        <v>0</v>
      </c>
      <c r="O269" s="1">
        <v>0</v>
      </c>
      <c r="P269" s="1">
        <v>0</v>
      </c>
      <c r="Q269" s="2"/>
    </row>
    <row r="270" spans="1:17" ht="74.25" customHeight="1">
      <c r="A270" s="68" t="s">
        <v>101</v>
      </c>
      <c r="B270" s="67" t="s">
        <v>297</v>
      </c>
      <c r="C270" s="67"/>
      <c r="D270" s="67" t="s">
        <v>277</v>
      </c>
      <c r="E270" s="67" t="s">
        <v>278</v>
      </c>
      <c r="F270" s="67">
        <v>2022</v>
      </c>
      <c r="G270" s="28">
        <f t="shared" si="153"/>
        <v>27260.199999999997</v>
      </c>
      <c r="H270" s="28">
        <f t="shared" si="154"/>
        <v>0</v>
      </c>
      <c r="I270" s="1">
        <v>6815.1</v>
      </c>
      <c r="J270" s="1">
        <v>0</v>
      </c>
      <c r="K270" s="1">
        <v>0</v>
      </c>
      <c r="L270" s="1">
        <v>0</v>
      </c>
      <c r="M270" s="1">
        <v>20445.1</v>
      </c>
      <c r="N270" s="1">
        <v>0</v>
      </c>
      <c r="O270" s="1">
        <v>0</v>
      </c>
      <c r="P270" s="1">
        <v>0</v>
      </c>
      <c r="Q270" s="2"/>
    </row>
    <row r="271" spans="1:17" ht="74.25" customHeight="1">
      <c r="A271" s="68" t="s">
        <v>102</v>
      </c>
      <c r="B271" s="67" t="s">
        <v>204</v>
      </c>
      <c r="C271" s="67"/>
      <c r="D271" s="67" t="s">
        <v>277</v>
      </c>
      <c r="E271" s="67" t="s">
        <v>278</v>
      </c>
      <c r="F271" s="67">
        <v>2022</v>
      </c>
      <c r="G271" s="28">
        <f t="shared" si="153"/>
        <v>8577.7</v>
      </c>
      <c r="H271" s="28">
        <f t="shared" si="154"/>
        <v>0</v>
      </c>
      <c r="I271" s="44">
        <v>8577.7</v>
      </c>
      <c r="J271" s="1">
        <v>0</v>
      </c>
      <c r="K271" s="1">
        <v>0</v>
      </c>
      <c r="L271" s="1">
        <v>0</v>
      </c>
      <c r="M271" s="1">
        <v>0</v>
      </c>
      <c r="N271" s="1">
        <v>0</v>
      </c>
      <c r="O271" s="1">
        <v>0</v>
      </c>
      <c r="P271" s="1">
        <v>0</v>
      </c>
      <c r="Q271" s="2"/>
    </row>
    <row r="272" spans="1:17" ht="15.75">
      <c r="A272" s="68" t="s">
        <v>147</v>
      </c>
      <c r="B272" s="67" t="s">
        <v>294</v>
      </c>
      <c r="C272" s="67"/>
      <c r="D272" s="67" t="s">
        <v>277</v>
      </c>
      <c r="E272" s="67" t="s">
        <v>278</v>
      </c>
      <c r="F272" s="67">
        <v>2022</v>
      </c>
      <c r="G272" s="28">
        <f t="shared" si="153"/>
        <v>6760.4</v>
      </c>
      <c r="H272" s="28">
        <f t="shared" si="154"/>
        <v>0</v>
      </c>
      <c r="I272" s="1">
        <v>6760.4</v>
      </c>
      <c r="J272" s="1">
        <v>0</v>
      </c>
      <c r="K272" s="1">
        <v>0</v>
      </c>
      <c r="L272" s="1">
        <v>0</v>
      </c>
      <c r="M272" s="1">
        <v>0</v>
      </c>
      <c r="N272" s="1">
        <v>0</v>
      </c>
      <c r="O272" s="1">
        <v>0</v>
      </c>
      <c r="P272" s="1">
        <v>0</v>
      </c>
      <c r="Q272" s="2"/>
    </row>
    <row r="273" spans="1:17" ht="15.75">
      <c r="A273" s="68" t="s">
        <v>142</v>
      </c>
      <c r="B273" s="67" t="s">
        <v>295</v>
      </c>
      <c r="C273" s="67"/>
      <c r="D273" s="67" t="s">
        <v>277</v>
      </c>
      <c r="E273" s="67" t="s">
        <v>278</v>
      </c>
      <c r="F273" s="67">
        <v>2022</v>
      </c>
      <c r="G273" s="28">
        <f t="shared" si="153"/>
        <v>16131.8</v>
      </c>
      <c r="H273" s="28">
        <f t="shared" si="154"/>
        <v>0</v>
      </c>
      <c r="I273" s="1">
        <v>16131.8</v>
      </c>
      <c r="J273" s="1">
        <v>0</v>
      </c>
      <c r="K273" s="1">
        <v>0</v>
      </c>
      <c r="L273" s="1">
        <v>0</v>
      </c>
      <c r="M273" s="1">
        <v>0</v>
      </c>
      <c r="N273" s="1">
        <v>0</v>
      </c>
      <c r="O273" s="1">
        <v>0</v>
      </c>
      <c r="P273" s="1">
        <v>0</v>
      </c>
      <c r="Q273" s="2"/>
    </row>
    <row r="274" spans="1:17" ht="30.75" customHeight="1">
      <c r="A274" s="68" t="s">
        <v>103</v>
      </c>
      <c r="B274" s="64" t="s">
        <v>296</v>
      </c>
      <c r="C274" s="67"/>
      <c r="D274" s="67" t="s">
        <v>277</v>
      </c>
      <c r="E274" s="67" t="s">
        <v>278</v>
      </c>
      <c r="F274" s="67">
        <v>2022</v>
      </c>
      <c r="G274" s="28">
        <f t="shared" si="153"/>
        <v>5732.1</v>
      </c>
      <c r="H274" s="28">
        <f t="shared" si="154"/>
        <v>0</v>
      </c>
      <c r="I274" s="1">
        <v>5732.1</v>
      </c>
      <c r="J274" s="1">
        <v>0</v>
      </c>
      <c r="K274" s="1">
        <v>0</v>
      </c>
      <c r="L274" s="1">
        <v>0</v>
      </c>
      <c r="M274" s="1">
        <v>0</v>
      </c>
      <c r="N274" s="1">
        <v>0</v>
      </c>
      <c r="O274" s="1">
        <v>0</v>
      </c>
      <c r="P274" s="1">
        <v>0</v>
      </c>
      <c r="Q274" s="2"/>
    </row>
    <row r="275" spans="1:17" ht="39.75" customHeight="1">
      <c r="A275" s="68" t="s">
        <v>104</v>
      </c>
      <c r="B275" s="64" t="s">
        <v>168</v>
      </c>
      <c r="C275" s="67"/>
      <c r="D275" s="67" t="s">
        <v>277</v>
      </c>
      <c r="E275" s="67" t="s">
        <v>278</v>
      </c>
      <c r="F275" s="67">
        <v>2022</v>
      </c>
      <c r="G275" s="28">
        <f t="shared" si="153"/>
        <v>7378.8</v>
      </c>
      <c r="H275" s="28">
        <f t="shared" si="154"/>
        <v>0</v>
      </c>
      <c r="I275" s="1">
        <v>7378.8</v>
      </c>
      <c r="J275" s="1">
        <v>0</v>
      </c>
      <c r="K275" s="1">
        <v>0</v>
      </c>
      <c r="L275" s="1">
        <v>0</v>
      </c>
      <c r="M275" s="1">
        <v>0</v>
      </c>
      <c r="N275" s="1">
        <v>0</v>
      </c>
      <c r="O275" s="1">
        <v>0</v>
      </c>
      <c r="P275" s="1">
        <v>0</v>
      </c>
      <c r="Q275" s="2"/>
    </row>
    <row r="276" spans="1:17" ht="47.25" customHeight="1">
      <c r="A276" s="68" t="s">
        <v>105</v>
      </c>
      <c r="B276" s="64" t="s">
        <v>64</v>
      </c>
      <c r="C276" s="67"/>
      <c r="D276" s="67" t="s">
        <v>277</v>
      </c>
      <c r="E276" s="67" t="s">
        <v>275</v>
      </c>
      <c r="F276" s="67">
        <v>2022</v>
      </c>
      <c r="G276" s="28">
        <f t="shared" si="153"/>
        <v>232876.4</v>
      </c>
      <c r="H276" s="28">
        <f t="shared" si="154"/>
        <v>0</v>
      </c>
      <c r="I276" s="1">
        <v>58219.1</v>
      </c>
      <c r="J276" s="1">
        <v>0</v>
      </c>
      <c r="K276" s="1">
        <v>0</v>
      </c>
      <c r="L276" s="1">
        <v>0</v>
      </c>
      <c r="M276" s="1">
        <v>174657.3</v>
      </c>
      <c r="N276" s="1">
        <v>0</v>
      </c>
      <c r="O276" s="1">
        <v>0</v>
      </c>
      <c r="P276" s="1">
        <v>0</v>
      </c>
      <c r="Q276" s="2"/>
    </row>
    <row r="277" spans="1:17" ht="74.25" customHeight="1">
      <c r="A277" s="68" t="s">
        <v>149</v>
      </c>
      <c r="B277" s="67" t="s">
        <v>287</v>
      </c>
      <c r="C277" s="67"/>
      <c r="D277" s="67" t="s">
        <v>273</v>
      </c>
      <c r="E277" s="67" t="s">
        <v>278</v>
      </c>
      <c r="F277" s="67">
        <v>2022</v>
      </c>
      <c r="G277" s="28">
        <f t="shared" si="153"/>
        <v>22943.9</v>
      </c>
      <c r="H277" s="28">
        <f t="shared" si="154"/>
        <v>0</v>
      </c>
      <c r="I277" s="1">
        <v>22943.9</v>
      </c>
      <c r="J277" s="1">
        <v>0</v>
      </c>
      <c r="K277" s="1">
        <v>0</v>
      </c>
      <c r="L277" s="1">
        <v>0</v>
      </c>
      <c r="M277" s="1">
        <v>0</v>
      </c>
      <c r="N277" s="1">
        <v>0</v>
      </c>
      <c r="O277" s="1">
        <v>0</v>
      </c>
      <c r="P277" s="1">
        <v>0</v>
      </c>
      <c r="Q277" s="2"/>
    </row>
    <row r="278" spans="1:17" ht="74.25" customHeight="1">
      <c r="A278" s="68" t="s">
        <v>152</v>
      </c>
      <c r="B278" s="67" t="s">
        <v>298</v>
      </c>
      <c r="C278" s="67"/>
      <c r="D278" s="67" t="s">
        <v>273</v>
      </c>
      <c r="E278" s="67" t="s">
        <v>278</v>
      </c>
      <c r="F278" s="67">
        <v>2022</v>
      </c>
      <c r="G278" s="28">
        <f t="shared" si="153"/>
        <v>11913</v>
      </c>
      <c r="H278" s="28">
        <f t="shared" si="154"/>
        <v>0</v>
      </c>
      <c r="I278" s="1">
        <v>11913</v>
      </c>
      <c r="J278" s="1">
        <v>0</v>
      </c>
      <c r="K278" s="1">
        <v>0</v>
      </c>
      <c r="L278" s="1">
        <v>0</v>
      </c>
      <c r="M278" s="1">
        <v>0</v>
      </c>
      <c r="N278" s="1">
        <v>0</v>
      </c>
      <c r="O278" s="1">
        <v>0</v>
      </c>
      <c r="P278" s="1">
        <v>0</v>
      </c>
      <c r="Q278" s="2"/>
    </row>
    <row r="279" spans="1:17" ht="47.25" customHeight="1">
      <c r="A279" s="74" t="s">
        <v>153</v>
      </c>
      <c r="B279" s="75" t="s">
        <v>148</v>
      </c>
      <c r="C279" s="75"/>
      <c r="D279" s="75" t="s">
        <v>277</v>
      </c>
      <c r="E279" s="75" t="s">
        <v>278</v>
      </c>
      <c r="F279" s="75">
        <v>2022</v>
      </c>
      <c r="G279" s="76">
        <f>I279+K279+M279+O279</f>
        <v>33668.2</v>
      </c>
      <c r="H279" s="76">
        <f>J279+L279+N279+P279</f>
        <v>0</v>
      </c>
      <c r="I279" s="76">
        <v>33668.2</v>
      </c>
      <c r="J279" s="76">
        <v>0</v>
      </c>
      <c r="K279" s="76">
        <v>0</v>
      </c>
      <c r="L279" s="76">
        <v>0</v>
      </c>
      <c r="M279" s="76">
        <v>0</v>
      </c>
      <c r="N279" s="76">
        <v>0</v>
      </c>
      <c r="O279" s="76">
        <v>0</v>
      </c>
      <c r="P279" s="76">
        <v>0</v>
      </c>
      <c r="Q279" s="77"/>
    </row>
    <row r="280" spans="1:17" ht="74.25" customHeight="1">
      <c r="A280" s="74" t="s">
        <v>162</v>
      </c>
      <c r="B280" s="67" t="s">
        <v>161</v>
      </c>
      <c r="C280" s="67"/>
      <c r="D280" s="67" t="s">
        <v>277</v>
      </c>
      <c r="E280" s="67" t="s">
        <v>278</v>
      </c>
      <c r="F280" s="67">
        <v>2023</v>
      </c>
      <c r="G280" s="28">
        <f aca="true" t="shared" si="155" ref="G280:H283">I280+K280+M280+O280</f>
        <v>8730.8</v>
      </c>
      <c r="H280" s="28">
        <f t="shared" si="155"/>
        <v>0</v>
      </c>
      <c r="I280" s="1">
        <v>8730.8</v>
      </c>
      <c r="J280" s="1">
        <v>0</v>
      </c>
      <c r="K280" s="1">
        <v>0</v>
      </c>
      <c r="L280" s="1">
        <v>0</v>
      </c>
      <c r="M280" s="1">
        <v>0</v>
      </c>
      <c r="N280" s="1">
        <v>0</v>
      </c>
      <c r="O280" s="1">
        <v>0</v>
      </c>
      <c r="P280" s="1">
        <v>0</v>
      </c>
      <c r="Q280" s="2"/>
    </row>
    <row r="281" spans="1:17" ht="54.75" customHeight="1">
      <c r="A281" s="74" t="s">
        <v>163</v>
      </c>
      <c r="B281" s="64" t="s">
        <v>230</v>
      </c>
      <c r="C281" s="67"/>
      <c r="D281" s="67" t="s">
        <v>276</v>
      </c>
      <c r="E281" s="67" t="s">
        <v>275</v>
      </c>
      <c r="F281" s="67">
        <v>2023</v>
      </c>
      <c r="G281" s="28">
        <f>I281+K281+M281+O281</f>
        <v>31552.7</v>
      </c>
      <c r="H281" s="28">
        <f>J281+L281+N281+P281</f>
        <v>0</v>
      </c>
      <c r="I281" s="1">
        <v>31552.7</v>
      </c>
      <c r="J281" s="1">
        <v>0</v>
      </c>
      <c r="K281" s="1">
        <v>0</v>
      </c>
      <c r="L281" s="1">
        <v>0</v>
      </c>
      <c r="M281" s="1">
        <v>0</v>
      </c>
      <c r="N281" s="1">
        <v>0</v>
      </c>
      <c r="O281" s="1">
        <v>0</v>
      </c>
      <c r="P281" s="1">
        <v>0</v>
      </c>
      <c r="Q281" s="2"/>
    </row>
    <row r="282" spans="1:17" ht="94.5">
      <c r="A282" s="74" t="s">
        <v>164</v>
      </c>
      <c r="B282" s="67" t="s">
        <v>299</v>
      </c>
      <c r="C282" s="67"/>
      <c r="D282" s="67" t="s">
        <v>273</v>
      </c>
      <c r="E282" s="67" t="s">
        <v>279</v>
      </c>
      <c r="F282" s="67">
        <v>2023</v>
      </c>
      <c r="G282" s="28">
        <f>I282+K282+M282+O282</f>
        <v>191430.1</v>
      </c>
      <c r="H282" s="28">
        <f>J282+L282+N282+P282</f>
        <v>0</v>
      </c>
      <c r="I282" s="1">
        <v>47857.5</v>
      </c>
      <c r="J282" s="1">
        <v>0</v>
      </c>
      <c r="K282" s="1">
        <v>0</v>
      </c>
      <c r="L282" s="1">
        <v>0</v>
      </c>
      <c r="M282" s="1">
        <v>143572.6</v>
      </c>
      <c r="N282" s="1">
        <v>0</v>
      </c>
      <c r="O282" s="1">
        <v>0</v>
      </c>
      <c r="P282" s="1">
        <v>0</v>
      </c>
      <c r="Q282" s="2"/>
    </row>
    <row r="283" spans="1:17" ht="74.25" customHeight="1">
      <c r="A283" s="74" t="s">
        <v>191</v>
      </c>
      <c r="B283" s="67" t="s">
        <v>160</v>
      </c>
      <c r="C283" s="67"/>
      <c r="D283" s="67" t="s">
        <v>277</v>
      </c>
      <c r="E283" s="67" t="s">
        <v>278</v>
      </c>
      <c r="F283" s="67">
        <v>2023</v>
      </c>
      <c r="G283" s="28">
        <f t="shared" si="155"/>
        <v>12830.8</v>
      </c>
      <c r="H283" s="28">
        <f t="shared" si="155"/>
        <v>0</v>
      </c>
      <c r="I283" s="1">
        <v>12830.8</v>
      </c>
      <c r="J283" s="1">
        <v>0</v>
      </c>
      <c r="K283" s="1">
        <v>0</v>
      </c>
      <c r="L283" s="1">
        <v>0</v>
      </c>
      <c r="M283" s="1">
        <v>0</v>
      </c>
      <c r="N283" s="1">
        <v>0</v>
      </c>
      <c r="O283" s="1">
        <v>0</v>
      </c>
      <c r="P283" s="1">
        <v>0</v>
      </c>
      <c r="Q283" s="2"/>
    </row>
    <row r="284" spans="1:17" ht="73.5" customHeight="1">
      <c r="A284" s="74" t="s">
        <v>194</v>
      </c>
      <c r="B284" s="67" t="s">
        <v>172</v>
      </c>
      <c r="C284" s="67"/>
      <c r="D284" s="67" t="s">
        <v>277</v>
      </c>
      <c r="E284" s="67" t="s">
        <v>278</v>
      </c>
      <c r="F284" s="67">
        <v>2024</v>
      </c>
      <c r="G284" s="28">
        <f aca="true" t="shared" si="156" ref="G284:G298">I284+K284+M284+O284</f>
        <v>23006.6</v>
      </c>
      <c r="H284" s="28">
        <f aca="true" t="shared" si="157" ref="H284:H298">J284+L284+N284+P284</f>
        <v>0</v>
      </c>
      <c r="I284" s="1">
        <v>23006.6</v>
      </c>
      <c r="J284" s="1">
        <v>0</v>
      </c>
      <c r="K284" s="1">
        <v>0</v>
      </c>
      <c r="L284" s="1">
        <v>0</v>
      </c>
      <c r="M284" s="1">
        <v>0</v>
      </c>
      <c r="N284" s="1">
        <v>0</v>
      </c>
      <c r="O284" s="1">
        <v>0</v>
      </c>
      <c r="P284" s="1">
        <v>0</v>
      </c>
      <c r="Q284" s="43"/>
    </row>
    <row r="285" spans="1:17" ht="74.25" customHeight="1">
      <c r="A285" s="74" t="s">
        <v>202</v>
      </c>
      <c r="B285" s="67" t="s">
        <v>300</v>
      </c>
      <c r="C285" s="67"/>
      <c r="D285" s="67" t="s">
        <v>276</v>
      </c>
      <c r="E285" s="67" t="s">
        <v>275</v>
      </c>
      <c r="F285" s="67">
        <v>2024</v>
      </c>
      <c r="G285" s="28">
        <f t="shared" si="156"/>
        <v>36443</v>
      </c>
      <c r="H285" s="28">
        <f t="shared" si="157"/>
        <v>0</v>
      </c>
      <c r="I285" s="1">
        <v>9110.8</v>
      </c>
      <c r="J285" s="1">
        <v>0</v>
      </c>
      <c r="K285" s="1">
        <v>0</v>
      </c>
      <c r="L285" s="1">
        <v>0</v>
      </c>
      <c r="M285" s="1">
        <v>27332.2</v>
      </c>
      <c r="N285" s="1">
        <v>0</v>
      </c>
      <c r="O285" s="1">
        <v>0</v>
      </c>
      <c r="P285" s="1">
        <v>0</v>
      </c>
      <c r="Q285" s="2"/>
    </row>
    <row r="286" spans="1:17" ht="74.25" customHeight="1">
      <c r="A286" s="78" t="s">
        <v>203</v>
      </c>
      <c r="B286" s="79" t="s">
        <v>325</v>
      </c>
      <c r="C286" s="79"/>
      <c r="D286" s="79" t="s">
        <v>277</v>
      </c>
      <c r="E286" s="79" t="s">
        <v>278</v>
      </c>
      <c r="F286" s="79">
        <v>2025</v>
      </c>
      <c r="G286" s="80">
        <f t="shared" si="156"/>
        <v>49507.2</v>
      </c>
      <c r="H286" s="80">
        <f t="shared" si="157"/>
        <v>0</v>
      </c>
      <c r="I286" s="81">
        <v>49507.2</v>
      </c>
      <c r="J286" s="81">
        <v>0</v>
      </c>
      <c r="K286" s="81">
        <v>0</v>
      </c>
      <c r="L286" s="81">
        <v>0</v>
      </c>
      <c r="M286" s="81">
        <v>0</v>
      </c>
      <c r="N286" s="81">
        <v>0</v>
      </c>
      <c r="O286" s="81">
        <v>0</v>
      </c>
      <c r="P286" s="81">
        <v>0</v>
      </c>
      <c r="Q286" s="2"/>
    </row>
    <row r="287" spans="1:17" ht="31.5">
      <c r="A287" s="74" t="s">
        <v>205</v>
      </c>
      <c r="B287" s="67" t="s">
        <v>208</v>
      </c>
      <c r="C287" s="67"/>
      <c r="D287" s="67" t="s">
        <v>277</v>
      </c>
      <c r="E287" s="67" t="s">
        <v>278</v>
      </c>
      <c r="F287" s="67">
        <v>2025</v>
      </c>
      <c r="G287" s="28">
        <f t="shared" si="156"/>
        <v>10041.1</v>
      </c>
      <c r="H287" s="28">
        <f t="shared" si="157"/>
        <v>0</v>
      </c>
      <c r="I287" s="1">
        <v>10041.1</v>
      </c>
      <c r="J287" s="1">
        <v>0</v>
      </c>
      <c r="K287" s="1">
        <v>0</v>
      </c>
      <c r="L287" s="1">
        <v>0</v>
      </c>
      <c r="M287" s="1">
        <v>0</v>
      </c>
      <c r="N287" s="1">
        <v>0</v>
      </c>
      <c r="O287" s="1">
        <v>0</v>
      </c>
      <c r="P287" s="1">
        <v>0</v>
      </c>
      <c r="Q287" s="2"/>
    </row>
    <row r="288" spans="1:17" ht="46.5" customHeight="1">
      <c r="A288" s="74" t="s">
        <v>206</v>
      </c>
      <c r="B288" s="67" t="s">
        <v>139</v>
      </c>
      <c r="C288" s="67"/>
      <c r="D288" s="67" t="s">
        <v>277</v>
      </c>
      <c r="E288" s="67" t="s">
        <v>278</v>
      </c>
      <c r="F288" s="67">
        <v>2025</v>
      </c>
      <c r="G288" s="28">
        <f t="shared" si="156"/>
        <v>22951.5</v>
      </c>
      <c r="H288" s="28">
        <f t="shared" si="157"/>
        <v>0</v>
      </c>
      <c r="I288" s="1">
        <v>22951.5</v>
      </c>
      <c r="J288" s="1">
        <v>0</v>
      </c>
      <c r="K288" s="1">
        <v>0</v>
      </c>
      <c r="L288" s="1">
        <v>0</v>
      </c>
      <c r="M288" s="1">
        <v>0</v>
      </c>
      <c r="N288" s="1">
        <v>0</v>
      </c>
      <c r="O288" s="1">
        <v>0</v>
      </c>
      <c r="P288" s="1">
        <v>0</v>
      </c>
      <c r="Q288" s="2"/>
    </row>
    <row r="289" spans="1:17" ht="74.25" customHeight="1">
      <c r="A289" s="74" t="s">
        <v>209</v>
      </c>
      <c r="B289" s="67" t="s">
        <v>227</v>
      </c>
      <c r="C289" s="67"/>
      <c r="D289" s="67" t="s">
        <v>277</v>
      </c>
      <c r="E289" s="67" t="s">
        <v>278</v>
      </c>
      <c r="F289" s="67">
        <v>2025</v>
      </c>
      <c r="G289" s="28">
        <f t="shared" si="156"/>
        <v>9325.7</v>
      </c>
      <c r="H289" s="28">
        <f t="shared" si="157"/>
        <v>0</v>
      </c>
      <c r="I289" s="1">
        <v>9325.7</v>
      </c>
      <c r="J289" s="1">
        <v>0</v>
      </c>
      <c r="K289" s="1">
        <v>0</v>
      </c>
      <c r="L289" s="1">
        <v>0</v>
      </c>
      <c r="M289" s="1">
        <v>0</v>
      </c>
      <c r="N289" s="1">
        <v>0</v>
      </c>
      <c r="O289" s="1">
        <v>0</v>
      </c>
      <c r="P289" s="1">
        <v>0</v>
      </c>
      <c r="Q289" s="2"/>
    </row>
    <row r="290" spans="1:17" ht="74.25" customHeight="1">
      <c r="A290" s="74" t="s">
        <v>211</v>
      </c>
      <c r="B290" s="67" t="s">
        <v>170</v>
      </c>
      <c r="C290" s="67"/>
      <c r="D290" s="67" t="s">
        <v>277</v>
      </c>
      <c r="E290" s="67" t="s">
        <v>278</v>
      </c>
      <c r="F290" s="67">
        <v>2025</v>
      </c>
      <c r="G290" s="28">
        <f t="shared" si="156"/>
        <v>9499.2</v>
      </c>
      <c r="H290" s="28">
        <f t="shared" si="157"/>
        <v>0</v>
      </c>
      <c r="I290" s="1">
        <v>9499.2</v>
      </c>
      <c r="J290" s="1">
        <v>0</v>
      </c>
      <c r="K290" s="1">
        <v>0</v>
      </c>
      <c r="L290" s="1">
        <v>0</v>
      </c>
      <c r="M290" s="1">
        <v>0</v>
      </c>
      <c r="N290" s="1">
        <v>0</v>
      </c>
      <c r="O290" s="1">
        <v>0</v>
      </c>
      <c r="P290" s="1">
        <v>0</v>
      </c>
      <c r="Q290" s="2"/>
    </row>
    <row r="291" spans="1:17" ht="74.25" customHeight="1">
      <c r="A291" s="74" t="s">
        <v>228</v>
      </c>
      <c r="B291" s="67" t="s">
        <v>151</v>
      </c>
      <c r="C291" s="67"/>
      <c r="D291" s="67" t="s">
        <v>276</v>
      </c>
      <c r="E291" s="67" t="s">
        <v>275</v>
      </c>
      <c r="F291" s="67">
        <v>2025</v>
      </c>
      <c r="G291" s="28">
        <f t="shared" si="156"/>
        <v>10250.5</v>
      </c>
      <c r="H291" s="28">
        <f t="shared" si="157"/>
        <v>0</v>
      </c>
      <c r="I291" s="1">
        <v>10250.5</v>
      </c>
      <c r="J291" s="1">
        <v>0</v>
      </c>
      <c r="K291" s="1">
        <v>0</v>
      </c>
      <c r="L291" s="1">
        <v>0</v>
      </c>
      <c r="M291" s="1">
        <v>0</v>
      </c>
      <c r="N291" s="1">
        <v>0</v>
      </c>
      <c r="O291" s="1">
        <v>0</v>
      </c>
      <c r="P291" s="1">
        <v>0</v>
      </c>
      <c r="Q291" s="2"/>
    </row>
    <row r="292" spans="1:17" ht="74.25" customHeight="1">
      <c r="A292" s="74" t="s">
        <v>229</v>
      </c>
      <c r="B292" s="64" t="s">
        <v>190</v>
      </c>
      <c r="C292" s="67"/>
      <c r="D292" s="67" t="s">
        <v>277</v>
      </c>
      <c r="E292" s="67" t="s">
        <v>278</v>
      </c>
      <c r="F292" s="67">
        <v>2025</v>
      </c>
      <c r="G292" s="28">
        <f t="shared" si="156"/>
        <v>8663.9</v>
      </c>
      <c r="H292" s="28">
        <f t="shared" si="157"/>
        <v>0</v>
      </c>
      <c r="I292" s="1">
        <v>8663.9</v>
      </c>
      <c r="J292" s="1">
        <v>0</v>
      </c>
      <c r="K292" s="1">
        <v>0</v>
      </c>
      <c r="L292" s="1">
        <v>0</v>
      </c>
      <c r="M292" s="1">
        <v>0</v>
      </c>
      <c r="N292" s="1">
        <v>0</v>
      </c>
      <c r="O292" s="1">
        <v>0</v>
      </c>
      <c r="P292" s="1">
        <v>0</v>
      </c>
      <c r="Q292" s="43"/>
    </row>
    <row r="293" spans="1:17" ht="45.75" customHeight="1">
      <c r="A293" s="74" t="s">
        <v>235</v>
      </c>
      <c r="B293" s="64" t="s">
        <v>195</v>
      </c>
      <c r="C293" s="67"/>
      <c r="D293" s="67" t="s">
        <v>277</v>
      </c>
      <c r="E293" s="67" t="s">
        <v>278</v>
      </c>
      <c r="F293" s="67">
        <v>2025</v>
      </c>
      <c r="G293" s="28">
        <f t="shared" si="156"/>
        <v>9856.8</v>
      </c>
      <c r="H293" s="28">
        <f t="shared" si="157"/>
        <v>0</v>
      </c>
      <c r="I293" s="1">
        <v>9856.8</v>
      </c>
      <c r="J293" s="1">
        <v>0</v>
      </c>
      <c r="K293" s="1">
        <v>0</v>
      </c>
      <c r="L293" s="1">
        <v>0</v>
      </c>
      <c r="M293" s="1">
        <v>0</v>
      </c>
      <c r="N293" s="1">
        <v>0</v>
      </c>
      <c r="O293" s="1">
        <v>0</v>
      </c>
      <c r="P293" s="1">
        <v>0</v>
      </c>
      <c r="Q293" s="43"/>
    </row>
    <row r="294" spans="1:17" ht="45.75" customHeight="1">
      <c r="A294" s="74" t="s">
        <v>247</v>
      </c>
      <c r="B294" s="64" t="s">
        <v>197</v>
      </c>
      <c r="C294" s="67"/>
      <c r="D294" s="67" t="s">
        <v>277</v>
      </c>
      <c r="E294" s="67" t="s">
        <v>278</v>
      </c>
      <c r="F294" s="67">
        <v>2025</v>
      </c>
      <c r="G294" s="28">
        <f t="shared" si="156"/>
        <v>8672.7</v>
      </c>
      <c r="H294" s="28">
        <f t="shared" si="157"/>
        <v>0</v>
      </c>
      <c r="I294" s="1">
        <v>8672.7</v>
      </c>
      <c r="J294" s="1">
        <v>0</v>
      </c>
      <c r="K294" s="1">
        <v>0</v>
      </c>
      <c r="L294" s="1">
        <v>0</v>
      </c>
      <c r="M294" s="1">
        <v>0</v>
      </c>
      <c r="N294" s="1">
        <v>0</v>
      </c>
      <c r="O294" s="1">
        <v>0</v>
      </c>
      <c r="P294" s="1">
        <v>0</v>
      </c>
      <c r="Q294" s="43"/>
    </row>
    <row r="295" spans="1:17" ht="45.75" customHeight="1">
      <c r="A295" s="74" t="s">
        <v>248</v>
      </c>
      <c r="B295" s="64" t="s">
        <v>196</v>
      </c>
      <c r="C295" s="67"/>
      <c r="D295" s="67" t="s">
        <v>277</v>
      </c>
      <c r="E295" s="67" t="s">
        <v>278</v>
      </c>
      <c r="F295" s="67">
        <v>2025</v>
      </c>
      <c r="G295" s="28">
        <f t="shared" si="156"/>
        <v>8929.2</v>
      </c>
      <c r="H295" s="28">
        <f t="shared" si="157"/>
        <v>0</v>
      </c>
      <c r="I295" s="1">
        <v>8929.2</v>
      </c>
      <c r="J295" s="1">
        <v>0</v>
      </c>
      <c r="K295" s="1">
        <v>0</v>
      </c>
      <c r="L295" s="1">
        <v>0</v>
      </c>
      <c r="M295" s="1">
        <v>0</v>
      </c>
      <c r="N295" s="1">
        <v>0</v>
      </c>
      <c r="O295" s="1">
        <v>0</v>
      </c>
      <c r="P295" s="1">
        <v>0</v>
      </c>
      <c r="Q295" s="43"/>
    </row>
    <row r="296" spans="1:17" ht="84" customHeight="1">
      <c r="A296" s="74" t="s">
        <v>249</v>
      </c>
      <c r="B296" s="67" t="s">
        <v>73</v>
      </c>
      <c r="C296" s="67"/>
      <c r="D296" s="67" t="s">
        <v>277</v>
      </c>
      <c r="E296" s="67" t="s">
        <v>278</v>
      </c>
      <c r="F296" s="67">
        <v>2025</v>
      </c>
      <c r="G296" s="28">
        <f t="shared" si="156"/>
        <v>31105.4</v>
      </c>
      <c r="H296" s="28">
        <f t="shared" si="157"/>
        <v>0</v>
      </c>
      <c r="I296" s="1">
        <v>31105.4</v>
      </c>
      <c r="J296" s="1">
        <v>0</v>
      </c>
      <c r="K296" s="1">
        <v>0</v>
      </c>
      <c r="L296" s="1">
        <v>0</v>
      </c>
      <c r="M296" s="1">
        <v>0</v>
      </c>
      <c r="N296" s="1">
        <v>0</v>
      </c>
      <c r="O296" s="1">
        <v>0</v>
      </c>
      <c r="P296" s="1">
        <v>0</v>
      </c>
      <c r="Q296" s="2"/>
    </row>
    <row r="297" spans="1:17" ht="31.5">
      <c r="A297" s="74" t="s">
        <v>250</v>
      </c>
      <c r="B297" s="67" t="s">
        <v>268</v>
      </c>
      <c r="C297" s="67"/>
      <c r="D297" s="67" t="s">
        <v>276</v>
      </c>
      <c r="E297" s="67" t="s">
        <v>275</v>
      </c>
      <c r="F297" s="67">
        <v>2025</v>
      </c>
      <c r="G297" s="28">
        <f t="shared" si="156"/>
        <v>17333.6</v>
      </c>
      <c r="H297" s="28">
        <f t="shared" si="157"/>
        <v>0</v>
      </c>
      <c r="I297" s="1">
        <v>17333.6</v>
      </c>
      <c r="J297" s="1">
        <v>0</v>
      </c>
      <c r="K297" s="1">
        <v>0</v>
      </c>
      <c r="L297" s="1">
        <v>0</v>
      </c>
      <c r="M297" s="1">
        <v>0</v>
      </c>
      <c r="N297" s="1">
        <v>0</v>
      </c>
      <c r="O297" s="1">
        <v>0</v>
      </c>
      <c r="P297" s="1">
        <v>0</v>
      </c>
      <c r="Q297" s="2"/>
    </row>
    <row r="298" spans="1:17" ht="60" customHeight="1">
      <c r="A298" s="74" t="s">
        <v>318</v>
      </c>
      <c r="B298" s="69" t="s">
        <v>6</v>
      </c>
      <c r="C298" s="69"/>
      <c r="D298" s="67" t="s">
        <v>277</v>
      </c>
      <c r="E298" s="67" t="s">
        <v>278</v>
      </c>
      <c r="F298" s="13">
        <v>2025</v>
      </c>
      <c r="G298" s="28">
        <f t="shared" si="156"/>
        <v>9991.6</v>
      </c>
      <c r="H298" s="28">
        <f t="shared" si="157"/>
        <v>0</v>
      </c>
      <c r="I298" s="1">
        <v>9991.6</v>
      </c>
      <c r="J298" s="1">
        <v>0</v>
      </c>
      <c r="K298" s="1">
        <v>0</v>
      </c>
      <c r="L298" s="1">
        <v>0</v>
      </c>
      <c r="M298" s="1">
        <v>0</v>
      </c>
      <c r="N298" s="1">
        <v>0</v>
      </c>
      <c r="O298" s="1">
        <v>0</v>
      </c>
      <c r="P298" s="1">
        <v>0</v>
      </c>
      <c r="Q298" s="2"/>
    </row>
    <row r="299" spans="1:17" ht="74.25" customHeight="1">
      <c r="A299" s="78" t="s">
        <v>330</v>
      </c>
      <c r="B299" s="79" t="s">
        <v>341</v>
      </c>
      <c r="C299" s="79"/>
      <c r="D299" s="79" t="s">
        <v>273</v>
      </c>
      <c r="E299" s="79" t="s">
        <v>279</v>
      </c>
      <c r="F299" s="79">
        <v>2025</v>
      </c>
      <c r="G299" s="80">
        <f aca="true" t="shared" si="158" ref="G299:H304">I299+K299+M299+O299</f>
        <v>45842.8</v>
      </c>
      <c r="H299" s="80">
        <f t="shared" si="158"/>
        <v>0</v>
      </c>
      <c r="I299" s="81">
        <v>45842.8</v>
      </c>
      <c r="J299" s="81">
        <v>0</v>
      </c>
      <c r="K299" s="81">
        <v>0</v>
      </c>
      <c r="L299" s="81">
        <v>0</v>
      </c>
      <c r="M299" s="81">
        <v>0</v>
      </c>
      <c r="N299" s="81">
        <v>0</v>
      </c>
      <c r="O299" s="81">
        <v>0</v>
      </c>
      <c r="P299" s="81">
        <v>0</v>
      </c>
      <c r="Q299" s="2"/>
    </row>
    <row r="300" spans="1:17" ht="74.25" customHeight="1">
      <c r="A300" s="78" t="s">
        <v>331</v>
      </c>
      <c r="B300" s="79" t="s">
        <v>332</v>
      </c>
      <c r="C300" s="79"/>
      <c r="D300" s="79" t="s">
        <v>273</v>
      </c>
      <c r="E300" s="79" t="s">
        <v>279</v>
      </c>
      <c r="F300" s="79">
        <v>2025</v>
      </c>
      <c r="G300" s="80">
        <f t="shared" si="158"/>
        <v>15372.5</v>
      </c>
      <c r="H300" s="80">
        <f t="shared" si="158"/>
        <v>0</v>
      </c>
      <c r="I300" s="81">
        <v>15372.5</v>
      </c>
      <c r="J300" s="81">
        <v>0</v>
      </c>
      <c r="K300" s="81">
        <v>0</v>
      </c>
      <c r="L300" s="81">
        <v>0</v>
      </c>
      <c r="M300" s="81">
        <v>0</v>
      </c>
      <c r="N300" s="81">
        <v>0</v>
      </c>
      <c r="O300" s="81">
        <v>0</v>
      </c>
      <c r="P300" s="81">
        <v>0</v>
      </c>
      <c r="Q300" s="2"/>
    </row>
    <row r="301" spans="1:17" ht="74.25" customHeight="1">
      <c r="A301" s="78" t="s">
        <v>333</v>
      </c>
      <c r="B301" s="79" t="s">
        <v>334</v>
      </c>
      <c r="C301" s="79"/>
      <c r="D301" s="79" t="s">
        <v>277</v>
      </c>
      <c r="E301" s="79" t="s">
        <v>278</v>
      </c>
      <c r="F301" s="79">
        <v>2025</v>
      </c>
      <c r="G301" s="80">
        <f t="shared" si="158"/>
        <v>23926.7</v>
      </c>
      <c r="H301" s="80">
        <f t="shared" si="158"/>
        <v>0</v>
      </c>
      <c r="I301" s="81">
        <v>23926.7</v>
      </c>
      <c r="J301" s="81">
        <v>0</v>
      </c>
      <c r="K301" s="81">
        <v>0</v>
      </c>
      <c r="L301" s="81">
        <v>0</v>
      </c>
      <c r="M301" s="81">
        <v>0</v>
      </c>
      <c r="N301" s="81">
        <v>0</v>
      </c>
      <c r="O301" s="81">
        <v>0</v>
      </c>
      <c r="P301" s="81">
        <v>0</v>
      </c>
      <c r="Q301" s="2"/>
    </row>
    <row r="302" spans="1:17" ht="74.25" customHeight="1">
      <c r="A302" s="78" t="s">
        <v>335</v>
      </c>
      <c r="B302" s="79" t="s">
        <v>336</v>
      </c>
      <c r="C302" s="79"/>
      <c r="D302" s="79" t="s">
        <v>277</v>
      </c>
      <c r="E302" s="79" t="s">
        <v>278</v>
      </c>
      <c r="F302" s="79">
        <v>2025</v>
      </c>
      <c r="G302" s="80">
        <f t="shared" si="158"/>
        <v>14741.5</v>
      </c>
      <c r="H302" s="80">
        <f t="shared" si="158"/>
        <v>0</v>
      </c>
      <c r="I302" s="81">
        <v>14741.5</v>
      </c>
      <c r="J302" s="81">
        <v>0</v>
      </c>
      <c r="K302" s="81">
        <v>0</v>
      </c>
      <c r="L302" s="81">
        <v>0</v>
      </c>
      <c r="M302" s="81">
        <v>0</v>
      </c>
      <c r="N302" s="81">
        <v>0</v>
      </c>
      <c r="O302" s="81">
        <v>0</v>
      </c>
      <c r="P302" s="81">
        <v>0</v>
      </c>
      <c r="Q302" s="2"/>
    </row>
    <row r="303" spans="1:17" ht="74.25" customHeight="1">
      <c r="A303" s="78" t="s">
        <v>337</v>
      </c>
      <c r="B303" s="79" t="s">
        <v>338</v>
      </c>
      <c r="C303" s="79"/>
      <c r="D303" s="79" t="s">
        <v>277</v>
      </c>
      <c r="E303" s="79" t="s">
        <v>278</v>
      </c>
      <c r="F303" s="79">
        <v>2025</v>
      </c>
      <c r="G303" s="80">
        <f t="shared" si="158"/>
        <v>16012.1</v>
      </c>
      <c r="H303" s="80">
        <f t="shared" si="158"/>
        <v>0</v>
      </c>
      <c r="I303" s="81">
        <v>16012.1</v>
      </c>
      <c r="J303" s="81">
        <v>0</v>
      </c>
      <c r="K303" s="81">
        <v>0</v>
      </c>
      <c r="L303" s="81">
        <v>0</v>
      </c>
      <c r="M303" s="81">
        <v>0</v>
      </c>
      <c r="N303" s="81">
        <v>0</v>
      </c>
      <c r="O303" s="81">
        <v>0</v>
      </c>
      <c r="P303" s="81">
        <v>0</v>
      </c>
      <c r="Q303" s="2"/>
    </row>
    <row r="304" spans="1:17" ht="74.25" customHeight="1">
      <c r="A304" s="78" t="s">
        <v>339</v>
      </c>
      <c r="B304" s="79" t="s">
        <v>340</v>
      </c>
      <c r="C304" s="79"/>
      <c r="D304" s="79" t="s">
        <v>277</v>
      </c>
      <c r="E304" s="79" t="s">
        <v>278</v>
      </c>
      <c r="F304" s="79">
        <v>2025</v>
      </c>
      <c r="G304" s="80">
        <f t="shared" si="158"/>
        <v>10403</v>
      </c>
      <c r="H304" s="80">
        <f t="shared" si="158"/>
        <v>0</v>
      </c>
      <c r="I304" s="81">
        <v>10403</v>
      </c>
      <c r="J304" s="81">
        <v>0</v>
      </c>
      <c r="K304" s="81">
        <v>0</v>
      </c>
      <c r="L304" s="81">
        <v>0</v>
      </c>
      <c r="M304" s="81">
        <v>0</v>
      </c>
      <c r="N304" s="81">
        <v>0</v>
      </c>
      <c r="O304" s="81">
        <v>0</v>
      </c>
      <c r="P304" s="81">
        <v>0</v>
      </c>
      <c r="Q304" s="2"/>
    </row>
    <row r="305" spans="1:17" ht="29.25" customHeight="1">
      <c r="A305" s="103" t="s">
        <v>106</v>
      </c>
      <c r="B305" s="106" t="s">
        <v>35</v>
      </c>
      <c r="C305" s="16"/>
      <c r="D305" s="16"/>
      <c r="E305" s="16"/>
      <c r="F305" s="25" t="s">
        <v>23</v>
      </c>
      <c r="G305" s="26">
        <f aca="true" t="shared" si="159" ref="G305:P305">G317+G329</f>
        <v>1504309.6</v>
      </c>
      <c r="H305" s="26">
        <f t="shared" si="159"/>
        <v>84689.1</v>
      </c>
      <c r="I305" s="26">
        <f>I317+I329</f>
        <v>312637.7</v>
      </c>
      <c r="J305" s="26">
        <f t="shared" si="159"/>
        <v>72950.20000000001</v>
      </c>
      <c r="K305" s="26">
        <f t="shared" si="159"/>
        <v>0</v>
      </c>
      <c r="L305" s="26">
        <f t="shared" si="159"/>
        <v>0</v>
      </c>
      <c r="M305" s="26">
        <f t="shared" si="159"/>
        <v>1191671.9</v>
      </c>
      <c r="N305" s="26">
        <f t="shared" si="159"/>
        <v>11738.900000000001</v>
      </c>
      <c r="O305" s="26">
        <f t="shared" si="159"/>
        <v>0</v>
      </c>
      <c r="P305" s="26">
        <f t="shared" si="159"/>
        <v>0</v>
      </c>
      <c r="Q305" s="2"/>
    </row>
    <row r="306" spans="1:17" ht="22.5" customHeight="1">
      <c r="A306" s="104"/>
      <c r="B306" s="107"/>
      <c r="C306" s="16"/>
      <c r="D306" s="16"/>
      <c r="E306" s="16"/>
      <c r="F306" s="13">
        <v>2015</v>
      </c>
      <c r="G306" s="28">
        <f aca="true" t="shared" si="160" ref="G306:P306">G318+G330</f>
        <v>13453.8</v>
      </c>
      <c r="H306" s="28">
        <f t="shared" si="160"/>
        <v>13453.8</v>
      </c>
      <c r="I306" s="28">
        <f>I318+I330</f>
        <v>6986.7</v>
      </c>
      <c r="J306" s="28">
        <f t="shared" si="160"/>
        <v>6986.7</v>
      </c>
      <c r="K306" s="28">
        <f t="shared" si="160"/>
        <v>0</v>
      </c>
      <c r="L306" s="28">
        <f t="shared" si="160"/>
        <v>0</v>
      </c>
      <c r="M306" s="28">
        <f t="shared" si="160"/>
        <v>6467.1</v>
      </c>
      <c r="N306" s="28">
        <f t="shared" si="160"/>
        <v>6467.1</v>
      </c>
      <c r="O306" s="28">
        <f t="shared" si="160"/>
        <v>0</v>
      </c>
      <c r="P306" s="28">
        <f t="shared" si="160"/>
        <v>0</v>
      </c>
      <c r="Q306" s="2"/>
    </row>
    <row r="307" spans="1:17" ht="20.25" customHeight="1">
      <c r="A307" s="104"/>
      <c r="B307" s="107"/>
      <c r="C307" s="16"/>
      <c r="D307" s="16"/>
      <c r="E307" s="16"/>
      <c r="F307" s="13">
        <v>2016</v>
      </c>
      <c r="G307" s="28">
        <f aca="true" t="shared" si="161" ref="G307:P307">G319+G331</f>
        <v>11535.2</v>
      </c>
      <c r="H307" s="28">
        <f t="shared" si="161"/>
        <v>11535.2</v>
      </c>
      <c r="I307" s="28">
        <f t="shared" si="161"/>
        <v>6263.4</v>
      </c>
      <c r="J307" s="28">
        <f t="shared" si="161"/>
        <v>6263.4</v>
      </c>
      <c r="K307" s="28">
        <f t="shared" si="161"/>
        <v>0</v>
      </c>
      <c r="L307" s="28">
        <f t="shared" si="161"/>
        <v>0</v>
      </c>
      <c r="M307" s="28">
        <f t="shared" si="161"/>
        <v>5271.8</v>
      </c>
      <c r="N307" s="28">
        <f t="shared" si="161"/>
        <v>5271.8</v>
      </c>
      <c r="O307" s="28">
        <f t="shared" si="161"/>
        <v>0</v>
      </c>
      <c r="P307" s="28">
        <f t="shared" si="161"/>
        <v>0</v>
      </c>
      <c r="Q307" s="2"/>
    </row>
    <row r="308" spans="1:17" ht="21.75" customHeight="1">
      <c r="A308" s="104"/>
      <c r="B308" s="107"/>
      <c r="C308" s="16"/>
      <c r="D308" s="16"/>
      <c r="E308" s="16"/>
      <c r="F308" s="13">
        <v>2017</v>
      </c>
      <c r="G308" s="28">
        <f aca="true" t="shared" si="162" ref="G308:P308">G320+G332</f>
        <v>1628.9000000000003</v>
      </c>
      <c r="H308" s="28">
        <f t="shared" si="162"/>
        <v>1628.9000000000003</v>
      </c>
      <c r="I308" s="28">
        <f t="shared" si="162"/>
        <v>1628.9000000000003</v>
      </c>
      <c r="J308" s="28">
        <f t="shared" si="162"/>
        <v>1628.9000000000003</v>
      </c>
      <c r="K308" s="28">
        <f t="shared" si="162"/>
        <v>0</v>
      </c>
      <c r="L308" s="28">
        <f t="shared" si="162"/>
        <v>0</v>
      </c>
      <c r="M308" s="28">
        <f t="shared" si="162"/>
        <v>0</v>
      </c>
      <c r="N308" s="28">
        <f t="shared" si="162"/>
        <v>0</v>
      </c>
      <c r="O308" s="28">
        <f t="shared" si="162"/>
        <v>0</v>
      </c>
      <c r="P308" s="28">
        <f t="shared" si="162"/>
        <v>0</v>
      </c>
      <c r="Q308" s="2"/>
    </row>
    <row r="309" spans="1:17" ht="24" customHeight="1">
      <c r="A309" s="104"/>
      <c r="B309" s="107"/>
      <c r="C309" s="16"/>
      <c r="D309" s="16"/>
      <c r="E309" s="16"/>
      <c r="F309" s="13">
        <v>2018</v>
      </c>
      <c r="G309" s="28">
        <f>G321+G333</f>
        <v>826.6</v>
      </c>
      <c r="H309" s="28">
        <f>H321+H333</f>
        <v>826.6</v>
      </c>
      <c r="I309" s="28">
        <f>I321+I333</f>
        <v>826.6</v>
      </c>
      <c r="J309" s="28">
        <f aca="true" t="shared" si="163" ref="J309:P309">J321+J333</f>
        <v>826.6</v>
      </c>
      <c r="K309" s="28">
        <f t="shared" si="163"/>
        <v>0</v>
      </c>
      <c r="L309" s="28">
        <f t="shared" si="163"/>
        <v>0</v>
      </c>
      <c r="M309" s="28">
        <f t="shared" si="163"/>
        <v>0</v>
      </c>
      <c r="N309" s="28">
        <f t="shared" si="163"/>
        <v>0</v>
      </c>
      <c r="O309" s="28">
        <f t="shared" si="163"/>
        <v>0</v>
      </c>
      <c r="P309" s="28">
        <f t="shared" si="163"/>
        <v>0</v>
      </c>
      <c r="Q309" s="2"/>
    </row>
    <row r="310" spans="1:17" ht="18" customHeight="1">
      <c r="A310" s="104"/>
      <c r="B310" s="107"/>
      <c r="C310" s="16"/>
      <c r="D310" s="16"/>
      <c r="E310" s="16"/>
      <c r="F310" s="13">
        <v>2019</v>
      </c>
      <c r="G310" s="28">
        <f aca="true" t="shared" si="164" ref="G310:I316">G322+G334</f>
        <v>94.6</v>
      </c>
      <c r="H310" s="28">
        <f t="shared" si="164"/>
        <v>94.6</v>
      </c>
      <c r="I310" s="28">
        <f t="shared" si="164"/>
        <v>94.6</v>
      </c>
      <c r="J310" s="28">
        <f aca="true" t="shared" si="165" ref="J310:P310">J322+J334</f>
        <v>94.6</v>
      </c>
      <c r="K310" s="28">
        <f t="shared" si="165"/>
        <v>0</v>
      </c>
      <c r="L310" s="28">
        <f t="shared" si="165"/>
        <v>0</v>
      </c>
      <c r="M310" s="28">
        <f t="shared" si="165"/>
        <v>0</v>
      </c>
      <c r="N310" s="28">
        <f t="shared" si="165"/>
        <v>0</v>
      </c>
      <c r="O310" s="28">
        <f t="shared" si="165"/>
        <v>0</v>
      </c>
      <c r="P310" s="28">
        <f t="shared" si="165"/>
        <v>0</v>
      </c>
      <c r="Q310" s="2"/>
    </row>
    <row r="311" spans="1:17" ht="21.75" customHeight="1">
      <c r="A311" s="104"/>
      <c r="B311" s="107"/>
      <c r="C311" s="16"/>
      <c r="D311" s="16"/>
      <c r="E311" s="16"/>
      <c r="F311" s="13">
        <v>2020</v>
      </c>
      <c r="G311" s="28">
        <f t="shared" si="164"/>
        <v>57150</v>
      </c>
      <c r="H311" s="28">
        <f t="shared" si="164"/>
        <v>57150</v>
      </c>
      <c r="I311" s="28">
        <f t="shared" si="164"/>
        <v>57150</v>
      </c>
      <c r="J311" s="28">
        <f aca="true" t="shared" si="166" ref="J311:P311">J323+J335</f>
        <v>57150</v>
      </c>
      <c r="K311" s="28">
        <f t="shared" si="166"/>
        <v>0</v>
      </c>
      <c r="L311" s="28">
        <f t="shared" si="166"/>
        <v>0</v>
      </c>
      <c r="M311" s="28">
        <f t="shared" si="166"/>
        <v>0</v>
      </c>
      <c r="N311" s="28">
        <f t="shared" si="166"/>
        <v>0</v>
      </c>
      <c r="O311" s="28">
        <f t="shared" si="166"/>
        <v>0</v>
      </c>
      <c r="P311" s="28">
        <f t="shared" si="166"/>
        <v>0</v>
      </c>
      <c r="Q311" s="2"/>
    </row>
    <row r="312" spans="1:240" ht="21.75" customHeight="1">
      <c r="A312" s="104"/>
      <c r="B312" s="107"/>
      <c r="C312" s="16"/>
      <c r="D312" s="16"/>
      <c r="E312" s="16"/>
      <c r="F312" s="13">
        <v>2021</v>
      </c>
      <c r="G312" s="28">
        <f t="shared" si="164"/>
        <v>0</v>
      </c>
      <c r="H312" s="28">
        <f t="shared" si="164"/>
        <v>0</v>
      </c>
      <c r="I312" s="28">
        <f>I324+I336</f>
        <v>0</v>
      </c>
      <c r="J312" s="28">
        <f aca="true" t="shared" si="167" ref="J312:P312">J324+J336</f>
        <v>0</v>
      </c>
      <c r="K312" s="28">
        <f t="shared" si="167"/>
        <v>0</v>
      </c>
      <c r="L312" s="28">
        <f t="shared" si="167"/>
        <v>0</v>
      </c>
      <c r="M312" s="28">
        <f t="shared" si="167"/>
        <v>0</v>
      </c>
      <c r="N312" s="28">
        <f t="shared" si="167"/>
        <v>0</v>
      </c>
      <c r="O312" s="28">
        <f t="shared" si="167"/>
        <v>0</v>
      </c>
      <c r="P312" s="28">
        <f t="shared" si="167"/>
        <v>0</v>
      </c>
      <c r="Q312" s="2"/>
      <c r="AF312" s="66"/>
      <c r="AV312" s="66"/>
      <c r="BL312" s="66"/>
      <c r="CB312" s="66"/>
      <c r="CR312" s="66"/>
      <c r="DH312" s="66"/>
      <c r="DX312" s="66"/>
      <c r="EN312" s="66"/>
      <c r="FD312" s="66"/>
      <c r="FT312" s="66"/>
      <c r="GJ312" s="66"/>
      <c r="GZ312" s="66"/>
      <c r="HP312" s="66"/>
      <c r="IF312" s="66"/>
    </row>
    <row r="313" spans="1:240" ht="21.75" customHeight="1">
      <c r="A313" s="104"/>
      <c r="B313" s="107"/>
      <c r="C313" s="16"/>
      <c r="D313" s="16"/>
      <c r="E313" s="16"/>
      <c r="F313" s="13">
        <v>2022</v>
      </c>
      <c r="G313" s="28">
        <f t="shared" si="164"/>
        <v>585044.7</v>
      </c>
      <c r="H313" s="28">
        <f t="shared" si="164"/>
        <v>0</v>
      </c>
      <c r="I313" s="28">
        <f t="shared" si="164"/>
        <v>8726.5</v>
      </c>
      <c r="J313" s="28">
        <f aca="true" t="shared" si="168" ref="J313:P313">J325+J337</f>
        <v>0</v>
      </c>
      <c r="K313" s="28">
        <f t="shared" si="168"/>
        <v>0</v>
      </c>
      <c r="L313" s="28">
        <f t="shared" si="168"/>
        <v>0</v>
      </c>
      <c r="M313" s="28">
        <f t="shared" si="168"/>
        <v>576318.2</v>
      </c>
      <c r="N313" s="28">
        <f t="shared" si="168"/>
        <v>0</v>
      </c>
      <c r="O313" s="28">
        <f t="shared" si="168"/>
        <v>0</v>
      </c>
      <c r="P313" s="28">
        <f t="shared" si="168"/>
        <v>0</v>
      </c>
      <c r="Q313" s="2"/>
      <c r="AF313" s="66"/>
      <c r="AV313" s="66"/>
      <c r="BL313" s="66"/>
      <c r="CB313" s="66"/>
      <c r="CR313" s="66"/>
      <c r="DH313" s="66"/>
      <c r="DX313" s="66"/>
      <c r="EN313" s="66"/>
      <c r="FD313" s="66"/>
      <c r="FT313" s="66"/>
      <c r="GJ313" s="66"/>
      <c r="GZ313" s="66"/>
      <c r="HP313" s="66"/>
      <c r="IF313" s="66"/>
    </row>
    <row r="314" spans="1:240" ht="21.75" customHeight="1">
      <c r="A314" s="104"/>
      <c r="B314" s="107"/>
      <c r="C314" s="16"/>
      <c r="D314" s="16"/>
      <c r="E314" s="16"/>
      <c r="F314" s="13">
        <v>2023</v>
      </c>
      <c r="G314" s="28">
        <f t="shared" si="164"/>
        <v>619603.1</v>
      </c>
      <c r="H314" s="28">
        <f t="shared" si="164"/>
        <v>0</v>
      </c>
      <c r="I314" s="28">
        <f t="shared" si="164"/>
        <v>15988.300000000001</v>
      </c>
      <c r="J314" s="28">
        <f aca="true" t="shared" si="169" ref="J314:P314">J326+J338</f>
        <v>0</v>
      </c>
      <c r="K314" s="28">
        <f t="shared" si="169"/>
        <v>0</v>
      </c>
      <c r="L314" s="28">
        <f t="shared" si="169"/>
        <v>0</v>
      </c>
      <c r="M314" s="28">
        <f t="shared" si="169"/>
        <v>603614.8</v>
      </c>
      <c r="N314" s="28">
        <f t="shared" si="169"/>
        <v>0</v>
      </c>
      <c r="O314" s="28">
        <f t="shared" si="169"/>
        <v>0</v>
      </c>
      <c r="P314" s="28">
        <f t="shared" si="169"/>
        <v>0</v>
      </c>
      <c r="Q314" s="2"/>
      <c r="AF314" s="66"/>
      <c r="AV314" s="66"/>
      <c r="BL314" s="66"/>
      <c r="CB314" s="66"/>
      <c r="CR314" s="66"/>
      <c r="DH314" s="66"/>
      <c r="DX314" s="66"/>
      <c r="EN314" s="66"/>
      <c r="FD314" s="66"/>
      <c r="FT314" s="66"/>
      <c r="GJ314" s="66"/>
      <c r="GZ314" s="66"/>
      <c r="HP314" s="66"/>
      <c r="IF314" s="66"/>
    </row>
    <row r="315" spans="1:240" ht="21.75" customHeight="1">
      <c r="A315" s="104"/>
      <c r="B315" s="107"/>
      <c r="C315" s="16"/>
      <c r="D315" s="16"/>
      <c r="E315" s="16"/>
      <c r="F315" s="13">
        <v>2024</v>
      </c>
      <c r="G315" s="28">
        <f t="shared" si="164"/>
        <v>0</v>
      </c>
      <c r="H315" s="28">
        <f t="shared" si="164"/>
        <v>0</v>
      </c>
      <c r="I315" s="28">
        <f t="shared" si="164"/>
        <v>0</v>
      </c>
      <c r="J315" s="28">
        <f aca="true" t="shared" si="170" ref="J315:P315">J327+J339</f>
        <v>0</v>
      </c>
      <c r="K315" s="28">
        <f t="shared" si="170"/>
        <v>0</v>
      </c>
      <c r="L315" s="28">
        <f t="shared" si="170"/>
        <v>0</v>
      </c>
      <c r="M315" s="28">
        <f t="shared" si="170"/>
        <v>0</v>
      </c>
      <c r="N315" s="28">
        <f t="shared" si="170"/>
        <v>0</v>
      </c>
      <c r="O315" s="28">
        <f t="shared" si="170"/>
        <v>0</v>
      </c>
      <c r="P315" s="28">
        <f t="shared" si="170"/>
        <v>0</v>
      </c>
      <c r="Q315" s="2"/>
      <c r="AF315" s="66"/>
      <c r="AV315" s="66"/>
      <c r="BL315" s="66"/>
      <c r="CB315" s="66"/>
      <c r="CR315" s="66"/>
      <c r="DH315" s="66"/>
      <c r="DX315" s="66"/>
      <c r="EN315" s="66"/>
      <c r="FD315" s="66"/>
      <c r="FT315" s="66"/>
      <c r="GJ315" s="66"/>
      <c r="GZ315" s="66"/>
      <c r="HP315" s="66"/>
      <c r="IF315" s="66"/>
    </row>
    <row r="316" spans="1:240" ht="21.75" customHeight="1">
      <c r="A316" s="104"/>
      <c r="B316" s="108"/>
      <c r="C316" s="16"/>
      <c r="D316" s="16"/>
      <c r="E316" s="16"/>
      <c r="F316" s="13">
        <v>2025</v>
      </c>
      <c r="G316" s="28">
        <f t="shared" si="164"/>
        <v>214972.7</v>
      </c>
      <c r="H316" s="28">
        <f t="shared" si="164"/>
        <v>0</v>
      </c>
      <c r="I316" s="28">
        <f t="shared" si="164"/>
        <v>214972.7</v>
      </c>
      <c r="J316" s="28">
        <f aca="true" t="shared" si="171" ref="J316:P316">J328+J340</f>
        <v>0</v>
      </c>
      <c r="K316" s="28">
        <f t="shared" si="171"/>
        <v>0</v>
      </c>
      <c r="L316" s="28">
        <f t="shared" si="171"/>
        <v>0</v>
      </c>
      <c r="M316" s="28">
        <f t="shared" si="171"/>
        <v>0</v>
      </c>
      <c r="N316" s="28">
        <f t="shared" si="171"/>
        <v>0</v>
      </c>
      <c r="O316" s="28">
        <f t="shared" si="171"/>
        <v>0</v>
      </c>
      <c r="P316" s="28">
        <f t="shared" si="171"/>
        <v>0</v>
      </c>
      <c r="Q316" s="2"/>
      <c r="AF316" s="66"/>
      <c r="AV316" s="66"/>
      <c r="BL316" s="66"/>
      <c r="CB316" s="66"/>
      <c r="CR316" s="66"/>
      <c r="DH316" s="66"/>
      <c r="DX316" s="66"/>
      <c r="EN316" s="66"/>
      <c r="FD316" s="66"/>
      <c r="FT316" s="66"/>
      <c r="GJ316" s="66"/>
      <c r="GZ316" s="66"/>
      <c r="HP316" s="66"/>
      <c r="IF316" s="66"/>
    </row>
    <row r="317" spans="1:17" ht="19.5" customHeight="1">
      <c r="A317" s="104"/>
      <c r="B317" s="106" t="s">
        <v>67</v>
      </c>
      <c r="C317" s="16"/>
      <c r="D317" s="16"/>
      <c r="E317" s="16"/>
      <c r="F317" s="25" t="s">
        <v>23</v>
      </c>
      <c r="G317" s="26">
        <f>I317+K317+M317+O317</f>
        <v>305884.4</v>
      </c>
      <c r="H317" s="26">
        <f>J317+L317+N317+P317</f>
        <v>81020.5</v>
      </c>
      <c r="I317" s="26">
        <f>SUM(I318:I328)</f>
        <v>294145.5</v>
      </c>
      <c r="J317" s="26">
        <f aca="true" t="shared" si="172" ref="J317:P317">SUM(J318:J328)</f>
        <v>69281.6</v>
      </c>
      <c r="K317" s="26">
        <f t="shared" si="172"/>
        <v>0</v>
      </c>
      <c r="L317" s="26">
        <f t="shared" si="172"/>
        <v>0</v>
      </c>
      <c r="M317" s="26">
        <f t="shared" si="172"/>
        <v>11738.900000000001</v>
      </c>
      <c r="N317" s="26">
        <f t="shared" si="172"/>
        <v>11738.900000000001</v>
      </c>
      <c r="O317" s="26">
        <f t="shared" si="172"/>
        <v>0</v>
      </c>
      <c r="P317" s="26">
        <f t="shared" si="172"/>
        <v>0</v>
      </c>
      <c r="Q317" s="2"/>
    </row>
    <row r="318" spans="1:17" ht="20.25" customHeight="1">
      <c r="A318" s="104"/>
      <c r="B318" s="107"/>
      <c r="C318" s="16"/>
      <c r="D318" s="16"/>
      <c r="E318" s="16"/>
      <c r="F318" s="13">
        <v>2015</v>
      </c>
      <c r="G318" s="28">
        <f aca="true" t="shared" si="173" ref="G318:G333">I318+K318+M318+O318</f>
        <v>13453.8</v>
      </c>
      <c r="H318" s="28">
        <f aca="true" t="shared" si="174" ref="H318:H335">J318+L318+N318+P318</f>
        <v>13453.8</v>
      </c>
      <c r="I318" s="28">
        <f aca="true" t="shared" si="175" ref="I318:P318">I341+I343+I344+I349+I350+I351+I352+I354+I359</f>
        <v>6986.7</v>
      </c>
      <c r="J318" s="28">
        <f t="shared" si="175"/>
        <v>6986.7</v>
      </c>
      <c r="K318" s="28">
        <f t="shared" si="175"/>
        <v>0</v>
      </c>
      <c r="L318" s="28">
        <f t="shared" si="175"/>
        <v>0</v>
      </c>
      <c r="M318" s="28">
        <f t="shared" si="175"/>
        <v>6467.1</v>
      </c>
      <c r="N318" s="28">
        <f t="shared" si="175"/>
        <v>6467.1</v>
      </c>
      <c r="O318" s="28">
        <f t="shared" si="175"/>
        <v>0</v>
      </c>
      <c r="P318" s="28">
        <f t="shared" si="175"/>
        <v>0</v>
      </c>
      <c r="Q318" s="2"/>
    </row>
    <row r="319" spans="1:17" ht="19.5" customHeight="1">
      <c r="A319" s="104"/>
      <c r="B319" s="107"/>
      <c r="C319" s="16"/>
      <c r="D319" s="16"/>
      <c r="E319" s="16"/>
      <c r="F319" s="13">
        <v>2016</v>
      </c>
      <c r="G319" s="28">
        <f t="shared" si="173"/>
        <v>10414.5</v>
      </c>
      <c r="H319" s="28">
        <f t="shared" si="174"/>
        <v>10414.5</v>
      </c>
      <c r="I319" s="28">
        <f aca="true" t="shared" si="176" ref="I319:P319">I353+I345+I342</f>
        <v>5142.7</v>
      </c>
      <c r="J319" s="28">
        <f t="shared" si="176"/>
        <v>5142.7</v>
      </c>
      <c r="K319" s="28">
        <f t="shared" si="176"/>
        <v>0</v>
      </c>
      <c r="L319" s="28">
        <f t="shared" si="176"/>
        <v>0</v>
      </c>
      <c r="M319" s="28">
        <f t="shared" si="176"/>
        <v>5271.8</v>
      </c>
      <c r="N319" s="28">
        <f t="shared" si="176"/>
        <v>5271.8</v>
      </c>
      <c r="O319" s="28">
        <f t="shared" si="176"/>
        <v>0</v>
      </c>
      <c r="P319" s="28">
        <f t="shared" si="176"/>
        <v>0</v>
      </c>
      <c r="Q319" s="2"/>
    </row>
    <row r="320" spans="1:17" ht="21.75" customHeight="1">
      <c r="A320" s="104"/>
      <c r="B320" s="107"/>
      <c r="C320" s="16"/>
      <c r="D320" s="16"/>
      <c r="E320" s="16"/>
      <c r="F320" s="13">
        <v>2017</v>
      </c>
      <c r="G320" s="28">
        <f t="shared" si="173"/>
        <v>2.2</v>
      </c>
      <c r="H320" s="28">
        <f t="shared" si="174"/>
        <v>2.2</v>
      </c>
      <c r="I320" s="28">
        <f>I356</f>
        <v>2.2</v>
      </c>
      <c r="J320" s="28">
        <f aca="true" t="shared" si="177" ref="J320:P320">J356</f>
        <v>2.2</v>
      </c>
      <c r="K320" s="28">
        <f t="shared" si="177"/>
        <v>0</v>
      </c>
      <c r="L320" s="28">
        <f t="shared" si="177"/>
        <v>0</v>
      </c>
      <c r="M320" s="28">
        <f t="shared" si="177"/>
        <v>0</v>
      </c>
      <c r="N320" s="28">
        <f t="shared" si="177"/>
        <v>0</v>
      </c>
      <c r="O320" s="28">
        <f t="shared" si="177"/>
        <v>0</v>
      </c>
      <c r="P320" s="28">
        <f t="shared" si="177"/>
        <v>0</v>
      </c>
      <c r="Q320" s="2"/>
    </row>
    <row r="321" spans="1:17" ht="21.75" customHeight="1">
      <c r="A321" s="104"/>
      <c r="B321" s="107"/>
      <c r="C321" s="16"/>
      <c r="D321" s="16"/>
      <c r="E321" s="16"/>
      <c r="F321" s="13">
        <v>2018</v>
      </c>
      <c r="G321" s="28">
        <f t="shared" si="173"/>
        <v>0</v>
      </c>
      <c r="H321" s="28">
        <f t="shared" si="174"/>
        <v>0</v>
      </c>
      <c r="I321" s="28">
        <f>0</f>
        <v>0</v>
      </c>
      <c r="J321" s="28">
        <f>0</f>
        <v>0</v>
      </c>
      <c r="K321" s="28">
        <f>0</f>
        <v>0</v>
      </c>
      <c r="L321" s="28">
        <f>0</f>
        <v>0</v>
      </c>
      <c r="M321" s="28">
        <f>0</f>
        <v>0</v>
      </c>
      <c r="N321" s="28">
        <f>0</f>
        <v>0</v>
      </c>
      <c r="O321" s="28">
        <f>0</f>
        <v>0</v>
      </c>
      <c r="P321" s="28">
        <f>0</f>
        <v>0</v>
      </c>
      <c r="Q321" s="2"/>
    </row>
    <row r="322" spans="1:17" ht="18.75" customHeight="1">
      <c r="A322" s="104"/>
      <c r="B322" s="107"/>
      <c r="C322" s="16"/>
      <c r="D322" s="16"/>
      <c r="E322" s="16"/>
      <c r="F322" s="13">
        <v>2019</v>
      </c>
      <c r="G322" s="28">
        <f t="shared" si="173"/>
        <v>0</v>
      </c>
      <c r="H322" s="28">
        <f t="shared" si="174"/>
        <v>0</v>
      </c>
      <c r="I322" s="28">
        <v>0</v>
      </c>
      <c r="J322" s="28">
        <v>0</v>
      </c>
      <c r="K322" s="28">
        <v>0</v>
      </c>
      <c r="L322" s="28">
        <v>0</v>
      </c>
      <c r="M322" s="28">
        <v>0</v>
      </c>
      <c r="N322" s="28">
        <v>0</v>
      </c>
      <c r="O322" s="28">
        <v>0</v>
      </c>
      <c r="P322" s="28">
        <v>0</v>
      </c>
      <c r="Q322" s="2"/>
    </row>
    <row r="323" spans="1:17" ht="20.25" customHeight="1">
      <c r="A323" s="104"/>
      <c r="B323" s="107"/>
      <c r="C323" s="16"/>
      <c r="D323" s="16"/>
      <c r="E323" s="16"/>
      <c r="F323" s="13">
        <v>2020</v>
      </c>
      <c r="G323" s="28">
        <f aca="true" t="shared" si="178" ref="G323:G328">I323+K323+M323+O323</f>
        <v>57150</v>
      </c>
      <c r="H323" s="28">
        <f t="shared" si="174"/>
        <v>57150</v>
      </c>
      <c r="I323" s="28">
        <f>I361</f>
        <v>57150</v>
      </c>
      <c r="J323" s="28">
        <f aca="true" t="shared" si="179" ref="J323:P323">J361</f>
        <v>57150</v>
      </c>
      <c r="K323" s="28">
        <f t="shared" si="179"/>
        <v>0</v>
      </c>
      <c r="L323" s="28">
        <f t="shared" si="179"/>
        <v>0</v>
      </c>
      <c r="M323" s="28">
        <f t="shared" si="179"/>
        <v>0</v>
      </c>
      <c r="N323" s="28">
        <f t="shared" si="179"/>
        <v>0</v>
      </c>
      <c r="O323" s="28">
        <f t="shared" si="179"/>
        <v>0</v>
      </c>
      <c r="P323" s="28">
        <f t="shared" si="179"/>
        <v>0</v>
      </c>
      <c r="Q323" s="2"/>
    </row>
    <row r="324" spans="1:240" ht="21.75" customHeight="1">
      <c r="A324" s="104"/>
      <c r="B324" s="107"/>
      <c r="C324" s="16"/>
      <c r="D324" s="16"/>
      <c r="E324" s="16"/>
      <c r="F324" s="13">
        <v>2021</v>
      </c>
      <c r="G324" s="28">
        <f t="shared" si="178"/>
        <v>0</v>
      </c>
      <c r="H324" s="28">
        <f t="shared" si="174"/>
        <v>0</v>
      </c>
      <c r="I324" s="28">
        <f>0</f>
        <v>0</v>
      </c>
      <c r="J324" s="28">
        <v>0</v>
      </c>
      <c r="K324" s="28">
        <v>0</v>
      </c>
      <c r="L324" s="28">
        <v>0</v>
      </c>
      <c r="M324" s="28">
        <v>0</v>
      </c>
      <c r="N324" s="28">
        <v>0</v>
      </c>
      <c r="O324" s="28">
        <v>0</v>
      </c>
      <c r="P324" s="28">
        <v>0</v>
      </c>
      <c r="Q324" s="2"/>
      <c r="AF324" s="66"/>
      <c r="AV324" s="66"/>
      <c r="BL324" s="66"/>
      <c r="CB324" s="66"/>
      <c r="CR324" s="66"/>
      <c r="DH324" s="66"/>
      <c r="DX324" s="66"/>
      <c r="EN324" s="66"/>
      <c r="FD324" s="66"/>
      <c r="FT324" s="66"/>
      <c r="GJ324" s="66"/>
      <c r="GZ324" s="66"/>
      <c r="HP324" s="66"/>
      <c r="IF324" s="66"/>
    </row>
    <row r="325" spans="1:240" ht="21.75" customHeight="1">
      <c r="A325" s="104"/>
      <c r="B325" s="107"/>
      <c r="C325" s="16"/>
      <c r="D325" s="16"/>
      <c r="E325" s="16"/>
      <c r="F325" s="13">
        <v>2022</v>
      </c>
      <c r="G325" s="28">
        <f t="shared" si="178"/>
        <v>0</v>
      </c>
      <c r="H325" s="28">
        <f t="shared" si="174"/>
        <v>0</v>
      </c>
      <c r="I325" s="28">
        <f>0</f>
        <v>0</v>
      </c>
      <c r="J325" s="28">
        <v>0</v>
      </c>
      <c r="K325" s="28">
        <v>0</v>
      </c>
      <c r="L325" s="28">
        <v>0</v>
      </c>
      <c r="M325" s="28">
        <v>0</v>
      </c>
      <c r="N325" s="28">
        <v>0</v>
      </c>
      <c r="O325" s="28">
        <v>0</v>
      </c>
      <c r="P325" s="28">
        <v>0</v>
      </c>
      <c r="Q325" s="2"/>
      <c r="AF325" s="66"/>
      <c r="AV325" s="66"/>
      <c r="BL325" s="66"/>
      <c r="CB325" s="66"/>
      <c r="CR325" s="66"/>
      <c r="DH325" s="66"/>
      <c r="DX325" s="66"/>
      <c r="EN325" s="66"/>
      <c r="FD325" s="66"/>
      <c r="FT325" s="66"/>
      <c r="GJ325" s="66"/>
      <c r="GZ325" s="66"/>
      <c r="HP325" s="66"/>
      <c r="IF325" s="66"/>
    </row>
    <row r="326" spans="1:240" ht="21.75" customHeight="1">
      <c r="A326" s="104"/>
      <c r="B326" s="107"/>
      <c r="C326" s="16"/>
      <c r="D326" s="16"/>
      <c r="E326" s="16"/>
      <c r="F326" s="13">
        <v>2023</v>
      </c>
      <c r="G326" s="28">
        <f t="shared" si="178"/>
        <v>9891.2</v>
      </c>
      <c r="H326" s="28">
        <f t="shared" si="174"/>
        <v>0</v>
      </c>
      <c r="I326" s="28">
        <f>I364</f>
        <v>9891.2</v>
      </c>
      <c r="J326" s="28">
        <f aca="true" t="shared" si="180" ref="J326:P326">J364</f>
        <v>0</v>
      </c>
      <c r="K326" s="28">
        <f t="shared" si="180"/>
        <v>0</v>
      </c>
      <c r="L326" s="28">
        <f t="shared" si="180"/>
        <v>0</v>
      </c>
      <c r="M326" s="28">
        <f t="shared" si="180"/>
        <v>0</v>
      </c>
      <c r="N326" s="28">
        <f t="shared" si="180"/>
        <v>0</v>
      </c>
      <c r="O326" s="28">
        <f t="shared" si="180"/>
        <v>0</v>
      </c>
      <c r="P326" s="28">
        <f t="shared" si="180"/>
        <v>0</v>
      </c>
      <c r="Q326" s="2"/>
      <c r="AF326" s="66"/>
      <c r="AV326" s="66"/>
      <c r="BL326" s="66"/>
      <c r="CB326" s="66"/>
      <c r="CR326" s="66"/>
      <c r="DH326" s="66"/>
      <c r="DX326" s="66"/>
      <c r="EN326" s="66"/>
      <c r="FD326" s="66"/>
      <c r="FT326" s="66"/>
      <c r="GJ326" s="66"/>
      <c r="GZ326" s="66"/>
      <c r="HP326" s="66"/>
      <c r="IF326" s="66"/>
    </row>
    <row r="327" spans="1:240" ht="21.75" customHeight="1">
      <c r="A327" s="104"/>
      <c r="B327" s="107"/>
      <c r="C327" s="16"/>
      <c r="D327" s="16"/>
      <c r="E327" s="16"/>
      <c r="F327" s="13">
        <v>2024</v>
      </c>
      <c r="G327" s="28">
        <f t="shared" si="178"/>
        <v>0</v>
      </c>
      <c r="H327" s="28">
        <f t="shared" si="174"/>
        <v>0</v>
      </c>
      <c r="I327" s="28">
        <v>0</v>
      </c>
      <c r="J327" s="28">
        <v>0</v>
      </c>
      <c r="K327" s="28">
        <v>0</v>
      </c>
      <c r="L327" s="28">
        <v>0</v>
      </c>
      <c r="M327" s="28">
        <v>0</v>
      </c>
      <c r="N327" s="28">
        <v>0</v>
      </c>
      <c r="O327" s="28">
        <v>0</v>
      </c>
      <c r="P327" s="28">
        <v>0</v>
      </c>
      <c r="Q327" s="2"/>
      <c r="AF327" s="66"/>
      <c r="AV327" s="66"/>
      <c r="BL327" s="66"/>
      <c r="CB327" s="66"/>
      <c r="CR327" s="66"/>
      <c r="DH327" s="66"/>
      <c r="DX327" s="66"/>
      <c r="EN327" s="66"/>
      <c r="FD327" s="66"/>
      <c r="FT327" s="66"/>
      <c r="GJ327" s="66"/>
      <c r="GZ327" s="66"/>
      <c r="HP327" s="66"/>
      <c r="IF327" s="66"/>
    </row>
    <row r="328" spans="1:240" ht="21.75" customHeight="1">
      <c r="A328" s="104"/>
      <c r="B328" s="108"/>
      <c r="C328" s="16"/>
      <c r="D328" s="16"/>
      <c r="E328" s="16"/>
      <c r="F328" s="13">
        <v>2025</v>
      </c>
      <c r="G328" s="28">
        <f t="shared" si="178"/>
        <v>214972.7</v>
      </c>
      <c r="H328" s="28">
        <f t="shared" si="174"/>
        <v>0</v>
      </c>
      <c r="I328" s="28">
        <f>I380+I379+I378+I377+I376+I375+I374+I373+I372+I371+I370+I369+I368+I367+I366+I365</f>
        <v>214972.7</v>
      </c>
      <c r="J328" s="28">
        <f aca="true" t="shared" si="181" ref="J328:P328">J380+J379+J378+J377+J376+J375+J374+J373+J372+J371+J370+J369+J368+J367+J366+J365</f>
        <v>0</v>
      </c>
      <c r="K328" s="28">
        <f t="shared" si="181"/>
        <v>0</v>
      </c>
      <c r="L328" s="28">
        <f t="shared" si="181"/>
        <v>0</v>
      </c>
      <c r="M328" s="28">
        <f t="shared" si="181"/>
        <v>0</v>
      </c>
      <c r="N328" s="28">
        <f t="shared" si="181"/>
        <v>0</v>
      </c>
      <c r="O328" s="28">
        <f t="shared" si="181"/>
        <v>0</v>
      </c>
      <c r="P328" s="28">
        <f t="shared" si="181"/>
        <v>0</v>
      </c>
      <c r="Q328" s="2"/>
      <c r="AF328" s="66"/>
      <c r="AV328" s="66"/>
      <c r="BL328" s="66"/>
      <c r="CB328" s="66"/>
      <c r="CR328" s="66"/>
      <c r="DH328" s="66"/>
      <c r="DX328" s="66"/>
      <c r="EN328" s="66"/>
      <c r="FD328" s="66"/>
      <c r="FT328" s="66"/>
      <c r="GJ328" s="66"/>
      <c r="GZ328" s="66"/>
      <c r="HP328" s="66"/>
      <c r="IF328" s="66"/>
    </row>
    <row r="329" spans="1:17" ht="18" customHeight="1">
      <c r="A329" s="104"/>
      <c r="B329" s="106" t="s">
        <v>38</v>
      </c>
      <c r="C329" s="16"/>
      <c r="D329" s="16"/>
      <c r="E329" s="16"/>
      <c r="F329" s="25" t="s">
        <v>23</v>
      </c>
      <c r="G329" s="26">
        <f t="shared" si="173"/>
        <v>1198425.2</v>
      </c>
      <c r="H329" s="26">
        <f t="shared" si="174"/>
        <v>3668.6000000000004</v>
      </c>
      <c r="I329" s="26">
        <f>SUM(I330:I340)</f>
        <v>18492.2</v>
      </c>
      <c r="J329" s="26">
        <f aca="true" t="shared" si="182" ref="J329:P329">SUM(J330:J340)</f>
        <v>3668.6000000000004</v>
      </c>
      <c r="K329" s="26">
        <f t="shared" si="182"/>
        <v>0</v>
      </c>
      <c r="L329" s="26">
        <f t="shared" si="182"/>
        <v>0</v>
      </c>
      <c r="M329" s="26">
        <f t="shared" si="182"/>
        <v>1179933</v>
      </c>
      <c r="N329" s="26">
        <f t="shared" si="182"/>
        <v>0</v>
      </c>
      <c r="O329" s="26">
        <f t="shared" si="182"/>
        <v>0</v>
      </c>
      <c r="P329" s="26">
        <f t="shared" si="182"/>
        <v>0</v>
      </c>
      <c r="Q329" s="2"/>
    </row>
    <row r="330" spans="1:17" ht="21.75" customHeight="1">
      <c r="A330" s="104"/>
      <c r="B330" s="107"/>
      <c r="C330" s="16"/>
      <c r="D330" s="16"/>
      <c r="E330" s="16"/>
      <c r="F330" s="13">
        <v>2015</v>
      </c>
      <c r="G330" s="28">
        <f t="shared" si="173"/>
        <v>0</v>
      </c>
      <c r="H330" s="28">
        <f t="shared" si="174"/>
        <v>0</v>
      </c>
      <c r="I330" s="28">
        <v>0</v>
      </c>
      <c r="J330" s="28">
        <v>0</v>
      </c>
      <c r="K330" s="28">
        <v>0</v>
      </c>
      <c r="L330" s="28">
        <v>0</v>
      </c>
      <c r="M330" s="28">
        <v>0</v>
      </c>
      <c r="N330" s="28">
        <v>0</v>
      </c>
      <c r="O330" s="28">
        <v>0</v>
      </c>
      <c r="P330" s="28">
        <v>0</v>
      </c>
      <c r="Q330" s="2"/>
    </row>
    <row r="331" spans="1:17" ht="19.5" customHeight="1">
      <c r="A331" s="104"/>
      <c r="B331" s="107"/>
      <c r="C331" s="16"/>
      <c r="D331" s="16"/>
      <c r="E331" s="16"/>
      <c r="F331" s="13">
        <v>2016</v>
      </c>
      <c r="G331" s="28">
        <f t="shared" si="173"/>
        <v>1120.7</v>
      </c>
      <c r="H331" s="28">
        <f t="shared" si="174"/>
        <v>1120.7</v>
      </c>
      <c r="I331" s="28">
        <f aca="true" t="shared" si="183" ref="I331:P331">I346+I348+I347</f>
        <v>1120.7</v>
      </c>
      <c r="J331" s="28">
        <f t="shared" si="183"/>
        <v>1120.7</v>
      </c>
      <c r="K331" s="28">
        <f t="shared" si="183"/>
        <v>0</v>
      </c>
      <c r="L331" s="28">
        <f t="shared" si="183"/>
        <v>0</v>
      </c>
      <c r="M331" s="28">
        <f t="shared" si="183"/>
        <v>0</v>
      </c>
      <c r="N331" s="28">
        <f t="shared" si="183"/>
        <v>0</v>
      </c>
      <c r="O331" s="28">
        <f t="shared" si="183"/>
        <v>0</v>
      </c>
      <c r="P331" s="28">
        <f t="shared" si="183"/>
        <v>0</v>
      </c>
      <c r="Q331" s="2"/>
    </row>
    <row r="332" spans="1:17" ht="18.75" customHeight="1">
      <c r="A332" s="104"/>
      <c r="B332" s="107"/>
      <c r="C332" s="16"/>
      <c r="D332" s="16"/>
      <c r="E332" s="16"/>
      <c r="F332" s="13">
        <v>2017</v>
      </c>
      <c r="G332" s="28">
        <f t="shared" si="173"/>
        <v>1626.7000000000003</v>
      </c>
      <c r="H332" s="28">
        <f t="shared" si="174"/>
        <v>1626.7000000000003</v>
      </c>
      <c r="I332" s="28">
        <f>I355</f>
        <v>1626.7000000000003</v>
      </c>
      <c r="J332" s="28">
        <f aca="true" t="shared" si="184" ref="J332:P332">J355</f>
        <v>1626.7000000000003</v>
      </c>
      <c r="K332" s="28">
        <f t="shared" si="184"/>
        <v>0</v>
      </c>
      <c r="L332" s="28">
        <f t="shared" si="184"/>
        <v>0</v>
      </c>
      <c r="M332" s="28">
        <f t="shared" si="184"/>
        <v>0</v>
      </c>
      <c r="N332" s="28">
        <f t="shared" si="184"/>
        <v>0</v>
      </c>
      <c r="O332" s="28">
        <f t="shared" si="184"/>
        <v>0</v>
      </c>
      <c r="P332" s="28">
        <f t="shared" si="184"/>
        <v>0</v>
      </c>
      <c r="Q332" s="2"/>
    </row>
    <row r="333" spans="1:17" ht="17.25" customHeight="1">
      <c r="A333" s="104"/>
      <c r="B333" s="107"/>
      <c r="C333" s="16"/>
      <c r="D333" s="16"/>
      <c r="E333" s="16"/>
      <c r="F333" s="13">
        <v>2018</v>
      </c>
      <c r="G333" s="28">
        <f t="shared" si="173"/>
        <v>826.6</v>
      </c>
      <c r="H333" s="28">
        <f t="shared" si="174"/>
        <v>826.6</v>
      </c>
      <c r="I333" s="28">
        <f>I357</f>
        <v>826.6</v>
      </c>
      <c r="J333" s="28">
        <f aca="true" t="shared" si="185" ref="J333:P333">J357</f>
        <v>826.6</v>
      </c>
      <c r="K333" s="28">
        <f t="shared" si="185"/>
        <v>0</v>
      </c>
      <c r="L333" s="28">
        <f t="shared" si="185"/>
        <v>0</v>
      </c>
      <c r="M333" s="28">
        <f t="shared" si="185"/>
        <v>0</v>
      </c>
      <c r="N333" s="28">
        <f t="shared" si="185"/>
        <v>0</v>
      </c>
      <c r="O333" s="28">
        <f t="shared" si="185"/>
        <v>0</v>
      </c>
      <c r="P333" s="28">
        <f t="shared" si="185"/>
        <v>0</v>
      </c>
      <c r="Q333" s="2"/>
    </row>
    <row r="334" spans="1:17" ht="19.5" customHeight="1">
      <c r="A334" s="104"/>
      <c r="B334" s="107"/>
      <c r="C334" s="16"/>
      <c r="D334" s="16"/>
      <c r="E334" s="16"/>
      <c r="F334" s="13">
        <v>2019</v>
      </c>
      <c r="G334" s="28">
        <f>I334+K334+M334+O334</f>
        <v>94.6</v>
      </c>
      <c r="H334" s="28">
        <f>J334+L334+N334+P334</f>
        <v>94.6</v>
      </c>
      <c r="I334" s="28">
        <f>I358</f>
        <v>94.6</v>
      </c>
      <c r="J334" s="28">
        <f aca="true" t="shared" si="186" ref="J334:P334">J358</f>
        <v>94.6</v>
      </c>
      <c r="K334" s="28">
        <f t="shared" si="186"/>
        <v>0</v>
      </c>
      <c r="L334" s="28">
        <f t="shared" si="186"/>
        <v>0</v>
      </c>
      <c r="M334" s="28">
        <f t="shared" si="186"/>
        <v>0</v>
      </c>
      <c r="N334" s="28">
        <f t="shared" si="186"/>
        <v>0</v>
      </c>
      <c r="O334" s="28">
        <f t="shared" si="186"/>
        <v>0</v>
      </c>
      <c r="P334" s="28">
        <f t="shared" si="186"/>
        <v>0</v>
      </c>
      <c r="Q334" s="2"/>
    </row>
    <row r="335" spans="1:17" ht="18" customHeight="1">
      <c r="A335" s="104"/>
      <c r="B335" s="107"/>
      <c r="C335" s="16"/>
      <c r="D335" s="16"/>
      <c r="E335" s="16"/>
      <c r="F335" s="13">
        <v>2020</v>
      </c>
      <c r="G335" s="28">
        <f>I335+K335+M335+O335</f>
        <v>0</v>
      </c>
      <c r="H335" s="28">
        <f t="shared" si="174"/>
        <v>0</v>
      </c>
      <c r="I335" s="28">
        <v>0</v>
      </c>
      <c r="J335" s="28">
        <v>0</v>
      </c>
      <c r="K335" s="28">
        <v>0</v>
      </c>
      <c r="L335" s="28">
        <v>0</v>
      </c>
      <c r="M335" s="28">
        <v>0</v>
      </c>
      <c r="N335" s="28">
        <v>0</v>
      </c>
      <c r="O335" s="28">
        <v>0</v>
      </c>
      <c r="P335" s="28">
        <v>0</v>
      </c>
      <c r="Q335" s="2"/>
    </row>
    <row r="336" spans="1:240" ht="21.75" customHeight="1">
      <c r="A336" s="104"/>
      <c r="B336" s="107"/>
      <c r="C336" s="16"/>
      <c r="D336" s="16"/>
      <c r="E336" s="16"/>
      <c r="F336" s="13">
        <v>2021</v>
      </c>
      <c r="G336" s="28">
        <f aca="true" t="shared" si="187" ref="G336:H338">I336+K336+M336+O336</f>
        <v>0</v>
      </c>
      <c r="H336" s="28">
        <f t="shared" si="187"/>
        <v>0</v>
      </c>
      <c r="I336" s="28">
        <f>0</f>
        <v>0</v>
      </c>
      <c r="J336" s="28">
        <v>0</v>
      </c>
      <c r="K336" s="28">
        <v>0</v>
      </c>
      <c r="L336" s="28">
        <v>0</v>
      </c>
      <c r="M336" s="28">
        <v>0</v>
      </c>
      <c r="N336" s="28">
        <v>0</v>
      </c>
      <c r="O336" s="28">
        <v>0</v>
      </c>
      <c r="P336" s="28">
        <v>0</v>
      </c>
      <c r="Q336" s="2"/>
      <c r="AF336" s="66"/>
      <c r="AV336" s="66"/>
      <c r="BL336" s="66"/>
      <c r="CB336" s="66"/>
      <c r="CR336" s="66"/>
      <c r="DH336" s="66"/>
      <c r="DX336" s="66"/>
      <c r="EN336" s="66"/>
      <c r="FD336" s="66"/>
      <c r="FT336" s="66"/>
      <c r="GJ336" s="66"/>
      <c r="GZ336" s="66"/>
      <c r="HP336" s="66"/>
      <c r="IF336" s="66"/>
    </row>
    <row r="337" spans="1:240" ht="21.75" customHeight="1">
      <c r="A337" s="104"/>
      <c r="B337" s="107"/>
      <c r="C337" s="16"/>
      <c r="D337" s="16"/>
      <c r="E337" s="16"/>
      <c r="F337" s="13">
        <v>2022</v>
      </c>
      <c r="G337" s="28">
        <f t="shared" si="187"/>
        <v>585044.7</v>
      </c>
      <c r="H337" s="28">
        <f t="shared" si="187"/>
        <v>0</v>
      </c>
      <c r="I337" s="28">
        <f>I360+I362</f>
        <v>8726.5</v>
      </c>
      <c r="J337" s="28">
        <f aca="true" t="shared" si="188" ref="J337:P337">J360+J362</f>
        <v>0</v>
      </c>
      <c r="K337" s="28">
        <f t="shared" si="188"/>
        <v>0</v>
      </c>
      <c r="L337" s="28">
        <f t="shared" si="188"/>
        <v>0</v>
      </c>
      <c r="M337" s="28">
        <f t="shared" si="188"/>
        <v>576318.2</v>
      </c>
      <c r="N337" s="28">
        <f t="shared" si="188"/>
        <v>0</v>
      </c>
      <c r="O337" s="28">
        <f t="shared" si="188"/>
        <v>0</v>
      </c>
      <c r="P337" s="28">
        <f t="shared" si="188"/>
        <v>0</v>
      </c>
      <c r="Q337" s="2"/>
      <c r="AF337" s="66"/>
      <c r="AV337" s="66"/>
      <c r="BL337" s="66"/>
      <c r="CB337" s="66"/>
      <c r="CR337" s="66"/>
      <c r="DH337" s="66"/>
      <c r="DX337" s="66"/>
      <c r="EN337" s="66"/>
      <c r="FD337" s="66"/>
      <c r="FT337" s="66"/>
      <c r="GJ337" s="66"/>
      <c r="GZ337" s="66"/>
      <c r="HP337" s="66"/>
      <c r="IF337" s="66"/>
    </row>
    <row r="338" spans="1:240" ht="21.75" customHeight="1">
      <c r="A338" s="104"/>
      <c r="B338" s="107"/>
      <c r="C338" s="16"/>
      <c r="D338" s="16"/>
      <c r="E338" s="16"/>
      <c r="F338" s="13">
        <v>2023</v>
      </c>
      <c r="G338" s="28">
        <f t="shared" si="187"/>
        <v>609711.9</v>
      </c>
      <c r="H338" s="28">
        <f t="shared" si="187"/>
        <v>0</v>
      </c>
      <c r="I338" s="28">
        <f>I363</f>
        <v>6097.1</v>
      </c>
      <c r="J338" s="28">
        <f aca="true" t="shared" si="189" ref="J338:P338">J363</f>
        <v>0</v>
      </c>
      <c r="K338" s="28">
        <f t="shared" si="189"/>
        <v>0</v>
      </c>
      <c r="L338" s="28">
        <f t="shared" si="189"/>
        <v>0</v>
      </c>
      <c r="M338" s="28">
        <f t="shared" si="189"/>
        <v>603614.8</v>
      </c>
      <c r="N338" s="28">
        <f t="shared" si="189"/>
        <v>0</v>
      </c>
      <c r="O338" s="28">
        <f t="shared" si="189"/>
        <v>0</v>
      </c>
      <c r="P338" s="28">
        <f t="shared" si="189"/>
        <v>0</v>
      </c>
      <c r="Q338" s="2"/>
      <c r="AF338" s="66"/>
      <c r="AV338" s="66"/>
      <c r="BL338" s="66"/>
      <c r="CB338" s="66"/>
      <c r="CR338" s="66"/>
      <c r="DH338" s="66"/>
      <c r="DX338" s="66"/>
      <c r="EN338" s="66"/>
      <c r="FD338" s="66"/>
      <c r="FT338" s="66"/>
      <c r="GJ338" s="66"/>
      <c r="GZ338" s="66"/>
      <c r="HP338" s="66"/>
      <c r="IF338" s="66"/>
    </row>
    <row r="339" spans="1:240" ht="21.75" customHeight="1">
      <c r="A339" s="104"/>
      <c r="B339" s="107"/>
      <c r="C339" s="16"/>
      <c r="D339" s="16"/>
      <c r="E339" s="16"/>
      <c r="F339" s="13">
        <v>2024</v>
      </c>
      <c r="G339" s="28">
        <f aca="true" t="shared" si="190" ref="G339:H344">I339+K339+M339+O339</f>
        <v>0</v>
      </c>
      <c r="H339" s="28">
        <f t="shared" si="190"/>
        <v>0</v>
      </c>
      <c r="I339" s="28">
        <f>0</f>
        <v>0</v>
      </c>
      <c r="J339" s="28">
        <f>0</f>
        <v>0</v>
      </c>
      <c r="K339" s="28">
        <f>0</f>
        <v>0</v>
      </c>
      <c r="L339" s="28">
        <f>0</f>
        <v>0</v>
      </c>
      <c r="M339" s="28">
        <f>0</f>
        <v>0</v>
      </c>
      <c r="N339" s="28">
        <f>0</f>
        <v>0</v>
      </c>
      <c r="O339" s="28">
        <f>0</f>
        <v>0</v>
      </c>
      <c r="P339" s="28">
        <f>0</f>
        <v>0</v>
      </c>
      <c r="Q339" s="2"/>
      <c r="AF339" s="66"/>
      <c r="AV339" s="66"/>
      <c r="BL339" s="66"/>
      <c r="CB339" s="66"/>
      <c r="CR339" s="66"/>
      <c r="DH339" s="66"/>
      <c r="DX339" s="66"/>
      <c r="EN339" s="66"/>
      <c r="FD339" s="66"/>
      <c r="FT339" s="66"/>
      <c r="GJ339" s="66"/>
      <c r="GZ339" s="66"/>
      <c r="HP339" s="66"/>
      <c r="IF339" s="66"/>
    </row>
    <row r="340" spans="1:240" ht="21.75" customHeight="1">
      <c r="A340" s="105"/>
      <c r="B340" s="108"/>
      <c r="C340" s="16"/>
      <c r="D340" s="16"/>
      <c r="E340" s="16"/>
      <c r="F340" s="13">
        <v>2025</v>
      </c>
      <c r="G340" s="28">
        <f t="shared" si="190"/>
        <v>0</v>
      </c>
      <c r="H340" s="28">
        <f t="shared" si="190"/>
        <v>0</v>
      </c>
      <c r="I340" s="28">
        <f>0</f>
        <v>0</v>
      </c>
      <c r="J340" s="28">
        <v>0</v>
      </c>
      <c r="K340" s="28">
        <v>0</v>
      </c>
      <c r="L340" s="28">
        <v>0</v>
      </c>
      <c r="M340" s="28">
        <v>0</v>
      </c>
      <c r="N340" s="28">
        <v>0</v>
      </c>
      <c r="O340" s="28">
        <v>0</v>
      </c>
      <c r="P340" s="28">
        <v>0</v>
      </c>
      <c r="Q340" s="2"/>
      <c r="AF340" s="66"/>
      <c r="AV340" s="66"/>
      <c r="BL340" s="66"/>
      <c r="CB340" s="66"/>
      <c r="CR340" s="66"/>
      <c r="DH340" s="66"/>
      <c r="DX340" s="66"/>
      <c r="EN340" s="66"/>
      <c r="FD340" s="66"/>
      <c r="FT340" s="66"/>
      <c r="GJ340" s="66"/>
      <c r="GZ340" s="66"/>
      <c r="HP340" s="66"/>
      <c r="IF340" s="66"/>
    </row>
    <row r="341" spans="1:17" ht="45.75" customHeight="1">
      <c r="A341" s="122" t="s">
        <v>61</v>
      </c>
      <c r="B341" s="114" t="s">
        <v>44</v>
      </c>
      <c r="C341" s="67"/>
      <c r="D341" s="67"/>
      <c r="E341" s="67"/>
      <c r="F341" s="67">
        <v>2015</v>
      </c>
      <c r="G341" s="1">
        <f t="shared" si="190"/>
        <v>6558.1</v>
      </c>
      <c r="H341" s="1">
        <f t="shared" si="190"/>
        <v>6558.1</v>
      </c>
      <c r="I341" s="1">
        <f>1814.2-1723.2</f>
        <v>91</v>
      </c>
      <c r="J341" s="1">
        <f>1814.2-1723.2</f>
        <v>91</v>
      </c>
      <c r="K341" s="1">
        <v>0</v>
      </c>
      <c r="L341" s="1">
        <v>0</v>
      </c>
      <c r="M341" s="1">
        <v>6467.1</v>
      </c>
      <c r="N341" s="1">
        <v>6467.1</v>
      </c>
      <c r="O341" s="1">
        <v>0</v>
      </c>
      <c r="P341" s="1">
        <v>0</v>
      </c>
      <c r="Q341" s="2"/>
    </row>
    <row r="342" spans="1:17" ht="45.75" customHeight="1">
      <c r="A342" s="122"/>
      <c r="B342" s="114"/>
      <c r="C342" s="67" t="s">
        <v>92</v>
      </c>
      <c r="D342" s="67"/>
      <c r="E342" s="67"/>
      <c r="F342" s="67">
        <v>2016</v>
      </c>
      <c r="G342" s="1">
        <f t="shared" si="190"/>
        <v>5271.8</v>
      </c>
      <c r="H342" s="1">
        <f t="shared" si="190"/>
        <v>5271.8</v>
      </c>
      <c r="I342" s="1">
        <v>0</v>
      </c>
      <c r="J342" s="1">
        <v>0</v>
      </c>
      <c r="K342" s="1">
        <v>0</v>
      </c>
      <c r="L342" s="1">
        <v>0</v>
      </c>
      <c r="M342" s="1">
        <v>5271.8</v>
      </c>
      <c r="N342" s="1">
        <v>5271.8</v>
      </c>
      <c r="O342" s="1">
        <v>0</v>
      </c>
      <c r="P342" s="1">
        <v>0</v>
      </c>
      <c r="Q342" s="2"/>
    </row>
    <row r="343" spans="1:17" ht="45.75" customHeight="1">
      <c r="A343" s="68" t="s">
        <v>107</v>
      </c>
      <c r="B343" s="67" t="s">
        <v>48</v>
      </c>
      <c r="C343" s="67"/>
      <c r="D343" s="67"/>
      <c r="E343" s="67"/>
      <c r="F343" s="67">
        <v>2015</v>
      </c>
      <c r="G343" s="1">
        <f t="shared" si="190"/>
        <v>660.9000000000001</v>
      </c>
      <c r="H343" s="1">
        <f t="shared" si="190"/>
        <v>660.9000000000001</v>
      </c>
      <c r="I343" s="1">
        <f>1307.9-533.1-113.9</f>
        <v>660.9000000000001</v>
      </c>
      <c r="J343" s="1">
        <f>1307.9-533.1-113.9</f>
        <v>660.9000000000001</v>
      </c>
      <c r="K343" s="1">
        <v>0</v>
      </c>
      <c r="L343" s="1">
        <v>0</v>
      </c>
      <c r="M343" s="1">
        <v>0</v>
      </c>
      <c r="N343" s="1">
        <v>0</v>
      </c>
      <c r="O343" s="1">
        <v>0</v>
      </c>
      <c r="P343" s="1">
        <v>0</v>
      </c>
      <c r="Q343" s="2"/>
    </row>
    <row r="344" spans="1:17" ht="45.75" customHeight="1">
      <c r="A344" s="92" t="s">
        <v>108</v>
      </c>
      <c r="B344" s="95" t="s">
        <v>49</v>
      </c>
      <c r="C344" s="67"/>
      <c r="D344" s="67"/>
      <c r="E344" s="67"/>
      <c r="F344" s="67">
        <v>2015</v>
      </c>
      <c r="G344" s="1">
        <f t="shared" si="190"/>
        <v>1129.1000000000004</v>
      </c>
      <c r="H344" s="1">
        <f t="shared" si="190"/>
        <v>1129.1000000000004</v>
      </c>
      <c r="I344" s="1">
        <f>1765.6+3933-4569.5</f>
        <v>1129.1000000000004</v>
      </c>
      <c r="J344" s="1">
        <f>1765.6+3933-4569.5</f>
        <v>1129.1000000000004</v>
      </c>
      <c r="K344" s="1">
        <v>0</v>
      </c>
      <c r="L344" s="1">
        <v>0</v>
      </c>
      <c r="M344" s="1">
        <v>0</v>
      </c>
      <c r="N344" s="1">
        <v>0</v>
      </c>
      <c r="O344" s="1">
        <v>0</v>
      </c>
      <c r="P344" s="1">
        <v>0</v>
      </c>
      <c r="Q344" s="2"/>
    </row>
    <row r="345" spans="1:17" ht="45.75" customHeight="1">
      <c r="A345" s="94"/>
      <c r="B345" s="97"/>
      <c r="C345" s="67" t="s">
        <v>93</v>
      </c>
      <c r="D345" s="67"/>
      <c r="E345" s="67"/>
      <c r="F345" s="67">
        <v>2016</v>
      </c>
      <c r="G345" s="1">
        <f aca="true" t="shared" si="191" ref="G345:H348">I345+K345+M345+O345</f>
        <v>4569.5</v>
      </c>
      <c r="H345" s="1">
        <f t="shared" si="191"/>
        <v>4569.5</v>
      </c>
      <c r="I345" s="1">
        <v>4569.5</v>
      </c>
      <c r="J345" s="1">
        <v>4569.5</v>
      </c>
      <c r="K345" s="1">
        <v>0</v>
      </c>
      <c r="L345" s="1">
        <v>0</v>
      </c>
      <c r="M345" s="1">
        <v>0</v>
      </c>
      <c r="N345" s="1">
        <v>0</v>
      </c>
      <c r="O345" s="1">
        <v>0</v>
      </c>
      <c r="P345" s="1">
        <v>0</v>
      </c>
      <c r="Q345" s="2"/>
    </row>
    <row r="346" spans="1:17" ht="64.5" customHeight="1">
      <c r="A346" s="68" t="s">
        <v>109</v>
      </c>
      <c r="B346" s="67" t="s">
        <v>71</v>
      </c>
      <c r="C346" s="67" t="s">
        <v>93</v>
      </c>
      <c r="D346" s="67"/>
      <c r="E346" s="67"/>
      <c r="F346" s="67">
        <v>2016</v>
      </c>
      <c r="G346" s="1">
        <f t="shared" si="191"/>
        <v>496.49999999999994</v>
      </c>
      <c r="H346" s="1">
        <f t="shared" si="191"/>
        <v>496.49999999999994</v>
      </c>
      <c r="I346" s="1">
        <f>700-20.2-7.8-51.7-123.8</f>
        <v>496.49999999999994</v>
      </c>
      <c r="J346" s="1">
        <f>700-20.2-7.8-51.7-123.8</f>
        <v>496.49999999999994</v>
      </c>
      <c r="K346" s="1">
        <v>0</v>
      </c>
      <c r="L346" s="1">
        <v>0</v>
      </c>
      <c r="M346" s="1">
        <v>0</v>
      </c>
      <c r="N346" s="1">
        <v>0</v>
      </c>
      <c r="O346" s="1">
        <v>0</v>
      </c>
      <c r="P346" s="1">
        <v>0</v>
      </c>
      <c r="Q346" s="2"/>
    </row>
    <row r="347" spans="1:17" ht="64.5" customHeight="1">
      <c r="A347" s="68" t="s">
        <v>110</v>
      </c>
      <c r="B347" s="67" t="s">
        <v>96</v>
      </c>
      <c r="C347" s="67" t="s">
        <v>93</v>
      </c>
      <c r="D347" s="67"/>
      <c r="E347" s="67"/>
      <c r="F347" s="67">
        <v>2016</v>
      </c>
      <c r="G347" s="1">
        <f>I347+K347+M347+O347</f>
        <v>39.9</v>
      </c>
      <c r="H347" s="1">
        <f>J347+L347+N347+P347</f>
        <v>39.9</v>
      </c>
      <c r="I347" s="1">
        <v>39.9</v>
      </c>
      <c r="J347" s="1">
        <v>39.9</v>
      </c>
      <c r="K347" s="1">
        <v>0</v>
      </c>
      <c r="L347" s="1">
        <v>0</v>
      </c>
      <c r="M347" s="1">
        <v>0</v>
      </c>
      <c r="N347" s="1">
        <v>0</v>
      </c>
      <c r="O347" s="1">
        <v>0</v>
      </c>
      <c r="P347" s="1">
        <v>0</v>
      </c>
      <c r="Q347" s="2"/>
    </row>
    <row r="348" spans="1:17" ht="64.5" customHeight="1">
      <c r="A348" s="68" t="s">
        <v>111</v>
      </c>
      <c r="B348" s="67" t="s">
        <v>85</v>
      </c>
      <c r="C348" s="67" t="s">
        <v>93</v>
      </c>
      <c r="D348" s="67"/>
      <c r="E348" s="67"/>
      <c r="F348" s="67">
        <v>2016</v>
      </c>
      <c r="G348" s="1">
        <f t="shared" si="191"/>
        <v>584.3000000000001</v>
      </c>
      <c r="H348" s="1">
        <f t="shared" si="191"/>
        <v>584.3000000000001</v>
      </c>
      <c r="I348" s="1">
        <f>710.2-30.2-94.3-1.4</f>
        <v>584.3000000000001</v>
      </c>
      <c r="J348" s="1">
        <f>710.2-30.2-94.3-1.4</f>
        <v>584.3000000000001</v>
      </c>
      <c r="K348" s="1">
        <v>0</v>
      </c>
      <c r="L348" s="1">
        <v>0</v>
      </c>
      <c r="M348" s="1">
        <v>0</v>
      </c>
      <c r="N348" s="1">
        <v>0</v>
      </c>
      <c r="O348" s="1">
        <v>0</v>
      </c>
      <c r="P348" s="1">
        <v>0</v>
      </c>
      <c r="Q348" s="2"/>
    </row>
    <row r="349" spans="1:17" ht="42" customHeight="1">
      <c r="A349" s="68" t="s">
        <v>112</v>
      </c>
      <c r="B349" s="67" t="s">
        <v>50</v>
      </c>
      <c r="C349" s="67"/>
      <c r="D349" s="67"/>
      <c r="E349" s="67"/>
      <c r="F349" s="67">
        <v>2015</v>
      </c>
      <c r="G349" s="1">
        <f aca="true" t="shared" si="192" ref="G349:G360">I349+K349+M349+O349</f>
        <v>1384.6999999999998</v>
      </c>
      <c r="H349" s="1">
        <f aca="true" t="shared" si="193" ref="H349:H359">J349+L349+N349+P349</f>
        <v>1384.6999999999998</v>
      </c>
      <c r="I349" s="1">
        <f>3092.2-1707.5</f>
        <v>1384.6999999999998</v>
      </c>
      <c r="J349" s="1">
        <f>3092.2-1707.5</f>
        <v>1384.6999999999998</v>
      </c>
      <c r="K349" s="1">
        <v>0</v>
      </c>
      <c r="L349" s="1">
        <v>0</v>
      </c>
      <c r="M349" s="1">
        <v>0</v>
      </c>
      <c r="N349" s="1">
        <v>0</v>
      </c>
      <c r="O349" s="1">
        <v>0</v>
      </c>
      <c r="P349" s="1">
        <v>0</v>
      </c>
      <c r="Q349" s="2"/>
    </row>
    <row r="350" spans="1:17" ht="42" customHeight="1">
      <c r="A350" s="68" t="s">
        <v>113</v>
      </c>
      <c r="B350" s="67" t="s">
        <v>51</v>
      </c>
      <c r="C350" s="67"/>
      <c r="D350" s="67"/>
      <c r="E350" s="67"/>
      <c r="F350" s="67">
        <v>2015</v>
      </c>
      <c r="G350" s="1">
        <f t="shared" si="192"/>
        <v>1366.0999999999997</v>
      </c>
      <c r="H350" s="1">
        <f t="shared" si="193"/>
        <v>1366.0999999999997</v>
      </c>
      <c r="I350" s="1">
        <f>3031.1-581.7-1083.3</f>
        <v>1366.0999999999997</v>
      </c>
      <c r="J350" s="1">
        <f>3031.1-581.7-1083.3</f>
        <v>1366.0999999999997</v>
      </c>
      <c r="K350" s="1">
        <v>0</v>
      </c>
      <c r="L350" s="1">
        <v>0</v>
      </c>
      <c r="M350" s="1">
        <v>0</v>
      </c>
      <c r="N350" s="1">
        <v>0</v>
      </c>
      <c r="O350" s="1">
        <v>0</v>
      </c>
      <c r="P350" s="1">
        <v>0</v>
      </c>
      <c r="Q350" s="2"/>
    </row>
    <row r="351" spans="1:17" ht="42" customHeight="1">
      <c r="A351" s="68" t="s">
        <v>114</v>
      </c>
      <c r="B351" s="67" t="s">
        <v>52</v>
      </c>
      <c r="C351" s="67"/>
      <c r="D351" s="67"/>
      <c r="E351" s="67"/>
      <c r="F351" s="67">
        <v>2015</v>
      </c>
      <c r="G351" s="1">
        <f t="shared" si="192"/>
        <v>1196.6</v>
      </c>
      <c r="H351" s="1">
        <f t="shared" si="193"/>
        <v>1196.6</v>
      </c>
      <c r="I351" s="1">
        <f>2138.5-941.9</f>
        <v>1196.6</v>
      </c>
      <c r="J351" s="1">
        <f>2138.5-941.9</f>
        <v>1196.6</v>
      </c>
      <c r="K351" s="1">
        <v>0</v>
      </c>
      <c r="L351" s="1">
        <v>0</v>
      </c>
      <c r="M351" s="1">
        <v>0</v>
      </c>
      <c r="N351" s="1">
        <v>0</v>
      </c>
      <c r="O351" s="1">
        <v>0</v>
      </c>
      <c r="P351" s="1">
        <v>0</v>
      </c>
      <c r="Q351" s="2"/>
    </row>
    <row r="352" spans="1:17" ht="42" customHeight="1">
      <c r="A352" s="92" t="s">
        <v>115</v>
      </c>
      <c r="B352" s="95" t="s">
        <v>53</v>
      </c>
      <c r="C352" s="67"/>
      <c r="D352" s="67"/>
      <c r="E352" s="67"/>
      <c r="F352" s="67">
        <v>2015</v>
      </c>
      <c r="G352" s="1">
        <f t="shared" si="192"/>
        <v>778.3</v>
      </c>
      <c r="H352" s="1">
        <f t="shared" si="193"/>
        <v>778.3</v>
      </c>
      <c r="I352" s="1">
        <f>245.2+533.1+573.2-573.2</f>
        <v>778.3</v>
      </c>
      <c r="J352" s="1">
        <f>245.2+533.1+573.2-573.2</f>
        <v>778.3</v>
      </c>
      <c r="K352" s="1">
        <v>0</v>
      </c>
      <c r="L352" s="1">
        <v>0</v>
      </c>
      <c r="M352" s="1">
        <v>0</v>
      </c>
      <c r="N352" s="1">
        <v>0</v>
      </c>
      <c r="O352" s="1">
        <v>0</v>
      </c>
      <c r="P352" s="1">
        <v>0</v>
      </c>
      <c r="Q352" s="2"/>
    </row>
    <row r="353" spans="1:17" ht="42" customHeight="1">
      <c r="A353" s="94"/>
      <c r="B353" s="97"/>
      <c r="C353" s="67" t="s">
        <v>93</v>
      </c>
      <c r="D353" s="67"/>
      <c r="E353" s="67"/>
      <c r="F353" s="67">
        <v>2016</v>
      </c>
      <c r="G353" s="1">
        <f t="shared" si="192"/>
        <v>573.2</v>
      </c>
      <c r="H353" s="1">
        <f t="shared" si="193"/>
        <v>573.2</v>
      </c>
      <c r="I353" s="1">
        <v>573.2</v>
      </c>
      <c r="J353" s="1">
        <v>573.2</v>
      </c>
      <c r="K353" s="1">
        <v>0</v>
      </c>
      <c r="L353" s="1">
        <v>0</v>
      </c>
      <c r="M353" s="1">
        <v>0</v>
      </c>
      <c r="N353" s="1">
        <v>0</v>
      </c>
      <c r="O353" s="1">
        <v>0</v>
      </c>
      <c r="P353" s="1">
        <v>0</v>
      </c>
      <c r="Q353" s="2"/>
    </row>
    <row r="354" spans="1:17" ht="42" customHeight="1">
      <c r="A354" s="92" t="s">
        <v>117</v>
      </c>
      <c r="B354" s="95" t="s">
        <v>72</v>
      </c>
      <c r="C354" s="67"/>
      <c r="D354" s="67"/>
      <c r="E354" s="67"/>
      <c r="F354" s="67">
        <v>2015</v>
      </c>
      <c r="G354" s="1">
        <f t="shared" si="192"/>
        <v>190</v>
      </c>
      <c r="H354" s="1">
        <f t="shared" si="193"/>
        <v>190</v>
      </c>
      <c r="I354" s="1">
        <f>400-210</f>
        <v>190</v>
      </c>
      <c r="J354" s="1">
        <f>400-210</f>
        <v>190</v>
      </c>
      <c r="K354" s="1">
        <v>0</v>
      </c>
      <c r="L354" s="1">
        <v>0</v>
      </c>
      <c r="M354" s="1">
        <v>0</v>
      </c>
      <c r="N354" s="1">
        <v>0</v>
      </c>
      <c r="O354" s="1">
        <v>0</v>
      </c>
      <c r="P354" s="1">
        <v>0</v>
      </c>
      <c r="Q354" s="2"/>
    </row>
    <row r="355" spans="1:17" ht="42" customHeight="1">
      <c r="A355" s="94"/>
      <c r="B355" s="97"/>
      <c r="C355" s="67" t="s">
        <v>93</v>
      </c>
      <c r="D355" s="67"/>
      <c r="E355" s="67"/>
      <c r="F355" s="67">
        <v>2017</v>
      </c>
      <c r="G355" s="1">
        <f t="shared" si="192"/>
        <v>1626.7000000000003</v>
      </c>
      <c r="H355" s="1">
        <f t="shared" si="193"/>
        <v>1626.7000000000003</v>
      </c>
      <c r="I355" s="1">
        <f>2404.3-655.3-122.3</f>
        <v>1626.7000000000003</v>
      </c>
      <c r="J355" s="1">
        <f>2404.3-655.3-122.3</f>
        <v>1626.7000000000003</v>
      </c>
      <c r="K355" s="1">
        <v>0</v>
      </c>
      <c r="L355" s="1">
        <v>0</v>
      </c>
      <c r="M355" s="1">
        <v>0</v>
      </c>
      <c r="N355" s="1">
        <v>0</v>
      </c>
      <c r="O355" s="1">
        <v>0</v>
      </c>
      <c r="P355" s="1">
        <v>0</v>
      </c>
      <c r="Q355" s="2"/>
    </row>
    <row r="356" spans="1:17" ht="54" customHeight="1">
      <c r="A356" s="92" t="s">
        <v>116</v>
      </c>
      <c r="B356" s="67" t="s">
        <v>156</v>
      </c>
      <c r="C356" s="67" t="s">
        <v>93</v>
      </c>
      <c r="D356" s="67"/>
      <c r="E356" s="67"/>
      <c r="F356" s="67">
        <v>2017</v>
      </c>
      <c r="G356" s="1">
        <f t="shared" si="192"/>
        <v>2.2</v>
      </c>
      <c r="H356" s="1">
        <f t="shared" si="193"/>
        <v>2.2</v>
      </c>
      <c r="I356" s="1">
        <v>2.2</v>
      </c>
      <c r="J356" s="1">
        <v>2.2</v>
      </c>
      <c r="K356" s="1">
        <v>0</v>
      </c>
      <c r="L356" s="1">
        <v>0</v>
      </c>
      <c r="M356" s="1">
        <v>0</v>
      </c>
      <c r="N356" s="1">
        <v>0</v>
      </c>
      <c r="O356" s="1">
        <v>0</v>
      </c>
      <c r="P356" s="1">
        <v>0</v>
      </c>
      <c r="Q356" s="2"/>
    </row>
    <row r="357" spans="1:17" ht="54" customHeight="1">
      <c r="A357" s="94"/>
      <c r="B357" s="67" t="s">
        <v>189</v>
      </c>
      <c r="C357" s="67" t="s">
        <v>93</v>
      </c>
      <c r="D357" s="67"/>
      <c r="E357" s="67"/>
      <c r="F357" s="67">
        <v>2018</v>
      </c>
      <c r="G357" s="1">
        <f>I357+K357+M357+O357</f>
        <v>826.6</v>
      </c>
      <c r="H357" s="1">
        <f t="shared" si="193"/>
        <v>826.6</v>
      </c>
      <c r="I357" s="1">
        <f>831.6-4.2-0.8</f>
        <v>826.6</v>
      </c>
      <c r="J357" s="1">
        <f>831.6-4.2-0.8</f>
        <v>826.6</v>
      </c>
      <c r="K357" s="1">
        <v>0</v>
      </c>
      <c r="L357" s="1">
        <v>0</v>
      </c>
      <c r="M357" s="1">
        <v>0</v>
      </c>
      <c r="N357" s="1">
        <v>0</v>
      </c>
      <c r="O357" s="1">
        <v>0</v>
      </c>
      <c r="P357" s="1">
        <v>0</v>
      </c>
      <c r="Q357" s="2"/>
    </row>
    <row r="358" spans="1:17" ht="57" customHeight="1">
      <c r="A358" s="84" t="s">
        <v>342</v>
      </c>
      <c r="B358" s="67" t="s">
        <v>223</v>
      </c>
      <c r="C358" s="67" t="s">
        <v>93</v>
      </c>
      <c r="D358" s="67"/>
      <c r="E358" s="67"/>
      <c r="F358" s="67">
        <v>2019</v>
      </c>
      <c r="G358" s="1">
        <f>I358+K358+M358+O358</f>
        <v>94.6</v>
      </c>
      <c r="H358" s="1">
        <f>J358+L358+N358+P358</f>
        <v>94.6</v>
      </c>
      <c r="I358" s="1">
        <v>94.6</v>
      </c>
      <c r="J358" s="1">
        <v>94.6</v>
      </c>
      <c r="K358" s="1">
        <v>0</v>
      </c>
      <c r="L358" s="1">
        <v>0</v>
      </c>
      <c r="M358" s="1">
        <v>0</v>
      </c>
      <c r="N358" s="1">
        <v>0</v>
      </c>
      <c r="O358" s="1">
        <v>0</v>
      </c>
      <c r="P358" s="1">
        <v>0</v>
      </c>
      <c r="Q358" s="2"/>
    </row>
    <row r="359" spans="1:17" ht="52.5" customHeight="1">
      <c r="A359" s="92" t="s">
        <v>343</v>
      </c>
      <c r="B359" s="95" t="s">
        <v>54</v>
      </c>
      <c r="C359" s="67"/>
      <c r="D359" s="67"/>
      <c r="E359" s="67"/>
      <c r="F359" s="67">
        <v>2015</v>
      </c>
      <c r="G359" s="1">
        <f t="shared" si="192"/>
        <v>190</v>
      </c>
      <c r="H359" s="1">
        <f t="shared" si="193"/>
        <v>190</v>
      </c>
      <c r="I359" s="1">
        <f>432-242</f>
        <v>190</v>
      </c>
      <c r="J359" s="1">
        <f>432-242</f>
        <v>190</v>
      </c>
      <c r="K359" s="1">
        <v>0</v>
      </c>
      <c r="L359" s="1">
        <v>0</v>
      </c>
      <c r="M359" s="1">
        <v>0</v>
      </c>
      <c r="N359" s="1">
        <v>0</v>
      </c>
      <c r="O359" s="1">
        <v>0</v>
      </c>
      <c r="P359" s="1">
        <v>0</v>
      </c>
      <c r="Q359" s="2"/>
    </row>
    <row r="360" spans="1:17" ht="52.5" customHeight="1">
      <c r="A360" s="94"/>
      <c r="B360" s="97"/>
      <c r="C360" s="67"/>
      <c r="D360" s="67" t="s">
        <v>277</v>
      </c>
      <c r="E360" s="67" t="s">
        <v>275</v>
      </c>
      <c r="F360" s="67">
        <v>2022</v>
      </c>
      <c r="G360" s="1">
        <f t="shared" si="192"/>
        <v>2905.1</v>
      </c>
      <c r="H360" s="1">
        <f>J360+L360+N360+P360</f>
        <v>0</v>
      </c>
      <c r="I360" s="1">
        <v>2905.1</v>
      </c>
      <c r="J360" s="1">
        <v>0</v>
      </c>
      <c r="K360" s="1">
        <v>0</v>
      </c>
      <c r="L360" s="1">
        <v>0</v>
      </c>
      <c r="M360" s="1">
        <v>0</v>
      </c>
      <c r="N360" s="1">
        <v>0</v>
      </c>
      <c r="O360" s="1">
        <v>0</v>
      </c>
      <c r="P360" s="1">
        <v>0</v>
      </c>
      <c r="Q360" s="2"/>
    </row>
    <row r="361" spans="1:17" ht="57" customHeight="1">
      <c r="A361" s="92" t="s">
        <v>344</v>
      </c>
      <c r="B361" s="95" t="s">
        <v>171</v>
      </c>
      <c r="C361" s="67" t="s">
        <v>93</v>
      </c>
      <c r="D361" s="67"/>
      <c r="E361" s="67"/>
      <c r="F361" s="67">
        <v>2020</v>
      </c>
      <c r="G361" s="1">
        <f>I361+K361+M361+O361</f>
        <v>57150</v>
      </c>
      <c r="H361" s="1">
        <f>J361+L361+N361+P361</f>
        <v>57150</v>
      </c>
      <c r="I361" s="1">
        <f>40005+17145</f>
        <v>57150</v>
      </c>
      <c r="J361" s="1">
        <f>40005+17145</f>
        <v>57150</v>
      </c>
      <c r="K361" s="1">
        <v>0</v>
      </c>
      <c r="L361" s="1">
        <v>0</v>
      </c>
      <c r="M361" s="1">
        <v>0</v>
      </c>
      <c r="N361" s="1">
        <v>0</v>
      </c>
      <c r="O361" s="1">
        <v>0</v>
      </c>
      <c r="P361" s="1">
        <v>0</v>
      </c>
      <c r="Q361" s="2"/>
    </row>
    <row r="362" spans="1:17" ht="57" customHeight="1">
      <c r="A362" s="93"/>
      <c r="B362" s="96"/>
      <c r="C362" s="67"/>
      <c r="D362" s="67" t="s">
        <v>277</v>
      </c>
      <c r="E362" s="67" t="s">
        <v>275</v>
      </c>
      <c r="F362" s="67">
        <v>2022</v>
      </c>
      <c r="G362" s="1">
        <f>I362+K362+M362+O362</f>
        <v>582139.6</v>
      </c>
      <c r="H362" s="1">
        <f>J362+L362+N362+P362</f>
        <v>0</v>
      </c>
      <c r="I362" s="1">
        <v>5821.4</v>
      </c>
      <c r="J362" s="1">
        <v>0</v>
      </c>
      <c r="K362" s="1">
        <v>0</v>
      </c>
      <c r="L362" s="1">
        <v>0</v>
      </c>
      <c r="M362" s="1">
        <v>576318.2</v>
      </c>
      <c r="N362" s="1">
        <v>0</v>
      </c>
      <c r="O362" s="1">
        <v>0</v>
      </c>
      <c r="P362" s="1">
        <v>0</v>
      </c>
      <c r="Q362" s="2"/>
    </row>
    <row r="363" spans="1:17" ht="57" customHeight="1">
      <c r="A363" s="94"/>
      <c r="B363" s="97"/>
      <c r="C363" s="67"/>
      <c r="D363" s="67" t="s">
        <v>277</v>
      </c>
      <c r="E363" s="67" t="s">
        <v>275</v>
      </c>
      <c r="F363" s="67">
        <v>2023</v>
      </c>
      <c r="G363" s="1">
        <f>I363+K363+M363+O363</f>
        <v>609711.9</v>
      </c>
      <c r="H363" s="1">
        <f>J363+L363+N363+P363</f>
        <v>0</v>
      </c>
      <c r="I363" s="1">
        <v>6097.1</v>
      </c>
      <c r="J363" s="1">
        <v>0</v>
      </c>
      <c r="K363" s="1">
        <v>0</v>
      </c>
      <c r="L363" s="1">
        <v>0</v>
      </c>
      <c r="M363" s="1">
        <v>603614.8</v>
      </c>
      <c r="N363" s="1">
        <v>0</v>
      </c>
      <c r="O363" s="1">
        <v>0</v>
      </c>
      <c r="P363" s="1">
        <v>0</v>
      </c>
      <c r="Q363" s="2"/>
    </row>
    <row r="364" spans="1:17" ht="59.25" customHeight="1">
      <c r="A364" s="83" t="s">
        <v>157</v>
      </c>
      <c r="B364" s="64" t="s">
        <v>65</v>
      </c>
      <c r="C364" s="67"/>
      <c r="D364" s="67"/>
      <c r="E364" s="67"/>
      <c r="F364" s="67">
        <v>2023</v>
      </c>
      <c r="G364" s="1">
        <f>I364+K364+M364+O364</f>
        <v>9891.2</v>
      </c>
      <c r="H364" s="1">
        <f>J364+L364+N364+P364</f>
        <v>0</v>
      </c>
      <c r="I364" s="1">
        <v>9891.2</v>
      </c>
      <c r="J364" s="1">
        <v>0</v>
      </c>
      <c r="K364" s="1">
        <v>0</v>
      </c>
      <c r="L364" s="1">
        <v>0</v>
      </c>
      <c r="M364" s="1">
        <v>0</v>
      </c>
      <c r="N364" s="1">
        <v>0</v>
      </c>
      <c r="O364" s="1">
        <v>0</v>
      </c>
      <c r="P364" s="1">
        <v>0</v>
      </c>
      <c r="Q364" s="2"/>
    </row>
    <row r="365" spans="1:17" ht="36" customHeight="1">
      <c r="A365" s="83" t="s">
        <v>319</v>
      </c>
      <c r="B365" s="64" t="s">
        <v>201</v>
      </c>
      <c r="C365" s="67"/>
      <c r="D365" s="67" t="s">
        <v>277</v>
      </c>
      <c r="E365" s="67" t="s">
        <v>278</v>
      </c>
      <c r="F365" s="67">
        <v>2025</v>
      </c>
      <c r="G365" s="1">
        <f aca="true" t="shared" si="194" ref="G365:G382">I365+K365+M365+O365</f>
        <v>7924.3</v>
      </c>
      <c r="H365" s="1">
        <f aca="true" t="shared" si="195" ref="H365:H382">J365+L365+N365+P365</f>
        <v>0</v>
      </c>
      <c r="I365" s="1">
        <v>7924.3</v>
      </c>
      <c r="J365" s="1">
        <v>0</v>
      </c>
      <c r="K365" s="1">
        <v>0</v>
      </c>
      <c r="L365" s="1">
        <v>0</v>
      </c>
      <c r="M365" s="1">
        <v>0</v>
      </c>
      <c r="N365" s="1">
        <v>0</v>
      </c>
      <c r="O365" s="1">
        <v>0</v>
      </c>
      <c r="P365" s="1">
        <v>0</v>
      </c>
      <c r="Q365" s="43"/>
    </row>
    <row r="366" spans="1:17" ht="36" customHeight="1">
      <c r="A366" s="83" t="s">
        <v>320</v>
      </c>
      <c r="B366" s="64" t="s">
        <v>198</v>
      </c>
      <c r="C366" s="67"/>
      <c r="D366" s="67" t="s">
        <v>277</v>
      </c>
      <c r="E366" s="67" t="s">
        <v>278</v>
      </c>
      <c r="F366" s="67">
        <v>2025</v>
      </c>
      <c r="G366" s="1">
        <f t="shared" si="194"/>
        <v>8769.5</v>
      </c>
      <c r="H366" s="1">
        <f t="shared" si="195"/>
        <v>0</v>
      </c>
      <c r="I366" s="1">
        <v>8769.5</v>
      </c>
      <c r="J366" s="1">
        <v>0</v>
      </c>
      <c r="K366" s="1">
        <v>0</v>
      </c>
      <c r="L366" s="1">
        <v>0</v>
      </c>
      <c r="M366" s="1">
        <v>0</v>
      </c>
      <c r="N366" s="1">
        <v>0</v>
      </c>
      <c r="O366" s="1">
        <v>0</v>
      </c>
      <c r="P366" s="1">
        <v>0</v>
      </c>
      <c r="Q366" s="43"/>
    </row>
    <row r="367" spans="1:17" ht="38.25" customHeight="1">
      <c r="A367" s="83" t="s">
        <v>321</v>
      </c>
      <c r="B367" s="67" t="s">
        <v>8</v>
      </c>
      <c r="C367" s="67"/>
      <c r="D367" s="67" t="s">
        <v>277</v>
      </c>
      <c r="E367" s="67" t="s">
        <v>278</v>
      </c>
      <c r="F367" s="67">
        <v>2025</v>
      </c>
      <c r="G367" s="1">
        <f t="shared" si="194"/>
        <v>8489.6</v>
      </c>
      <c r="H367" s="1">
        <f t="shared" si="195"/>
        <v>0</v>
      </c>
      <c r="I367" s="1">
        <v>8489.6</v>
      </c>
      <c r="J367" s="1">
        <v>0</v>
      </c>
      <c r="K367" s="1">
        <v>0</v>
      </c>
      <c r="L367" s="1">
        <v>0</v>
      </c>
      <c r="M367" s="1">
        <v>0</v>
      </c>
      <c r="N367" s="1">
        <v>0</v>
      </c>
      <c r="O367" s="1">
        <v>0</v>
      </c>
      <c r="P367" s="1">
        <v>0</v>
      </c>
      <c r="Q367" s="2"/>
    </row>
    <row r="368" spans="1:17" ht="38.25" customHeight="1">
      <c r="A368" s="83" t="s">
        <v>322</v>
      </c>
      <c r="B368" s="67" t="s">
        <v>7</v>
      </c>
      <c r="C368" s="67"/>
      <c r="D368" s="67" t="s">
        <v>277</v>
      </c>
      <c r="E368" s="67" t="s">
        <v>278</v>
      </c>
      <c r="F368" s="67">
        <v>2025</v>
      </c>
      <c r="G368" s="1">
        <f t="shared" si="194"/>
        <v>11302.1</v>
      </c>
      <c r="H368" s="1">
        <f t="shared" si="195"/>
        <v>0</v>
      </c>
      <c r="I368" s="1">
        <v>11302.1</v>
      </c>
      <c r="J368" s="1">
        <v>0</v>
      </c>
      <c r="K368" s="1">
        <v>0</v>
      </c>
      <c r="L368" s="1">
        <v>0</v>
      </c>
      <c r="M368" s="1">
        <v>0</v>
      </c>
      <c r="N368" s="1">
        <v>0</v>
      </c>
      <c r="O368" s="1">
        <v>0</v>
      </c>
      <c r="P368" s="1">
        <v>0</v>
      </c>
      <c r="Q368" s="2"/>
    </row>
    <row r="369" spans="1:17" ht="45.75" customHeight="1">
      <c r="A369" s="83" t="s">
        <v>323</v>
      </c>
      <c r="B369" s="67" t="s">
        <v>13</v>
      </c>
      <c r="C369" s="67"/>
      <c r="D369" s="67" t="s">
        <v>277</v>
      </c>
      <c r="E369" s="67" t="s">
        <v>278</v>
      </c>
      <c r="F369" s="67">
        <v>2025</v>
      </c>
      <c r="G369" s="1">
        <f t="shared" si="194"/>
        <v>10847.8</v>
      </c>
      <c r="H369" s="1">
        <f t="shared" si="195"/>
        <v>0</v>
      </c>
      <c r="I369" s="1">
        <v>10847.8</v>
      </c>
      <c r="J369" s="1">
        <v>0</v>
      </c>
      <c r="K369" s="1">
        <v>0</v>
      </c>
      <c r="L369" s="1">
        <v>0</v>
      </c>
      <c r="M369" s="1">
        <v>0</v>
      </c>
      <c r="N369" s="1">
        <v>0</v>
      </c>
      <c r="O369" s="1">
        <v>0</v>
      </c>
      <c r="P369" s="1">
        <v>0</v>
      </c>
      <c r="Q369" s="2"/>
    </row>
    <row r="370" spans="1:17" ht="38.25" customHeight="1">
      <c r="A370" s="83" t="s">
        <v>324</v>
      </c>
      <c r="B370" s="67" t="s">
        <v>9</v>
      </c>
      <c r="C370" s="67"/>
      <c r="D370" s="67" t="s">
        <v>277</v>
      </c>
      <c r="E370" s="67" t="s">
        <v>278</v>
      </c>
      <c r="F370" s="67">
        <v>2025</v>
      </c>
      <c r="G370" s="1">
        <f t="shared" si="194"/>
        <v>6542.1</v>
      </c>
      <c r="H370" s="1">
        <f t="shared" si="195"/>
        <v>0</v>
      </c>
      <c r="I370" s="1">
        <v>6542.1</v>
      </c>
      <c r="J370" s="1">
        <v>0</v>
      </c>
      <c r="K370" s="1">
        <v>0</v>
      </c>
      <c r="L370" s="1">
        <v>0</v>
      </c>
      <c r="M370" s="1">
        <v>0</v>
      </c>
      <c r="N370" s="1">
        <v>0</v>
      </c>
      <c r="O370" s="1">
        <v>0</v>
      </c>
      <c r="P370" s="1">
        <v>0</v>
      </c>
      <c r="Q370" s="2"/>
    </row>
    <row r="371" spans="1:17" ht="38.25" customHeight="1">
      <c r="A371" s="83" t="s">
        <v>238</v>
      </c>
      <c r="B371" s="67" t="s">
        <v>10</v>
      </c>
      <c r="C371" s="67"/>
      <c r="D371" s="67" t="s">
        <v>277</v>
      </c>
      <c r="E371" s="67" t="s">
        <v>278</v>
      </c>
      <c r="F371" s="67">
        <v>2025</v>
      </c>
      <c r="G371" s="1">
        <f t="shared" si="194"/>
        <v>6542.1</v>
      </c>
      <c r="H371" s="1">
        <f t="shared" si="195"/>
        <v>0</v>
      </c>
      <c r="I371" s="1">
        <v>6542.1</v>
      </c>
      <c r="J371" s="1">
        <v>0</v>
      </c>
      <c r="K371" s="1">
        <v>0</v>
      </c>
      <c r="L371" s="1">
        <v>0</v>
      </c>
      <c r="M371" s="1">
        <v>0</v>
      </c>
      <c r="N371" s="1">
        <v>0</v>
      </c>
      <c r="O371" s="1">
        <v>0</v>
      </c>
      <c r="P371" s="1">
        <v>0</v>
      </c>
      <c r="Q371" s="2"/>
    </row>
    <row r="372" spans="1:17" ht="38.25" customHeight="1">
      <c r="A372" s="83" t="s">
        <v>158</v>
      </c>
      <c r="B372" s="67" t="s">
        <v>244</v>
      </c>
      <c r="C372" s="67"/>
      <c r="D372" s="67" t="s">
        <v>277</v>
      </c>
      <c r="E372" s="67" t="s">
        <v>278</v>
      </c>
      <c r="F372" s="67">
        <v>2025</v>
      </c>
      <c r="G372" s="1">
        <f>I372+K372+M372+O372</f>
        <v>12131.1</v>
      </c>
      <c r="H372" s="1">
        <f>J372+L372+N372+P372</f>
        <v>0</v>
      </c>
      <c r="I372" s="1">
        <v>12131.1</v>
      </c>
      <c r="J372" s="1">
        <v>0</v>
      </c>
      <c r="K372" s="1">
        <v>0</v>
      </c>
      <c r="L372" s="1">
        <v>0</v>
      </c>
      <c r="M372" s="1">
        <v>0</v>
      </c>
      <c r="N372" s="1">
        <v>0</v>
      </c>
      <c r="O372" s="1">
        <v>0</v>
      </c>
      <c r="P372" s="1">
        <v>0</v>
      </c>
      <c r="Q372" s="2"/>
    </row>
    <row r="373" spans="1:17" ht="38.25" customHeight="1">
      <c r="A373" s="83" t="s">
        <v>159</v>
      </c>
      <c r="B373" s="67" t="s">
        <v>243</v>
      </c>
      <c r="C373" s="67"/>
      <c r="D373" s="67" t="s">
        <v>277</v>
      </c>
      <c r="E373" s="67" t="s">
        <v>278</v>
      </c>
      <c r="F373" s="67">
        <v>2025</v>
      </c>
      <c r="G373" s="1">
        <f t="shared" si="194"/>
        <v>12467.3</v>
      </c>
      <c r="H373" s="1">
        <f t="shared" si="195"/>
        <v>0</v>
      </c>
      <c r="I373" s="1">
        <v>12467.3</v>
      </c>
      <c r="J373" s="1">
        <v>0</v>
      </c>
      <c r="K373" s="1">
        <v>0</v>
      </c>
      <c r="L373" s="1">
        <v>0</v>
      </c>
      <c r="M373" s="1">
        <v>0</v>
      </c>
      <c r="N373" s="1">
        <v>0</v>
      </c>
      <c r="O373" s="1">
        <v>0</v>
      </c>
      <c r="P373" s="1">
        <v>0</v>
      </c>
      <c r="Q373" s="2"/>
    </row>
    <row r="374" spans="1:17" ht="38.25" customHeight="1">
      <c r="A374" s="83" t="s">
        <v>118</v>
      </c>
      <c r="B374" s="67" t="s">
        <v>240</v>
      </c>
      <c r="C374" s="67"/>
      <c r="D374" s="67" t="s">
        <v>277</v>
      </c>
      <c r="E374" s="67" t="s">
        <v>278</v>
      </c>
      <c r="F374" s="67">
        <v>2025</v>
      </c>
      <c r="G374" s="1">
        <f aca="true" t="shared" si="196" ref="G374:H376">I374+K374+M374+O374</f>
        <v>9384.7</v>
      </c>
      <c r="H374" s="1">
        <f t="shared" si="196"/>
        <v>0</v>
      </c>
      <c r="I374" s="1">
        <v>9384.7</v>
      </c>
      <c r="J374" s="1">
        <v>0</v>
      </c>
      <c r="K374" s="1">
        <v>0</v>
      </c>
      <c r="L374" s="1">
        <v>0</v>
      </c>
      <c r="M374" s="1">
        <v>0</v>
      </c>
      <c r="N374" s="1">
        <v>0</v>
      </c>
      <c r="O374" s="1">
        <v>0</v>
      </c>
      <c r="P374" s="1">
        <v>0</v>
      </c>
      <c r="Q374" s="2"/>
    </row>
    <row r="375" spans="1:17" ht="38.25" customHeight="1">
      <c r="A375" s="83" t="s">
        <v>119</v>
      </c>
      <c r="B375" s="67" t="s">
        <v>241</v>
      </c>
      <c r="C375" s="67"/>
      <c r="D375" s="67" t="s">
        <v>277</v>
      </c>
      <c r="E375" s="67" t="s">
        <v>278</v>
      </c>
      <c r="F375" s="67">
        <v>2025</v>
      </c>
      <c r="G375" s="1">
        <f t="shared" si="196"/>
        <v>9716.1</v>
      </c>
      <c r="H375" s="1">
        <f t="shared" si="196"/>
        <v>0</v>
      </c>
      <c r="I375" s="1">
        <v>9716.1</v>
      </c>
      <c r="J375" s="1">
        <v>0</v>
      </c>
      <c r="K375" s="1">
        <v>0</v>
      </c>
      <c r="L375" s="1">
        <v>0</v>
      </c>
      <c r="M375" s="1">
        <v>0</v>
      </c>
      <c r="N375" s="1">
        <v>0</v>
      </c>
      <c r="O375" s="1">
        <v>0</v>
      </c>
      <c r="P375" s="1">
        <v>0</v>
      </c>
      <c r="Q375" s="2"/>
    </row>
    <row r="376" spans="1:17" ht="38.25" customHeight="1">
      <c r="A376" s="83" t="s">
        <v>236</v>
      </c>
      <c r="B376" s="67" t="s">
        <v>242</v>
      </c>
      <c r="C376" s="67"/>
      <c r="D376" s="67" t="s">
        <v>277</v>
      </c>
      <c r="E376" s="67" t="s">
        <v>278</v>
      </c>
      <c r="F376" s="67">
        <v>2025</v>
      </c>
      <c r="G376" s="1">
        <f t="shared" si="196"/>
        <v>13133.4</v>
      </c>
      <c r="H376" s="1">
        <f t="shared" si="196"/>
        <v>0</v>
      </c>
      <c r="I376" s="1">
        <v>13133.4</v>
      </c>
      <c r="J376" s="1">
        <v>0</v>
      </c>
      <c r="K376" s="1">
        <v>0</v>
      </c>
      <c r="L376" s="1">
        <v>0</v>
      </c>
      <c r="M376" s="1">
        <v>0</v>
      </c>
      <c r="N376" s="1">
        <v>0</v>
      </c>
      <c r="O376" s="1">
        <v>0</v>
      </c>
      <c r="P376" s="1">
        <v>0</v>
      </c>
      <c r="Q376" s="2"/>
    </row>
    <row r="377" spans="1:17" ht="50.25" customHeight="1">
      <c r="A377" s="83" t="s">
        <v>120</v>
      </c>
      <c r="B377" s="67" t="s">
        <v>11</v>
      </c>
      <c r="C377" s="67"/>
      <c r="D377" s="67" t="s">
        <v>277</v>
      </c>
      <c r="E377" s="67" t="s">
        <v>278</v>
      </c>
      <c r="F377" s="67">
        <v>2025</v>
      </c>
      <c r="G377" s="1">
        <f t="shared" si="194"/>
        <v>31554.1</v>
      </c>
      <c r="H377" s="1">
        <f t="shared" si="195"/>
        <v>0</v>
      </c>
      <c r="I377" s="1">
        <v>31554.1</v>
      </c>
      <c r="J377" s="1">
        <v>0</v>
      </c>
      <c r="K377" s="1">
        <v>0</v>
      </c>
      <c r="L377" s="1">
        <v>0</v>
      </c>
      <c r="M377" s="1">
        <v>0</v>
      </c>
      <c r="N377" s="1">
        <v>0</v>
      </c>
      <c r="O377" s="1">
        <v>0</v>
      </c>
      <c r="P377" s="1">
        <v>0</v>
      </c>
      <c r="Q377" s="2"/>
    </row>
    <row r="378" spans="1:17" ht="43.5" customHeight="1">
      <c r="A378" s="83" t="s">
        <v>237</v>
      </c>
      <c r="B378" s="67" t="s">
        <v>12</v>
      </c>
      <c r="C378" s="67"/>
      <c r="D378" s="67" t="s">
        <v>277</v>
      </c>
      <c r="E378" s="67" t="s">
        <v>278</v>
      </c>
      <c r="F378" s="67">
        <v>2025</v>
      </c>
      <c r="G378" s="1">
        <f t="shared" si="194"/>
        <v>9305.2</v>
      </c>
      <c r="H378" s="1">
        <f t="shared" si="195"/>
        <v>0</v>
      </c>
      <c r="I378" s="1">
        <v>9305.2</v>
      </c>
      <c r="J378" s="1">
        <v>0</v>
      </c>
      <c r="K378" s="1">
        <v>0</v>
      </c>
      <c r="L378" s="1">
        <v>0</v>
      </c>
      <c r="M378" s="1">
        <v>0</v>
      </c>
      <c r="N378" s="1">
        <v>0</v>
      </c>
      <c r="O378" s="1">
        <v>0</v>
      </c>
      <c r="P378" s="1">
        <v>0</v>
      </c>
      <c r="Q378" s="2"/>
    </row>
    <row r="379" spans="1:17" ht="38.25" customHeight="1">
      <c r="A379" s="83" t="s">
        <v>121</v>
      </c>
      <c r="B379" s="67" t="s">
        <v>66</v>
      </c>
      <c r="C379" s="67"/>
      <c r="D379" s="67" t="s">
        <v>277</v>
      </c>
      <c r="E379" s="67" t="s">
        <v>278</v>
      </c>
      <c r="F379" s="67">
        <v>2025</v>
      </c>
      <c r="G379" s="1">
        <f t="shared" si="194"/>
        <v>35579.8</v>
      </c>
      <c r="H379" s="1">
        <f t="shared" si="195"/>
        <v>0</v>
      </c>
      <c r="I379" s="1">
        <v>35579.8</v>
      </c>
      <c r="J379" s="1">
        <v>0</v>
      </c>
      <c r="K379" s="1">
        <v>0</v>
      </c>
      <c r="L379" s="1">
        <v>0</v>
      </c>
      <c r="M379" s="1">
        <v>0</v>
      </c>
      <c r="N379" s="1">
        <v>0</v>
      </c>
      <c r="O379" s="1">
        <v>0</v>
      </c>
      <c r="P379" s="1">
        <v>0</v>
      </c>
      <c r="Q379" s="2"/>
    </row>
    <row r="380" spans="1:17" ht="45" customHeight="1">
      <c r="A380" s="83" t="s">
        <v>200</v>
      </c>
      <c r="B380" s="67" t="s">
        <v>68</v>
      </c>
      <c r="C380" s="67"/>
      <c r="D380" s="67" t="s">
        <v>277</v>
      </c>
      <c r="E380" s="67" t="s">
        <v>278</v>
      </c>
      <c r="F380" s="67">
        <v>2025</v>
      </c>
      <c r="G380" s="28">
        <f t="shared" si="194"/>
        <v>21283.5</v>
      </c>
      <c r="H380" s="28">
        <f t="shared" si="195"/>
        <v>0</v>
      </c>
      <c r="I380" s="1">
        <v>21283.5</v>
      </c>
      <c r="J380" s="1">
        <v>0</v>
      </c>
      <c r="K380" s="1">
        <v>0</v>
      </c>
      <c r="L380" s="1">
        <v>0</v>
      </c>
      <c r="M380" s="1">
        <v>0</v>
      </c>
      <c r="N380" s="1">
        <v>0</v>
      </c>
      <c r="O380" s="1">
        <v>0</v>
      </c>
      <c r="P380" s="1">
        <v>0</v>
      </c>
      <c r="Q380" s="2"/>
    </row>
    <row r="381" spans="1:107" ht="29.25" customHeight="1">
      <c r="A381" s="103" t="s">
        <v>122</v>
      </c>
      <c r="B381" s="106" t="s">
        <v>222</v>
      </c>
      <c r="C381" s="118"/>
      <c r="D381" s="71"/>
      <c r="E381" s="71"/>
      <c r="F381" s="25" t="s">
        <v>23</v>
      </c>
      <c r="G381" s="26">
        <f t="shared" si="194"/>
        <v>0</v>
      </c>
      <c r="H381" s="26">
        <f t="shared" si="195"/>
        <v>0</v>
      </c>
      <c r="I381" s="26">
        <f>I382+I383+I384+I385+I386+I387+I388+I389+I390+I391+I392</f>
        <v>0</v>
      </c>
      <c r="J381" s="26">
        <f aca="true" t="shared" si="197" ref="J381:P381">J382+J383+J384+J385+J386+J387+J388+J389+J390+J391+J392</f>
        <v>0</v>
      </c>
      <c r="K381" s="26">
        <f t="shared" si="197"/>
        <v>0</v>
      </c>
      <c r="L381" s="26">
        <f t="shared" si="197"/>
        <v>0</v>
      </c>
      <c r="M381" s="26">
        <f t="shared" si="197"/>
        <v>0</v>
      </c>
      <c r="N381" s="26">
        <f t="shared" si="197"/>
        <v>0</v>
      </c>
      <c r="O381" s="26">
        <f t="shared" si="197"/>
        <v>0</v>
      </c>
      <c r="P381" s="26">
        <f t="shared" si="197"/>
        <v>0</v>
      </c>
      <c r="Q381" s="2"/>
      <c r="R381" s="4"/>
      <c r="S381" s="4"/>
      <c r="T381" s="4"/>
      <c r="U381" s="4"/>
      <c r="V381" s="4"/>
      <c r="W381" s="4"/>
      <c r="X381" s="4"/>
      <c r="Y381" s="4"/>
      <c r="Z381" s="4"/>
      <c r="AA381" s="4"/>
      <c r="AB381" s="4"/>
      <c r="AC381" s="4"/>
      <c r="AD381" s="4"/>
      <c r="AE381" s="4"/>
      <c r="AF381" s="4"/>
      <c r="AG381" s="4"/>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4"/>
      <c r="BG381" s="4"/>
      <c r="BH381" s="4"/>
      <c r="BI381" s="4"/>
      <c r="BJ381" s="4"/>
      <c r="BK381" s="4"/>
      <c r="BL381" s="4"/>
      <c r="BM381" s="4"/>
      <c r="BN381" s="4"/>
      <c r="BO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c r="CR381" s="4"/>
      <c r="CS381" s="4"/>
      <c r="CT381" s="4"/>
      <c r="CU381" s="4"/>
      <c r="CV381" s="4"/>
      <c r="CW381" s="4"/>
      <c r="CX381" s="4"/>
      <c r="CY381" s="4"/>
      <c r="CZ381" s="4"/>
      <c r="DA381" s="4"/>
      <c r="DB381" s="4"/>
      <c r="DC381" s="4"/>
    </row>
    <row r="382" spans="1:107" ht="22.5" customHeight="1">
      <c r="A382" s="104"/>
      <c r="B382" s="107"/>
      <c r="C382" s="119"/>
      <c r="D382" s="72"/>
      <c r="E382" s="72"/>
      <c r="F382" s="13">
        <v>2015</v>
      </c>
      <c r="G382" s="28">
        <f t="shared" si="194"/>
        <v>0</v>
      </c>
      <c r="H382" s="28">
        <f t="shared" si="195"/>
        <v>0</v>
      </c>
      <c r="I382" s="28">
        <v>0</v>
      </c>
      <c r="J382" s="28">
        <v>0</v>
      </c>
      <c r="K382" s="28">
        <v>0</v>
      </c>
      <c r="L382" s="28">
        <v>0</v>
      </c>
      <c r="M382" s="28">
        <v>0</v>
      </c>
      <c r="N382" s="28">
        <v>0</v>
      </c>
      <c r="O382" s="28">
        <v>0</v>
      </c>
      <c r="P382" s="28">
        <v>0</v>
      </c>
      <c r="Q382" s="2"/>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row>
    <row r="383" spans="1:107" ht="20.25" customHeight="1">
      <c r="A383" s="104"/>
      <c r="B383" s="107"/>
      <c r="C383" s="119"/>
      <c r="D383" s="72"/>
      <c r="E383" s="72"/>
      <c r="F383" s="13">
        <v>2016</v>
      </c>
      <c r="G383" s="28">
        <f aca="true" t="shared" si="198" ref="G383:H392">I383+K383+M383+O383</f>
        <v>0</v>
      </c>
      <c r="H383" s="28">
        <f t="shared" si="198"/>
        <v>0</v>
      </c>
      <c r="I383" s="28">
        <v>0</v>
      </c>
      <c r="J383" s="28">
        <v>0</v>
      </c>
      <c r="K383" s="28">
        <v>0</v>
      </c>
      <c r="L383" s="28">
        <v>0</v>
      </c>
      <c r="M383" s="28">
        <v>0</v>
      </c>
      <c r="N383" s="28">
        <v>0</v>
      </c>
      <c r="O383" s="28">
        <v>0</v>
      </c>
      <c r="P383" s="28">
        <v>0</v>
      </c>
      <c r="Q383" s="2"/>
      <c r="R383" s="4"/>
      <c r="S383" s="4"/>
      <c r="T383" s="4"/>
      <c r="U383" s="4"/>
      <c r="V383" s="4"/>
      <c r="W383" s="4"/>
      <c r="X383" s="4"/>
      <c r="Y383" s="4"/>
      <c r="Z383" s="4"/>
      <c r="AA383" s="4"/>
      <c r="AB383" s="4"/>
      <c r="AC383" s="4"/>
      <c r="AD383" s="4"/>
      <c r="AE383" s="4"/>
      <c r="AF383" s="4"/>
      <c r="AG383" s="4"/>
      <c r="AH383" s="4"/>
      <c r="AI383" s="4"/>
      <c r="AJ383" s="4"/>
      <c r="AK383" s="4"/>
      <c r="AL383" s="4"/>
      <c r="AM383" s="4"/>
      <c r="AN383" s="4"/>
      <c r="AO383" s="4"/>
      <c r="AP383" s="4"/>
      <c r="AQ383" s="4"/>
      <c r="AR383" s="4"/>
      <c r="AS383" s="4"/>
      <c r="AT383" s="4"/>
      <c r="AU383" s="4"/>
      <c r="AV383" s="4"/>
      <c r="AW383" s="4"/>
      <c r="AX383" s="4"/>
      <c r="AY383" s="4"/>
      <c r="AZ383" s="4"/>
      <c r="BA383" s="4"/>
      <c r="BB383" s="4"/>
      <c r="BC383" s="4"/>
      <c r="BD383" s="4"/>
      <c r="BE383" s="4"/>
      <c r="BF383" s="4"/>
      <c r="BG383" s="4"/>
      <c r="BH383" s="4"/>
      <c r="BI383" s="4"/>
      <c r="BJ383" s="4"/>
      <c r="BK383" s="4"/>
      <c r="BL383" s="4"/>
      <c r="BM383" s="4"/>
      <c r="BN383" s="4"/>
      <c r="BO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c r="CR383" s="4"/>
      <c r="CS383" s="4"/>
      <c r="CT383" s="4"/>
      <c r="CU383" s="4"/>
      <c r="CV383" s="4"/>
      <c r="CW383" s="4"/>
      <c r="CX383" s="4"/>
      <c r="CY383" s="4"/>
      <c r="CZ383" s="4"/>
      <c r="DA383" s="4"/>
      <c r="DB383" s="4"/>
      <c r="DC383" s="4"/>
    </row>
    <row r="384" spans="1:107" ht="21.75" customHeight="1">
      <c r="A384" s="104"/>
      <c r="B384" s="107"/>
      <c r="C384" s="119"/>
      <c r="D384" s="72"/>
      <c r="E384" s="72"/>
      <c r="F384" s="13">
        <v>2017</v>
      </c>
      <c r="G384" s="28">
        <f t="shared" si="198"/>
        <v>0</v>
      </c>
      <c r="H384" s="28">
        <f t="shared" si="198"/>
        <v>0</v>
      </c>
      <c r="I384" s="28">
        <v>0</v>
      </c>
      <c r="J384" s="28">
        <f>J393</f>
        <v>0</v>
      </c>
      <c r="K384" s="28">
        <f>K393</f>
        <v>0</v>
      </c>
      <c r="L384" s="28">
        <f>L393</f>
        <v>0</v>
      </c>
      <c r="M384" s="28">
        <f>M393</f>
        <v>0</v>
      </c>
      <c r="N384" s="28">
        <f>N393</f>
        <v>0</v>
      </c>
      <c r="O384" s="28">
        <v>0</v>
      </c>
      <c r="P384" s="28">
        <v>0</v>
      </c>
      <c r="Q384" s="2"/>
      <c r="R384" s="4"/>
      <c r="S384" s="4"/>
      <c r="T384" s="4"/>
      <c r="U384" s="4"/>
      <c r="V384" s="4"/>
      <c r="W384" s="4"/>
      <c r="X384" s="4"/>
      <c r="Y384" s="4"/>
      <c r="Z384" s="4"/>
      <c r="AA384" s="4"/>
      <c r="AB384" s="4"/>
      <c r="AC384" s="4"/>
      <c r="AD384" s="4"/>
      <c r="AE384" s="4"/>
      <c r="AF384" s="4"/>
      <c r="AG384" s="4"/>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c r="CR384" s="4"/>
      <c r="CS384" s="4"/>
      <c r="CT384" s="4"/>
      <c r="CU384" s="4"/>
      <c r="CV384" s="4"/>
      <c r="CW384" s="4"/>
      <c r="CX384" s="4"/>
      <c r="CY384" s="4"/>
      <c r="CZ384" s="4"/>
      <c r="DA384" s="4"/>
      <c r="DB384" s="4"/>
      <c r="DC384" s="4"/>
    </row>
    <row r="385" spans="1:107" ht="24" customHeight="1">
      <c r="A385" s="104"/>
      <c r="B385" s="107"/>
      <c r="C385" s="119"/>
      <c r="D385" s="72"/>
      <c r="E385" s="72"/>
      <c r="F385" s="13">
        <v>2018</v>
      </c>
      <c r="G385" s="28">
        <f t="shared" si="198"/>
        <v>0</v>
      </c>
      <c r="H385" s="28">
        <f t="shared" si="198"/>
        <v>0</v>
      </c>
      <c r="I385" s="28">
        <v>0</v>
      </c>
      <c r="J385" s="28">
        <v>0</v>
      </c>
      <c r="K385" s="28">
        <v>0</v>
      </c>
      <c r="L385" s="28">
        <v>0</v>
      </c>
      <c r="M385" s="28">
        <v>0</v>
      </c>
      <c r="N385" s="28">
        <v>0</v>
      </c>
      <c r="O385" s="28">
        <v>0</v>
      </c>
      <c r="P385" s="28">
        <v>0</v>
      </c>
      <c r="Q385" s="2"/>
      <c r="R385" s="4"/>
      <c r="S385" s="4"/>
      <c r="T385" s="4"/>
      <c r="U385" s="4"/>
      <c r="V385" s="4"/>
      <c r="W385" s="4"/>
      <c r="X385" s="4"/>
      <c r="Y385" s="4"/>
      <c r="Z385" s="4"/>
      <c r="AA385" s="4"/>
      <c r="AB385" s="4"/>
      <c r="AC385" s="4"/>
      <c r="AD385" s="4"/>
      <c r="AE385" s="4"/>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c r="CR385" s="4"/>
      <c r="CS385" s="4"/>
      <c r="CT385" s="4"/>
      <c r="CU385" s="4"/>
      <c r="CV385" s="4"/>
      <c r="CW385" s="4"/>
      <c r="CX385" s="4"/>
      <c r="CY385" s="4"/>
      <c r="CZ385" s="4"/>
      <c r="DA385" s="4"/>
      <c r="DB385" s="4"/>
      <c r="DC385" s="4"/>
    </row>
    <row r="386" spans="1:107" ht="18" customHeight="1">
      <c r="A386" s="104"/>
      <c r="B386" s="107"/>
      <c r="C386" s="119"/>
      <c r="D386" s="72"/>
      <c r="E386" s="72"/>
      <c r="F386" s="13">
        <v>2019</v>
      </c>
      <c r="G386" s="28">
        <f t="shared" si="198"/>
        <v>0</v>
      </c>
      <c r="H386" s="28">
        <f t="shared" si="198"/>
        <v>0</v>
      </c>
      <c r="I386" s="28">
        <v>0</v>
      </c>
      <c r="J386" s="28">
        <v>0</v>
      </c>
      <c r="K386" s="28">
        <v>0</v>
      </c>
      <c r="L386" s="28">
        <v>0</v>
      </c>
      <c r="M386" s="28">
        <v>0</v>
      </c>
      <c r="N386" s="28">
        <v>0</v>
      </c>
      <c r="O386" s="28">
        <v>0</v>
      </c>
      <c r="P386" s="28">
        <v>0</v>
      </c>
      <c r="Q386" s="2"/>
      <c r="R386" s="4"/>
      <c r="S386" s="4"/>
      <c r="T386" s="4"/>
      <c r="U386" s="4"/>
      <c r="V386" s="4"/>
      <c r="W386" s="4"/>
      <c r="X386" s="4"/>
      <c r="Y386" s="4"/>
      <c r="Z386" s="4"/>
      <c r="AA386" s="4"/>
      <c r="AB386" s="4"/>
      <c r="AC386" s="4"/>
      <c r="AD386" s="4"/>
      <c r="AE386" s="4"/>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4"/>
      <c r="BG386" s="4"/>
      <c r="BH386" s="4"/>
      <c r="BI386" s="4"/>
      <c r="BJ386" s="4"/>
      <c r="BK386" s="4"/>
      <c r="BL386" s="4"/>
      <c r="BM386" s="4"/>
      <c r="BN386" s="4"/>
      <c r="BO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c r="CR386" s="4"/>
      <c r="CS386" s="4"/>
      <c r="CT386" s="4"/>
      <c r="CU386" s="4"/>
      <c r="CV386" s="4"/>
      <c r="CW386" s="4"/>
      <c r="CX386" s="4"/>
      <c r="CY386" s="4"/>
      <c r="CZ386" s="4"/>
      <c r="DA386" s="4"/>
      <c r="DB386" s="4"/>
      <c r="DC386" s="4"/>
    </row>
    <row r="387" spans="1:107" ht="21.75" customHeight="1">
      <c r="A387" s="104"/>
      <c r="B387" s="107"/>
      <c r="C387" s="119"/>
      <c r="D387" s="72"/>
      <c r="E387" s="72"/>
      <c r="F387" s="13">
        <v>2020</v>
      </c>
      <c r="G387" s="28">
        <f t="shared" si="198"/>
        <v>0</v>
      </c>
      <c r="H387" s="28">
        <f t="shared" si="198"/>
        <v>0</v>
      </c>
      <c r="I387" s="28">
        <v>0</v>
      </c>
      <c r="J387" s="28">
        <v>0</v>
      </c>
      <c r="K387" s="28">
        <v>0</v>
      </c>
      <c r="L387" s="28">
        <v>0</v>
      </c>
      <c r="M387" s="28">
        <v>0</v>
      </c>
      <c r="N387" s="28">
        <v>0</v>
      </c>
      <c r="O387" s="28">
        <v>0</v>
      </c>
      <c r="P387" s="28">
        <v>0</v>
      </c>
      <c r="Q387" s="2"/>
      <c r="R387" s="4"/>
      <c r="S387" s="4"/>
      <c r="T387" s="4"/>
      <c r="U387" s="4"/>
      <c r="V387" s="4"/>
      <c r="W387" s="4"/>
      <c r="X387" s="4"/>
      <c r="Y387" s="4"/>
      <c r="Z387" s="4"/>
      <c r="AA387" s="4"/>
      <c r="AB387" s="4"/>
      <c r="AC387" s="4"/>
      <c r="AD387" s="4"/>
      <c r="AE387" s="4"/>
      <c r="AF387" s="4"/>
      <c r="AG387" s="4"/>
      <c r="AH387" s="4"/>
      <c r="AI387" s="4"/>
      <c r="AJ387" s="4"/>
      <c r="AK387" s="4"/>
      <c r="AL387" s="4"/>
      <c r="AM387" s="4"/>
      <c r="AN387" s="4"/>
      <c r="AO387" s="4"/>
      <c r="AP387" s="4"/>
      <c r="AQ387" s="4"/>
      <c r="AR387" s="4"/>
      <c r="AS387" s="4"/>
      <c r="AT387" s="4"/>
      <c r="AU387" s="4"/>
      <c r="AV387" s="4"/>
      <c r="AW387" s="4"/>
      <c r="AX387" s="4"/>
      <c r="AY387" s="4"/>
      <c r="AZ387" s="4"/>
      <c r="BA387" s="4"/>
      <c r="BB387" s="4"/>
      <c r="BC387" s="4"/>
      <c r="BD387" s="4"/>
      <c r="BE387" s="4"/>
      <c r="BF387" s="4"/>
      <c r="BG387" s="4"/>
      <c r="BH387" s="4"/>
      <c r="BI387" s="4"/>
      <c r="BJ387" s="4"/>
      <c r="BK387" s="4"/>
      <c r="BL387" s="4"/>
      <c r="BM387" s="4"/>
      <c r="BN387" s="4"/>
      <c r="BO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c r="CR387" s="4"/>
      <c r="CS387" s="4"/>
      <c r="CT387" s="4"/>
      <c r="CU387" s="4"/>
      <c r="CV387" s="4"/>
      <c r="CW387" s="4"/>
      <c r="CX387" s="4"/>
      <c r="CY387" s="4"/>
      <c r="CZ387" s="4"/>
      <c r="DA387" s="4"/>
      <c r="DB387" s="4"/>
      <c r="DC387" s="4"/>
    </row>
    <row r="388" spans="1:107" ht="21.75" customHeight="1">
      <c r="A388" s="104"/>
      <c r="B388" s="107"/>
      <c r="C388" s="119"/>
      <c r="D388" s="72"/>
      <c r="E388" s="72"/>
      <c r="F388" s="13">
        <v>2021</v>
      </c>
      <c r="G388" s="28">
        <f t="shared" si="198"/>
        <v>0</v>
      </c>
      <c r="H388" s="28">
        <f t="shared" si="198"/>
        <v>0</v>
      </c>
      <c r="I388" s="28">
        <v>0</v>
      </c>
      <c r="J388" s="28">
        <v>0</v>
      </c>
      <c r="K388" s="28">
        <v>0</v>
      </c>
      <c r="L388" s="28">
        <v>0</v>
      </c>
      <c r="M388" s="28">
        <v>0</v>
      </c>
      <c r="N388" s="28">
        <v>0</v>
      </c>
      <c r="O388" s="28">
        <v>0</v>
      </c>
      <c r="P388" s="28">
        <v>0</v>
      </c>
      <c r="Q388" s="2"/>
      <c r="R388" s="4"/>
      <c r="S388" s="4"/>
      <c r="T388" s="4"/>
      <c r="U388" s="4"/>
      <c r="V388" s="4"/>
      <c r="W388" s="4"/>
      <c r="X388" s="4"/>
      <c r="Y388" s="4"/>
      <c r="Z388" s="4"/>
      <c r="AA388" s="4"/>
      <c r="AB388" s="4"/>
      <c r="AC388" s="4"/>
      <c r="AD388" s="4"/>
      <c r="AE388" s="4"/>
      <c r="AF388" s="4"/>
      <c r="AG388" s="4"/>
      <c r="AH388" s="4"/>
      <c r="AI388" s="4"/>
      <c r="AJ388" s="4"/>
      <c r="AK388" s="4"/>
      <c r="AL388" s="4"/>
      <c r="AM388" s="4"/>
      <c r="AN388" s="4"/>
      <c r="AO388" s="4"/>
      <c r="AP388" s="4"/>
      <c r="AQ388" s="4"/>
      <c r="AR388" s="4"/>
      <c r="AS388" s="4"/>
      <c r="AT388" s="4"/>
      <c r="AU388" s="4"/>
      <c r="AV388" s="4"/>
      <c r="AW388" s="4"/>
      <c r="AX388" s="4"/>
      <c r="AY388" s="4"/>
      <c r="AZ388" s="4"/>
      <c r="BA388" s="4"/>
      <c r="BB388" s="4"/>
      <c r="BC388" s="4"/>
      <c r="BD388" s="4"/>
      <c r="BE388" s="4"/>
      <c r="BF388" s="4"/>
      <c r="BG388" s="4"/>
      <c r="BH388" s="4"/>
      <c r="BI388" s="4"/>
      <c r="BJ388" s="4"/>
      <c r="BK388" s="4"/>
      <c r="BL388" s="4"/>
      <c r="BM388" s="4"/>
      <c r="BN388" s="4"/>
      <c r="BO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c r="CR388" s="4"/>
      <c r="CS388" s="4"/>
      <c r="CT388" s="4"/>
      <c r="CU388" s="4"/>
      <c r="CV388" s="4"/>
      <c r="CW388" s="4"/>
      <c r="CX388" s="4"/>
      <c r="CY388" s="4"/>
      <c r="CZ388" s="4"/>
      <c r="DA388" s="4"/>
      <c r="DB388" s="4"/>
      <c r="DC388" s="4"/>
    </row>
    <row r="389" spans="1:107" ht="21.75" customHeight="1">
      <c r="A389" s="104"/>
      <c r="B389" s="107"/>
      <c r="C389" s="119"/>
      <c r="D389" s="72"/>
      <c r="E389" s="72"/>
      <c r="F389" s="13">
        <v>2022</v>
      </c>
      <c r="G389" s="28">
        <f t="shared" si="198"/>
        <v>0</v>
      </c>
      <c r="H389" s="28">
        <f t="shared" si="198"/>
        <v>0</v>
      </c>
      <c r="I389" s="28">
        <f>I393</f>
        <v>0</v>
      </c>
      <c r="J389" s="28">
        <f aca="true" t="shared" si="199" ref="J389:P389">J393</f>
        <v>0</v>
      </c>
      <c r="K389" s="28">
        <f t="shared" si="199"/>
        <v>0</v>
      </c>
      <c r="L389" s="28">
        <f t="shared" si="199"/>
        <v>0</v>
      </c>
      <c r="M389" s="28">
        <f t="shared" si="199"/>
        <v>0</v>
      </c>
      <c r="N389" s="28">
        <f t="shared" si="199"/>
        <v>0</v>
      </c>
      <c r="O389" s="28">
        <f t="shared" si="199"/>
        <v>0</v>
      </c>
      <c r="P389" s="28">
        <f t="shared" si="199"/>
        <v>0</v>
      </c>
      <c r="Q389" s="2"/>
      <c r="R389" s="4"/>
      <c r="S389" s="4"/>
      <c r="T389" s="4"/>
      <c r="U389" s="4"/>
      <c r="V389" s="4"/>
      <c r="W389" s="4"/>
      <c r="X389" s="4"/>
      <c r="Y389" s="4"/>
      <c r="Z389" s="4"/>
      <c r="AA389" s="4"/>
      <c r="AB389" s="4"/>
      <c r="AC389" s="4"/>
      <c r="AD389" s="4"/>
      <c r="AE389" s="4"/>
      <c r="AF389" s="4"/>
      <c r="AG389" s="4"/>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c r="CR389" s="4"/>
      <c r="CS389" s="4"/>
      <c r="CT389" s="4"/>
      <c r="CU389" s="4"/>
      <c r="CV389" s="4"/>
      <c r="CW389" s="4"/>
      <c r="CX389" s="4"/>
      <c r="CY389" s="4"/>
      <c r="CZ389" s="4"/>
      <c r="DA389" s="4"/>
      <c r="DB389" s="4"/>
      <c r="DC389" s="4"/>
    </row>
    <row r="390" spans="1:107" ht="21.75" customHeight="1">
      <c r="A390" s="104"/>
      <c r="B390" s="107"/>
      <c r="C390" s="119"/>
      <c r="D390" s="72"/>
      <c r="E390" s="72"/>
      <c r="F390" s="13">
        <v>2023</v>
      </c>
      <c r="G390" s="28">
        <f t="shared" si="198"/>
        <v>0</v>
      </c>
      <c r="H390" s="28">
        <f t="shared" si="198"/>
        <v>0</v>
      </c>
      <c r="I390" s="28">
        <v>0</v>
      </c>
      <c r="J390" s="28">
        <v>0</v>
      </c>
      <c r="K390" s="28">
        <v>0</v>
      </c>
      <c r="L390" s="28">
        <v>0</v>
      </c>
      <c r="M390" s="28">
        <v>0</v>
      </c>
      <c r="N390" s="28">
        <v>0</v>
      </c>
      <c r="O390" s="28">
        <v>0</v>
      </c>
      <c r="P390" s="28">
        <v>0</v>
      </c>
      <c r="Q390" s="2"/>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c r="CR390" s="4"/>
      <c r="CS390" s="4"/>
      <c r="CT390" s="4"/>
      <c r="CU390" s="4"/>
      <c r="CV390" s="4"/>
      <c r="CW390" s="4"/>
      <c r="CX390" s="4"/>
      <c r="CY390" s="4"/>
      <c r="CZ390" s="4"/>
      <c r="DA390" s="4"/>
      <c r="DB390" s="4"/>
      <c r="DC390" s="4"/>
    </row>
    <row r="391" spans="1:107" ht="21.75" customHeight="1">
      <c r="A391" s="104"/>
      <c r="B391" s="107"/>
      <c r="C391" s="119"/>
      <c r="D391" s="72"/>
      <c r="E391" s="72"/>
      <c r="F391" s="13">
        <v>2024</v>
      </c>
      <c r="G391" s="28">
        <f t="shared" si="198"/>
        <v>0</v>
      </c>
      <c r="H391" s="28">
        <f t="shared" si="198"/>
        <v>0</v>
      </c>
      <c r="I391" s="28">
        <v>0</v>
      </c>
      <c r="J391" s="28">
        <v>0</v>
      </c>
      <c r="K391" s="28">
        <v>0</v>
      </c>
      <c r="L391" s="28">
        <v>0</v>
      </c>
      <c r="M391" s="28">
        <v>0</v>
      </c>
      <c r="N391" s="28">
        <v>0</v>
      </c>
      <c r="O391" s="28">
        <v>0</v>
      </c>
      <c r="P391" s="28">
        <v>0</v>
      </c>
      <c r="Q391" s="2"/>
      <c r="R391" s="4"/>
      <c r="S391" s="4"/>
      <c r="T391" s="4"/>
      <c r="U391" s="4"/>
      <c r="V391" s="4"/>
      <c r="W391" s="4"/>
      <c r="X391" s="4"/>
      <c r="Y391" s="4"/>
      <c r="Z391" s="4"/>
      <c r="AA391" s="4"/>
      <c r="AB391" s="4"/>
      <c r="AC391" s="4"/>
      <c r="AD391" s="4"/>
      <c r="AE391" s="4"/>
      <c r="AF391" s="4"/>
      <c r="AG391" s="4"/>
      <c r="AH391" s="4"/>
      <c r="AI391" s="4"/>
      <c r="AJ391" s="4"/>
      <c r="AK391" s="4"/>
      <c r="AL391" s="4"/>
      <c r="AM391" s="4"/>
      <c r="AN391" s="4"/>
      <c r="AO391" s="4"/>
      <c r="AP391" s="4"/>
      <c r="AQ391" s="4"/>
      <c r="AR391" s="4"/>
      <c r="AS391" s="4"/>
      <c r="AT391" s="4"/>
      <c r="AU391" s="4"/>
      <c r="AV391" s="4"/>
      <c r="AW391" s="4"/>
      <c r="AX391" s="4"/>
      <c r="AY391" s="4"/>
      <c r="AZ391" s="4"/>
      <c r="BA391" s="4"/>
      <c r="BB391" s="4"/>
      <c r="BC391" s="4"/>
      <c r="BD391" s="4"/>
      <c r="BE391" s="4"/>
      <c r="BF391" s="4"/>
      <c r="BG391" s="4"/>
      <c r="BH391" s="4"/>
      <c r="BI391" s="4"/>
      <c r="BJ391" s="4"/>
      <c r="BK391" s="4"/>
      <c r="BL391" s="4"/>
      <c r="BM391" s="4"/>
      <c r="BN391" s="4"/>
      <c r="BO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c r="CR391" s="4"/>
      <c r="CS391" s="4"/>
      <c r="CT391" s="4"/>
      <c r="CU391" s="4"/>
      <c r="CV391" s="4"/>
      <c r="CW391" s="4"/>
      <c r="CX391" s="4"/>
      <c r="CY391" s="4"/>
      <c r="CZ391" s="4"/>
      <c r="DA391" s="4"/>
      <c r="DB391" s="4"/>
      <c r="DC391" s="4"/>
    </row>
    <row r="392" spans="1:107" ht="21.75" customHeight="1">
      <c r="A392" s="105"/>
      <c r="B392" s="108"/>
      <c r="C392" s="120"/>
      <c r="D392" s="73"/>
      <c r="E392" s="73"/>
      <c r="F392" s="13">
        <v>2025</v>
      </c>
      <c r="G392" s="28">
        <f t="shared" si="198"/>
        <v>0</v>
      </c>
      <c r="H392" s="28">
        <f t="shared" si="198"/>
        <v>0</v>
      </c>
      <c r="I392" s="28">
        <v>0</v>
      </c>
      <c r="J392" s="28">
        <v>0</v>
      </c>
      <c r="K392" s="28">
        <v>0</v>
      </c>
      <c r="L392" s="28">
        <v>0</v>
      </c>
      <c r="M392" s="28">
        <v>0</v>
      </c>
      <c r="N392" s="28">
        <v>0</v>
      </c>
      <c r="O392" s="28">
        <v>0</v>
      </c>
      <c r="P392" s="28">
        <v>0</v>
      </c>
      <c r="Q392" s="2"/>
      <c r="R392" s="4"/>
      <c r="S392" s="4"/>
      <c r="T392" s="4"/>
      <c r="U392" s="4"/>
      <c r="V392" s="4"/>
      <c r="W392" s="4"/>
      <c r="X392" s="4"/>
      <c r="Y392" s="4"/>
      <c r="Z392" s="4"/>
      <c r="AA392" s="4"/>
      <c r="AB392" s="4"/>
      <c r="AC392" s="4"/>
      <c r="AD392" s="4"/>
      <c r="AE392" s="4"/>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c r="CR392" s="4"/>
      <c r="CS392" s="4"/>
      <c r="CT392" s="4"/>
      <c r="CU392" s="4"/>
      <c r="CV392" s="4"/>
      <c r="CW392" s="4"/>
      <c r="CX392" s="4"/>
      <c r="CY392" s="4"/>
      <c r="CZ392" s="4"/>
      <c r="DA392" s="4"/>
      <c r="DB392" s="4"/>
      <c r="DC392" s="4"/>
    </row>
    <row r="393" spans="1:107" ht="71.25" customHeight="1">
      <c r="A393" s="68" t="s">
        <v>123</v>
      </c>
      <c r="B393" s="67" t="s">
        <v>39</v>
      </c>
      <c r="C393" s="67"/>
      <c r="D393" s="67"/>
      <c r="E393" s="67"/>
      <c r="F393" s="67" t="s">
        <v>199</v>
      </c>
      <c r="G393" s="1">
        <f aca="true" t="shared" si="200" ref="G393:H395">I393+K393+M393+O393</f>
        <v>0</v>
      </c>
      <c r="H393" s="1">
        <f t="shared" si="200"/>
        <v>0</v>
      </c>
      <c r="I393" s="1">
        <v>0</v>
      </c>
      <c r="J393" s="1">
        <v>0</v>
      </c>
      <c r="K393" s="1">
        <v>0</v>
      </c>
      <c r="L393" s="1">
        <v>0</v>
      </c>
      <c r="M393" s="1">
        <v>0</v>
      </c>
      <c r="N393" s="1">
        <v>0</v>
      </c>
      <c r="O393" s="1">
        <v>0</v>
      </c>
      <c r="P393" s="1">
        <v>0</v>
      </c>
      <c r="Q393" s="2"/>
      <c r="R393" s="4"/>
      <c r="S393" s="4"/>
      <c r="T393" s="4"/>
      <c r="U393" s="4"/>
      <c r="V393" s="4"/>
      <c r="W393" s="4"/>
      <c r="X393" s="4"/>
      <c r="Y393" s="4"/>
      <c r="Z393" s="4"/>
      <c r="AA393" s="4"/>
      <c r="AB393" s="4"/>
      <c r="AC393" s="4"/>
      <c r="AD393" s="4"/>
      <c r="AE393" s="4"/>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c r="CR393" s="4"/>
      <c r="CS393" s="4"/>
      <c r="CT393" s="4"/>
      <c r="CU393" s="4"/>
      <c r="CV393" s="4"/>
      <c r="CW393" s="4"/>
      <c r="CX393" s="4"/>
      <c r="CY393" s="4"/>
      <c r="CZ393" s="4"/>
      <c r="DA393" s="4"/>
      <c r="DB393" s="4"/>
      <c r="DC393" s="4"/>
    </row>
    <row r="394" spans="1:17" ht="29.25" customHeight="1">
      <c r="A394" s="103" t="s">
        <v>219</v>
      </c>
      <c r="B394" s="106" t="s">
        <v>226</v>
      </c>
      <c r="C394" s="118"/>
      <c r="D394" s="71"/>
      <c r="E394" s="71"/>
      <c r="F394" s="25" t="s">
        <v>23</v>
      </c>
      <c r="G394" s="26">
        <f t="shared" si="200"/>
        <v>28021.3</v>
      </c>
      <c r="H394" s="26">
        <f t="shared" si="200"/>
        <v>2411.3</v>
      </c>
      <c r="I394" s="26">
        <f>I395+I396+I397+I398+I399+I400+I401+I402+I403+I404+I405</f>
        <v>28021.3</v>
      </c>
      <c r="J394" s="26">
        <f aca="true" t="shared" si="201" ref="J394:P394">J395+J396+J397+J398+J399+J400+J401+J402+J403+J404+J405</f>
        <v>2411.3</v>
      </c>
      <c r="K394" s="26">
        <f t="shared" si="201"/>
        <v>0</v>
      </c>
      <c r="L394" s="26">
        <f t="shared" si="201"/>
        <v>0</v>
      </c>
      <c r="M394" s="26">
        <f t="shared" si="201"/>
        <v>0</v>
      </c>
      <c r="N394" s="26">
        <f t="shared" si="201"/>
        <v>0</v>
      </c>
      <c r="O394" s="26">
        <f t="shared" si="201"/>
        <v>0</v>
      </c>
      <c r="P394" s="26">
        <f t="shared" si="201"/>
        <v>0</v>
      </c>
      <c r="Q394" s="2"/>
    </row>
    <row r="395" spans="1:17" ht="22.5" customHeight="1">
      <c r="A395" s="104"/>
      <c r="B395" s="107"/>
      <c r="C395" s="119"/>
      <c r="D395" s="72"/>
      <c r="E395" s="72"/>
      <c r="F395" s="13">
        <v>2015</v>
      </c>
      <c r="G395" s="28">
        <f t="shared" si="200"/>
        <v>0</v>
      </c>
      <c r="H395" s="28">
        <f t="shared" si="200"/>
        <v>0</v>
      </c>
      <c r="I395" s="28">
        <v>0</v>
      </c>
      <c r="J395" s="28">
        <v>0</v>
      </c>
      <c r="K395" s="28">
        <v>0</v>
      </c>
      <c r="L395" s="28">
        <v>0</v>
      </c>
      <c r="M395" s="28">
        <v>0</v>
      </c>
      <c r="N395" s="28">
        <v>0</v>
      </c>
      <c r="O395" s="28">
        <v>0</v>
      </c>
      <c r="P395" s="28">
        <v>0</v>
      </c>
      <c r="Q395" s="2"/>
    </row>
    <row r="396" spans="1:17" ht="20.25" customHeight="1">
      <c r="A396" s="104"/>
      <c r="B396" s="107"/>
      <c r="C396" s="119"/>
      <c r="D396" s="72"/>
      <c r="E396" s="72"/>
      <c r="F396" s="13">
        <v>2016</v>
      </c>
      <c r="G396" s="28">
        <f aca="true" t="shared" si="202" ref="G396:G405">I396+K396+M396+O396</f>
        <v>0</v>
      </c>
      <c r="H396" s="28">
        <f aca="true" t="shared" si="203" ref="H396:H405">J396+L396+N396+P396</f>
        <v>0</v>
      </c>
      <c r="I396" s="28">
        <v>0</v>
      </c>
      <c r="J396" s="28">
        <v>0</v>
      </c>
      <c r="K396" s="28">
        <f>K433+K445</f>
        <v>0</v>
      </c>
      <c r="L396" s="28">
        <f>L433+L445</f>
        <v>0</v>
      </c>
      <c r="M396" s="28">
        <v>0</v>
      </c>
      <c r="N396" s="28">
        <v>0</v>
      </c>
      <c r="O396" s="28">
        <f>O433+O445</f>
        <v>0</v>
      </c>
      <c r="P396" s="28">
        <f>P433+P445</f>
        <v>0</v>
      </c>
      <c r="Q396" s="2"/>
    </row>
    <row r="397" spans="1:17" ht="21.75" customHeight="1">
      <c r="A397" s="104"/>
      <c r="B397" s="107"/>
      <c r="C397" s="119"/>
      <c r="D397" s="72"/>
      <c r="E397" s="72"/>
      <c r="F397" s="13">
        <v>2017</v>
      </c>
      <c r="G397" s="28">
        <f t="shared" si="202"/>
        <v>0</v>
      </c>
      <c r="H397" s="28">
        <f>J397+L397+N397+P397</f>
        <v>0</v>
      </c>
      <c r="I397" s="28">
        <v>0</v>
      </c>
      <c r="J397" s="28">
        <v>0</v>
      </c>
      <c r="K397" s="28">
        <f>K408</f>
        <v>0</v>
      </c>
      <c r="L397" s="28">
        <f>L408</f>
        <v>0</v>
      </c>
      <c r="M397" s="28">
        <f>M408</f>
        <v>0</v>
      </c>
      <c r="N397" s="28">
        <f>N408</f>
        <v>0</v>
      </c>
      <c r="O397" s="28">
        <f>O434+O446</f>
        <v>0</v>
      </c>
      <c r="P397" s="28">
        <f>P434+P446</f>
        <v>0</v>
      </c>
      <c r="Q397" s="2"/>
    </row>
    <row r="398" spans="1:17" ht="24" customHeight="1">
      <c r="A398" s="104"/>
      <c r="B398" s="107"/>
      <c r="C398" s="119"/>
      <c r="D398" s="72"/>
      <c r="E398" s="72"/>
      <c r="F398" s="13">
        <v>2018</v>
      </c>
      <c r="G398" s="28">
        <f t="shared" si="202"/>
        <v>0</v>
      </c>
      <c r="H398" s="28">
        <f t="shared" si="203"/>
        <v>0</v>
      </c>
      <c r="I398" s="28">
        <v>0</v>
      </c>
      <c r="J398" s="28">
        <v>0</v>
      </c>
      <c r="K398" s="28">
        <v>0</v>
      </c>
      <c r="L398" s="28">
        <v>0</v>
      </c>
      <c r="M398" s="28">
        <v>0</v>
      </c>
      <c r="N398" s="28">
        <v>0</v>
      </c>
      <c r="O398" s="28">
        <v>0</v>
      </c>
      <c r="P398" s="28">
        <v>0</v>
      </c>
      <c r="Q398" s="2"/>
    </row>
    <row r="399" spans="1:17" ht="18" customHeight="1">
      <c r="A399" s="104"/>
      <c r="B399" s="107"/>
      <c r="C399" s="119"/>
      <c r="D399" s="72"/>
      <c r="E399" s="72"/>
      <c r="F399" s="13">
        <v>2019</v>
      </c>
      <c r="G399" s="28">
        <f t="shared" si="202"/>
        <v>178</v>
      </c>
      <c r="H399" s="28">
        <f t="shared" si="203"/>
        <v>178</v>
      </c>
      <c r="I399" s="28">
        <f>I406+I407</f>
        <v>178</v>
      </c>
      <c r="J399" s="28">
        <f aca="true" t="shared" si="204" ref="J399:P399">J406+J407</f>
        <v>178</v>
      </c>
      <c r="K399" s="28">
        <f t="shared" si="204"/>
        <v>0</v>
      </c>
      <c r="L399" s="28">
        <f t="shared" si="204"/>
        <v>0</v>
      </c>
      <c r="M399" s="28">
        <f t="shared" si="204"/>
        <v>0</v>
      </c>
      <c r="N399" s="28">
        <f t="shared" si="204"/>
        <v>0</v>
      </c>
      <c r="O399" s="28">
        <f t="shared" si="204"/>
        <v>0</v>
      </c>
      <c r="P399" s="28">
        <f t="shared" si="204"/>
        <v>0</v>
      </c>
      <c r="Q399" s="2"/>
    </row>
    <row r="400" spans="1:17" ht="21.75" customHeight="1">
      <c r="A400" s="104"/>
      <c r="B400" s="107"/>
      <c r="C400" s="119"/>
      <c r="D400" s="72"/>
      <c r="E400" s="72"/>
      <c r="F400" s="13">
        <v>2020</v>
      </c>
      <c r="G400" s="28">
        <f t="shared" si="202"/>
        <v>1638.3</v>
      </c>
      <c r="H400" s="28">
        <f t="shared" si="203"/>
        <v>1638.3</v>
      </c>
      <c r="I400" s="28">
        <f>I408</f>
        <v>1638.3</v>
      </c>
      <c r="J400" s="28">
        <f aca="true" t="shared" si="205" ref="J400:P400">J408</f>
        <v>1638.3</v>
      </c>
      <c r="K400" s="28">
        <f t="shared" si="205"/>
        <v>0</v>
      </c>
      <c r="L400" s="28">
        <f t="shared" si="205"/>
        <v>0</v>
      </c>
      <c r="M400" s="28">
        <f t="shared" si="205"/>
        <v>0</v>
      </c>
      <c r="N400" s="28">
        <f t="shared" si="205"/>
        <v>0</v>
      </c>
      <c r="O400" s="28">
        <f t="shared" si="205"/>
        <v>0</v>
      </c>
      <c r="P400" s="28">
        <f t="shared" si="205"/>
        <v>0</v>
      </c>
      <c r="Q400" s="2"/>
    </row>
    <row r="401" spans="1:17" ht="21.75" customHeight="1">
      <c r="A401" s="104"/>
      <c r="B401" s="107"/>
      <c r="C401" s="119"/>
      <c r="D401" s="72"/>
      <c r="E401" s="72"/>
      <c r="F401" s="13">
        <v>2021</v>
      </c>
      <c r="G401" s="28">
        <f t="shared" si="202"/>
        <v>595</v>
      </c>
      <c r="H401" s="28">
        <f t="shared" si="203"/>
        <v>595</v>
      </c>
      <c r="I401" s="28">
        <f>I411</f>
        <v>595</v>
      </c>
      <c r="J401" s="28">
        <f aca="true" t="shared" si="206" ref="J401:P401">J411</f>
        <v>595</v>
      </c>
      <c r="K401" s="28">
        <f t="shared" si="206"/>
        <v>0</v>
      </c>
      <c r="L401" s="28">
        <f t="shared" si="206"/>
        <v>0</v>
      </c>
      <c r="M401" s="28">
        <f t="shared" si="206"/>
        <v>0</v>
      </c>
      <c r="N401" s="28">
        <f t="shared" si="206"/>
        <v>0</v>
      </c>
      <c r="O401" s="28">
        <f t="shared" si="206"/>
        <v>0</v>
      </c>
      <c r="P401" s="28">
        <f t="shared" si="206"/>
        <v>0</v>
      </c>
      <c r="Q401" s="2"/>
    </row>
    <row r="402" spans="1:17" ht="21.75" customHeight="1">
      <c r="A402" s="104"/>
      <c r="B402" s="107"/>
      <c r="C402" s="119"/>
      <c r="D402" s="72"/>
      <c r="E402" s="72"/>
      <c r="F402" s="13">
        <v>2022</v>
      </c>
      <c r="G402" s="28">
        <f t="shared" si="202"/>
        <v>25610</v>
      </c>
      <c r="H402" s="28">
        <f t="shared" si="203"/>
        <v>0</v>
      </c>
      <c r="I402" s="28">
        <f>I409+I410+I412+I413+I414+I415+I416+I417</f>
        <v>25610</v>
      </c>
      <c r="J402" s="28">
        <f aca="true" t="shared" si="207" ref="J402:P402">J409+J410+J412+J413+J414+J415+J416+J417</f>
        <v>0</v>
      </c>
      <c r="K402" s="28">
        <f t="shared" si="207"/>
        <v>0</v>
      </c>
      <c r="L402" s="28">
        <f t="shared" si="207"/>
        <v>0</v>
      </c>
      <c r="M402" s="28">
        <f t="shared" si="207"/>
        <v>0</v>
      </c>
      <c r="N402" s="28">
        <f t="shared" si="207"/>
        <v>0</v>
      </c>
      <c r="O402" s="28">
        <f t="shared" si="207"/>
        <v>0</v>
      </c>
      <c r="P402" s="28">
        <f t="shared" si="207"/>
        <v>0</v>
      </c>
      <c r="Q402" s="2"/>
    </row>
    <row r="403" spans="1:17" ht="21.75" customHeight="1">
      <c r="A403" s="104"/>
      <c r="B403" s="107"/>
      <c r="C403" s="119"/>
      <c r="D403" s="72"/>
      <c r="E403" s="72"/>
      <c r="F403" s="13">
        <v>2023</v>
      </c>
      <c r="G403" s="28">
        <f t="shared" si="202"/>
        <v>0</v>
      </c>
      <c r="H403" s="28">
        <f t="shared" si="203"/>
        <v>0</v>
      </c>
      <c r="I403" s="28">
        <v>0</v>
      </c>
      <c r="J403" s="28">
        <v>0</v>
      </c>
      <c r="K403" s="28">
        <v>0</v>
      </c>
      <c r="L403" s="28">
        <v>0</v>
      </c>
      <c r="M403" s="28">
        <v>0</v>
      </c>
      <c r="N403" s="28">
        <v>0</v>
      </c>
      <c r="O403" s="28">
        <v>0</v>
      </c>
      <c r="P403" s="28">
        <v>0</v>
      </c>
      <c r="Q403" s="2"/>
    </row>
    <row r="404" spans="1:17" ht="21.75" customHeight="1">
      <c r="A404" s="104"/>
      <c r="B404" s="107"/>
      <c r="C404" s="119"/>
      <c r="D404" s="72"/>
      <c r="E404" s="72"/>
      <c r="F404" s="13">
        <v>2024</v>
      </c>
      <c r="G404" s="28">
        <f t="shared" si="202"/>
        <v>0</v>
      </c>
      <c r="H404" s="28">
        <f t="shared" si="203"/>
        <v>0</v>
      </c>
      <c r="I404" s="28">
        <v>0</v>
      </c>
      <c r="J404" s="28">
        <v>0</v>
      </c>
      <c r="K404" s="28">
        <v>0</v>
      </c>
      <c r="L404" s="28">
        <v>0</v>
      </c>
      <c r="M404" s="28">
        <v>0</v>
      </c>
      <c r="N404" s="28">
        <v>0</v>
      </c>
      <c r="O404" s="28">
        <v>0</v>
      </c>
      <c r="P404" s="28">
        <v>0</v>
      </c>
      <c r="Q404" s="2"/>
    </row>
    <row r="405" spans="1:17" ht="21.75" customHeight="1">
      <c r="A405" s="105"/>
      <c r="B405" s="108"/>
      <c r="C405" s="120"/>
      <c r="D405" s="73"/>
      <c r="E405" s="73"/>
      <c r="F405" s="13">
        <v>2025</v>
      </c>
      <c r="G405" s="28">
        <f t="shared" si="202"/>
        <v>0</v>
      </c>
      <c r="H405" s="28">
        <f t="shared" si="203"/>
        <v>0</v>
      </c>
      <c r="I405" s="28">
        <v>0</v>
      </c>
      <c r="J405" s="28">
        <v>0</v>
      </c>
      <c r="K405" s="28">
        <v>0</v>
      </c>
      <c r="L405" s="28">
        <v>0</v>
      </c>
      <c r="M405" s="28">
        <v>0</v>
      </c>
      <c r="N405" s="28">
        <v>0</v>
      </c>
      <c r="O405" s="28">
        <v>0</v>
      </c>
      <c r="P405" s="28">
        <v>0</v>
      </c>
      <c r="Q405" s="2"/>
    </row>
    <row r="406" spans="1:17" ht="88.5" customHeight="1">
      <c r="A406" s="68" t="s">
        <v>220</v>
      </c>
      <c r="B406" s="67" t="s">
        <v>218</v>
      </c>
      <c r="C406" s="67" t="s">
        <v>129</v>
      </c>
      <c r="D406" s="67"/>
      <c r="E406" s="67"/>
      <c r="F406" s="67">
        <v>2019</v>
      </c>
      <c r="G406" s="1">
        <f aca="true" t="shared" si="208" ref="G406:H408">I406+K406+M406+O406</f>
        <v>96</v>
      </c>
      <c r="H406" s="1">
        <f t="shared" si="208"/>
        <v>96</v>
      </c>
      <c r="I406" s="1">
        <v>96</v>
      </c>
      <c r="J406" s="1">
        <v>96</v>
      </c>
      <c r="K406" s="1">
        <v>0</v>
      </c>
      <c r="L406" s="1">
        <v>0</v>
      </c>
      <c r="M406" s="1">
        <v>0</v>
      </c>
      <c r="N406" s="1">
        <v>0</v>
      </c>
      <c r="O406" s="1">
        <v>0</v>
      </c>
      <c r="P406" s="1">
        <v>0</v>
      </c>
      <c r="Q406" s="2"/>
    </row>
    <row r="407" spans="1:17" ht="236.25" customHeight="1">
      <c r="A407" s="68" t="s">
        <v>221</v>
      </c>
      <c r="B407" s="67" t="s">
        <v>225</v>
      </c>
      <c r="C407" s="67" t="s">
        <v>129</v>
      </c>
      <c r="D407" s="67"/>
      <c r="E407" s="67"/>
      <c r="F407" s="67">
        <v>2019</v>
      </c>
      <c r="G407" s="1">
        <f t="shared" si="208"/>
        <v>82</v>
      </c>
      <c r="H407" s="1">
        <f t="shared" si="208"/>
        <v>82</v>
      </c>
      <c r="I407" s="1">
        <v>82</v>
      </c>
      <c r="J407" s="1">
        <v>82</v>
      </c>
      <c r="K407" s="1">
        <v>0</v>
      </c>
      <c r="L407" s="1">
        <v>0</v>
      </c>
      <c r="M407" s="1">
        <v>0</v>
      </c>
      <c r="N407" s="1">
        <v>0</v>
      </c>
      <c r="O407" s="1">
        <v>0</v>
      </c>
      <c r="P407" s="1">
        <v>0</v>
      </c>
      <c r="Q407" s="2"/>
    </row>
    <row r="408" spans="1:17" ht="71.25" customHeight="1">
      <c r="A408" s="68" t="s">
        <v>224</v>
      </c>
      <c r="B408" s="67" t="s">
        <v>239</v>
      </c>
      <c r="C408" s="67" t="s">
        <v>129</v>
      </c>
      <c r="D408" s="67"/>
      <c r="E408" s="67"/>
      <c r="F408" s="67">
        <v>2020</v>
      </c>
      <c r="G408" s="1">
        <f t="shared" si="208"/>
        <v>1638.3</v>
      </c>
      <c r="H408" s="1">
        <f t="shared" si="208"/>
        <v>1638.3</v>
      </c>
      <c r="I408" s="1">
        <f>2346.5-708.2</f>
        <v>1638.3</v>
      </c>
      <c r="J408" s="1">
        <f>2346.5-708.2</f>
        <v>1638.3</v>
      </c>
      <c r="K408" s="1">
        <v>0</v>
      </c>
      <c r="L408" s="1">
        <v>0</v>
      </c>
      <c r="M408" s="1">
        <v>0</v>
      </c>
      <c r="N408" s="1">
        <v>0</v>
      </c>
      <c r="O408" s="1">
        <v>0</v>
      </c>
      <c r="P408" s="1">
        <v>0</v>
      </c>
      <c r="Q408" s="2"/>
    </row>
    <row r="409" spans="1:17" ht="93.75" customHeight="1">
      <c r="A409" s="68" t="s">
        <v>254</v>
      </c>
      <c r="B409" s="58" t="s">
        <v>257</v>
      </c>
      <c r="C409" s="67" t="s">
        <v>91</v>
      </c>
      <c r="D409" s="67" t="s">
        <v>277</v>
      </c>
      <c r="E409" s="67" t="s">
        <v>280</v>
      </c>
      <c r="F409" s="67">
        <v>2022</v>
      </c>
      <c r="G409" s="1">
        <f aca="true" t="shared" si="209" ref="G409:H416">I409+K409+M409+O409</f>
        <v>6600.2</v>
      </c>
      <c r="H409" s="1">
        <f t="shared" si="209"/>
        <v>0</v>
      </c>
      <c r="I409" s="1">
        <v>6600.2</v>
      </c>
      <c r="J409" s="1">
        <v>0</v>
      </c>
      <c r="K409" s="1">
        <v>0</v>
      </c>
      <c r="L409" s="1">
        <v>0</v>
      </c>
      <c r="M409" s="1">
        <v>0</v>
      </c>
      <c r="N409" s="1">
        <v>0</v>
      </c>
      <c r="O409" s="1">
        <v>0</v>
      </c>
      <c r="P409" s="1">
        <v>0</v>
      </c>
      <c r="Q409" s="2"/>
    </row>
    <row r="410" spans="1:17" ht="71.25" customHeight="1">
      <c r="A410" s="68" t="s">
        <v>256</v>
      </c>
      <c r="B410" s="67" t="s">
        <v>255</v>
      </c>
      <c r="C410" s="67"/>
      <c r="D410" s="67" t="s">
        <v>277</v>
      </c>
      <c r="E410" s="67" t="s">
        <v>280</v>
      </c>
      <c r="F410" s="67">
        <v>2022</v>
      </c>
      <c r="G410" s="1">
        <f t="shared" si="209"/>
        <v>4609.8</v>
      </c>
      <c r="H410" s="1">
        <f t="shared" si="209"/>
        <v>0</v>
      </c>
      <c r="I410" s="1">
        <v>4609.8</v>
      </c>
      <c r="J410" s="1">
        <v>0</v>
      </c>
      <c r="K410" s="1">
        <v>0</v>
      </c>
      <c r="L410" s="1">
        <v>0</v>
      </c>
      <c r="M410" s="1">
        <v>0</v>
      </c>
      <c r="N410" s="1">
        <v>0</v>
      </c>
      <c r="O410" s="1">
        <v>0</v>
      </c>
      <c r="P410" s="1">
        <v>0</v>
      </c>
      <c r="Q410" s="2"/>
    </row>
    <row r="411" spans="1:17" ht="71.25" customHeight="1">
      <c r="A411" s="68" t="s">
        <v>283</v>
      </c>
      <c r="B411" s="67" t="s">
        <v>284</v>
      </c>
      <c r="C411" s="67" t="s">
        <v>129</v>
      </c>
      <c r="D411" s="67" t="s">
        <v>273</v>
      </c>
      <c r="E411" s="67" t="s">
        <v>279</v>
      </c>
      <c r="F411" s="67">
        <v>2021</v>
      </c>
      <c r="G411" s="1">
        <f t="shared" si="209"/>
        <v>595</v>
      </c>
      <c r="H411" s="1">
        <f t="shared" si="209"/>
        <v>595</v>
      </c>
      <c r="I411" s="1">
        <v>595</v>
      </c>
      <c r="J411" s="1">
        <v>595</v>
      </c>
      <c r="K411" s="1">
        <v>0</v>
      </c>
      <c r="L411" s="1">
        <v>0</v>
      </c>
      <c r="M411" s="1">
        <v>0</v>
      </c>
      <c r="N411" s="1">
        <v>0</v>
      </c>
      <c r="O411" s="1">
        <v>0</v>
      </c>
      <c r="P411" s="1">
        <v>0</v>
      </c>
      <c r="Q411" s="2"/>
    </row>
    <row r="412" spans="1:17" ht="97.5" customHeight="1">
      <c r="A412" s="68" t="s">
        <v>308</v>
      </c>
      <c r="B412" s="67" t="s">
        <v>301</v>
      </c>
      <c r="C412" s="67"/>
      <c r="D412" s="67" t="s">
        <v>277</v>
      </c>
      <c r="E412" s="67" t="s">
        <v>278</v>
      </c>
      <c r="F412" s="67">
        <v>2022</v>
      </c>
      <c r="G412" s="1">
        <f t="shared" si="209"/>
        <v>2400</v>
      </c>
      <c r="H412" s="1">
        <f t="shared" si="209"/>
        <v>0</v>
      </c>
      <c r="I412" s="1">
        <v>2400</v>
      </c>
      <c r="J412" s="1">
        <v>0</v>
      </c>
      <c r="K412" s="1">
        <v>0</v>
      </c>
      <c r="L412" s="1">
        <v>0</v>
      </c>
      <c r="M412" s="1">
        <v>0</v>
      </c>
      <c r="N412" s="1">
        <v>0</v>
      </c>
      <c r="O412" s="1">
        <v>0</v>
      </c>
      <c r="P412" s="1">
        <v>0</v>
      </c>
      <c r="Q412" s="30" t="s">
        <v>302</v>
      </c>
    </row>
    <row r="413" spans="1:17" ht="94.5">
      <c r="A413" s="68" t="s">
        <v>309</v>
      </c>
      <c r="B413" s="67" t="s">
        <v>303</v>
      </c>
      <c r="C413" s="67"/>
      <c r="D413" s="67" t="s">
        <v>277</v>
      </c>
      <c r="E413" s="67" t="s">
        <v>278</v>
      </c>
      <c r="F413" s="67">
        <v>2022</v>
      </c>
      <c r="G413" s="1">
        <f t="shared" si="209"/>
        <v>2400</v>
      </c>
      <c r="H413" s="1">
        <f t="shared" si="209"/>
        <v>0</v>
      </c>
      <c r="I413" s="1">
        <v>2400</v>
      </c>
      <c r="J413" s="1">
        <v>0</v>
      </c>
      <c r="K413" s="1">
        <v>0</v>
      </c>
      <c r="L413" s="1">
        <v>0</v>
      </c>
      <c r="M413" s="1">
        <v>0</v>
      </c>
      <c r="N413" s="1">
        <v>0</v>
      </c>
      <c r="O413" s="1">
        <v>0</v>
      </c>
      <c r="P413" s="1">
        <v>0</v>
      </c>
      <c r="Q413" s="30" t="s">
        <v>302</v>
      </c>
    </row>
    <row r="414" spans="1:17" ht="94.5">
      <c r="A414" s="68" t="s">
        <v>310</v>
      </c>
      <c r="B414" s="67" t="s">
        <v>304</v>
      </c>
      <c r="C414" s="67"/>
      <c r="D414" s="67" t="s">
        <v>277</v>
      </c>
      <c r="E414" s="67" t="s">
        <v>278</v>
      </c>
      <c r="F414" s="67">
        <v>2022</v>
      </c>
      <c r="G414" s="1">
        <f t="shared" si="209"/>
        <v>2400</v>
      </c>
      <c r="H414" s="1">
        <f t="shared" si="209"/>
        <v>0</v>
      </c>
      <c r="I414" s="1">
        <v>2400</v>
      </c>
      <c r="J414" s="1">
        <v>0</v>
      </c>
      <c r="K414" s="1">
        <v>0</v>
      </c>
      <c r="L414" s="1">
        <v>0</v>
      </c>
      <c r="M414" s="1">
        <v>0</v>
      </c>
      <c r="N414" s="1">
        <v>0</v>
      </c>
      <c r="O414" s="1">
        <v>0</v>
      </c>
      <c r="P414" s="1">
        <v>0</v>
      </c>
      <c r="Q414" s="30" t="s">
        <v>302</v>
      </c>
    </row>
    <row r="415" spans="1:17" ht="94.5">
      <c r="A415" s="68" t="s">
        <v>311</v>
      </c>
      <c r="B415" s="67" t="s">
        <v>305</v>
      </c>
      <c r="C415" s="67"/>
      <c r="D415" s="67" t="s">
        <v>277</v>
      </c>
      <c r="E415" s="67" t="s">
        <v>278</v>
      </c>
      <c r="F415" s="67">
        <v>2022</v>
      </c>
      <c r="G415" s="1">
        <f t="shared" si="209"/>
        <v>2400</v>
      </c>
      <c r="H415" s="1">
        <f t="shared" si="209"/>
        <v>0</v>
      </c>
      <c r="I415" s="1">
        <v>2400</v>
      </c>
      <c r="J415" s="1">
        <v>0</v>
      </c>
      <c r="K415" s="1">
        <v>0</v>
      </c>
      <c r="L415" s="1">
        <v>0</v>
      </c>
      <c r="M415" s="1">
        <v>0</v>
      </c>
      <c r="N415" s="1">
        <v>0</v>
      </c>
      <c r="O415" s="1">
        <v>0</v>
      </c>
      <c r="P415" s="1">
        <v>0</v>
      </c>
      <c r="Q415" s="30" t="s">
        <v>302</v>
      </c>
    </row>
    <row r="416" spans="1:17" ht="94.5">
      <c r="A416" s="68" t="s">
        <v>312</v>
      </c>
      <c r="B416" s="67" t="s">
        <v>306</v>
      </c>
      <c r="C416" s="67"/>
      <c r="D416" s="67" t="s">
        <v>277</v>
      </c>
      <c r="E416" s="67" t="s">
        <v>278</v>
      </c>
      <c r="F416" s="67">
        <v>2022</v>
      </c>
      <c r="G416" s="1">
        <f t="shared" si="209"/>
        <v>2400</v>
      </c>
      <c r="H416" s="1">
        <f t="shared" si="209"/>
        <v>0</v>
      </c>
      <c r="I416" s="1">
        <v>2400</v>
      </c>
      <c r="J416" s="1">
        <v>0</v>
      </c>
      <c r="K416" s="1">
        <v>0</v>
      </c>
      <c r="L416" s="1">
        <v>0</v>
      </c>
      <c r="M416" s="1">
        <v>0</v>
      </c>
      <c r="N416" s="1">
        <v>0</v>
      </c>
      <c r="O416" s="1">
        <v>0</v>
      </c>
      <c r="P416" s="1">
        <v>0</v>
      </c>
      <c r="Q416" s="30" t="s">
        <v>302</v>
      </c>
    </row>
    <row r="417" spans="1:17" ht="90.75" customHeight="1">
      <c r="A417" s="68" t="s">
        <v>313</v>
      </c>
      <c r="B417" s="67" t="s">
        <v>307</v>
      </c>
      <c r="C417" s="67"/>
      <c r="D417" s="67" t="s">
        <v>277</v>
      </c>
      <c r="E417" s="67" t="s">
        <v>278</v>
      </c>
      <c r="F417" s="67">
        <v>2022</v>
      </c>
      <c r="G417" s="1">
        <f>I417+K417+M417+O417</f>
        <v>2400</v>
      </c>
      <c r="H417" s="1">
        <f>J417+L417+N417+P417</f>
        <v>0</v>
      </c>
      <c r="I417" s="1">
        <v>2400</v>
      </c>
      <c r="J417" s="1">
        <v>0</v>
      </c>
      <c r="K417" s="1">
        <v>0</v>
      </c>
      <c r="L417" s="1">
        <v>0</v>
      </c>
      <c r="M417" s="1">
        <v>0</v>
      </c>
      <c r="N417" s="1">
        <v>0</v>
      </c>
      <c r="O417" s="1">
        <v>0</v>
      </c>
      <c r="P417" s="1">
        <v>0</v>
      </c>
      <c r="Q417" s="30" t="s">
        <v>302</v>
      </c>
    </row>
    <row r="418" spans="1:253" ht="29.25" customHeight="1">
      <c r="A418" s="99" t="s">
        <v>62</v>
      </c>
      <c r="B418" s="85" t="s">
        <v>59</v>
      </c>
      <c r="C418" s="19"/>
      <c r="D418" s="19"/>
      <c r="E418" s="19"/>
      <c r="F418" s="20" t="s">
        <v>23</v>
      </c>
      <c r="G418" s="21">
        <f aca="true" t="shared" si="210" ref="G418:P418">G430+G442+G466</f>
        <v>2927190</v>
      </c>
      <c r="H418" s="21">
        <f t="shared" si="210"/>
        <v>284709.5</v>
      </c>
      <c r="I418" s="21">
        <f t="shared" si="210"/>
        <v>1245342.4000000001</v>
      </c>
      <c r="J418" s="21">
        <f t="shared" si="210"/>
        <v>262092.59999999998</v>
      </c>
      <c r="K418" s="21">
        <f t="shared" si="210"/>
        <v>0</v>
      </c>
      <c r="L418" s="21">
        <f t="shared" si="210"/>
        <v>0</v>
      </c>
      <c r="M418" s="21">
        <f t="shared" si="210"/>
        <v>1681847.6</v>
      </c>
      <c r="N418" s="21">
        <f t="shared" si="210"/>
        <v>22616.9</v>
      </c>
      <c r="O418" s="21">
        <f t="shared" si="210"/>
        <v>0</v>
      </c>
      <c r="P418" s="21">
        <f t="shared" si="210"/>
        <v>0</v>
      </c>
      <c r="Q418" s="91"/>
      <c r="R418" s="89"/>
      <c r="S418" s="89"/>
      <c r="T418" s="61"/>
      <c r="U418" s="45"/>
      <c r="V418" s="46"/>
      <c r="W418" s="46"/>
      <c r="X418" s="46"/>
      <c r="Y418" s="46"/>
      <c r="Z418" s="46"/>
      <c r="AA418" s="46"/>
      <c r="AB418" s="46"/>
      <c r="AC418" s="46"/>
      <c r="AD418" s="46"/>
      <c r="AE418" s="46"/>
      <c r="AF418" s="47"/>
      <c r="AG418" s="98"/>
      <c r="AH418" s="89"/>
      <c r="AI418" s="89"/>
      <c r="AJ418" s="89"/>
      <c r="AK418" s="61"/>
      <c r="AL418" s="45"/>
      <c r="AM418" s="46"/>
      <c r="AN418" s="46"/>
      <c r="AO418" s="46"/>
      <c r="AP418" s="46"/>
      <c r="AQ418" s="46"/>
      <c r="AR418" s="46"/>
      <c r="AS418" s="46"/>
      <c r="AT418" s="46"/>
      <c r="AU418" s="46"/>
      <c r="AV418" s="46"/>
      <c r="AW418" s="47"/>
      <c r="AX418" s="98"/>
      <c r="AY418" s="89"/>
      <c r="AZ418" s="89"/>
      <c r="BA418" s="89"/>
      <c r="BB418" s="61"/>
      <c r="BC418" s="45"/>
      <c r="BD418" s="46"/>
      <c r="BE418" s="46"/>
      <c r="BF418" s="46"/>
      <c r="BG418" s="46"/>
      <c r="BH418" s="46"/>
      <c r="BI418" s="46"/>
      <c r="BJ418" s="46"/>
      <c r="BK418" s="46"/>
      <c r="BL418" s="46"/>
      <c r="BM418" s="46"/>
      <c r="BN418" s="47"/>
      <c r="BO418" s="98"/>
      <c r="BP418" s="89"/>
      <c r="BQ418" s="89"/>
      <c r="BR418" s="89"/>
      <c r="BS418" s="61"/>
      <c r="BT418" s="45"/>
      <c r="BU418" s="46"/>
      <c r="BV418" s="46"/>
      <c r="BW418" s="46"/>
      <c r="BX418" s="46"/>
      <c r="BY418" s="46"/>
      <c r="BZ418" s="46"/>
      <c r="CA418" s="46"/>
      <c r="CB418" s="46"/>
      <c r="CC418" s="46"/>
      <c r="CD418" s="46"/>
      <c r="CE418" s="47"/>
      <c r="CF418" s="98"/>
      <c r="CG418" s="89"/>
      <c r="CH418" s="89"/>
      <c r="CI418" s="89"/>
      <c r="CJ418" s="61"/>
      <c r="CK418" s="45"/>
      <c r="CL418" s="46"/>
      <c r="CM418" s="46"/>
      <c r="CN418" s="46"/>
      <c r="CO418" s="46"/>
      <c r="CP418" s="46"/>
      <c r="CQ418" s="46"/>
      <c r="CR418" s="46"/>
      <c r="CS418" s="46"/>
      <c r="CT418" s="46"/>
      <c r="CU418" s="46"/>
      <c r="CV418" s="47"/>
      <c r="CW418" s="98"/>
      <c r="CX418" s="89"/>
      <c r="CY418" s="89"/>
      <c r="CZ418" s="89"/>
      <c r="DA418" s="61"/>
      <c r="DB418" s="45"/>
      <c r="DC418" s="46"/>
      <c r="DD418" s="48"/>
      <c r="DE418" s="21"/>
      <c r="DF418" s="21"/>
      <c r="DG418" s="21"/>
      <c r="DH418" s="21"/>
      <c r="DI418" s="21"/>
      <c r="DJ418" s="21"/>
      <c r="DK418" s="21"/>
      <c r="DL418" s="21"/>
      <c r="DM418" s="22"/>
      <c r="DN418" s="91"/>
      <c r="DO418" s="85"/>
      <c r="DP418" s="86"/>
      <c r="DQ418" s="87"/>
      <c r="DR418" s="19"/>
      <c r="DS418" s="20"/>
      <c r="DT418" s="21"/>
      <c r="DU418" s="21"/>
      <c r="DV418" s="21"/>
      <c r="DW418" s="21"/>
      <c r="DX418" s="21"/>
      <c r="DY418" s="21"/>
      <c r="DZ418" s="21"/>
      <c r="EA418" s="21"/>
      <c r="EB418" s="21"/>
      <c r="EC418" s="21"/>
      <c r="ED418" s="22"/>
      <c r="EE418" s="91"/>
      <c r="EF418" s="85"/>
      <c r="EG418" s="86"/>
      <c r="EH418" s="87"/>
      <c r="EI418" s="19"/>
      <c r="EJ418" s="20"/>
      <c r="EK418" s="21"/>
      <c r="EL418" s="21"/>
      <c r="EM418" s="21"/>
      <c r="EN418" s="21"/>
      <c r="EO418" s="21"/>
      <c r="EP418" s="21"/>
      <c r="EQ418" s="21"/>
      <c r="ER418" s="21"/>
      <c r="ES418" s="21"/>
      <c r="ET418" s="21"/>
      <c r="EU418" s="22"/>
      <c r="EV418" s="91"/>
      <c r="EW418" s="85"/>
      <c r="EX418" s="86"/>
      <c r="EY418" s="87"/>
      <c r="EZ418" s="19"/>
      <c r="FA418" s="20"/>
      <c r="FB418" s="21"/>
      <c r="FC418" s="21"/>
      <c r="FD418" s="21"/>
      <c r="FE418" s="21"/>
      <c r="FF418" s="21"/>
      <c r="FG418" s="21"/>
      <c r="FH418" s="21"/>
      <c r="FI418" s="21"/>
      <c r="FJ418" s="21"/>
      <c r="FK418" s="21"/>
      <c r="FL418" s="22"/>
      <c r="FM418" s="91"/>
      <c r="FN418" s="85"/>
      <c r="FO418" s="86"/>
      <c r="FP418" s="87"/>
      <c r="FQ418" s="19"/>
      <c r="FR418" s="20"/>
      <c r="FS418" s="21"/>
      <c r="FT418" s="21"/>
      <c r="FU418" s="21"/>
      <c r="FV418" s="21"/>
      <c r="FW418" s="21"/>
      <c r="FX418" s="21"/>
      <c r="FY418" s="21"/>
      <c r="FZ418" s="21"/>
      <c r="GA418" s="21"/>
      <c r="GB418" s="21"/>
      <c r="GC418" s="22"/>
      <c r="GD418" s="91"/>
      <c r="GE418" s="85"/>
      <c r="GF418" s="86"/>
      <c r="GG418" s="87"/>
      <c r="GH418" s="19"/>
      <c r="GI418" s="20"/>
      <c r="GJ418" s="21"/>
      <c r="GK418" s="21"/>
      <c r="GL418" s="21"/>
      <c r="GM418" s="21"/>
      <c r="GN418" s="21"/>
      <c r="GO418" s="21"/>
      <c r="GP418" s="21"/>
      <c r="GQ418" s="21"/>
      <c r="GR418" s="21"/>
      <c r="GS418" s="21"/>
      <c r="GT418" s="22"/>
      <c r="GU418" s="91"/>
      <c r="GV418" s="85"/>
      <c r="GW418" s="86"/>
      <c r="GX418" s="87"/>
      <c r="GY418" s="19"/>
      <c r="GZ418" s="20"/>
      <c r="HA418" s="21"/>
      <c r="HB418" s="21"/>
      <c r="HC418" s="21"/>
      <c r="HD418" s="21"/>
      <c r="HE418" s="21"/>
      <c r="HF418" s="21"/>
      <c r="HG418" s="21"/>
      <c r="HH418" s="21"/>
      <c r="HI418" s="21"/>
      <c r="HJ418" s="21"/>
      <c r="HK418" s="22"/>
      <c r="HL418" s="91"/>
      <c r="HM418" s="85"/>
      <c r="HN418" s="86"/>
      <c r="HO418" s="87"/>
      <c r="HP418" s="19"/>
      <c r="HQ418" s="20"/>
      <c r="HR418" s="21"/>
      <c r="HS418" s="21"/>
      <c r="HT418" s="21"/>
      <c r="HU418" s="21"/>
      <c r="HV418" s="21"/>
      <c r="HW418" s="21"/>
      <c r="HX418" s="21"/>
      <c r="HY418" s="21"/>
      <c r="HZ418" s="21"/>
      <c r="IA418" s="21"/>
      <c r="IB418" s="22"/>
      <c r="IC418" s="91"/>
      <c r="ID418" s="85"/>
      <c r="IE418" s="86"/>
      <c r="IF418" s="87"/>
      <c r="IG418" s="19"/>
      <c r="IH418" s="20"/>
      <c r="II418" s="21"/>
      <c r="IJ418" s="21"/>
      <c r="IK418" s="21"/>
      <c r="IL418" s="21"/>
      <c r="IM418" s="21"/>
      <c r="IN418" s="21"/>
      <c r="IO418" s="21"/>
      <c r="IP418" s="21"/>
      <c r="IQ418" s="21"/>
      <c r="IR418" s="21"/>
      <c r="IS418" s="22"/>
    </row>
    <row r="419" spans="1:253" ht="22.5" customHeight="1">
      <c r="A419" s="100"/>
      <c r="B419" s="88"/>
      <c r="C419" s="19"/>
      <c r="D419" s="19"/>
      <c r="E419" s="19"/>
      <c r="F419" s="23">
        <v>2015</v>
      </c>
      <c r="G419" s="24">
        <f aca="true" t="shared" si="211" ref="G419:P419">G431+G443</f>
        <v>63418.9</v>
      </c>
      <c r="H419" s="24">
        <f t="shared" si="211"/>
        <v>63418.9</v>
      </c>
      <c r="I419" s="24">
        <f t="shared" si="211"/>
        <v>56951.8</v>
      </c>
      <c r="J419" s="24">
        <f t="shared" si="211"/>
        <v>56951.8</v>
      </c>
      <c r="K419" s="24">
        <f t="shared" si="211"/>
        <v>0</v>
      </c>
      <c r="L419" s="24">
        <f t="shared" si="211"/>
        <v>0</v>
      </c>
      <c r="M419" s="24">
        <f t="shared" si="211"/>
        <v>6467.1</v>
      </c>
      <c r="N419" s="24">
        <f t="shared" si="211"/>
        <v>6467.1</v>
      </c>
      <c r="O419" s="24">
        <f t="shared" si="211"/>
        <v>0</v>
      </c>
      <c r="P419" s="24">
        <f t="shared" si="211"/>
        <v>0</v>
      </c>
      <c r="Q419" s="91"/>
      <c r="R419" s="89"/>
      <c r="S419" s="89"/>
      <c r="T419" s="61"/>
      <c r="U419" s="49"/>
      <c r="V419" s="50"/>
      <c r="W419" s="50"/>
      <c r="X419" s="50"/>
      <c r="Y419" s="50"/>
      <c r="Z419" s="50"/>
      <c r="AA419" s="50"/>
      <c r="AB419" s="50"/>
      <c r="AC419" s="50"/>
      <c r="AD419" s="50"/>
      <c r="AE419" s="50"/>
      <c r="AF419" s="47"/>
      <c r="AG419" s="98"/>
      <c r="AH419" s="89"/>
      <c r="AI419" s="89"/>
      <c r="AJ419" s="89"/>
      <c r="AK419" s="61"/>
      <c r="AL419" s="49"/>
      <c r="AM419" s="50"/>
      <c r="AN419" s="50"/>
      <c r="AO419" s="50"/>
      <c r="AP419" s="50"/>
      <c r="AQ419" s="50"/>
      <c r="AR419" s="50"/>
      <c r="AS419" s="50"/>
      <c r="AT419" s="50"/>
      <c r="AU419" s="50"/>
      <c r="AV419" s="50"/>
      <c r="AW419" s="47"/>
      <c r="AX419" s="98"/>
      <c r="AY419" s="89"/>
      <c r="AZ419" s="89"/>
      <c r="BA419" s="89"/>
      <c r="BB419" s="61"/>
      <c r="BC419" s="49"/>
      <c r="BD419" s="50"/>
      <c r="BE419" s="50"/>
      <c r="BF419" s="50"/>
      <c r="BG419" s="50"/>
      <c r="BH419" s="50"/>
      <c r="BI419" s="50"/>
      <c r="BJ419" s="50"/>
      <c r="BK419" s="50"/>
      <c r="BL419" s="50"/>
      <c r="BM419" s="50"/>
      <c r="BN419" s="47"/>
      <c r="BO419" s="98"/>
      <c r="BP419" s="89"/>
      <c r="BQ419" s="89"/>
      <c r="BR419" s="89"/>
      <c r="BS419" s="61"/>
      <c r="BT419" s="49"/>
      <c r="BU419" s="50"/>
      <c r="BV419" s="50"/>
      <c r="BW419" s="50"/>
      <c r="BX419" s="50"/>
      <c r="BY419" s="50"/>
      <c r="BZ419" s="50"/>
      <c r="CA419" s="50"/>
      <c r="CB419" s="50"/>
      <c r="CC419" s="50"/>
      <c r="CD419" s="50"/>
      <c r="CE419" s="47"/>
      <c r="CF419" s="98"/>
      <c r="CG419" s="89"/>
      <c r="CH419" s="89"/>
      <c r="CI419" s="89"/>
      <c r="CJ419" s="61"/>
      <c r="CK419" s="49"/>
      <c r="CL419" s="50"/>
      <c r="CM419" s="50"/>
      <c r="CN419" s="50"/>
      <c r="CO419" s="50"/>
      <c r="CP419" s="50"/>
      <c r="CQ419" s="50"/>
      <c r="CR419" s="50"/>
      <c r="CS419" s="50"/>
      <c r="CT419" s="50"/>
      <c r="CU419" s="50"/>
      <c r="CV419" s="47"/>
      <c r="CW419" s="98"/>
      <c r="CX419" s="89"/>
      <c r="CY419" s="89"/>
      <c r="CZ419" s="89"/>
      <c r="DA419" s="61"/>
      <c r="DB419" s="49"/>
      <c r="DC419" s="50"/>
      <c r="DD419" s="51"/>
      <c r="DE419" s="24"/>
      <c r="DF419" s="24"/>
      <c r="DG419" s="24"/>
      <c r="DH419" s="24"/>
      <c r="DI419" s="24"/>
      <c r="DJ419" s="24"/>
      <c r="DK419" s="24"/>
      <c r="DL419" s="24"/>
      <c r="DM419" s="22"/>
      <c r="DN419" s="91"/>
      <c r="DO419" s="88"/>
      <c r="DP419" s="89"/>
      <c r="DQ419" s="90"/>
      <c r="DR419" s="19"/>
      <c r="DS419" s="23"/>
      <c r="DT419" s="24"/>
      <c r="DU419" s="24"/>
      <c r="DV419" s="24"/>
      <c r="DW419" s="24"/>
      <c r="DX419" s="24"/>
      <c r="DY419" s="24"/>
      <c r="DZ419" s="24"/>
      <c r="EA419" s="24"/>
      <c r="EB419" s="24"/>
      <c r="EC419" s="24"/>
      <c r="ED419" s="22"/>
      <c r="EE419" s="91"/>
      <c r="EF419" s="88"/>
      <c r="EG419" s="89"/>
      <c r="EH419" s="90"/>
      <c r="EI419" s="19"/>
      <c r="EJ419" s="23"/>
      <c r="EK419" s="24"/>
      <c r="EL419" s="24"/>
      <c r="EM419" s="24"/>
      <c r="EN419" s="24"/>
      <c r="EO419" s="24"/>
      <c r="EP419" s="24"/>
      <c r="EQ419" s="24"/>
      <c r="ER419" s="24"/>
      <c r="ES419" s="24"/>
      <c r="ET419" s="24"/>
      <c r="EU419" s="22"/>
      <c r="EV419" s="91"/>
      <c r="EW419" s="88"/>
      <c r="EX419" s="89"/>
      <c r="EY419" s="90"/>
      <c r="EZ419" s="19"/>
      <c r="FA419" s="23"/>
      <c r="FB419" s="24"/>
      <c r="FC419" s="24"/>
      <c r="FD419" s="24"/>
      <c r="FE419" s="24"/>
      <c r="FF419" s="24"/>
      <c r="FG419" s="24"/>
      <c r="FH419" s="24"/>
      <c r="FI419" s="24"/>
      <c r="FJ419" s="24"/>
      <c r="FK419" s="24"/>
      <c r="FL419" s="22"/>
      <c r="FM419" s="91"/>
      <c r="FN419" s="88"/>
      <c r="FO419" s="89"/>
      <c r="FP419" s="90"/>
      <c r="FQ419" s="19"/>
      <c r="FR419" s="23"/>
      <c r="FS419" s="24"/>
      <c r="FT419" s="24"/>
      <c r="FU419" s="24"/>
      <c r="FV419" s="24"/>
      <c r="FW419" s="24"/>
      <c r="FX419" s="24"/>
      <c r="FY419" s="24"/>
      <c r="FZ419" s="24"/>
      <c r="GA419" s="24"/>
      <c r="GB419" s="24"/>
      <c r="GC419" s="22"/>
      <c r="GD419" s="91"/>
      <c r="GE419" s="88"/>
      <c r="GF419" s="89"/>
      <c r="GG419" s="90"/>
      <c r="GH419" s="19"/>
      <c r="GI419" s="23"/>
      <c r="GJ419" s="24"/>
      <c r="GK419" s="24"/>
      <c r="GL419" s="24"/>
      <c r="GM419" s="24"/>
      <c r="GN419" s="24"/>
      <c r="GO419" s="24"/>
      <c r="GP419" s="24"/>
      <c r="GQ419" s="24"/>
      <c r="GR419" s="24"/>
      <c r="GS419" s="24"/>
      <c r="GT419" s="22"/>
      <c r="GU419" s="91"/>
      <c r="GV419" s="88"/>
      <c r="GW419" s="89"/>
      <c r="GX419" s="90"/>
      <c r="GY419" s="19"/>
      <c r="GZ419" s="23"/>
      <c r="HA419" s="24"/>
      <c r="HB419" s="24"/>
      <c r="HC419" s="24"/>
      <c r="HD419" s="24"/>
      <c r="HE419" s="24"/>
      <c r="HF419" s="24"/>
      <c r="HG419" s="24"/>
      <c r="HH419" s="24"/>
      <c r="HI419" s="24"/>
      <c r="HJ419" s="24"/>
      <c r="HK419" s="22"/>
      <c r="HL419" s="91"/>
      <c r="HM419" s="88"/>
      <c r="HN419" s="89"/>
      <c r="HO419" s="90"/>
      <c r="HP419" s="19"/>
      <c r="HQ419" s="23"/>
      <c r="HR419" s="24"/>
      <c r="HS419" s="24"/>
      <c r="HT419" s="24"/>
      <c r="HU419" s="24"/>
      <c r="HV419" s="24"/>
      <c r="HW419" s="24"/>
      <c r="HX419" s="24"/>
      <c r="HY419" s="24"/>
      <c r="HZ419" s="24"/>
      <c r="IA419" s="24"/>
      <c r="IB419" s="22"/>
      <c r="IC419" s="91"/>
      <c r="ID419" s="88"/>
      <c r="IE419" s="89"/>
      <c r="IF419" s="90"/>
      <c r="IG419" s="19"/>
      <c r="IH419" s="23"/>
      <c r="II419" s="24"/>
      <c r="IJ419" s="24"/>
      <c r="IK419" s="24"/>
      <c r="IL419" s="24"/>
      <c r="IM419" s="24"/>
      <c r="IN419" s="24"/>
      <c r="IO419" s="24"/>
      <c r="IP419" s="24"/>
      <c r="IQ419" s="24"/>
      <c r="IR419" s="24"/>
      <c r="IS419" s="22"/>
    </row>
    <row r="420" spans="1:253" ht="20.25" customHeight="1">
      <c r="A420" s="100"/>
      <c r="B420" s="88"/>
      <c r="C420" s="23"/>
      <c r="D420" s="23"/>
      <c r="E420" s="23"/>
      <c r="F420" s="23">
        <v>2016</v>
      </c>
      <c r="G420" s="24">
        <f aca="true" t="shared" si="212" ref="G420:P420">G432+G444</f>
        <v>23264.3</v>
      </c>
      <c r="H420" s="24">
        <f t="shared" si="212"/>
        <v>23264.3</v>
      </c>
      <c r="I420" s="24">
        <f>I432+I444</f>
        <v>13792.5</v>
      </c>
      <c r="J420" s="24">
        <f t="shared" si="212"/>
        <v>13792.5</v>
      </c>
      <c r="K420" s="24">
        <f t="shared" si="212"/>
        <v>0</v>
      </c>
      <c r="L420" s="24">
        <f t="shared" si="212"/>
        <v>0</v>
      </c>
      <c r="M420" s="24">
        <f t="shared" si="212"/>
        <v>9471.8</v>
      </c>
      <c r="N420" s="24">
        <f t="shared" si="212"/>
        <v>9471.8</v>
      </c>
      <c r="O420" s="24">
        <f t="shared" si="212"/>
        <v>0</v>
      </c>
      <c r="P420" s="24">
        <f t="shared" si="212"/>
        <v>0</v>
      </c>
      <c r="Q420" s="91"/>
      <c r="R420" s="89"/>
      <c r="S420" s="89"/>
      <c r="T420" s="49"/>
      <c r="U420" s="49"/>
      <c r="V420" s="50"/>
      <c r="W420" s="50"/>
      <c r="X420" s="50"/>
      <c r="Y420" s="50"/>
      <c r="Z420" s="50"/>
      <c r="AA420" s="50"/>
      <c r="AB420" s="50"/>
      <c r="AC420" s="50"/>
      <c r="AD420" s="50"/>
      <c r="AE420" s="50"/>
      <c r="AF420" s="47"/>
      <c r="AG420" s="98"/>
      <c r="AH420" s="89"/>
      <c r="AI420" s="89"/>
      <c r="AJ420" s="89"/>
      <c r="AK420" s="49"/>
      <c r="AL420" s="49"/>
      <c r="AM420" s="50"/>
      <c r="AN420" s="50"/>
      <c r="AO420" s="50"/>
      <c r="AP420" s="50"/>
      <c r="AQ420" s="50"/>
      <c r="AR420" s="50"/>
      <c r="AS420" s="50"/>
      <c r="AT420" s="50"/>
      <c r="AU420" s="50"/>
      <c r="AV420" s="50"/>
      <c r="AW420" s="47"/>
      <c r="AX420" s="98"/>
      <c r="AY420" s="89"/>
      <c r="AZ420" s="89"/>
      <c r="BA420" s="89"/>
      <c r="BB420" s="49"/>
      <c r="BC420" s="49"/>
      <c r="BD420" s="50"/>
      <c r="BE420" s="50"/>
      <c r="BF420" s="50"/>
      <c r="BG420" s="50"/>
      <c r="BH420" s="50"/>
      <c r="BI420" s="50"/>
      <c r="BJ420" s="50"/>
      <c r="BK420" s="50"/>
      <c r="BL420" s="50"/>
      <c r="BM420" s="50"/>
      <c r="BN420" s="47"/>
      <c r="BO420" s="98"/>
      <c r="BP420" s="89"/>
      <c r="BQ420" s="89"/>
      <c r="BR420" s="89"/>
      <c r="BS420" s="49"/>
      <c r="BT420" s="49"/>
      <c r="BU420" s="50"/>
      <c r="BV420" s="50"/>
      <c r="BW420" s="50"/>
      <c r="BX420" s="50"/>
      <c r="BY420" s="50"/>
      <c r="BZ420" s="50"/>
      <c r="CA420" s="50"/>
      <c r="CB420" s="50"/>
      <c r="CC420" s="50"/>
      <c r="CD420" s="50"/>
      <c r="CE420" s="47"/>
      <c r="CF420" s="98"/>
      <c r="CG420" s="89"/>
      <c r="CH420" s="89"/>
      <c r="CI420" s="89"/>
      <c r="CJ420" s="49"/>
      <c r="CK420" s="49"/>
      <c r="CL420" s="50"/>
      <c r="CM420" s="50"/>
      <c r="CN420" s="50"/>
      <c r="CO420" s="50"/>
      <c r="CP420" s="50"/>
      <c r="CQ420" s="50"/>
      <c r="CR420" s="50"/>
      <c r="CS420" s="50"/>
      <c r="CT420" s="50"/>
      <c r="CU420" s="50"/>
      <c r="CV420" s="47"/>
      <c r="CW420" s="98"/>
      <c r="CX420" s="89"/>
      <c r="CY420" s="89"/>
      <c r="CZ420" s="89"/>
      <c r="DA420" s="49"/>
      <c r="DB420" s="49"/>
      <c r="DC420" s="50"/>
      <c r="DD420" s="51"/>
      <c r="DE420" s="24"/>
      <c r="DF420" s="24"/>
      <c r="DG420" s="24"/>
      <c r="DH420" s="24"/>
      <c r="DI420" s="24"/>
      <c r="DJ420" s="24"/>
      <c r="DK420" s="24"/>
      <c r="DL420" s="24"/>
      <c r="DM420" s="22"/>
      <c r="DN420" s="91"/>
      <c r="DO420" s="88"/>
      <c r="DP420" s="89"/>
      <c r="DQ420" s="90"/>
      <c r="DR420" s="23"/>
      <c r="DS420" s="23"/>
      <c r="DT420" s="24"/>
      <c r="DU420" s="24"/>
      <c r="DV420" s="24"/>
      <c r="DW420" s="24"/>
      <c r="DX420" s="24"/>
      <c r="DY420" s="24"/>
      <c r="DZ420" s="24"/>
      <c r="EA420" s="24"/>
      <c r="EB420" s="24"/>
      <c r="EC420" s="24"/>
      <c r="ED420" s="22"/>
      <c r="EE420" s="91"/>
      <c r="EF420" s="88"/>
      <c r="EG420" s="89"/>
      <c r="EH420" s="90"/>
      <c r="EI420" s="23"/>
      <c r="EJ420" s="23"/>
      <c r="EK420" s="24"/>
      <c r="EL420" s="24"/>
      <c r="EM420" s="24"/>
      <c r="EN420" s="24"/>
      <c r="EO420" s="24"/>
      <c r="EP420" s="24"/>
      <c r="EQ420" s="24"/>
      <c r="ER420" s="24"/>
      <c r="ES420" s="24"/>
      <c r="ET420" s="24"/>
      <c r="EU420" s="22"/>
      <c r="EV420" s="91"/>
      <c r="EW420" s="88"/>
      <c r="EX420" s="89"/>
      <c r="EY420" s="90"/>
      <c r="EZ420" s="23"/>
      <c r="FA420" s="23"/>
      <c r="FB420" s="24"/>
      <c r="FC420" s="24"/>
      <c r="FD420" s="24"/>
      <c r="FE420" s="24"/>
      <c r="FF420" s="24"/>
      <c r="FG420" s="24"/>
      <c r="FH420" s="24"/>
      <c r="FI420" s="24"/>
      <c r="FJ420" s="24"/>
      <c r="FK420" s="24"/>
      <c r="FL420" s="22"/>
      <c r="FM420" s="91"/>
      <c r="FN420" s="88"/>
      <c r="FO420" s="89"/>
      <c r="FP420" s="90"/>
      <c r="FQ420" s="23"/>
      <c r="FR420" s="23"/>
      <c r="FS420" s="24"/>
      <c r="FT420" s="24"/>
      <c r="FU420" s="24"/>
      <c r="FV420" s="24"/>
      <c r="FW420" s="24"/>
      <c r="FX420" s="24"/>
      <c r="FY420" s="24"/>
      <c r="FZ420" s="24"/>
      <c r="GA420" s="24"/>
      <c r="GB420" s="24"/>
      <c r="GC420" s="22"/>
      <c r="GD420" s="91"/>
      <c r="GE420" s="88"/>
      <c r="GF420" s="89"/>
      <c r="GG420" s="90"/>
      <c r="GH420" s="23"/>
      <c r="GI420" s="23"/>
      <c r="GJ420" s="24"/>
      <c r="GK420" s="24"/>
      <c r="GL420" s="24"/>
      <c r="GM420" s="24"/>
      <c r="GN420" s="24"/>
      <c r="GO420" s="24"/>
      <c r="GP420" s="24"/>
      <c r="GQ420" s="24"/>
      <c r="GR420" s="24"/>
      <c r="GS420" s="24"/>
      <c r="GT420" s="22"/>
      <c r="GU420" s="91"/>
      <c r="GV420" s="88"/>
      <c r="GW420" s="89"/>
      <c r="GX420" s="90"/>
      <c r="GY420" s="23"/>
      <c r="GZ420" s="23"/>
      <c r="HA420" s="24"/>
      <c r="HB420" s="24"/>
      <c r="HC420" s="24"/>
      <c r="HD420" s="24"/>
      <c r="HE420" s="24"/>
      <c r="HF420" s="24"/>
      <c r="HG420" s="24"/>
      <c r="HH420" s="24"/>
      <c r="HI420" s="24"/>
      <c r="HJ420" s="24"/>
      <c r="HK420" s="22"/>
      <c r="HL420" s="91"/>
      <c r="HM420" s="88"/>
      <c r="HN420" s="89"/>
      <c r="HO420" s="90"/>
      <c r="HP420" s="23"/>
      <c r="HQ420" s="23"/>
      <c r="HR420" s="24"/>
      <c r="HS420" s="24"/>
      <c r="HT420" s="24"/>
      <c r="HU420" s="24"/>
      <c r="HV420" s="24"/>
      <c r="HW420" s="24"/>
      <c r="HX420" s="24"/>
      <c r="HY420" s="24"/>
      <c r="HZ420" s="24"/>
      <c r="IA420" s="24"/>
      <c r="IB420" s="22"/>
      <c r="IC420" s="91"/>
      <c r="ID420" s="88"/>
      <c r="IE420" s="89"/>
      <c r="IF420" s="90"/>
      <c r="IG420" s="23"/>
      <c r="IH420" s="23"/>
      <c r="II420" s="24"/>
      <c r="IJ420" s="24"/>
      <c r="IK420" s="24"/>
      <c r="IL420" s="24"/>
      <c r="IM420" s="24"/>
      <c r="IN420" s="24"/>
      <c r="IO420" s="24"/>
      <c r="IP420" s="24"/>
      <c r="IQ420" s="24"/>
      <c r="IR420" s="24"/>
      <c r="IS420" s="22"/>
    </row>
    <row r="421" spans="1:253" ht="21.75" customHeight="1">
      <c r="A421" s="100"/>
      <c r="B421" s="88"/>
      <c r="C421" s="23"/>
      <c r="D421" s="23"/>
      <c r="E421" s="23"/>
      <c r="F421" s="23">
        <v>2017</v>
      </c>
      <c r="G421" s="24">
        <f>G433+G445</f>
        <v>130572</v>
      </c>
      <c r="H421" s="24">
        <f aca="true" t="shared" si="213" ref="H421:P421">H433+H445</f>
        <v>130572</v>
      </c>
      <c r="I421" s="24">
        <f t="shared" si="213"/>
        <v>127233</v>
      </c>
      <c r="J421" s="24">
        <f t="shared" si="213"/>
        <v>127233</v>
      </c>
      <c r="K421" s="24">
        <f t="shared" si="213"/>
        <v>0</v>
      </c>
      <c r="L421" s="24">
        <f t="shared" si="213"/>
        <v>0</v>
      </c>
      <c r="M421" s="24">
        <f t="shared" si="213"/>
        <v>3339</v>
      </c>
      <c r="N421" s="24">
        <f t="shared" si="213"/>
        <v>3339</v>
      </c>
      <c r="O421" s="24">
        <f t="shared" si="213"/>
        <v>0</v>
      </c>
      <c r="P421" s="24">
        <f t="shared" si="213"/>
        <v>0</v>
      </c>
      <c r="Q421" s="91"/>
      <c r="R421" s="89"/>
      <c r="S421" s="89"/>
      <c r="T421" s="49"/>
      <c r="U421" s="49"/>
      <c r="V421" s="50"/>
      <c r="W421" s="50"/>
      <c r="X421" s="50"/>
      <c r="Y421" s="50"/>
      <c r="Z421" s="50"/>
      <c r="AA421" s="50"/>
      <c r="AB421" s="50"/>
      <c r="AC421" s="50"/>
      <c r="AD421" s="50"/>
      <c r="AE421" s="50"/>
      <c r="AF421" s="47"/>
      <c r="AG421" s="98"/>
      <c r="AH421" s="89"/>
      <c r="AI421" s="89"/>
      <c r="AJ421" s="89"/>
      <c r="AK421" s="49"/>
      <c r="AL421" s="49"/>
      <c r="AM421" s="50"/>
      <c r="AN421" s="50"/>
      <c r="AO421" s="50"/>
      <c r="AP421" s="50"/>
      <c r="AQ421" s="50"/>
      <c r="AR421" s="50"/>
      <c r="AS421" s="50"/>
      <c r="AT421" s="50"/>
      <c r="AU421" s="50"/>
      <c r="AV421" s="50"/>
      <c r="AW421" s="47"/>
      <c r="AX421" s="98"/>
      <c r="AY421" s="89"/>
      <c r="AZ421" s="89"/>
      <c r="BA421" s="89"/>
      <c r="BB421" s="49"/>
      <c r="BC421" s="49"/>
      <c r="BD421" s="50"/>
      <c r="BE421" s="50"/>
      <c r="BF421" s="50"/>
      <c r="BG421" s="50"/>
      <c r="BH421" s="50"/>
      <c r="BI421" s="50"/>
      <c r="BJ421" s="50"/>
      <c r="BK421" s="50"/>
      <c r="BL421" s="50"/>
      <c r="BM421" s="50"/>
      <c r="BN421" s="47"/>
      <c r="BO421" s="98"/>
      <c r="BP421" s="89"/>
      <c r="BQ421" s="89"/>
      <c r="BR421" s="89"/>
      <c r="BS421" s="49"/>
      <c r="BT421" s="49"/>
      <c r="BU421" s="50"/>
      <c r="BV421" s="50"/>
      <c r="BW421" s="50"/>
      <c r="BX421" s="50"/>
      <c r="BY421" s="50"/>
      <c r="BZ421" s="50"/>
      <c r="CA421" s="50"/>
      <c r="CB421" s="50"/>
      <c r="CC421" s="50"/>
      <c r="CD421" s="50"/>
      <c r="CE421" s="47"/>
      <c r="CF421" s="98"/>
      <c r="CG421" s="89"/>
      <c r="CH421" s="89"/>
      <c r="CI421" s="89"/>
      <c r="CJ421" s="49"/>
      <c r="CK421" s="49"/>
      <c r="CL421" s="50"/>
      <c r="CM421" s="50"/>
      <c r="CN421" s="50"/>
      <c r="CO421" s="50"/>
      <c r="CP421" s="50"/>
      <c r="CQ421" s="50"/>
      <c r="CR421" s="50"/>
      <c r="CS421" s="50"/>
      <c r="CT421" s="50"/>
      <c r="CU421" s="50"/>
      <c r="CV421" s="47"/>
      <c r="CW421" s="98"/>
      <c r="CX421" s="89"/>
      <c r="CY421" s="89"/>
      <c r="CZ421" s="89"/>
      <c r="DA421" s="49"/>
      <c r="DB421" s="49"/>
      <c r="DC421" s="50"/>
      <c r="DD421" s="51"/>
      <c r="DE421" s="24"/>
      <c r="DF421" s="24"/>
      <c r="DG421" s="24"/>
      <c r="DH421" s="24"/>
      <c r="DI421" s="24"/>
      <c r="DJ421" s="24"/>
      <c r="DK421" s="24"/>
      <c r="DL421" s="24"/>
      <c r="DM421" s="22"/>
      <c r="DN421" s="91"/>
      <c r="DO421" s="88"/>
      <c r="DP421" s="89"/>
      <c r="DQ421" s="90"/>
      <c r="DR421" s="23"/>
      <c r="DS421" s="23"/>
      <c r="DT421" s="24"/>
      <c r="DU421" s="24"/>
      <c r="DV421" s="24"/>
      <c r="DW421" s="24"/>
      <c r="DX421" s="24"/>
      <c r="DY421" s="24"/>
      <c r="DZ421" s="24"/>
      <c r="EA421" s="24"/>
      <c r="EB421" s="24"/>
      <c r="EC421" s="24"/>
      <c r="ED421" s="22"/>
      <c r="EE421" s="91"/>
      <c r="EF421" s="88"/>
      <c r="EG421" s="89"/>
      <c r="EH421" s="90"/>
      <c r="EI421" s="23"/>
      <c r="EJ421" s="23"/>
      <c r="EK421" s="24"/>
      <c r="EL421" s="24"/>
      <c r="EM421" s="24"/>
      <c r="EN421" s="24"/>
      <c r="EO421" s="24"/>
      <c r="EP421" s="24"/>
      <c r="EQ421" s="24"/>
      <c r="ER421" s="24"/>
      <c r="ES421" s="24"/>
      <c r="ET421" s="24"/>
      <c r="EU421" s="22"/>
      <c r="EV421" s="91"/>
      <c r="EW421" s="88"/>
      <c r="EX421" s="89"/>
      <c r="EY421" s="90"/>
      <c r="EZ421" s="23"/>
      <c r="FA421" s="23"/>
      <c r="FB421" s="24"/>
      <c r="FC421" s="24"/>
      <c r="FD421" s="24"/>
      <c r="FE421" s="24"/>
      <c r="FF421" s="24"/>
      <c r="FG421" s="24"/>
      <c r="FH421" s="24"/>
      <c r="FI421" s="24"/>
      <c r="FJ421" s="24"/>
      <c r="FK421" s="24"/>
      <c r="FL421" s="22"/>
      <c r="FM421" s="91"/>
      <c r="FN421" s="88"/>
      <c r="FO421" s="89"/>
      <c r="FP421" s="90"/>
      <c r="FQ421" s="23"/>
      <c r="FR421" s="23"/>
      <c r="FS421" s="24"/>
      <c r="FT421" s="24"/>
      <c r="FU421" s="24"/>
      <c r="FV421" s="24"/>
      <c r="FW421" s="24"/>
      <c r="FX421" s="24"/>
      <c r="FY421" s="24"/>
      <c r="FZ421" s="24"/>
      <c r="GA421" s="24"/>
      <c r="GB421" s="24"/>
      <c r="GC421" s="22"/>
      <c r="GD421" s="91"/>
      <c r="GE421" s="88"/>
      <c r="GF421" s="89"/>
      <c r="GG421" s="90"/>
      <c r="GH421" s="23"/>
      <c r="GI421" s="23"/>
      <c r="GJ421" s="24"/>
      <c r="GK421" s="24"/>
      <c r="GL421" s="24"/>
      <c r="GM421" s="24"/>
      <c r="GN421" s="24"/>
      <c r="GO421" s="24"/>
      <c r="GP421" s="24"/>
      <c r="GQ421" s="24"/>
      <c r="GR421" s="24"/>
      <c r="GS421" s="24"/>
      <c r="GT421" s="22"/>
      <c r="GU421" s="91"/>
      <c r="GV421" s="88"/>
      <c r="GW421" s="89"/>
      <c r="GX421" s="90"/>
      <c r="GY421" s="23"/>
      <c r="GZ421" s="23"/>
      <c r="HA421" s="24"/>
      <c r="HB421" s="24"/>
      <c r="HC421" s="24"/>
      <c r="HD421" s="24"/>
      <c r="HE421" s="24"/>
      <c r="HF421" s="24"/>
      <c r="HG421" s="24"/>
      <c r="HH421" s="24"/>
      <c r="HI421" s="24"/>
      <c r="HJ421" s="24"/>
      <c r="HK421" s="22"/>
      <c r="HL421" s="91"/>
      <c r="HM421" s="88"/>
      <c r="HN421" s="89"/>
      <c r="HO421" s="90"/>
      <c r="HP421" s="23"/>
      <c r="HQ421" s="23"/>
      <c r="HR421" s="24"/>
      <c r="HS421" s="24"/>
      <c r="HT421" s="24"/>
      <c r="HU421" s="24"/>
      <c r="HV421" s="24"/>
      <c r="HW421" s="24"/>
      <c r="HX421" s="24"/>
      <c r="HY421" s="24"/>
      <c r="HZ421" s="24"/>
      <c r="IA421" s="24"/>
      <c r="IB421" s="22"/>
      <c r="IC421" s="91"/>
      <c r="ID421" s="88"/>
      <c r="IE421" s="89"/>
      <c r="IF421" s="90"/>
      <c r="IG421" s="23"/>
      <c r="IH421" s="23"/>
      <c r="II421" s="24"/>
      <c r="IJ421" s="24"/>
      <c r="IK421" s="24"/>
      <c r="IL421" s="24"/>
      <c r="IM421" s="24"/>
      <c r="IN421" s="24"/>
      <c r="IO421" s="24"/>
      <c r="IP421" s="24"/>
      <c r="IQ421" s="24"/>
      <c r="IR421" s="24"/>
      <c r="IS421" s="22"/>
    </row>
    <row r="422" spans="1:253" ht="24" customHeight="1">
      <c r="A422" s="100"/>
      <c r="B422" s="88"/>
      <c r="C422" s="23"/>
      <c r="D422" s="23"/>
      <c r="E422" s="23"/>
      <c r="F422" s="23">
        <v>2018</v>
      </c>
      <c r="G422" s="24">
        <f aca="true" t="shared" si="214" ref="G422:P422">G434+G446</f>
        <v>4523.400000000001</v>
      </c>
      <c r="H422" s="24">
        <f t="shared" si="214"/>
        <v>4523.400000000001</v>
      </c>
      <c r="I422" s="24">
        <f>I434+I446</f>
        <v>1184.4</v>
      </c>
      <c r="J422" s="24">
        <f t="shared" si="214"/>
        <v>1184.4</v>
      </c>
      <c r="K422" s="24">
        <f t="shared" si="214"/>
        <v>0</v>
      </c>
      <c r="L422" s="24">
        <f t="shared" si="214"/>
        <v>0</v>
      </c>
      <c r="M422" s="24">
        <f t="shared" si="214"/>
        <v>3339</v>
      </c>
      <c r="N422" s="24">
        <f t="shared" si="214"/>
        <v>3339</v>
      </c>
      <c r="O422" s="24">
        <f t="shared" si="214"/>
        <v>0</v>
      </c>
      <c r="P422" s="24">
        <f t="shared" si="214"/>
        <v>0</v>
      </c>
      <c r="Q422" s="91"/>
      <c r="R422" s="89"/>
      <c r="S422" s="89"/>
      <c r="T422" s="49"/>
      <c r="U422" s="49"/>
      <c r="V422" s="50"/>
      <c r="W422" s="50"/>
      <c r="X422" s="50"/>
      <c r="Y422" s="50"/>
      <c r="Z422" s="50"/>
      <c r="AA422" s="50"/>
      <c r="AB422" s="50"/>
      <c r="AC422" s="50"/>
      <c r="AD422" s="50"/>
      <c r="AE422" s="50"/>
      <c r="AF422" s="47"/>
      <c r="AG422" s="98"/>
      <c r="AH422" s="89"/>
      <c r="AI422" s="89"/>
      <c r="AJ422" s="89"/>
      <c r="AK422" s="49"/>
      <c r="AL422" s="49"/>
      <c r="AM422" s="50"/>
      <c r="AN422" s="50"/>
      <c r="AO422" s="50"/>
      <c r="AP422" s="50"/>
      <c r="AQ422" s="50"/>
      <c r="AR422" s="50"/>
      <c r="AS422" s="50"/>
      <c r="AT422" s="50"/>
      <c r="AU422" s="50"/>
      <c r="AV422" s="50"/>
      <c r="AW422" s="47"/>
      <c r="AX422" s="98"/>
      <c r="AY422" s="89"/>
      <c r="AZ422" s="89"/>
      <c r="BA422" s="89"/>
      <c r="BB422" s="49"/>
      <c r="BC422" s="49"/>
      <c r="BD422" s="50"/>
      <c r="BE422" s="50"/>
      <c r="BF422" s="50"/>
      <c r="BG422" s="50"/>
      <c r="BH422" s="50"/>
      <c r="BI422" s="50"/>
      <c r="BJ422" s="50"/>
      <c r="BK422" s="50"/>
      <c r="BL422" s="50"/>
      <c r="BM422" s="50"/>
      <c r="BN422" s="47"/>
      <c r="BO422" s="98"/>
      <c r="BP422" s="89"/>
      <c r="BQ422" s="89"/>
      <c r="BR422" s="89"/>
      <c r="BS422" s="49"/>
      <c r="BT422" s="49"/>
      <c r="BU422" s="50"/>
      <c r="BV422" s="50"/>
      <c r="BW422" s="50"/>
      <c r="BX422" s="50"/>
      <c r="BY422" s="50"/>
      <c r="BZ422" s="50"/>
      <c r="CA422" s="50"/>
      <c r="CB422" s="50"/>
      <c r="CC422" s="50"/>
      <c r="CD422" s="50"/>
      <c r="CE422" s="47"/>
      <c r="CF422" s="98"/>
      <c r="CG422" s="89"/>
      <c r="CH422" s="89"/>
      <c r="CI422" s="89"/>
      <c r="CJ422" s="49"/>
      <c r="CK422" s="49"/>
      <c r="CL422" s="50"/>
      <c r="CM422" s="50"/>
      <c r="CN422" s="50"/>
      <c r="CO422" s="50"/>
      <c r="CP422" s="50"/>
      <c r="CQ422" s="50"/>
      <c r="CR422" s="50"/>
      <c r="CS422" s="50"/>
      <c r="CT422" s="50"/>
      <c r="CU422" s="50"/>
      <c r="CV422" s="47"/>
      <c r="CW422" s="98"/>
      <c r="CX422" s="89"/>
      <c r="CY422" s="89"/>
      <c r="CZ422" s="89"/>
      <c r="DA422" s="49"/>
      <c r="DB422" s="49"/>
      <c r="DC422" s="50"/>
      <c r="DD422" s="51"/>
      <c r="DE422" s="24"/>
      <c r="DF422" s="24"/>
      <c r="DG422" s="24"/>
      <c r="DH422" s="24"/>
      <c r="DI422" s="24"/>
      <c r="DJ422" s="24"/>
      <c r="DK422" s="24"/>
      <c r="DL422" s="24"/>
      <c r="DM422" s="22"/>
      <c r="DN422" s="91"/>
      <c r="DO422" s="88"/>
      <c r="DP422" s="89"/>
      <c r="DQ422" s="90"/>
      <c r="DR422" s="23"/>
      <c r="DS422" s="23"/>
      <c r="DT422" s="24"/>
      <c r="DU422" s="24"/>
      <c r="DV422" s="24"/>
      <c r="DW422" s="24"/>
      <c r="DX422" s="24"/>
      <c r="DY422" s="24"/>
      <c r="DZ422" s="24"/>
      <c r="EA422" s="24"/>
      <c r="EB422" s="24"/>
      <c r="EC422" s="24"/>
      <c r="ED422" s="22"/>
      <c r="EE422" s="91"/>
      <c r="EF422" s="88"/>
      <c r="EG422" s="89"/>
      <c r="EH422" s="90"/>
      <c r="EI422" s="23"/>
      <c r="EJ422" s="23"/>
      <c r="EK422" s="24"/>
      <c r="EL422" s="24"/>
      <c r="EM422" s="24"/>
      <c r="EN422" s="24"/>
      <c r="EO422" s="24"/>
      <c r="EP422" s="24"/>
      <c r="EQ422" s="24"/>
      <c r="ER422" s="24"/>
      <c r="ES422" s="24"/>
      <c r="ET422" s="24"/>
      <c r="EU422" s="22"/>
      <c r="EV422" s="91"/>
      <c r="EW422" s="88"/>
      <c r="EX422" s="89"/>
      <c r="EY422" s="90"/>
      <c r="EZ422" s="23"/>
      <c r="FA422" s="23"/>
      <c r="FB422" s="24"/>
      <c r="FC422" s="24"/>
      <c r="FD422" s="24"/>
      <c r="FE422" s="24"/>
      <c r="FF422" s="24"/>
      <c r="FG422" s="24"/>
      <c r="FH422" s="24"/>
      <c r="FI422" s="24"/>
      <c r="FJ422" s="24"/>
      <c r="FK422" s="24"/>
      <c r="FL422" s="22"/>
      <c r="FM422" s="91"/>
      <c r="FN422" s="88"/>
      <c r="FO422" s="89"/>
      <c r="FP422" s="90"/>
      <c r="FQ422" s="23"/>
      <c r="FR422" s="23"/>
      <c r="FS422" s="24"/>
      <c r="FT422" s="24"/>
      <c r="FU422" s="24"/>
      <c r="FV422" s="24"/>
      <c r="FW422" s="24"/>
      <c r="FX422" s="24"/>
      <c r="FY422" s="24"/>
      <c r="FZ422" s="24"/>
      <c r="GA422" s="24"/>
      <c r="GB422" s="24"/>
      <c r="GC422" s="22"/>
      <c r="GD422" s="91"/>
      <c r="GE422" s="88"/>
      <c r="GF422" s="89"/>
      <c r="GG422" s="90"/>
      <c r="GH422" s="23"/>
      <c r="GI422" s="23"/>
      <c r="GJ422" s="24"/>
      <c r="GK422" s="24"/>
      <c r="GL422" s="24"/>
      <c r="GM422" s="24"/>
      <c r="GN422" s="24"/>
      <c r="GO422" s="24"/>
      <c r="GP422" s="24"/>
      <c r="GQ422" s="24"/>
      <c r="GR422" s="24"/>
      <c r="GS422" s="24"/>
      <c r="GT422" s="22"/>
      <c r="GU422" s="91"/>
      <c r="GV422" s="88"/>
      <c r="GW422" s="89"/>
      <c r="GX422" s="90"/>
      <c r="GY422" s="23"/>
      <c r="GZ422" s="23"/>
      <c r="HA422" s="24"/>
      <c r="HB422" s="24"/>
      <c r="HC422" s="24"/>
      <c r="HD422" s="24"/>
      <c r="HE422" s="24"/>
      <c r="HF422" s="24"/>
      <c r="HG422" s="24"/>
      <c r="HH422" s="24"/>
      <c r="HI422" s="24"/>
      <c r="HJ422" s="24"/>
      <c r="HK422" s="22"/>
      <c r="HL422" s="91"/>
      <c r="HM422" s="88"/>
      <c r="HN422" s="89"/>
      <c r="HO422" s="90"/>
      <c r="HP422" s="23"/>
      <c r="HQ422" s="23"/>
      <c r="HR422" s="24"/>
      <c r="HS422" s="24"/>
      <c r="HT422" s="24"/>
      <c r="HU422" s="24"/>
      <c r="HV422" s="24"/>
      <c r="HW422" s="24"/>
      <c r="HX422" s="24"/>
      <c r="HY422" s="24"/>
      <c r="HZ422" s="24"/>
      <c r="IA422" s="24"/>
      <c r="IB422" s="22"/>
      <c r="IC422" s="91"/>
      <c r="ID422" s="88"/>
      <c r="IE422" s="89"/>
      <c r="IF422" s="90"/>
      <c r="IG422" s="23"/>
      <c r="IH422" s="23"/>
      <c r="II422" s="24"/>
      <c r="IJ422" s="24"/>
      <c r="IK422" s="24"/>
      <c r="IL422" s="24"/>
      <c r="IM422" s="24"/>
      <c r="IN422" s="24"/>
      <c r="IO422" s="24"/>
      <c r="IP422" s="24"/>
      <c r="IQ422" s="24"/>
      <c r="IR422" s="24"/>
      <c r="IS422" s="22"/>
    </row>
    <row r="423" spans="1:253" ht="18" customHeight="1">
      <c r="A423" s="100"/>
      <c r="B423" s="88"/>
      <c r="C423" s="23"/>
      <c r="D423" s="23"/>
      <c r="E423" s="23"/>
      <c r="F423" s="23">
        <v>2019</v>
      </c>
      <c r="G423" s="24">
        <f>G435+G447+G471</f>
        <v>272.6</v>
      </c>
      <c r="H423" s="24">
        <f>H435+H447+H471</f>
        <v>272.6</v>
      </c>
      <c r="I423" s="24">
        <f>I435+I447+I471</f>
        <v>272.6</v>
      </c>
      <c r="J423" s="24">
        <f aca="true" t="shared" si="215" ref="J423:P423">J435+J447+J471</f>
        <v>272.6</v>
      </c>
      <c r="K423" s="24">
        <f t="shared" si="215"/>
        <v>0</v>
      </c>
      <c r="L423" s="24">
        <f t="shared" si="215"/>
        <v>0</v>
      </c>
      <c r="M423" s="24">
        <f t="shared" si="215"/>
        <v>0</v>
      </c>
      <c r="N423" s="24">
        <f t="shared" si="215"/>
        <v>0</v>
      </c>
      <c r="O423" s="24">
        <f t="shared" si="215"/>
        <v>0</v>
      </c>
      <c r="P423" s="24">
        <f t="shared" si="215"/>
        <v>0</v>
      </c>
      <c r="Q423" s="91"/>
      <c r="R423" s="89"/>
      <c r="S423" s="89"/>
      <c r="T423" s="49"/>
      <c r="U423" s="49"/>
      <c r="V423" s="50"/>
      <c r="W423" s="50"/>
      <c r="X423" s="50"/>
      <c r="Y423" s="50"/>
      <c r="Z423" s="50"/>
      <c r="AA423" s="50"/>
      <c r="AB423" s="50"/>
      <c r="AC423" s="50"/>
      <c r="AD423" s="50"/>
      <c r="AE423" s="50"/>
      <c r="AF423" s="47"/>
      <c r="AG423" s="98"/>
      <c r="AH423" s="89"/>
      <c r="AI423" s="89"/>
      <c r="AJ423" s="89"/>
      <c r="AK423" s="49"/>
      <c r="AL423" s="49"/>
      <c r="AM423" s="50"/>
      <c r="AN423" s="50"/>
      <c r="AO423" s="50"/>
      <c r="AP423" s="50"/>
      <c r="AQ423" s="50"/>
      <c r="AR423" s="50"/>
      <c r="AS423" s="50"/>
      <c r="AT423" s="50"/>
      <c r="AU423" s="50"/>
      <c r="AV423" s="50"/>
      <c r="AW423" s="47"/>
      <c r="AX423" s="98"/>
      <c r="AY423" s="89"/>
      <c r="AZ423" s="89"/>
      <c r="BA423" s="89"/>
      <c r="BB423" s="49"/>
      <c r="BC423" s="49"/>
      <c r="BD423" s="50"/>
      <c r="BE423" s="50"/>
      <c r="BF423" s="50"/>
      <c r="BG423" s="50"/>
      <c r="BH423" s="50"/>
      <c r="BI423" s="50"/>
      <c r="BJ423" s="50"/>
      <c r="BK423" s="50"/>
      <c r="BL423" s="50"/>
      <c r="BM423" s="50"/>
      <c r="BN423" s="47"/>
      <c r="BO423" s="98"/>
      <c r="BP423" s="89"/>
      <c r="BQ423" s="89"/>
      <c r="BR423" s="89"/>
      <c r="BS423" s="49"/>
      <c r="BT423" s="49"/>
      <c r="BU423" s="50"/>
      <c r="BV423" s="50"/>
      <c r="BW423" s="50"/>
      <c r="BX423" s="50"/>
      <c r="BY423" s="50"/>
      <c r="BZ423" s="50"/>
      <c r="CA423" s="50"/>
      <c r="CB423" s="50"/>
      <c r="CC423" s="50"/>
      <c r="CD423" s="50"/>
      <c r="CE423" s="47"/>
      <c r="CF423" s="98"/>
      <c r="CG423" s="89"/>
      <c r="CH423" s="89"/>
      <c r="CI423" s="89"/>
      <c r="CJ423" s="49"/>
      <c r="CK423" s="49"/>
      <c r="CL423" s="50"/>
      <c r="CM423" s="50"/>
      <c r="CN423" s="50"/>
      <c r="CO423" s="50"/>
      <c r="CP423" s="50"/>
      <c r="CQ423" s="50"/>
      <c r="CR423" s="50"/>
      <c r="CS423" s="50"/>
      <c r="CT423" s="50"/>
      <c r="CU423" s="50"/>
      <c r="CV423" s="47"/>
      <c r="CW423" s="98"/>
      <c r="CX423" s="89"/>
      <c r="CY423" s="89"/>
      <c r="CZ423" s="89"/>
      <c r="DA423" s="49"/>
      <c r="DB423" s="49"/>
      <c r="DC423" s="50"/>
      <c r="DD423" s="51"/>
      <c r="DE423" s="24"/>
      <c r="DF423" s="24"/>
      <c r="DG423" s="24"/>
      <c r="DH423" s="24"/>
      <c r="DI423" s="24"/>
      <c r="DJ423" s="24"/>
      <c r="DK423" s="24"/>
      <c r="DL423" s="24"/>
      <c r="DM423" s="22"/>
      <c r="DN423" s="91"/>
      <c r="DO423" s="88"/>
      <c r="DP423" s="89"/>
      <c r="DQ423" s="90"/>
      <c r="DR423" s="23"/>
      <c r="DS423" s="23"/>
      <c r="DT423" s="24"/>
      <c r="DU423" s="24"/>
      <c r="DV423" s="24"/>
      <c r="DW423" s="24"/>
      <c r="DX423" s="24"/>
      <c r="DY423" s="24"/>
      <c r="DZ423" s="24"/>
      <c r="EA423" s="24"/>
      <c r="EB423" s="24"/>
      <c r="EC423" s="24"/>
      <c r="ED423" s="22"/>
      <c r="EE423" s="91"/>
      <c r="EF423" s="88"/>
      <c r="EG423" s="89"/>
      <c r="EH423" s="90"/>
      <c r="EI423" s="23"/>
      <c r="EJ423" s="23"/>
      <c r="EK423" s="24"/>
      <c r="EL423" s="24"/>
      <c r="EM423" s="24"/>
      <c r="EN423" s="24"/>
      <c r="EO423" s="24"/>
      <c r="EP423" s="24"/>
      <c r="EQ423" s="24"/>
      <c r="ER423" s="24"/>
      <c r="ES423" s="24"/>
      <c r="ET423" s="24"/>
      <c r="EU423" s="22"/>
      <c r="EV423" s="91"/>
      <c r="EW423" s="88"/>
      <c r="EX423" s="89"/>
      <c r="EY423" s="90"/>
      <c r="EZ423" s="23"/>
      <c r="FA423" s="23"/>
      <c r="FB423" s="24"/>
      <c r="FC423" s="24"/>
      <c r="FD423" s="24"/>
      <c r="FE423" s="24"/>
      <c r="FF423" s="24"/>
      <c r="FG423" s="24"/>
      <c r="FH423" s="24"/>
      <c r="FI423" s="24"/>
      <c r="FJ423" s="24"/>
      <c r="FK423" s="24"/>
      <c r="FL423" s="22"/>
      <c r="FM423" s="91"/>
      <c r="FN423" s="88"/>
      <c r="FO423" s="89"/>
      <c r="FP423" s="90"/>
      <c r="FQ423" s="23"/>
      <c r="FR423" s="23"/>
      <c r="FS423" s="24"/>
      <c r="FT423" s="24"/>
      <c r="FU423" s="24"/>
      <c r="FV423" s="24"/>
      <c r="FW423" s="24"/>
      <c r="FX423" s="24"/>
      <c r="FY423" s="24"/>
      <c r="FZ423" s="24"/>
      <c r="GA423" s="24"/>
      <c r="GB423" s="24"/>
      <c r="GC423" s="22"/>
      <c r="GD423" s="91"/>
      <c r="GE423" s="88"/>
      <c r="GF423" s="89"/>
      <c r="GG423" s="90"/>
      <c r="GH423" s="23"/>
      <c r="GI423" s="23"/>
      <c r="GJ423" s="24"/>
      <c r="GK423" s="24"/>
      <c r="GL423" s="24"/>
      <c r="GM423" s="24"/>
      <c r="GN423" s="24"/>
      <c r="GO423" s="24"/>
      <c r="GP423" s="24"/>
      <c r="GQ423" s="24"/>
      <c r="GR423" s="24"/>
      <c r="GS423" s="24"/>
      <c r="GT423" s="22"/>
      <c r="GU423" s="91"/>
      <c r="GV423" s="88"/>
      <c r="GW423" s="89"/>
      <c r="GX423" s="90"/>
      <c r="GY423" s="23"/>
      <c r="GZ423" s="23"/>
      <c r="HA423" s="24"/>
      <c r="HB423" s="24"/>
      <c r="HC423" s="24"/>
      <c r="HD423" s="24"/>
      <c r="HE423" s="24"/>
      <c r="HF423" s="24"/>
      <c r="HG423" s="24"/>
      <c r="HH423" s="24"/>
      <c r="HI423" s="24"/>
      <c r="HJ423" s="24"/>
      <c r="HK423" s="22"/>
      <c r="HL423" s="91"/>
      <c r="HM423" s="88"/>
      <c r="HN423" s="89"/>
      <c r="HO423" s="90"/>
      <c r="HP423" s="23"/>
      <c r="HQ423" s="23"/>
      <c r="HR423" s="24"/>
      <c r="HS423" s="24"/>
      <c r="HT423" s="24"/>
      <c r="HU423" s="24"/>
      <c r="HV423" s="24"/>
      <c r="HW423" s="24"/>
      <c r="HX423" s="24"/>
      <c r="HY423" s="24"/>
      <c r="HZ423" s="24"/>
      <c r="IA423" s="24"/>
      <c r="IB423" s="22"/>
      <c r="IC423" s="91"/>
      <c r="ID423" s="88"/>
      <c r="IE423" s="89"/>
      <c r="IF423" s="90"/>
      <c r="IG423" s="23"/>
      <c r="IH423" s="23"/>
      <c r="II423" s="24"/>
      <c r="IJ423" s="24"/>
      <c r="IK423" s="24"/>
      <c r="IL423" s="24"/>
      <c r="IM423" s="24"/>
      <c r="IN423" s="24"/>
      <c r="IO423" s="24"/>
      <c r="IP423" s="24"/>
      <c r="IQ423" s="24"/>
      <c r="IR423" s="24"/>
      <c r="IS423" s="22"/>
    </row>
    <row r="424" spans="1:253" ht="21.75" customHeight="1">
      <c r="A424" s="100"/>
      <c r="B424" s="88"/>
      <c r="C424" s="19"/>
      <c r="D424" s="19"/>
      <c r="E424" s="19"/>
      <c r="F424" s="23">
        <v>2020</v>
      </c>
      <c r="G424" s="24">
        <f>G436+G448+G472</f>
        <v>62063.3</v>
      </c>
      <c r="H424" s="24">
        <f aca="true" t="shared" si="216" ref="G424:H429">H436+H448+H472</f>
        <v>62063.3</v>
      </c>
      <c r="I424" s="24">
        <f>I436+I448+I472</f>
        <v>62063.3</v>
      </c>
      <c r="J424" s="24">
        <f aca="true" t="shared" si="217" ref="J424:P424">J436+J448+J472</f>
        <v>62063.3</v>
      </c>
      <c r="K424" s="24">
        <f t="shared" si="217"/>
        <v>0</v>
      </c>
      <c r="L424" s="24">
        <f t="shared" si="217"/>
        <v>0</v>
      </c>
      <c r="M424" s="24">
        <f t="shared" si="217"/>
        <v>0</v>
      </c>
      <c r="N424" s="24">
        <f t="shared" si="217"/>
        <v>0</v>
      </c>
      <c r="O424" s="24">
        <f t="shared" si="217"/>
        <v>0</v>
      </c>
      <c r="P424" s="24">
        <f t="shared" si="217"/>
        <v>0</v>
      </c>
      <c r="Q424" s="91"/>
      <c r="R424" s="89"/>
      <c r="S424" s="89"/>
      <c r="T424" s="61"/>
      <c r="U424" s="49"/>
      <c r="V424" s="50"/>
      <c r="W424" s="50"/>
      <c r="X424" s="50"/>
      <c r="Y424" s="50"/>
      <c r="Z424" s="50"/>
      <c r="AA424" s="50"/>
      <c r="AB424" s="50"/>
      <c r="AC424" s="50"/>
      <c r="AD424" s="50"/>
      <c r="AE424" s="50"/>
      <c r="AF424" s="47"/>
      <c r="AG424" s="98"/>
      <c r="AH424" s="89"/>
      <c r="AI424" s="89"/>
      <c r="AJ424" s="89"/>
      <c r="AK424" s="61"/>
      <c r="AL424" s="49"/>
      <c r="AM424" s="50"/>
      <c r="AN424" s="50"/>
      <c r="AO424" s="50"/>
      <c r="AP424" s="50"/>
      <c r="AQ424" s="50"/>
      <c r="AR424" s="50"/>
      <c r="AS424" s="50"/>
      <c r="AT424" s="50"/>
      <c r="AU424" s="50"/>
      <c r="AV424" s="50"/>
      <c r="AW424" s="47"/>
      <c r="AX424" s="98"/>
      <c r="AY424" s="89"/>
      <c r="AZ424" s="89"/>
      <c r="BA424" s="89"/>
      <c r="BB424" s="61"/>
      <c r="BC424" s="49"/>
      <c r="BD424" s="50"/>
      <c r="BE424" s="50"/>
      <c r="BF424" s="50"/>
      <c r="BG424" s="50"/>
      <c r="BH424" s="50"/>
      <c r="BI424" s="50"/>
      <c r="BJ424" s="50"/>
      <c r="BK424" s="50"/>
      <c r="BL424" s="50"/>
      <c r="BM424" s="50"/>
      <c r="BN424" s="47"/>
      <c r="BO424" s="98"/>
      <c r="BP424" s="89"/>
      <c r="BQ424" s="89"/>
      <c r="BR424" s="89"/>
      <c r="BS424" s="61"/>
      <c r="BT424" s="49"/>
      <c r="BU424" s="50"/>
      <c r="BV424" s="50"/>
      <c r="BW424" s="50"/>
      <c r="BX424" s="50"/>
      <c r="BY424" s="50"/>
      <c r="BZ424" s="50"/>
      <c r="CA424" s="50"/>
      <c r="CB424" s="50"/>
      <c r="CC424" s="50"/>
      <c r="CD424" s="50"/>
      <c r="CE424" s="47"/>
      <c r="CF424" s="98"/>
      <c r="CG424" s="89"/>
      <c r="CH424" s="89"/>
      <c r="CI424" s="89"/>
      <c r="CJ424" s="61"/>
      <c r="CK424" s="49"/>
      <c r="CL424" s="50"/>
      <c r="CM424" s="50"/>
      <c r="CN424" s="50"/>
      <c r="CO424" s="50"/>
      <c r="CP424" s="50"/>
      <c r="CQ424" s="50"/>
      <c r="CR424" s="50"/>
      <c r="CS424" s="50"/>
      <c r="CT424" s="50"/>
      <c r="CU424" s="50"/>
      <c r="CV424" s="47"/>
      <c r="CW424" s="98"/>
      <c r="CX424" s="89"/>
      <c r="CY424" s="89"/>
      <c r="CZ424" s="89"/>
      <c r="DA424" s="61"/>
      <c r="DB424" s="49"/>
      <c r="DC424" s="50"/>
      <c r="DD424" s="51"/>
      <c r="DE424" s="24"/>
      <c r="DF424" s="24"/>
      <c r="DG424" s="24"/>
      <c r="DH424" s="24"/>
      <c r="DI424" s="24"/>
      <c r="DJ424" s="24"/>
      <c r="DK424" s="24"/>
      <c r="DL424" s="24"/>
      <c r="DM424" s="22"/>
      <c r="DN424" s="91"/>
      <c r="DO424" s="88"/>
      <c r="DP424" s="89"/>
      <c r="DQ424" s="90"/>
      <c r="DR424" s="19"/>
      <c r="DS424" s="23"/>
      <c r="DT424" s="24"/>
      <c r="DU424" s="24"/>
      <c r="DV424" s="24"/>
      <c r="DW424" s="24"/>
      <c r="DX424" s="24"/>
      <c r="DY424" s="24"/>
      <c r="DZ424" s="24"/>
      <c r="EA424" s="24"/>
      <c r="EB424" s="24"/>
      <c r="EC424" s="24"/>
      <c r="ED424" s="22"/>
      <c r="EE424" s="91"/>
      <c r="EF424" s="88"/>
      <c r="EG424" s="89"/>
      <c r="EH424" s="90"/>
      <c r="EI424" s="19"/>
      <c r="EJ424" s="23"/>
      <c r="EK424" s="24"/>
      <c r="EL424" s="24"/>
      <c r="EM424" s="24"/>
      <c r="EN424" s="24"/>
      <c r="EO424" s="24"/>
      <c r="EP424" s="24"/>
      <c r="EQ424" s="24"/>
      <c r="ER424" s="24"/>
      <c r="ES424" s="24"/>
      <c r="ET424" s="24"/>
      <c r="EU424" s="22"/>
      <c r="EV424" s="91"/>
      <c r="EW424" s="88"/>
      <c r="EX424" s="89"/>
      <c r="EY424" s="90"/>
      <c r="EZ424" s="19"/>
      <c r="FA424" s="23"/>
      <c r="FB424" s="24"/>
      <c r="FC424" s="24"/>
      <c r="FD424" s="24"/>
      <c r="FE424" s="24"/>
      <c r="FF424" s="24"/>
      <c r="FG424" s="24"/>
      <c r="FH424" s="24"/>
      <c r="FI424" s="24"/>
      <c r="FJ424" s="24"/>
      <c r="FK424" s="24"/>
      <c r="FL424" s="22"/>
      <c r="FM424" s="91"/>
      <c r="FN424" s="88"/>
      <c r="FO424" s="89"/>
      <c r="FP424" s="90"/>
      <c r="FQ424" s="19"/>
      <c r="FR424" s="23"/>
      <c r="FS424" s="24"/>
      <c r="FT424" s="24"/>
      <c r="FU424" s="24"/>
      <c r="FV424" s="24"/>
      <c r="FW424" s="24"/>
      <c r="FX424" s="24"/>
      <c r="FY424" s="24"/>
      <c r="FZ424" s="24"/>
      <c r="GA424" s="24"/>
      <c r="GB424" s="24"/>
      <c r="GC424" s="22"/>
      <c r="GD424" s="91"/>
      <c r="GE424" s="88"/>
      <c r="GF424" s="89"/>
      <c r="GG424" s="90"/>
      <c r="GH424" s="19"/>
      <c r="GI424" s="23"/>
      <c r="GJ424" s="24"/>
      <c r="GK424" s="24"/>
      <c r="GL424" s="24"/>
      <c r="GM424" s="24"/>
      <c r="GN424" s="24"/>
      <c r="GO424" s="24"/>
      <c r="GP424" s="24"/>
      <c r="GQ424" s="24"/>
      <c r="GR424" s="24"/>
      <c r="GS424" s="24"/>
      <c r="GT424" s="22"/>
      <c r="GU424" s="91"/>
      <c r="GV424" s="88"/>
      <c r="GW424" s="89"/>
      <c r="GX424" s="90"/>
      <c r="GY424" s="19"/>
      <c r="GZ424" s="23"/>
      <c r="HA424" s="24"/>
      <c r="HB424" s="24"/>
      <c r="HC424" s="24"/>
      <c r="HD424" s="24"/>
      <c r="HE424" s="24"/>
      <c r="HF424" s="24"/>
      <c r="HG424" s="24"/>
      <c r="HH424" s="24"/>
      <c r="HI424" s="24"/>
      <c r="HJ424" s="24"/>
      <c r="HK424" s="22"/>
      <c r="HL424" s="91"/>
      <c r="HM424" s="88"/>
      <c r="HN424" s="89"/>
      <c r="HO424" s="90"/>
      <c r="HP424" s="19"/>
      <c r="HQ424" s="23"/>
      <c r="HR424" s="24"/>
      <c r="HS424" s="24"/>
      <c r="HT424" s="24"/>
      <c r="HU424" s="24"/>
      <c r="HV424" s="24"/>
      <c r="HW424" s="24"/>
      <c r="HX424" s="24"/>
      <c r="HY424" s="24"/>
      <c r="HZ424" s="24"/>
      <c r="IA424" s="24"/>
      <c r="IB424" s="22"/>
      <c r="IC424" s="91"/>
      <c r="ID424" s="88"/>
      <c r="IE424" s="89"/>
      <c r="IF424" s="90"/>
      <c r="IG424" s="19"/>
      <c r="IH424" s="23"/>
      <c r="II424" s="24"/>
      <c r="IJ424" s="24"/>
      <c r="IK424" s="24"/>
      <c r="IL424" s="24"/>
      <c r="IM424" s="24"/>
      <c r="IN424" s="24"/>
      <c r="IO424" s="24"/>
      <c r="IP424" s="24"/>
      <c r="IQ424" s="24"/>
      <c r="IR424" s="24"/>
      <c r="IS424" s="22"/>
    </row>
    <row r="425" spans="1:240" ht="21.75" customHeight="1">
      <c r="A425" s="100"/>
      <c r="B425" s="88"/>
      <c r="C425" s="19"/>
      <c r="D425" s="19"/>
      <c r="E425" s="19"/>
      <c r="F425" s="23">
        <v>2021</v>
      </c>
      <c r="G425" s="24">
        <f t="shared" si="216"/>
        <v>595</v>
      </c>
      <c r="H425" s="24">
        <f t="shared" si="216"/>
        <v>595</v>
      </c>
      <c r="I425" s="24">
        <f aca="true" t="shared" si="218" ref="I425:P425">I437+I449+I473</f>
        <v>595</v>
      </c>
      <c r="J425" s="24">
        <f t="shared" si="218"/>
        <v>595</v>
      </c>
      <c r="K425" s="24">
        <f t="shared" si="218"/>
        <v>0</v>
      </c>
      <c r="L425" s="24">
        <f t="shared" si="218"/>
        <v>0</v>
      </c>
      <c r="M425" s="24">
        <f t="shared" si="218"/>
        <v>0</v>
      </c>
      <c r="N425" s="24">
        <f t="shared" si="218"/>
        <v>0</v>
      </c>
      <c r="O425" s="24">
        <f t="shared" si="218"/>
        <v>0</v>
      </c>
      <c r="P425" s="24">
        <f t="shared" si="218"/>
        <v>0</v>
      </c>
      <c r="Q425" s="2"/>
      <c r="AF425" s="66"/>
      <c r="AV425" s="66"/>
      <c r="BL425" s="66"/>
      <c r="CB425" s="66"/>
      <c r="CR425" s="66"/>
      <c r="DH425" s="66"/>
      <c r="DX425" s="66"/>
      <c r="EN425" s="66"/>
      <c r="FD425" s="66"/>
      <c r="FT425" s="66"/>
      <c r="GJ425" s="66"/>
      <c r="GZ425" s="66"/>
      <c r="HP425" s="66"/>
      <c r="IF425" s="66"/>
    </row>
    <row r="426" spans="1:240" ht="21.75" customHeight="1">
      <c r="A426" s="100"/>
      <c r="B426" s="88"/>
      <c r="C426" s="19"/>
      <c r="D426" s="19"/>
      <c r="E426" s="19"/>
      <c r="F426" s="23">
        <v>2022</v>
      </c>
      <c r="G426" s="24">
        <f t="shared" si="216"/>
        <v>1010042.2</v>
      </c>
      <c r="H426" s="24">
        <f t="shared" si="216"/>
        <v>0</v>
      </c>
      <c r="I426" s="24">
        <f aca="true" t="shared" si="219" ref="I426:P426">I438+I450+I474</f>
        <v>229874.1</v>
      </c>
      <c r="J426" s="24">
        <f t="shared" si="219"/>
        <v>0</v>
      </c>
      <c r="K426" s="24">
        <f t="shared" si="219"/>
        <v>0</v>
      </c>
      <c r="L426" s="24">
        <f t="shared" si="219"/>
        <v>0</v>
      </c>
      <c r="M426" s="24">
        <f t="shared" si="219"/>
        <v>780168.1</v>
      </c>
      <c r="N426" s="24">
        <f t="shared" si="219"/>
        <v>0</v>
      </c>
      <c r="O426" s="24">
        <f t="shared" si="219"/>
        <v>0</v>
      </c>
      <c r="P426" s="24">
        <f t="shared" si="219"/>
        <v>0</v>
      </c>
      <c r="Q426" s="2"/>
      <c r="AF426" s="66"/>
      <c r="AV426" s="66"/>
      <c r="BL426" s="66"/>
      <c r="CB426" s="66"/>
      <c r="CR426" s="66"/>
      <c r="DH426" s="66"/>
      <c r="DX426" s="66"/>
      <c r="EN426" s="66"/>
      <c r="FD426" s="66"/>
      <c r="FT426" s="66"/>
      <c r="GJ426" s="66"/>
      <c r="GZ426" s="66"/>
      <c r="HP426" s="66"/>
      <c r="IF426" s="66"/>
    </row>
    <row r="427" spans="1:240" ht="21.75" customHeight="1">
      <c r="A427" s="100"/>
      <c r="B427" s="88"/>
      <c r="C427" s="19"/>
      <c r="D427" s="19"/>
      <c r="E427" s="19"/>
      <c r="F427" s="23">
        <v>2023</v>
      </c>
      <c r="G427" s="24">
        <f t="shared" si="216"/>
        <v>1003538.2000000001</v>
      </c>
      <c r="H427" s="24">
        <f t="shared" si="216"/>
        <v>0</v>
      </c>
      <c r="I427" s="24">
        <f aca="true" t="shared" si="220" ref="I427:P427">I439+I451+I475</f>
        <v>151807.8</v>
      </c>
      <c r="J427" s="24">
        <f t="shared" si="220"/>
        <v>0</v>
      </c>
      <c r="K427" s="24">
        <f t="shared" si="220"/>
        <v>0</v>
      </c>
      <c r="L427" s="24">
        <f t="shared" si="220"/>
        <v>0</v>
      </c>
      <c r="M427" s="24">
        <f t="shared" si="220"/>
        <v>851730.4</v>
      </c>
      <c r="N427" s="24">
        <f t="shared" si="220"/>
        <v>0</v>
      </c>
      <c r="O427" s="24">
        <f t="shared" si="220"/>
        <v>0</v>
      </c>
      <c r="P427" s="24">
        <f t="shared" si="220"/>
        <v>0</v>
      </c>
      <c r="Q427" s="2"/>
      <c r="AF427" s="66"/>
      <c r="AV427" s="66"/>
      <c r="BL427" s="66"/>
      <c r="CB427" s="66"/>
      <c r="CR427" s="66"/>
      <c r="DH427" s="66"/>
      <c r="DX427" s="66"/>
      <c r="EN427" s="66"/>
      <c r="FD427" s="66"/>
      <c r="FT427" s="66"/>
      <c r="GJ427" s="66"/>
      <c r="GZ427" s="66"/>
      <c r="HP427" s="66"/>
      <c r="IF427" s="66"/>
    </row>
    <row r="428" spans="1:240" ht="21.75" customHeight="1">
      <c r="A428" s="100"/>
      <c r="B428" s="88"/>
      <c r="C428" s="19"/>
      <c r="D428" s="19"/>
      <c r="E428" s="19"/>
      <c r="F428" s="23">
        <v>2024</v>
      </c>
      <c r="G428" s="24">
        <f t="shared" si="216"/>
        <v>81500.4</v>
      </c>
      <c r="H428" s="24">
        <f t="shared" si="216"/>
        <v>0</v>
      </c>
      <c r="I428" s="24">
        <f aca="true" t="shared" si="221" ref="I428:P428">I440+I452+I476</f>
        <v>54168.2</v>
      </c>
      <c r="J428" s="24">
        <f t="shared" si="221"/>
        <v>0</v>
      </c>
      <c r="K428" s="24">
        <f t="shared" si="221"/>
        <v>0</v>
      </c>
      <c r="L428" s="24">
        <f t="shared" si="221"/>
        <v>0</v>
      </c>
      <c r="M428" s="24">
        <f t="shared" si="221"/>
        <v>27332.2</v>
      </c>
      <c r="N428" s="24">
        <f t="shared" si="221"/>
        <v>0</v>
      </c>
      <c r="O428" s="24">
        <f t="shared" si="221"/>
        <v>0</v>
      </c>
      <c r="P428" s="24">
        <f t="shared" si="221"/>
        <v>0</v>
      </c>
      <c r="Q428" s="2"/>
      <c r="AF428" s="66"/>
      <c r="AV428" s="66"/>
      <c r="BL428" s="66"/>
      <c r="CB428" s="66"/>
      <c r="CR428" s="66"/>
      <c r="DH428" s="66"/>
      <c r="DX428" s="66"/>
      <c r="EN428" s="66"/>
      <c r="FD428" s="66"/>
      <c r="FT428" s="66"/>
      <c r="GJ428" s="66"/>
      <c r="GZ428" s="66"/>
      <c r="HP428" s="66"/>
      <c r="IF428" s="66"/>
    </row>
    <row r="429" spans="1:240" ht="21.75" customHeight="1">
      <c r="A429" s="101"/>
      <c r="B429" s="102"/>
      <c r="C429" s="19"/>
      <c r="D429" s="19"/>
      <c r="E429" s="19"/>
      <c r="F429" s="23">
        <v>2025</v>
      </c>
      <c r="G429" s="24">
        <f t="shared" si="216"/>
        <v>547399.7</v>
      </c>
      <c r="H429" s="24">
        <f t="shared" si="216"/>
        <v>0</v>
      </c>
      <c r="I429" s="24">
        <f aca="true" t="shared" si="222" ref="I429:P429">I441+I453+I477</f>
        <v>547399.7</v>
      </c>
      <c r="J429" s="24">
        <f t="shared" si="222"/>
        <v>0</v>
      </c>
      <c r="K429" s="24">
        <f t="shared" si="222"/>
        <v>0</v>
      </c>
      <c r="L429" s="24">
        <f t="shared" si="222"/>
        <v>0</v>
      </c>
      <c r="M429" s="24">
        <f t="shared" si="222"/>
        <v>0</v>
      </c>
      <c r="N429" s="24">
        <f t="shared" si="222"/>
        <v>0</v>
      </c>
      <c r="O429" s="24">
        <f t="shared" si="222"/>
        <v>0</v>
      </c>
      <c r="P429" s="24">
        <f t="shared" si="222"/>
        <v>0</v>
      </c>
      <c r="Q429" s="2"/>
      <c r="AF429" s="66"/>
      <c r="AV429" s="66"/>
      <c r="BL429" s="66"/>
      <c r="CB429" s="66"/>
      <c r="CR429" s="66"/>
      <c r="DH429" s="66"/>
      <c r="DX429" s="66"/>
      <c r="EN429" s="66"/>
      <c r="FD429" s="66"/>
      <c r="FT429" s="66"/>
      <c r="GJ429" s="66"/>
      <c r="GZ429" s="66"/>
      <c r="HP429" s="66"/>
      <c r="IF429" s="66"/>
    </row>
    <row r="430" spans="1:253" ht="19.5" customHeight="1">
      <c r="A430" s="99"/>
      <c r="B430" s="85" t="s">
        <v>67</v>
      </c>
      <c r="C430" s="19"/>
      <c r="D430" s="19"/>
      <c r="E430" s="19"/>
      <c r="F430" s="20" t="s">
        <v>23</v>
      </c>
      <c r="G430" s="21">
        <f>I430+K430+M430+O430</f>
        <v>1154690.5</v>
      </c>
      <c r="H430" s="21">
        <f aca="true" t="shared" si="223" ref="H430:H448">J430+L430+N430+P430</f>
        <v>104843.70000000001</v>
      </c>
      <c r="I430" s="21">
        <f>SUM(I431:I441)</f>
        <v>931976.2</v>
      </c>
      <c r="J430" s="21">
        <f aca="true" t="shared" si="224" ref="J430:P430">SUM(J431:J441)</f>
        <v>82226.8</v>
      </c>
      <c r="K430" s="21">
        <f t="shared" si="224"/>
        <v>0</v>
      </c>
      <c r="L430" s="21">
        <f t="shared" si="224"/>
        <v>0</v>
      </c>
      <c r="M430" s="21">
        <f t="shared" si="224"/>
        <v>222714.30000000002</v>
      </c>
      <c r="N430" s="21">
        <f t="shared" si="224"/>
        <v>22616.9</v>
      </c>
      <c r="O430" s="21">
        <f t="shared" si="224"/>
        <v>0</v>
      </c>
      <c r="P430" s="21">
        <f t="shared" si="224"/>
        <v>0</v>
      </c>
      <c r="Q430" s="91"/>
      <c r="R430" s="89"/>
      <c r="S430" s="89"/>
      <c r="T430" s="61"/>
      <c r="U430" s="45"/>
      <c r="V430" s="46"/>
      <c r="W430" s="46"/>
      <c r="X430" s="46"/>
      <c r="Y430" s="46"/>
      <c r="Z430" s="46"/>
      <c r="AA430" s="46"/>
      <c r="AB430" s="46"/>
      <c r="AC430" s="46"/>
      <c r="AD430" s="46"/>
      <c r="AE430" s="46"/>
      <c r="AF430" s="47"/>
      <c r="AG430" s="98"/>
      <c r="AH430" s="89"/>
      <c r="AI430" s="89"/>
      <c r="AJ430" s="89"/>
      <c r="AK430" s="61"/>
      <c r="AL430" s="45"/>
      <c r="AM430" s="46"/>
      <c r="AN430" s="46"/>
      <c r="AO430" s="46"/>
      <c r="AP430" s="46"/>
      <c r="AQ430" s="46"/>
      <c r="AR430" s="46"/>
      <c r="AS430" s="46"/>
      <c r="AT430" s="46"/>
      <c r="AU430" s="46"/>
      <c r="AV430" s="46"/>
      <c r="AW430" s="47"/>
      <c r="AX430" s="98"/>
      <c r="AY430" s="89"/>
      <c r="AZ430" s="89"/>
      <c r="BA430" s="89"/>
      <c r="BB430" s="61"/>
      <c r="BC430" s="45"/>
      <c r="BD430" s="46"/>
      <c r="BE430" s="46"/>
      <c r="BF430" s="46"/>
      <c r="BG430" s="46"/>
      <c r="BH430" s="46"/>
      <c r="BI430" s="46"/>
      <c r="BJ430" s="46"/>
      <c r="BK430" s="46"/>
      <c r="BL430" s="46"/>
      <c r="BM430" s="46"/>
      <c r="BN430" s="47"/>
      <c r="BO430" s="98"/>
      <c r="BP430" s="89"/>
      <c r="BQ430" s="89"/>
      <c r="BR430" s="89"/>
      <c r="BS430" s="61"/>
      <c r="BT430" s="45"/>
      <c r="BU430" s="46"/>
      <c r="BV430" s="46"/>
      <c r="BW430" s="46"/>
      <c r="BX430" s="46"/>
      <c r="BY430" s="46"/>
      <c r="BZ430" s="46"/>
      <c r="CA430" s="46"/>
      <c r="CB430" s="46"/>
      <c r="CC430" s="46"/>
      <c r="CD430" s="46"/>
      <c r="CE430" s="47"/>
      <c r="CF430" s="98"/>
      <c r="CG430" s="89"/>
      <c r="CH430" s="89"/>
      <c r="CI430" s="89"/>
      <c r="CJ430" s="61"/>
      <c r="CK430" s="45"/>
      <c r="CL430" s="46"/>
      <c r="CM430" s="46"/>
      <c r="CN430" s="46"/>
      <c r="CO430" s="46"/>
      <c r="CP430" s="46"/>
      <c r="CQ430" s="46"/>
      <c r="CR430" s="46"/>
      <c r="CS430" s="46"/>
      <c r="CT430" s="46"/>
      <c r="CU430" s="46"/>
      <c r="CV430" s="47"/>
      <c r="CW430" s="98"/>
      <c r="CX430" s="89"/>
      <c r="CY430" s="89"/>
      <c r="CZ430" s="89"/>
      <c r="DA430" s="61"/>
      <c r="DB430" s="45"/>
      <c r="DC430" s="46"/>
      <c r="DD430" s="48"/>
      <c r="DE430" s="21"/>
      <c r="DF430" s="21"/>
      <c r="DG430" s="21"/>
      <c r="DH430" s="21"/>
      <c r="DI430" s="21"/>
      <c r="DJ430" s="21"/>
      <c r="DK430" s="21"/>
      <c r="DL430" s="21"/>
      <c r="DM430" s="22"/>
      <c r="DN430" s="91"/>
      <c r="DO430" s="85"/>
      <c r="DP430" s="86"/>
      <c r="DQ430" s="87"/>
      <c r="DR430" s="19"/>
      <c r="DS430" s="20"/>
      <c r="DT430" s="21"/>
      <c r="DU430" s="21"/>
      <c r="DV430" s="21"/>
      <c r="DW430" s="21"/>
      <c r="DX430" s="21"/>
      <c r="DY430" s="21"/>
      <c r="DZ430" s="21"/>
      <c r="EA430" s="21"/>
      <c r="EB430" s="21"/>
      <c r="EC430" s="21"/>
      <c r="ED430" s="22"/>
      <c r="EE430" s="91"/>
      <c r="EF430" s="85"/>
      <c r="EG430" s="86"/>
      <c r="EH430" s="87"/>
      <c r="EI430" s="19"/>
      <c r="EJ430" s="20"/>
      <c r="EK430" s="21"/>
      <c r="EL430" s="21"/>
      <c r="EM430" s="21"/>
      <c r="EN430" s="21"/>
      <c r="EO430" s="21"/>
      <c r="EP430" s="21"/>
      <c r="EQ430" s="21"/>
      <c r="ER430" s="21"/>
      <c r="ES430" s="21"/>
      <c r="ET430" s="21"/>
      <c r="EU430" s="22"/>
      <c r="EV430" s="91"/>
      <c r="EW430" s="85"/>
      <c r="EX430" s="86"/>
      <c r="EY430" s="87"/>
      <c r="EZ430" s="19"/>
      <c r="FA430" s="20"/>
      <c r="FB430" s="21"/>
      <c r="FC430" s="21"/>
      <c r="FD430" s="21"/>
      <c r="FE430" s="21"/>
      <c r="FF430" s="21"/>
      <c r="FG430" s="21"/>
      <c r="FH430" s="21"/>
      <c r="FI430" s="21"/>
      <c r="FJ430" s="21"/>
      <c r="FK430" s="21"/>
      <c r="FL430" s="22"/>
      <c r="FM430" s="91"/>
      <c r="FN430" s="85"/>
      <c r="FO430" s="86"/>
      <c r="FP430" s="87"/>
      <c r="FQ430" s="19"/>
      <c r="FR430" s="20"/>
      <c r="FS430" s="21"/>
      <c r="FT430" s="21"/>
      <c r="FU430" s="21"/>
      <c r="FV430" s="21"/>
      <c r="FW430" s="21"/>
      <c r="FX430" s="21"/>
      <c r="FY430" s="21"/>
      <c r="FZ430" s="21"/>
      <c r="GA430" s="21"/>
      <c r="GB430" s="21"/>
      <c r="GC430" s="22"/>
      <c r="GD430" s="91"/>
      <c r="GE430" s="85"/>
      <c r="GF430" s="86"/>
      <c r="GG430" s="87"/>
      <c r="GH430" s="19"/>
      <c r="GI430" s="20"/>
      <c r="GJ430" s="21"/>
      <c r="GK430" s="21"/>
      <c r="GL430" s="21"/>
      <c r="GM430" s="21"/>
      <c r="GN430" s="21"/>
      <c r="GO430" s="21"/>
      <c r="GP430" s="21"/>
      <c r="GQ430" s="21"/>
      <c r="GR430" s="21"/>
      <c r="GS430" s="21"/>
      <c r="GT430" s="22"/>
      <c r="GU430" s="91"/>
      <c r="GV430" s="85"/>
      <c r="GW430" s="86"/>
      <c r="GX430" s="87"/>
      <c r="GY430" s="19"/>
      <c r="GZ430" s="20"/>
      <c r="HA430" s="21"/>
      <c r="HB430" s="21"/>
      <c r="HC430" s="21"/>
      <c r="HD430" s="21"/>
      <c r="HE430" s="21"/>
      <c r="HF430" s="21"/>
      <c r="HG430" s="21"/>
      <c r="HH430" s="21"/>
      <c r="HI430" s="21"/>
      <c r="HJ430" s="21"/>
      <c r="HK430" s="22"/>
      <c r="HL430" s="91"/>
      <c r="HM430" s="85"/>
      <c r="HN430" s="86"/>
      <c r="HO430" s="87"/>
      <c r="HP430" s="19"/>
      <c r="HQ430" s="20"/>
      <c r="HR430" s="21"/>
      <c r="HS430" s="21"/>
      <c r="HT430" s="21"/>
      <c r="HU430" s="21"/>
      <c r="HV430" s="21"/>
      <c r="HW430" s="21"/>
      <c r="HX430" s="21"/>
      <c r="HY430" s="21"/>
      <c r="HZ430" s="21"/>
      <c r="IA430" s="21"/>
      <c r="IB430" s="22"/>
      <c r="IC430" s="91"/>
      <c r="ID430" s="85"/>
      <c r="IE430" s="86"/>
      <c r="IF430" s="87"/>
      <c r="IG430" s="19"/>
      <c r="IH430" s="20"/>
      <c r="II430" s="21"/>
      <c r="IJ430" s="21"/>
      <c r="IK430" s="21"/>
      <c r="IL430" s="21"/>
      <c r="IM430" s="21"/>
      <c r="IN430" s="21"/>
      <c r="IO430" s="21"/>
      <c r="IP430" s="21"/>
      <c r="IQ430" s="21"/>
      <c r="IR430" s="21"/>
      <c r="IS430" s="22"/>
    </row>
    <row r="431" spans="1:253" ht="20.25" customHeight="1">
      <c r="A431" s="100"/>
      <c r="B431" s="88"/>
      <c r="C431" s="19"/>
      <c r="D431" s="19"/>
      <c r="E431" s="19"/>
      <c r="F431" s="23">
        <v>2015</v>
      </c>
      <c r="G431" s="24">
        <f aca="true" t="shared" si="225" ref="G431:G448">I431+K431+M431+O431</f>
        <v>13900</v>
      </c>
      <c r="H431" s="24">
        <f t="shared" si="223"/>
        <v>13900</v>
      </c>
      <c r="I431" s="24">
        <f aca="true" t="shared" si="226" ref="I431:P441">I318+I230</f>
        <v>7432.9</v>
      </c>
      <c r="J431" s="24">
        <f t="shared" si="226"/>
        <v>7432.9</v>
      </c>
      <c r="K431" s="24">
        <f t="shared" si="226"/>
        <v>0</v>
      </c>
      <c r="L431" s="24">
        <f t="shared" si="226"/>
        <v>0</v>
      </c>
      <c r="M431" s="24">
        <f t="shared" si="226"/>
        <v>6467.1</v>
      </c>
      <c r="N431" s="24">
        <f t="shared" si="226"/>
        <v>6467.1</v>
      </c>
      <c r="O431" s="24">
        <f t="shared" si="226"/>
        <v>0</v>
      </c>
      <c r="P431" s="24">
        <f t="shared" si="226"/>
        <v>0</v>
      </c>
      <c r="Q431" s="91"/>
      <c r="R431" s="89"/>
      <c r="S431" s="89"/>
      <c r="T431" s="61"/>
      <c r="U431" s="49"/>
      <c r="V431" s="50"/>
      <c r="W431" s="50"/>
      <c r="X431" s="50"/>
      <c r="Y431" s="50"/>
      <c r="Z431" s="50"/>
      <c r="AA431" s="50"/>
      <c r="AB431" s="50"/>
      <c r="AC431" s="50"/>
      <c r="AD431" s="50"/>
      <c r="AE431" s="50"/>
      <c r="AF431" s="47"/>
      <c r="AG431" s="98"/>
      <c r="AH431" s="89"/>
      <c r="AI431" s="89"/>
      <c r="AJ431" s="89"/>
      <c r="AK431" s="61"/>
      <c r="AL431" s="49"/>
      <c r="AM431" s="50"/>
      <c r="AN431" s="50"/>
      <c r="AO431" s="50"/>
      <c r="AP431" s="50"/>
      <c r="AQ431" s="50"/>
      <c r="AR431" s="50"/>
      <c r="AS431" s="50"/>
      <c r="AT431" s="50"/>
      <c r="AU431" s="50"/>
      <c r="AV431" s="50"/>
      <c r="AW431" s="47"/>
      <c r="AX431" s="98"/>
      <c r="AY431" s="89"/>
      <c r="AZ431" s="89"/>
      <c r="BA431" s="89"/>
      <c r="BB431" s="61"/>
      <c r="BC431" s="49"/>
      <c r="BD431" s="50"/>
      <c r="BE431" s="50"/>
      <c r="BF431" s="50"/>
      <c r="BG431" s="50"/>
      <c r="BH431" s="50"/>
      <c r="BI431" s="50"/>
      <c r="BJ431" s="50"/>
      <c r="BK431" s="50"/>
      <c r="BL431" s="50"/>
      <c r="BM431" s="50"/>
      <c r="BN431" s="47"/>
      <c r="BO431" s="98"/>
      <c r="BP431" s="89"/>
      <c r="BQ431" s="89"/>
      <c r="BR431" s="89"/>
      <c r="BS431" s="61"/>
      <c r="BT431" s="49"/>
      <c r="BU431" s="50"/>
      <c r="BV431" s="50"/>
      <c r="BW431" s="50"/>
      <c r="BX431" s="50"/>
      <c r="BY431" s="50"/>
      <c r="BZ431" s="50"/>
      <c r="CA431" s="50"/>
      <c r="CB431" s="50"/>
      <c r="CC431" s="50"/>
      <c r="CD431" s="50"/>
      <c r="CE431" s="47"/>
      <c r="CF431" s="98"/>
      <c r="CG431" s="89"/>
      <c r="CH431" s="89"/>
      <c r="CI431" s="89"/>
      <c r="CJ431" s="61"/>
      <c r="CK431" s="49"/>
      <c r="CL431" s="50"/>
      <c r="CM431" s="50"/>
      <c r="CN431" s="50"/>
      <c r="CO431" s="50"/>
      <c r="CP431" s="50"/>
      <c r="CQ431" s="50"/>
      <c r="CR431" s="50"/>
      <c r="CS431" s="50"/>
      <c r="CT431" s="50"/>
      <c r="CU431" s="50"/>
      <c r="CV431" s="47"/>
      <c r="CW431" s="98"/>
      <c r="CX431" s="89"/>
      <c r="CY431" s="89"/>
      <c r="CZ431" s="89"/>
      <c r="DA431" s="61"/>
      <c r="DB431" s="49"/>
      <c r="DC431" s="50"/>
      <c r="DD431" s="51"/>
      <c r="DE431" s="24"/>
      <c r="DF431" s="24"/>
      <c r="DG431" s="24"/>
      <c r="DH431" s="24"/>
      <c r="DI431" s="24"/>
      <c r="DJ431" s="24"/>
      <c r="DK431" s="24"/>
      <c r="DL431" s="24"/>
      <c r="DM431" s="22"/>
      <c r="DN431" s="91"/>
      <c r="DO431" s="88"/>
      <c r="DP431" s="89"/>
      <c r="DQ431" s="90"/>
      <c r="DR431" s="19"/>
      <c r="DS431" s="23"/>
      <c r="DT431" s="24"/>
      <c r="DU431" s="24"/>
      <c r="DV431" s="24"/>
      <c r="DW431" s="24"/>
      <c r="DX431" s="24"/>
      <c r="DY431" s="24"/>
      <c r="DZ431" s="24"/>
      <c r="EA431" s="24"/>
      <c r="EB431" s="24"/>
      <c r="EC431" s="24"/>
      <c r="ED431" s="22"/>
      <c r="EE431" s="91"/>
      <c r="EF431" s="88"/>
      <c r="EG431" s="89"/>
      <c r="EH431" s="90"/>
      <c r="EI431" s="19"/>
      <c r="EJ431" s="23"/>
      <c r="EK431" s="24"/>
      <c r="EL431" s="24"/>
      <c r="EM431" s="24"/>
      <c r="EN431" s="24"/>
      <c r="EO431" s="24"/>
      <c r="EP431" s="24"/>
      <c r="EQ431" s="24"/>
      <c r="ER431" s="24"/>
      <c r="ES431" s="24"/>
      <c r="ET431" s="24"/>
      <c r="EU431" s="22"/>
      <c r="EV431" s="91"/>
      <c r="EW431" s="88"/>
      <c r="EX431" s="89"/>
      <c r="EY431" s="90"/>
      <c r="EZ431" s="19"/>
      <c r="FA431" s="23"/>
      <c r="FB431" s="24"/>
      <c r="FC431" s="24"/>
      <c r="FD431" s="24"/>
      <c r="FE431" s="24"/>
      <c r="FF431" s="24"/>
      <c r="FG431" s="24"/>
      <c r="FH431" s="24"/>
      <c r="FI431" s="24"/>
      <c r="FJ431" s="24"/>
      <c r="FK431" s="24"/>
      <c r="FL431" s="22"/>
      <c r="FM431" s="91"/>
      <c r="FN431" s="88"/>
      <c r="FO431" s="89"/>
      <c r="FP431" s="90"/>
      <c r="FQ431" s="19"/>
      <c r="FR431" s="23"/>
      <c r="FS431" s="24"/>
      <c r="FT431" s="24"/>
      <c r="FU431" s="24"/>
      <c r="FV431" s="24"/>
      <c r="FW431" s="24"/>
      <c r="FX431" s="24"/>
      <c r="FY431" s="24"/>
      <c r="FZ431" s="24"/>
      <c r="GA431" s="24"/>
      <c r="GB431" s="24"/>
      <c r="GC431" s="22"/>
      <c r="GD431" s="91"/>
      <c r="GE431" s="88"/>
      <c r="GF431" s="89"/>
      <c r="GG431" s="90"/>
      <c r="GH431" s="19"/>
      <c r="GI431" s="23"/>
      <c r="GJ431" s="24"/>
      <c r="GK431" s="24"/>
      <c r="GL431" s="24"/>
      <c r="GM431" s="24"/>
      <c r="GN431" s="24"/>
      <c r="GO431" s="24"/>
      <c r="GP431" s="24"/>
      <c r="GQ431" s="24"/>
      <c r="GR431" s="24"/>
      <c r="GS431" s="24"/>
      <c r="GT431" s="22"/>
      <c r="GU431" s="91"/>
      <c r="GV431" s="88"/>
      <c r="GW431" s="89"/>
      <c r="GX431" s="90"/>
      <c r="GY431" s="19"/>
      <c r="GZ431" s="23"/>
      <c r="HA431" s="24"/>
      <c r="HB431" s="24"/>
      <c r="HC431" s="24"/>
      <c r="HD431" s="24"/>
      <c r="HE431" s="24"/>
      <c r="HF431" s="24"/>
      <c r="HG431" s="24"/>
      <c r="HH431" s="24"/>
      <c r="HI431" s="24"/>
      <c r="HJ431" s="24"/>
      <c r="HK431" s="22"/>
      <c r="HL431" s="91"/>
      <c r="HM431" s="88"/>
      <c r="HN431" s="89"/>
      <c r="HO431" s="90"/>
      <c r="HP431" s="19"/>
      <c r="HQ431" s="23"/>
      <c r="HR431" s="24"/>
      <c r="HS431" s="24"/>
      <c r="HT431" s="24"/>
      <c r="HU431" s="24"/>
      <c r="HV431" s="24"/>
      <c r="HW431" s="24"/>
      <c r="HX431" s="24"/>
      <c r="HY431" s="24"/>
      <c r="HZ431" s="24"/>
      <c r="IA431" s="24"/>
      <c r="IB431" s="22"/>
      <c r="IC431" s="91"/>
      <c r="ID431" s="88"/>
      <c r="IE431" s="89"/>
      <c r="IF431" s="90"/>
      <c r="IG431" s="19"/>
      <c r="IH431" s="23"/>
      <c r="II431" s="24"/>
      <c r="IJ431" s="24"/>
      <c r="IK431" s="24"/>
      <c r="IL431" s="24"/>
      <c r="IM431" s="24"/>
      <c r="IN431" s="24"/>
      <c r="IO431" s="24"/>
      <c r="IP431" s="24"/>
      <c r="IQ431" s="24"/>
      <c r="IR431" s="24"/>
      <c r="IS431" s="22"/>
    </row>
    <row r="432" spans="1:253" ht="19.5" customHeight="1">
      <c r="A432" s="100"/>
      <c r="B432" s="88"/>
      <c r="C432" s="23"/>
      <c r="D432" s="23"/>
      <c r="E432" s="23"/>
      <c r="F432" s="23">
        <v>2016</v>
      </c>
      <c r="G432" s="24">
        <f t="shared" si="225"/>
        <v>19454.3</v>
      </c>
      <c r="H432" s="24">
        <f t="shared" si="223"/>
        <v>19454.3</v>
      </c>
      <c r="I432" s="24">
        <f t="shared" si="226"/>
        <v>9982.5</v>
      </c>
      <c r="J432" s="24">
        <f t="shared" si="226"/>
        <v>9982.5</v>
      </c>
      <c r="K432" s="24">
        <f t="shared" si="226"/>
        <v>0</v>
      </c>
      <c r="L432" s="24">
        <f t="shared" si="226"/>
        <v>0</v>
      </c>
      <c r="M432" s="24">
        <f t="shared" si="226"/>
        <v>9471.8</v>
      </c>
      <c r="N432" s="24">
        <f t="shared" si="226"/>
        <v>9471.8</v>
      </c>
      <c r="O432" s="24">
        <f t="shared" si="226"/>
        <v>0</v>
      </c>
      <c r="P432" s="24">
        <f t="shared" si="226"/>
        <v>0</v>
      </c>
      <c r="Q432" s="91"/>
      <c r="R432" s="89"/>
      <c r="S432" s="89"/>
      <c r="T432" s="49"/>
      <c r="U432" s="49"/>
      <c r="V432" s="50"/>
      <c r="W432" s="50"/>
      <c r="X432" s="50"/>
      <c r="Y432" s="50"/>
      <c r="Z432" s="50"/>
      <c r="AA432" s="50"/>
      <c r="AB432" s="50"/>
      <c r="AC432" s="50"/>
      <c r="AD432" s="50"/>
      <c r="AE432" s="50"/>
      <c r="AF432" s="47"/>
      <c r="AG432" s="98"/>
      <c r="AH432" s="89"/>
      <c r="AI432" s="89"/>
      <c r="AJ432" s="89"/>
      <c r="AK432" s="49"/>
      <c r="AL432" s="49"/>
      <c r="AM432" s="50"/>
      <c r="AN432" s="50"/>
      <c r="AO432" s="50"/>
      <c r="AP432" s="50"/>
      <c r="AQ432" s="50"/>
      <c r="AR432" s="50"/>
      <c r="AS432" s="50"/>
      <c r="AT432" s="50"/>
      <c r="AU432" s="50"/>
      <c r="AV432" s="50"/>
      <c r="AW432" s="47"/>
      <c r="AX432" s="98"/>
      <c r="AY432" s="89"/>
      <c r="AZ432" s="89"/>
      <c r="BA432" s="89"/>
      <c r="BB432" s="49"/>
      <c r="BC432" s="49"/>
      <c r="BD432" s="50"/>
      <c r="BE432" s="50"/>
      <c r="BF432" s="50"/>
      <c r="BG432" s="50"/>
      <c r="BH432" s="50"/>
      <c r="BI432" s="50"/>
      <c r="BJ432" s="50"/>
      <c r="BK432" s="50"/>
      <c r="BL432" s="50"/>
      <c r="BM432" s="50"/>
      <c r="BN432" s="47"/>
      <c r="BO432" s="98"/>
      <c r="BP432" s="89"/>
      <c r="BQ432" s="89"/>
      <c r="BR432" s="89"/>
      <c r="BS432" s="49"/>
      <c r="BT432" s="49"/>
      <c r="BU432" s="50"/>
      <c r="BV432" s="50"/>
      <c r="BW432" s="50"/>
      <c r="BX432" s="50"/>
      <c r="BY432" s="50"/>
      <c r="BZ432" s="50"/>
      <c r="CA432" s="50"/>
      <c r="CB432" s="50"/>
      <c r="CC432" s="50"/>
      <c r="CD432" s="50"/>
      <c r="CE432" s="47"/>
      <c r="CF432" s="98"/>
      <c r="CG432" s="89"/>
      <c r="CH432" s="89"/>
      <c r="CI432" s="89"/>
      <c r="CJ432" s="49"/>
      <c r="CK432" s="49"/>
      <c r="CL432" s="50"/>
      <c r="CM432" s="50"/>
      <c r="CN432" s="50"/>
      <c r="CO432" s="50"/>
      <c r="CP432" s="50"/>
      <c r="CQ432" s="50"/>
      <c r="CR432" s="50"/>
      <c r="CS432" s="50"/>
      <c r="CT432" s="50"/>
      <c r="CU432" s="50"/>
      <c r="CV432" s="47"/>
      <c r="CW432" s="98"/>
      <c r="CX432" s="89"/>
      <c r="CY432" s="89"/>
      <c r="CZ432" s="89"/>
      <c r="DA432" s="49"/>
      <c r="DB432" s="49"/>
      <c r="DC432" s="50"/>
      <c r="DD432" s="51"/>
      <c r="DE432" s="24"/>
      <c r="DF432" s="24"/>
      <c r="DG432" s="24"/>
      <c r="DH432" s="24"/>
      <c r="DI432" s="24"/>
      <c r="DJ432" s="24"/>
      <c r="DK432" s="24"/>
      <c r="DL432" s="24"/>
      <c r="DM432" s="22"/>
      <c r="DN432" s="91"/>
      <c r="DO432" s="88"/>
      <c r="DP432" s="89"/>
      <c r="DQ432" s="90"/>
      <c r="DR432" s="23"/>
      <c r="DS432" s="23"/>
      <c r="DT432" s="24"/>
      <c r="DU432" s="24"/>
      <c r="DV432" s="24"/>
      <c r="DW432" s="24"/>
      <c r="DX432" s="24"/>
      <c r="DY432" s="24"/>
      <c r="DZ432" s="24"/>
      <c r="EA432" s="24"/>
      <c r="EB432" s="24"/>
      <c r="EC432" s="24"/>
      <c r="ED432" s="22"/>
      <c r="EE432" s="91"/>
      <c r="EF432" s="88"/>
      <c r="EG432" s="89"/>
      <c r="EH432" s="90"/>
      <c r="EI432" s="23"/>
      <c r="EJ432" s="23"/>
      <c r="EK432" s="24"/>
      <c r="EL432" s="24"/>
      <c r="EM432" s="24"/>
      <c r="EN432" s="24"/>
      <c r="EO432" s="24"/>
      <c r="EP432" s="24"/>
      <c r="EQ432" s="24"/>
      <c r="ER432" s="24"/>
      <c r="ES432" s="24"/>
      <c r="ET432" s="24"/>
      <c r="EU432" s="22"/>
      <c r="EV432" s="91"/>
      <c r="EW432" s="88"/>
      <c r="EX432" s="89"/>
      <c r="EY432" s="90"/>
      <c r="EZ432" s="23"/>
      <c r="FA432" s="23"/>
      <c r="FB432" s="24"/>
      <c r="FC432" s="24"/>
      <c r="FD432" s="24"/>
      <c r="FE432" s="24"/>
      <c r="FF432" s="24"/>
      <c r="FG432" s="24"/>
      <c r="FH432" s="24"/>
      <c r="FI432" s="24"/>
      <c r="FJ432" s="24"/>
      <c r="FK432" s="24"/>
      <c r="FL432" s="22"/>
      <c r="FM432" s="91"/>
      <c r="FN432" s="88"/>
      <c r="FO432" s="89"/>
      <c r="FP432" s="90"/>
      <c r="FQ432" s="23"/>
      <c r="FR432" s="23"/>
      <c r="FS432" s="24"/>
      <c r="FT432" s="24"/>
      <c r="FU432" s="24"/>
      <c r="FV432" s="24"/>
      <c r="FW432" s="24"/>
      <c r="FX432" s="24"/>
      <c r="FY432" s="24"/>
      <c r="FZ432" s="24"/>
      <c r="GA432" s="24"/>
      <c r="GB432" s="24"/>
      <c r="GC432" s="22"/>
      <c r="GD432" s="91"/>
      <c r="GE432" s="88"/>
      <c r="GF432" s="89"/>
      <c r="GG432" s="90"/>
      <c r="GH432" s="23"/>
      <c r="GI432" s="23"/>
      <c r="GJ432" s="24"/>
      <c r="GK432" s="24"/>
      <c r="GL432" s="24"/>
      <c r="GM432" s="24"/>
      <c r="GN432" s="24"/>
      <c r="GO432" s="24"/>
      <c r="GP432" s="24"/>
      <c r="GQ432" s="24"/>
      <c r="GR432" s="24"/>
      <c r="GS432" s="24"/>
      <c r="GT432" s="22"/>
      <c r="GU432" s="91"/>
      <c r="GV432" s="88"/>
      <c r="GW432" s="89"/>
      <c r="GX432" s="90"/>
      <c r="GY432" s="23"/>
      <c r="GZ432" s="23"/>
      <c r="HA432" s="24"/>
      <c r="HB432" s="24"/>
      <c r="HC432" s="24"/>
      <c r="HD432" s="24"/>
      <c r="HE432" s="24"/>
      <c r="HF432" s="24"/>
      <c r="HG432" s="24"/>
      <c r="HH432" s="24"/>
      <c r="HI432" s="24"/>
      <c r="HJ432" s="24"/>
      <c r="HK432" s="22"/>
      <c r="HL432" s="91"/>
      <c r="HM432" s="88"/>
      <c r="HN432" s="89"/>
      <c r="HO432" s="90"/>
      <c r="HP432" s="23"/>
      <c r="HQ432" s="23"/>
      <c r="HR432" s="24"/>
      <c r="HS432" s="24"/>
      <c r="HT432" s="24"/>
      <c r="HU432" s="24"/>
      <c r="HV432" s="24"/>
      <c r="HW432" s="24"/>
      <c r="HX432" s="24"/>
      <c r="HY432" s="24"/>
      <c r="HZ432" s="24"/>
      <c r="IA432" s="24"/>
      <c r="IB432" s="22"/>
      <c r="IC432" s="91"/>
      <c r="ID432" s="88"/>
      <c r="IE432" s="89"/>
      <c r="IF432" s="90"/>
      <c r="IG432" s="23"/>
      <c r="IH432" s="23"/>
      <c r="II432" s="24"/>
      <c r="IJ432" s="24"/>
      <c r="IK432" s="24"/>
      <c r="IL432" s="24"/>
      <c r="IM432" s="24"/>
      <c r="IN432" s="24"/>
      <c r="IO432" s="24"/>
      <c r="IP432" s="24"/>
      <c r="IQ432" s="24"/>
      <c r="IR432" s="24"/>
      <c r="IS432" s="22"/>
    </row>
    <row r="433" spans="1:253" ht="21.75" customHeight="1">
      <c r="A433" s="100"/>
      <c r="B433" s="88"/>
      <c r="C433" s="23"/>
      <c r="D433" s="23"/>
      <c r="E433" s="23"/>
      <c r="F433" s="23">
        <v>2017</v>
      </c>
      <c r="G433" s="24">
        <f t="shared" si="225"/>
        <v>7367.6</v>
      </c>
      <c r="H433" s="24">
        <f t="shared" si="223"/>
        <v>7367.6</v>
      </c>
      <c r="I433" s="24">
        <f t="shared" si="226"/>
        <v>4028.6</v>
      </c>
      <c r="J433" s="24">
        <f t="shared" si="226"/>
        <v>4028.6</v>
      </c>
      <c r="K433" s="24">
        <f t="shared" si="226"/>
        <v>0</v>
      </c>
      <c r="L433" s="24">
        <f t="shared" si="226"/>
        <v>0</v>
      </c>
      <c r="M433" s="24">
        <f t="shared" si="226"/>
        <v>3339</v>
      </c>
      <c r="N433" s="24">
        <f t="shared" si="226"/>
        <v>3339</v>
      </c>
      <c r="O433" s="24">
        <f t="shared" si="226"/>
        <v>0</v>
      </c>
      <c r="P433" s="24">
        <f t="shared" si="226"/>
        <v>0</v>
      </c>
      <c r="Q433" s="91"/>
      <c r="R433" s="89"/>
      <c r="S433" s="89"/>
      <c r="T433" s="49"/>
      <c r="U433" s="49"/>
      <c r="V433" s="50"/>
      <c r="W433" s="50"/>
      <c r="X433" s="50"/>
      <c r="Y433" s="50"/>
      <c r="Z433" s="50"/>
      <c r="AA433" s="50"/>
      <c r="AB433" s="50"/>
      <c r="AC433" s="50"/>
      <c r="AD433" s="50"/>
      <c r="AE433" s="50"/>
      <c r="AF433" s="47"/>
      <c r="AG433" s="98"/>
      <c r="AH433" s="89"/>
      <c r="AI433" s="89"/>
      <c r="AJ433" s="89"/>
      <c r="AK433" s="49"/>
      <c r="AL433" s="49"/>
      <c r="AM433" s="50"/>
      <c r="AN433" s="50"/>
      <c r="AO433" s="50"/>
      <c r="AP433" s="50"/>
      <c r="AQ433" s="50"/>
      <c r="AR433" s="50"/>
      <c r="AS433" s="50"/>
      <c r="AT433" s="50"/>
      <c r="AU433" s="50"/>
      <c r="AV433" s="50"/>
      <c r="AW433" s="47"/>
      <c r="AX433" s="98"/>
      <c r="AY433" s="89"/>
      <c r="AZ433" s="89"/>
      <c r="BA433" s="89"/>
      <c r="BB433" s="49"/>
      <c r="BC433" s="49"/>
      <c r="BD433" s="50"/>
      <c r="BE433" s="50"/>
      <c r="BF433" s="50"/>
      <c r="BG433" s="50"/>
      <c r="BH433" s="50"/>
      <c r="BI433" s="50"/>
      <c r="BJ433" s="50"/>
      <c r="BK433" s="50"/>
      <c r="BL433" s="50"/>
      <c r="BM433" s="50"/>
      <c r="BN433" s="47"/>
      <c r="BO433" s="98"/>
      <c r="BP433" s="89"/>
      <c r="BQ433" s="89"/>
      <c r="BR433" s="89"/>
      <c r="BS433" s="49"/>
      <c r="BT433" s="49"/>
      <c r="BU433" s="50"/>
      <c r="BV433" s="50"/>
      <c r="BW433" s="50"/>
      <c r="BX433" s="50"/>
      <c r="BY433" s="50"/>
      <c r="BZ433" s="50"/>
      <c r="CA433" s="50"/>
      <c r="CB433" s="50"/>
      <c r="CC433" s="50"/>
      <c r="CD433" s="50"/>
      <c r="CE433" s="47"/>
      <c r="CF433" s="98"/>
      <c r="CG433" s="89"/>
      <c r="CH433" s="89"/>
      <c r="CI433" s="89"/>
      <c r="CJ433" s="49"/>
      <c r="CK433" s="49"/>
      <c r="CL433" s="50"/>
      <c r="CM433" s="50"/>
      <c r="CN433" s="50"/>
      <c r="CO433" s="50"/>
      <c r="CP433" s="50"/>
      <c r="CQ433" s="50"/>
      <c r="CR433" s="50"/>
      <c r="CS433" s="50"/>
      <c r="CT433" s="50"/>
      <c r="CU433" s="50"/>
      <c r="CV433" s="47"/>
      <c r="CW433" s="98"/>
      <c r="CX433" s="89"/>
      <c r="CY433" s="89"/>
      <c r="CZ433" s="89"/>
      <c r="DA433" s="49"/>
      <c r="DB433" s="49"/>
      <c r="DC433" s="50"/>
      <c r="DD433" s="51"/>
      <c r="DE433" s="24"/>
      <c r="DF433" s="24"/>
      <c r="DG433" s="24"/>
      <c r="DH433" s="24"/>
      <c r="DI433" s="24"/>
      <c r="DJ433" s="24"/>
      <c r="DK433" s="24"/>
      <c r="DL433" s="24"/>
      <c r="DM433" s="22"/>
      <c r="DN433" s="91"/>
      <c r="DO433" s="88"/>
      <c r="DP433" s="89"/>
      <c r="DQ433" s="90"/>
      <c r="DR433" s="23"/>
      <c r="DS433" s="23"/>
      <c r="DT433" s="24"/>
      <c r="DU433" s="24"/>
      <c r="DV433" s="24"/>
      <c r="DW433" s="24"/>
      <c r="DX433" s="24"/>
      <c r="DY433" s="24"/>
      <c r="DZ433" s="24"/>
      <c r="EA433" s="24"/>
      <c r="EB433" s="24"/>
      <c r="EC433" s="24"/>
      <c r="ED433" s="22"/>
      <c r="EE433" s="91"/>
      <c r="EF433" s="88"/>
      <c r="EG433" s="89"/>
      <c r="EH433" s="90"/>
      <c r="EI433" s="23"/>
      <c r="EJ433" s="23"/>
      <c r="EK433" s="24"/>
      <c r="EL433" s="24"/>
      <c r="EM433" s="24"/>
      <c r="EN433" s="24"/>
      <c r="EO433" s="24"/>
      <c r="EP433" s="24"/>
      <c r="EQ433" s="24"/>
      <c r="ER433" s="24"/>
      <c r="ES433" s="24"/>
      <c r="ET433" s="24"/>
      <c r="EU433" s="22"/>
      <c r="EV433" s="91"/>
      <c r="EW433" s="88"/>
      <c r="EX433" s="89"/>
      <c r="EY433" s="90"/>
      <c r="EZ433" s="23"/>
      <c r="FA433" s="23"/>
      <c r="FB433" s="24"/>
      <c r="FC433" s="24"/>
      <c r="FD433" s="24"/>
      <c r="FE433" s="24"/>
      <c r="FF433" s="24"/>
      <c r="FG433" s="24"/>
      <c r="FH433" s="24"/>
      <c r="FI433" s="24"/>
      <c r="FJ433" s="24"/>
      <c r="FK433" s="24"/>
      <c r="FL433" s="22"/>
      <c r="FM433" s="91"/>
      <c r="FN433" s="88"/>
      <c r="FO433" s="89"/>
      <c r="FP433" s="90"/>
      <c r="FQ433" s="23"/>
      <c r="FR433" s="23"/>
      <c r="FS433" s="24"/>
      <c r="FT433" s="24"/>
      <c r="FU433" s="24"/>
      <c r="FV433" s="24"/>
      <c r="FW433" s="24"/>
      <c r="FX433" s="24"/>
      <c r="FY433" s="24"/>
      <c r="FZ433" s="24"/>
      <c r="GA433" s="24"/>
      <c r="GB433" s="24"/>
      <c r="GC433" s="22"/>
      <c r="GD433" s="91"/>
      <c r="GE433" s="88"/>
      <c r="GF433" s="89"/>
      <c r="GG433" s="90"/>
      <c r="GH433" s="23"/>
      <c r="GI433" s="23"/>
      <c r="GJ433" s="24"/>
      <c r="GK433" s="24"/>
      <c r="GL433" s="24"/>
      <c r="GM433" s="24"/>
      <c r="GN433" s="24"/>
      <c r="GO433" s="24"/>
      <c r="GP433" s="24"/>
      <c r="GQ433" s="24"/>
      <c r="GR433" s="24"/>
      <c r="GS433" s="24"/>
      <c r="GT433" s="22"/>
      <c r="GU433" s="91"/>
      <c r="GV433" s="88"/>
      <c r="GW433" s="89"/>
      <c r="GX433" s="90"/>
      <c r="GY433" s="23"/>
      <c r="GZ433" s="23"/>
      <c r="HA433" s="24"/>
      <c r="HB433" s="24"/>
      <c r="HC433" s="24"/>
      <c r="HD433" s="24"/>
      <c r="HE433" s="24"/>
      <c r="HF433" s="24"/>
      <c r="HG433" s="24"/>
      <c r="HH433" s="24"/>
      <c r="HI433" s="24"/>
      <c r="HJ433" s="24"/>
      <c r="HK433" s="22"/>
      <c r="HL433" s="91"/>
      <c r="HM433" s="88"/>
      <c r="HN433" s="89"/>
      <c r="HO433" s="90"/>
      <c r="HP433" s="23"/>
      <c r="HQ433" s="23"/>
      <c r="HR433" s="24"/>
      <c r="HS433" s="24"/>
      <c r="HT433" s="24"/>
      <c r="HU433" s="24"/>
      <c r="HV433" s="24"/>
      <c r="HW433" s="24"/>
      <c r="HX433" s="24"/>
      <c r="HY433" s="24"/>
      <c r="HZ433" s="24"/>
      <c r="IA433" s="24"/>
      <c r="IB433" s="22"/>
      <c r="IC433" s="91"/>
      <c r="ID433" s="88"/>
      <c r="IE433" s="89"/>
      <c r="IF433" s="90"/>
      <c r="IG433" s="23"/>
      <c r="IH433" s="23"/>
      <c r="II433" s="24"/>
      <c r="IJ433" s="24"/>
      <c r="IK433" s="24"/>
      <c r="IL433" s="24"/>
      <c r="IM433" s="24"/>
      <c r="IN433" s="24"/>
      <c r="IO433" s="24"/>
      <c r="IP433" s="24"/>
      <c r="IQ433" s="24"/>
      <c r="IR433" s="24"/>
      <c r="IS433" s="22"/>
    </row>
    <row r="434" spans="1:253" ht="21.75" customHeight="1">
      <c r="A434" s="100"/>
      <c r="B434" s="88"/>
      <c r="C434" s="23"/>
      <c r="D434" s="23"/>
      <c r="E434" s="23"/>
      <c r="F434" s="23">
        <v>2018</v>
      </c>
      <c r="G434" s="24">
        <f t="shared" si="225"/>
        <v>3696.8</v>
      </c>
      <c r="H434" s="24">
        <f t="shared" si="223"/>
        <v>3696.8</v>
      </c>
      <c r="I434" s="24">
        <f t="shared" si="226"/>
        <v>357.8</v>
      </c>
      <c r="J434" s="24">
        <f t="shared" si="226"/>
        <v>357.8</v>
      </c>
      <c r="K434" s="24">
        <f t="shared" si="226"/>
        <v>0</v>
      </c>
      <c r="L434" s="24">
        <f t="shared" si="226"/>
        <v>0</v>
      </c>
      <c r="M434" s="24">
        <f t="shared" si="226"/>
        <v>3339</v>
      </c>
      <c r="N434" s="24">
        <f t="shared" si="226"/>
        <v>3339</v>
      </c>
      <c r="O434" s="24">
        <f t="shared" si="226"/>
        <v>0</v>
      </c>
      <c r="P434" s="24">
        <f t="shared" si="226"/>
        <v>0</v>
      </c>
      <c r="Q434" s="91"/>
      <c r="R434" s="89"/>
      <c r="S434" s="89"/>
      <c r="T434" s="49"/>
      <c r="U434" s="49"/>
      <c r="V434" s="50"/>
      <c r="W434" s="50"/>
      <c r="X434" s="50"/>
      <c r="Y434" s="50"/>
      <c r="Z434" s="50"/>
      <c r="AA434" s="50"/>
      <c r="AB434" s="50"/>
      <c r="AC434" s="50"/>
      <c r="AD434" s="50"/>
      <c r="AE434" s="50"/>
      <c r="AF434" s="47"/>
      <c r="AG434" s="98"/>
      <c r="AH434" s="89"/>
      <c r="AI434" s="89"/>
      <c r="AJ434" s="89"/>
      <c r="AK434" s="49"/>
      <c r="AL434" s="49"/>
      <c r="AM434" s="50"/>
      <c r="AN434" s="50"/>
      <c r="AO434" s="50"/>
      <c r="AP434" s="50"/>
      <c r="AQ434" s="50"/>
      <c r="AR434" s="50"/>
      <c r="AS434" s="50"/>
      <c r="AT434" s="50"/>
      <c r="AU434" s="50"/>
      <c r="AV434" s="50"/>
      <c r="AW434" s="47"/>
      <c r="AX434" s="98"/>
      <c r="AY434" s="89"/>
      <c r="AZ434" s="89"/>
      <c r="BA434" s="89"/>
      <c r="BB434" s="49"/>
      <c r="BC434" s="49"/>
      <c r="BD434" s="50"/>
      <c r="BE434" s="50"/>
      <c r="BF434" s="50"/>
      <c r="BG434" s="50"/>
      <c r="BH434" s="50"/>
      <c r="BI434" s="50"/>
      <c r="BJ434" s="50"/>
      <c r="BK434" s="50"/>
      <c r="BL434" s="50"/>
      <c r="BM434" s="50"/>
      <c r="BN434" s="47"/>
      <c r="BO434" s="98"/>
      <c r="BP434" s="89"/>
      <c r="BQ434" s="89"/>
      <c r="BR434" s="89"/>
      <c r="BS434" s="49"/>
      <c r="BT434" s="49"/>
      <c r="BU434" s="50"/>
      <c r="BV434" s="50"/>
      <c r="BW434" s="50"/>
      <c r="BX434" s="50"/>
      <c r="BY434" s="50"/>
      <c r="BZ434" s="50"/>
      <c r="CA434" s="50"/>
      <c r="CB434" s="50"/>
      <c r="CC434" s="50"/>
      <c r="CD434" s="50"/>
      <c r="CE434" s="47"/>
      <c r="CF434" s="98"/>
      <c r="CG434" s="89"/>
      <c r="CH434" s="89"/>
      <c r="CI434" s="89"/>
      <c r="CJ434" s="49"/>
      <c r="CK434" s="49"/>
      <c r="CL434" s="50"/>
      <c r="CM434" s="50"/>
      <c r="CN434" s="50"/>
      <c r="CO434" s="50"/>
      <c r="CP434" s="50"/>
      <c r="CQ434" s="50"/>
      <c r="CR434" s="50"/>
      <c r="CS434" s="50"/>
      <c r="CT434" s="50"/>
      <c r="CU434" s="50"/>
      <c r="CV434" s="47"/>
      <c r="CW434" s="98"/>
      <c r="CX434" s="89"/>
      <c r="CY434" s="89"/>
      <c r="CZ434" s="89"/>
      <c r="DA434" s="49"/>
      <c r="DB434" s="49"/>
      <c r="DC434" s="50"/>
      <c r="DD434" s="51"/>
      <c r="DE434" s="24"/>
      <c r="DF434" s="24"/>
      <c r="DG434" s="24"/>
      <c r="DH434" s="24"/>
      <c r="DI434" s="24"/>
      <c r="DJ434" s="24"/>
      <c r="DK434" s="24"/>
      <c r="DL434" s="24"/>
      <c r="DM434" s="22"/>
      <c r="DN434" s="91"/>
      <c r="DO434" s="88"/>
      <c r="DP434" s="89"/>
      <c r="DQ434" s="90"/>
      <c r="DR434" s="23"/>
      <c r="DS434" s="23"/>
      <c r="DT434" s="24"/>
      <c r="DU434" s="24"/>
      <c r="DV434" s="24"/>
      <c r="DW434" s="24"/>
      <c r="DX434" s="24"/>
      <c r="DY434" s="24"/>
      <c r="DZ434" s="24"/>
      <c r="EA434" s="24"/>
      <c r="EB434" s="24"/>
      <c r="EC434" s="24"/>
      <c r="ED434" s="22"/>
      <c r="EE434" s="91"/>
      <c r="EF434" s="88"/>
      <c r="EG434" s="89"/>
      <c r="EH434" s="90"/>
      <c r="EI434" s="23"/>
      <c r="EJ434" s="23"/>
      <c r="EK434" s="24"/>
      <c r="EL434" s="24"/>
      <c r="EM434" s="24"/>
      <c r="EN434" s="24"/>
      <c r="EO434" s="24"/>
      <c r="EP434" s="24"/>
      <c r="EQ434" s="24"/>
      <c r="ER434" s="24"/>
      <c r="ES434" s="24"/>
      <c r="ET434" s="24"/>
      <c r="EU434" s="22"/>
      <c r="EV434" s="91"/>
      <c r="EW434" s="88"/>
      <c r="EX434" s="89"/>
      <c r="EY434" s="90"/>
      <c r="EZ434" s="23"/>
      <c r="FA434" s="23"/>
      <c r="FB434" s="24"/>
      <c r="FC434" s="24"/>
      <c r="FD434" s="24"/>
      <c r="FE434" s="24"/>
      <c r="FF434" s="24"/>
      <c r="FG434" s="24"/>
      <c r="FH434" s="24"/>
      <c r="FI434" s="24"/>
      <c r="FJ434" s="24"/>
      <c r="FK434" s="24"/>
      <c r="FL434" s="22"/>
      <c r="FM434" s="91"/>
      <c r="FN434" s="88"/>
      <c r="FO434" s="89"/>
      <c r="FP434" s="90"/>
      <c r="FQ434" s="23"/>
      <c r="FR434" s="23"/>
      <c r="FS434" s="24"/>
      <c r="FT434" s="24"/>
      <c r="FU434" s="24"/>
      <c r="FV434" s="24"/>
      <c r="FW434" s="24"/>
      <c r="FX434" s="24"/>
      <c r="FY434" s="24"/>
      <c r="FZ434" s="24"/>
      <c r="GA434" s="24"/>
      <c r="GB434" s="24"/>
      <c r="GC434" s="22"/>
      <c r="GD434" s="91"/>
      <c r="GE434" s="88"/>
      <c r="GF434" s="89"/>
      <c r="GG434" s="90"/>
      <c r="GH434" s="23"/>
      <c r="GI434" s="23"/>
      <c r="GJ434" s="24"/>
      <c r="GK434" s="24"/>
      <c r="GL434" s="24"/>
      <c r="GM434" s="24"/>
      <c r="GN434" s="24"/>
      <c r="GO434" s="24"/>
      <c r="GP434" s="24"/>
      <c r="GQ434" s="24"/>
      <c r="GR434" s="24"/>
      <c r="GS434" s="24"/>
      <c r="GT434" s="22"/>
      <c r="GU434" s="91"/>
      <c r="GV434" s="88"/>
      <c r="GW434" s="89"/>
      <c r="GX434" s="90"/>
      <c r="GY434" s="23"/>
      <c r="GZ434" s="23"/>
      <c r="HA434" s="24"/>
      <c r="HB434" s="24"/>
      <c r="HC434" s="24"/>
      <c r="HD434" s="24"/>
      <c r="HE434" s="24"/>
      <c r="HF434" s="24"/>
      <c r="HG434" s="24"/>
      <c r="HH434" s="24"/>
      <c r="HI434" s="24"/>
      <c r="HJ434" s="24"/>
      <c r="HK434" s="22"/>
      <c r="HL434" s="91"/>
      <c r="HM434" s="88"/>
      <c r="HN434" s="89"/>
      <c r="HO434" s="90"/>
      <c r="HP434" s="23"/>
      <c r="HQ434" s="23"/>
      <c r="HR434" s="24"/>
      <c r="HS434" s="24"/>
      <c r="HT434" s="24"/>
      <c r="HU434" s="24"/>
      <c r="HV434" s="24"/>
      <c r="HW434" s="24"/>
      <c r="HX434" s="24"/>
      <c r="HY434" s="24"/>
      <c r="HZ434" s="24"/>
      <c r="IA434" s="24"/>
      <c r="IB434" s="22"/>
      <c r="IC434" s="91"/>
      <c r="ID434" s="88"/>
      <c r="IE434" s="89"/>
      <c r="IF434" s="90"/>
      <c r="IG434" s="23"/>
      <c r="IH434" s="23"/>
      <c r="II434" s="24"/>
      <c r="IJ434" s="24"/>
      <c r="IK434" s="24"/>
      <c r="IL434" s="24"/>
      <c r="IM434" s="24"/>
      <c r="IN434" s="24"/>
      <c r="IO434" s="24"/>
      <c r="IP434" s="24"/>
      <c r="IQ434" s="24"/>
      <c r="IR434" s="24"/>
      <c r="IS434" s="22"/>
    </row>
    <row r="435" spans="1:253" ht="18.75" customHeight="1">
      <c r="A435" s="100"/>
      <c r="B435" s="88"/>
      <c r="C435" s="23"/>
      <c r="D435" s="23"/>
      <c r="E435" s="23"/>
      <c r="F435" s="23">
        <v>2019</v>
      </c>
      <c r="G435" s="24">
        <f t="shared" si="225"/>
        <v>0</v>
      </c>
      <c r="H435" s="24">
        <f t="shared" si="223"/>
        <v>0</v>
      </c>
      <c r="I435" s="24">
        <f t="shared" si="226"/>
        <v>0</v>
      </c>
      <c r="J435" s="24">
        <f t="shared" si="226"/>
        <v>0</v>
      </c>
      <c r="K435" s="24">
        <f t="shared" si="226"/>
        <v>0</v>
      </c>
      <c r="L435" s="24">
        <f t="shared" si="226"/>
        <v>0</v>
      </c>
      <c r="M435" s="24">
        <f t="shared" si="226"/>
        <v>0</v>
      </c>
      <c r="N435" s="24">
        <f t="shared" si="226"/>
        <v>0</v>
      </c>
      <c r="O435" s="24">
        <f t="shared" si="226"/>
        <v>0</v>
      </c>
      <c r="P435" s="24">
        <f t="shared" si="226"/>
        <v>0</v>
      </c>
      <c r="Q435" s="91"/>
      <c r="R435" s="89"/>
      <c r="S435" s="89"/>
      <c r="T435" s="49"/>
      <c r="U435" s="49"/>
      <c r="V435" s="50"/>
      <c r="W435" s="50"/>
      <c r="X435" s="50"/>
      <c r="Y435" s="50"/>
      <c r="Z435" s="50"/>
      <c r="AA435" s="50"/>
      <c r="AB435" s="50"/>
      <c r="AC435" s="50"/>
      <c r="AD435" s="50"/>
      <c r="AE435" s="50"/>
      <c r="AF435" s="47"/>
      <c r="AG435" s="98"/>
      <c r="AH435" s="89"/>
      <c r="AI435" s="89"/>
      <c r="AJ435" s="89"/>
      <c r="AK435" s="49"/>
      <c r="AL435" s="49"/>
      <c r="AM435" s="50"/>
      <c r="AN435" s="50"/>
      <c r="AO435" s="50"/>
      <c r="AP435" s="50"/>
      <c r="AQ435" s="50"/>
      <c r="AR435" s="50"/>
      <c r="AS435" s="50"/>
      <c r="AT435" s="50"/>
      <c r="AU435" s="50"/>
      <c r="AV435" s="50"/>
      <c r="AW435" s="47"/>
      <c r="AX435" s="98"/>
      <c r="AY435" s="89"/>
      <c r="AZ435" s="89"/>
      <c r="BA435" s="89"/>
      <c r="BB435" s="49"/>
      <c r="BC435" s="49"/>
      <c r="BD435" s="50"/>
      <c r="BE435" s="50"/>
      <c r="BF435" s="50"/>
      <c r="BG435" s="50"/>
      <c r="BH435" s="50"/>
      <c r="BI435" s="50"/>
      <c r="BJ435" s="50"/>
      <c r="BK435" s="50"/>
      <c r="BL435" s="50"/>
      <c r="BM435" s="50"/>
      <c r="BN435" s="47"/>
      <c r="BO435" s="98"/>
      <c r="BP435" s="89"/>
      <c r="BQ435" s="89"/>
      <c r="BR435" s="89"/>
      <c r="BS435" s="49"/>
      <c r="BT435" s="49"/>
      <c r="BU435" s="50"/>
      <c r="BV435" s="50"/>
      <c r="BW435" s="50"/>
      <c r="BX435" s="50"/>
      <c r="BY435" s="50"/>
      <c r="BZ435" s="50"/>
      <c r="CA435" s="50"/>
      <c r="CB435" s="50"/>
      <c r="CC435" s="50"/>
      <c r="CD435" s="50"/>
      <c r="CE435" s="47"/>
      <c r="CF435" s="98"/>
      <c r="CG435" s="89"/>
      <c r="CH435" s="89"/>
      <c r="CI435" s="89"/>
      <c r="CJ435" s="49"/>
      <c r="CK435" s="49"/>
      <c r="CL435" s="50"/>
      <c r="CM435" s="50"/>
      <c r="CN435" s="50"/>
      <c r="CO435" s="50"/>
      <c r="CP435" s="50"/>
      <c r="CQ435" s="50"/>
      <c r="CR435" s="50"/>
      <c r="CS435" s="50"/>
      <c r="CT435" s="50"/>
      <c r="CU435" s="50"/>
      <c r="CV435" s="47"/>
      <c r="CW435" s="98"/>
      <c r="CX435" s="89"/>
      <c r="CY435" s="89"/>
      <c r="CZ435" s="89"/>
      <c r="DA435" s="49"/>
      <c r="DB435" s="49"/>
      <c r="DC435" s="50"/>
      <c r="DD435" s="51"/>
      <c r="DE435" s="24"/>
      <c r="DF435" s="24"/>
      <c r="DG435" s="24"/>
      <c r="DH435" s="24"/>
      <c r="DI435" s="24"/>
      <c r="DJ435" s="24"/>
      <c r="DK435" s="24"/>
      <c r="DL435" s="24"/>
      <c r="DM435" s="22"/>
      <c r="DN435" s="91"/>
      <c r="DO435" s="88"/>
      <c r="DP435" s="89"/>
      <c r="DQ435" s="90"/>
      <c r="DR435" s="23"/>
      <c r="DS435" s="23"/>
      <c r="DT435" s="24"/>
      <c r="DU435" s="24"/>
      <c r="DV435" s="24"/>
      <c r="DW435" s="24"/>
      <c r="DX435" s="24"/>
      <c r="DY435" s="24"/>
      <c r="DZ435" s="24"/>
      <c r="EA435" s="24"/>
      <c r="EB435" s="24"/>
      <c r="EC435" s="24"/>
      <c r="ED435" s="22"/>
      <c r="EE435" s="91"/>
      <c r="EF435" s="88"/>
      <c r="EG435" s="89"/>
      <c r="EH435" s="90"/>
      <c r="EI435" s="23"/>
      <c r="EJ435" s="23"/>
      <c r="EK435" s="24"/>
      <c r="EL435" s="24"/>
      <c r="EM435" s="24"/>
      <c r="EN435" s="24"/>
      <c r="EO435" s="24"/>
      <c r="EP435" s="24"/>
      <c r="EQ435" s="24"/>
      <c r="ER435" s="24"/>
      <c r="ES435" s="24"/>
      <c r="ET435" s="24"/>
      <c r="EU435" s="22"/>
      <c r="EV435" s="91"/>
      <c r="EW435" s="88"/>
      <c r="EX435" s="89"/>
      <c r="EY435" s="90"/>
      <c r="EZ435" s="23"/>
      <c r="FA435" s="23"/>
      <c r="FB435" s="24"/>
      <c r="FC435" s="24"/>
      <c r="FD435" s="24"/>
      <c r="FE435" s="24"/>
      <c r="FF435" s="24"/>
      <c r="FG435" s="24"/>
      <c r="FH435" s="24"/>
      <c r="FI435" s="24"/>
      <c r="FJ435" s="24"/>
      <c r="FK435" s="24"/>
      <c r="FL435" s="22"/>
      <c r="FM435" s="91"/>
      <c r="FN435" s="88"/>
      <c r="FO435" s="89"/>
      <c r="FP435" s="90"/>
      <c r="FQ435" s="23"/>
      <c r="FR435" s="23"/>
      <c r="FS435" s="24"/>
      <c r="FT435" s="24"/>
      <c r="FU435" s="24"/>
      <c r="FV435" s="24"/>
      <c r="FW435" s="24"/>
      <c r="FX435" s="24"/>
      <c r="FY435" s="24"/>
      <c r="FZ435" s="24"/>
      <c r="GA435" s="24"/>
      <c r="GB435" s="24"/>
      <c r="GC435" s="22"/>
      <c r="GD435" s="91"/>
      <c r="GE435" s="88"/>
      <c r="GF435" s="89"/>
      <c r="GG435" s="90"/>
      <c r="GH435" s="23"/>
      <c r="GI435" s="23"/>
      <c r="GJ435" s="24"/>
      <c r="GK435" s="24"/>
      <c r="GL435" s="24"/>
      <c r="GM435" s="24"/>
      <c r="GN435" s="24"/>
      <c r="GO435" s="24"/>
      <c r="GP435" s="24"/>
      <c r="GQ435" s="24"/>
      <c r="GR435" s="24"/>
      <c r="GS435" s="24"/>
      <c r="GT435" s="22"/>
      <c r="GU435" s="91"/>
      <c r="GV435" s="88"/>
      <c r="GW435" s="89"/>
      <c r="GX435" s="90"/>
      <c r="GY435" s="23"/>
      <c r="GZ435" s="23"/>
      <c r="HA435" s="24"/>
      <c r="HB435" s="24"/>
      <c r="HC435" s="24"/>
      <c r="HD435" s="24"/>
      <c r="HE435" s="24"/>
      <c r="HF435" s="24"/>
      <c r="HG435" s="24"/>
      <c r="HH435" s="24"/>
      <c r="HI435" s="24"/>
      <c r="HJ435" s="24"/>
      <c r="HK435" s="22"/>
      <c r="HL435" s="91"/>
      <c r="HM435" s="88"/>
      <c r="HN435" s="89"/>
      <c r="HO435" s="90"/>
      <c r="HP435" s="23"/>
      <c r="HQ435" s="23"/>
      <c r="HR435" s="24"/>
      <c r="HS435" s="24"/>
      <c r="HT435" s="24"/>
      <c r="HU435" s="24"/>
      <c r="HV435" s="24"/>
      <c r="HW435" s="24"/>
      <c r="HX435" s="24"/>
      <c r="HY435" s="24"/>
      <c r="HZ435" s="24"/>
      <c r="IA435" s="24"/>
      <c r="IB435" s="22"/>
      <c r="IC435" s="91"/>
      <c r="ID435" s="88"/>
      <c r="IE435" s="89"/>
      <c r="IF435" s="90"/>
      <c r="IG435" s="23"/>
      <c r="IH435" s="23"/>
      <c r="II435" s="24"/>
      <c r="IJ435" s="24"/>
      <c r="IK435" s="24"/>
      <c r="IL435" s="24"/>
      <c r="IM435" s="24"/>
      <c r="IN435" s="24"/>
      <c r="IO435" s="24"/>
      <c r="IP435" s="24"/>
      <c r="IQ435" s="24"/>
      <c r="IR435" s="24"/>
      <c r="IS435" s="22"/>
    </row>
    <row r="436" spans="1:253" ht="20.25" customHeight="1">
      <c r="A436" s="100"/>
      <c r="B436" s="88"/>
      <c r="C436" s="19"/>
      <c r="D436" s="19"/>
      <c r="E436" s="19"/>
      <c r="F436" s="23">
        <v>2020</v>
      </c>
      <c r="G436" s="24">
        <f t="shared" si="225"/>
        <v>60425</v>
      </c>
      <c r="H436" s="24">
        <f t="shared" si="223"/>
        <v>60425</v>
      </c>
      <c r="I436" s="24">
        <f t="shared" si="226"/>
        <v>60425</v>
      </c>
      <c r="J436" s="24">
        <f t="shared" si="226"/>
        <v>60425</v>
      </c>
      <c r="K436" s="24">
        <f t="shared" si="226"/>
        <v>0</v>
      </c>
      <c r="L436" s="24">
        <f t="shared" si="226"/>
        <v>0</v>
      </c>
      <c r="M436" s="24">
        <f t="shared" si="226"/>
        <v>0</v>
      </c>
      <c r="N436" s="24">
        <f t="shared" si="226"/>
        <v>0</v>
      </c>
      <c r="O436" s="24">
        <f t="shared" si="226"/>
        <v>0</v>
      </c>
      <c r="P436" s="24">
        <f t="shared" si="226"/>
        <v>0</v>
      </c>
      <c r="Q436" s="91"/>
      <c r="R436" s="89"/>
      <c r="S436" s="89"/>
      <c r="T436" s="61"/>
      <c r="U436" s="49"/>
      <c r="V436" s="50"/>
      <c r="W436" s="50"/>
      <c r="X436" s="50"/>
      <c r="Y436" s="50"/>
      <c r="Z436" s="50"/>
      <c r="AA436" s="50"/>
      <c r="AB436" s="50"/>
      <c r="AC436" s="50"/>
      <c r="AD436" s="50"/>
      <c r="AE436" s="50"/>
      <c r="AF436" s="47"/>
      <c r="AG436" s="98"/>
      <c r="AH436" s="89"/>
      <c r="AI436" s="89"/>
      <c r="AJ436" s="89"/>
      <c r="AK436" s="61"/>
      <c r="AL436" s="49"/>
      <c r="AM436" s="50"/>
      <c r="AN436" s="50"/>
      <c r="AO436" s="50"/>
      <c r="AP436" s="50"/>
      <c r="AQ436" s="50"/>
      <c r="AR436" s="50"/>
      <c r="AS436" s="50"/>
      <c r="AT436" s="50"/>
      <c r="AU436" s="50"/>
      <c r="AV436" s="50"/>
      <c r="AW436" s="47"/>
      <c r="AX436" s="98"/>
      <c r="AY436" s="89"/>
      <c r="AZ436" s="89"/>
      <c r="BA436" s="89"/>
      <c r="BB436" s="61"/>
      <c r="BC436" s="49"/>
      <c r="BD436" s="50"/>
      <c r="BE436" s="50"/>
      <c r="BF436" s="50"/>
      <c r="BG436" s="50"/>
      <c r="BH436" s="50"/>
      <c r="BI436" s="50"/>
      <c r="BJ436" s="50"/>
      <c r="BK436" s="50"/>
      <c r="BL436" s="50"/>
      <c r="BM436" s="50"/>
      <c r="BN436" s="47"/>
      <c r="BO436" s="98"/>
      <c r="BP436" s="89"/>
      <c r="BQ436" s="89"/>
      <c r="BR436" s="89"/>
      <c r="BS436" s="61"/>
      <c r="BT436" s="49"/>
      <c r="BU436" s="50"/>
      <c r="BV436" s="50"/>
      <c r="BW436" s="50"/>
      <c r="BX436" s="50"/>
      <c r="BY436" s="50"/>
      <c r="BZ436" s="50"/>
      <c r="CA436" s="50"/>
      <c r="CB436" s="50"/>
      <c r="CC436" s="50"/>
      <c r="CD436" s="50"/>
      <c r="CE436" s="47"/>
      <c r="CF436" s="98"/>
      <c r="CG436" s="89"/>
      <c r="CH436" s="89"/>
      <c r="CI436" s="89"/>
      <c r="CJ436" s="61"/>
      <c r="CK436" s="49"/>
      <c r="CL436" s="50"/>
      <c r="CM436" s="50"/>
      <c r="CN436" s="50"/>
      <c r="CO436" s="50"/>
      <c r="CP436" s="50"/>
      <c r="CQ436" s="50"/>
      <c r="CR436" s="50"/>
      <c r="CS436" s="50"/>
      <c r="CT436" s="50"/>
      <c r="CU436" s="50"/>
      <c r="CV436" s="47"/>
      <c r="CW436" s="98"/>
      <c r="CX436" s="89"/>
      <c r="CY436" s="89"/>
      <c r="CZ436" s="89"/>
      <c r="DA436" s="61"/>
      <c r="DB436" s="49"/>
      <c r="DC436" s="50"/>
      <c r="DD436" s="51"/>
      <c r="DE436" s="24"/>
      <c r="DF436" s="24"/>
      <c r="DG436" s="24"/>
      <c r="DH436" s="24"/>
      <c r="DI436" s="24"/>
      <c r="DJ436" s="24"/>
      <c r="DK436" s="24"/>
      <c r="DL436" s="24"/>
      <c r="DM436" s="22"/>
      <c r="DN436" s="91"/>
      <c r="DO436" s="88"/>
      <c r="DP436" s="89"/>
      <c r="DQ436" s="90"/>
      <c r="DR436" s="19"/>
      <c r="DS436" s="23"/>
      <c r="DT436" s="24"/>
      <c r="DU436" s="24"/>
      <c r="DV436" s="24"/>
      <c r="DW436" s="24"/>
      <c r="DX436" s="24"/>
      <c r="DY436" s="24"/>
      <c r="DZ436" s="24"/>
      <c r="EA436" s="24"/>
      <c r="EB436" s="24"/>
      <c r="EC436" s="24"/>
      <c r="ED436" s="22"/>
      <c r="EE436" s="91"/>
      <c r="EF436" s="88"/>
      <c r="EG436" s="89"/>
      <c r="EH436" s="90"/>
      <c r="EI436" s="19"/>
      <c r="EJ436" s="23"/>
      <c r="EK436" s="24"/>
      <c r="EL436" s="24"/>
      <c r="EM436" s="24"/>
      <c r="EN436" s="24"/>
      <c r="EO436" s="24"/>
      <c r="EP436" s="24"/>
      <c r="EQ436" s="24"/>
      <c r="ER436" s="24"/>
      <c r="ES436" s="24"/>
      <c r="ET436" s="24"/>
      <c r="EU436" s="22"/>
      <c r="EV436" s="91"/>
      <c r="EW436" s="88"/>
      <c r="EX436" s="89"/>
      <c r="EY436" s="90"/>
      <c r="EZ436" s="19"/>
      <c r="FA436" s="23"/>
      <c r="FB436" s="24"/>
      <c r="FC436" s="24"/>
      <c r="FD436" s="24"/>
      <c r="FE436" s="24"/>
      <c r="FF436" s="24"/>
      <c r="FG436" s="24"/>
      <c r="FH436" s="24"/>
      <c r="FI436" s="24"/>
      <c r="FJ436" s="24"/>
      <c r="FK436" s="24"/>
      <c r="FL436" s="22"/>
      <c r="FM436" s="91"/>
      <c r="FN436" s="88"/>
      <c r="FO436" s="89"/>
      <c r="FP436" s="90"/>
      <c r="FQ436" s="19"/>
      <c r="FR436" s="23"/>
      <c r="FS436" s="24"/>
      <c r="FT436" s="24"/>
      <c r="FU436" s="24"/>
      <c r="FV436" s="24"/>
      <c r="FW436" s="24"/>
      <c r="FX436" s="24"/>
      <c r="FY436" s="24"/>
      <c r="FZ436" s="24"/>
      <c r="GA436" s="24"/>
      <c r="GB436" s="24"/>
      <c r="GC436" s="22"/>
      <c r="GD436" s="91"/>
      <c r="GE436" s="88"/>
      <c r="GF436" s="89"/>
      <c r="GG436" s="90"/>
      <c r="GH436" s="19"/>
      <c r="GI436" s="23"/>
      <c r="GJ436" s="24"/>
      <c r="GK436" s="24"/>
      <c r="GL436" s="24"/>
      <c r="GM436" s="24"/>
      <c r="GN436" s="24"/>
      <c r="GO436" s="24"/>
      <c r="GP436" s="24"/>
      <c r="GQ436" s="24"/>
      <c r="GR436" s="24"/>
      <c r="GS436" s="24"/>
      <c r="GT436" s="22"/>
      <c r="GU436" s="91"/>
      <c r="GV436" s="88"/>
      <c r="GW436" s="89"/>
      <c r="GX436" s="90"/>
      <c r="GY436" s="19"/>
      <c r="GZ436" s="23"/>
      <c r="HA436" s="24"/>
      <c r="HB436" s="24"/>
      <c r="HC436" s="24"/>
      <c r="HD436" s="24"/>
      <c r="HE436" s="24"/>
      <c r="HF436" s="24"/>
      <c r="HG436" s="24"/>
      <c r="HH436" s="24"/>
      <c r="HI436" s="24"/>
      <c r="HJ436" s="24"/>
      <c r="HK436" s="22"/>
      <c r="HL436" s="91"/>
      <c r="HM436" s="88"/>
      <c r="HN436" s="89"/>
      <c r="HO436" s="90"/>
      <c r="HP436" s="19"/>
      <c r="HQ436" s="23"/>
      <c r="HR436" s="24"/>
      <c r="HS436" s="24"/>
      <c r="HT436" s="24"/>
      <c r="HU436" s="24"/>
      <c r="HV436" s="24"/>
      <c r="HW436" s="24"/>
      <c r="HX436" s="24"/>
      <c r="HY436" s="24"/>
      <c r="HZ436" s="24"/>
      <c r="IA436" s="24"/>
      <c r="IB436" s="22"/>
      <c r="IC436" s="91"/>
      <c r="ID436" s="88"/>
      <c r="IE436" s="89"/>
      <c r="IF436" s="90"/>
      <c r="IG436" s="19"/>
      <c r="IH436" s="23"/>
      <c r="II436" s="24"/>
      <c r="IJ436" s="24"/>
      <c r="IK436" s="24"/>
      <c r="IL436" s="24"/>
      <c r="IM436" s="24"/>
      <c r="IN436" s="24"/>
      <c r="IO436" s="24"/>
      <c r="IP436" s="24"/>
      <c r="IQ436" s="24"/>
      <c r="IR436" s="24"/>
      <c r="IS436" s="22"/>
    </row>
    <row r="437" spans="1:240" ht="21.75" customHeight="1">
      <c r="A437" s="100"/>
      <c r="B437" s="88"/>
      <c r="C437" s="19"/>
      <c r="D437" s="19"/>
      <c r="E437" s="19"/>
      <c r="F437" s="23">
        <v>2021</v>
      </c>
      <c r="G437" s="28">
        <f>I437+K437+M437+O437</f>
        <v>0</v>
      </c>
      <c r="H437" s="28">
        <f t="shared" si="223"/>
        <v>0</v>
      </c>
      <c r="I437" s="24">
        <f t="shared" si="226"/>
        <v>0</v>
      </c>
      <c r="J437" s="24">
        <f t="shared" si="226"/>
        <v>0</v>
      </c>
      <c r="K437" s="24">
        <f t="shared" si="226"/>
        <v>0</v>
      </c>
      <c r="L437" s="24">
        <f t="shared" si="226"/>
        <v>0</v>
      </c>
      <c r="M437" s="24">
        <f t="shared" si="226"/>
        <v>0</v>
      </c>
      <c r="N437" s="24">
        <f t="shared" si="226"/>
        <v>0</v>
      </c>
      <c r="O437" s="24">
        <f t="shared" si="226"/>
        <v>0</v>
      </c>
      <c r="P437" s="24">
        <f t="shared" si="226"/>
        <v>0</v>
      </c>
      <c r="Q437" s="2"/>
      <c r="AF437" s="66"/>
      <c r="AV437" s="66"/>
      <c r="BL437" s="66"/>
      <c r="CB437" s="66"/>
      <c r="CR437" s="66"/>
      <c r="DH437" s="66"/>
      <c r="DX437" s="66"/>
      <c r="EN437" s="66"/>
      <c r="FD437" s="66"/>
      <c r="FT437" s="66"/>
      <c r="GJ437" s="66"/>
      <c r="GZ437" s="66"/>
      <c r="HP437" s="66"/>
      <c r="IF437" s="66"/>
    </row>
    <row r="438" spans="1:240" ht="21.75" customHeight="1">
      <c r="A438" s="100"/>
      <c r="B438" s="88"/>
      <c r="C438" s="19"/>
      <c r="D438" s="19"/>
      <c r="E438" s="19"/>
      <c r="F438" s="23">
        <v>2022</v>
      </c>
      <c r="G438" s="28">
        <f t="shared" si="225"/>
        <v>166511.1</v>
      </c>
      <c r="H438" s="28">
        <f t="shared" si="223"/>
        <v>0</v>
      </c>
      <c r="I438" s="24">
        <f t="shared" si="226"/>
        <v>137318.5</v>
      </c>
      <c r="J438" s="24">
        <f t="shared" si="226"/>
        <v>0</v>
      </c>
      <c r="K438" s="24">
        <f t="shared" si="226"/>
        <v>0</v>
      </c>
      <c r="L438" s="24">
        <f t="shared" si="226"/>
        <v>0</v>
      </c>
      <c r="M438" s="24">
        <f t="shared" si="226"/>
        <v>29192.6</v>
      </c>
      <c r="N438" s="24">
        <f t="shared" si="226"/>
        <v>0</v>
      </c>
      <c r="O438" s="24">
        <f t="shared" si="226"/>
        <v>0</v>
      </c>
      <c r="P438" s="24">
        <f t="shared" si="226"/>
        <v>0</v>
      </c>
      <c r="Q438" s="2"/>
      <c r="AF438" s="66"/>
      <c r="AV438" s="66"/>
      <c r="BL438" s="66"/>
      <c r="CB438" s="66"/>
      <c r="CR438" s="66"/>
      <c r="DH438" s="66"/>
      <c r="DX438" s="66"/>
      <c r="EN438" s="66"/>
      <c r="FD438" s="66"/>
      <c r="FT438" s="66"/>
      <c r="GJ438" s="66"/>
      <c r="GZ438" s="66"/>
      <c r="HP438" s="66"/>
      <c r="IF438" s="66"/>
    </row>
    <row r="439" spans="1:240" ht="21.75" customHeight="1">
      <c r="A439" s="100"/>
      <c r="B439" s="88"/>
      <c r="C439" s="19"/>
      <c r="D439" s="19"/>
      <c r="E439" s="19"/>
      <c r="F439" s="23">
        <v>2023</v>
      </c>
      <c r="G439" s="28">
        <f t="shared" si="225"/>
        <v>254435.6</v>
      </c>
      <c r="H439" s="28">
        <f t="shared" si="223"/>
        <v>0</v>
      </c>
      <c r="I439" s="24">
        <f t="shared" si="226"/>
        <v>110863</v>
      </c>
      <c r="J439" s="24">
        <f t="shared" si="226"/>
        <v>0</v>
      </c>
      <c r="K439" s="24">
        <f t="shared" si="226"/>
        <v>0</v>
      </c>
      <c r="L439" s="24">
        <f t="shared" si="226"/>
        <v>0</v>
      </c>
      <c r="M439" s="24">
        <f t="shared" si="226"/>
        <v>143572.6</v>
      </c>
      <c r="N439" s="24">
        <f t="shared" si="226"/>
        <v>0</v>
      </c>
      <c r="O439" s="24">
        <f t="shared" si="226"/>
        <v>0</v>
      </c>
      <c r="P439" s="24">
        <f t="shared" si="226"/>
        <v>0</v>
      </c>
      <c r="Q439" s="2"/>
      <c r="AF439" s="66"/>
      <c r="AV439" s="66"/>
      <c r="BL439" s="66"/>
      <c r="CB439" s="66"/>
      <c r="CR439" s="66"/>
      <c r="DH439" s="66"/>
      <c r="DX439" s="66"/>
      <c r="EN439" s="66"/>
      <c r="FD439" s="66"/>
      <c r="FT439" s="66"/>
      <c r="GJ439" s="66"/>
      <c r="GZ439" s="66"/>
      <c r="HP439" s="66"/>
      <c r="IF439" s="66"/>
    </row>
    <row r="440" spans="1:240" ht="21.75" customHeight="1">
      <c r="A440" s="100"/>
      <c r="B440" s="88"/>
      <c r="C440" s="19"/>
      <c r="D440" s="19"/>
      <c r="E440" s="19"/>
      <c r="F440" s="23">
        <v>2024</v>
      </c>
      <c r="G440" s="28">
        <f t="shared" si="225"/>
        <v>81500.4</v>
      </c>
      <c r="H440" s="28">
        <f t="shared" si="223"/>
        <v>0</v>
      </c>
      <c r="I440" s="24">
        <f t="shared" si="226"/>
        <v>54168.2</v>
      </c>
      <c r="J440" s="24">
        <f t="shared" si="226"/>
        <v>0</v>
      </c>
      <c r="K440" s="24">
        <f t="shared" si="226"/>
        <v>0</v>
      </c>
      <c r="L440" s="24">
        <f t="shared" si="226"/>
        <v>0</v>
      </c>
      <c r="M440" s="24">
        <f t="shared" si="226"/>
        <v>27332.2</v>
      </c>
      <c r="N440" s="24">
        <f t="shared" si="226"/>
        <v>0</v>
      </c>
      <c r="O440" s="24">
        <f t="shared" si="226"/>
        <v>0</v>
      </c>
      <c r="P440" s="24">
        <f t="shared" si="226"/>
        <v>0</v>
      </c>
      <c r="Q440" s="2"/>
      <c r="AF440" s="66"/>
      <c r="AV440" s="66"/>
      <c r="BL440" s="66"/>
      <c r="CB440" s="66"/>
      <c r="CR440" s="66"/>
      <c r="DH440" s="66"/>
      <c r="DX440" s="66"/>
      <c r="EN440" s="66"/>
      <c r="FD440" s="66"/>
      <c r="FT440" s="66"/>
      <c r="GJ440" s="66"/>
      <c r="GZ440" s="66"/>
      <c r="HP440" s="66"/>
      <c r="IF440" s="66"/>
    </row>
    <row r="441" spans="1:240" ht="21.75" customHeight="1">
      <c r="A441" s="101"/>
      <c r="B441" s="102"/>
      <c r="C441" s="19"/>
      <c r="D441" s="19"/>
      <c r="E441" s="19"/>
      <c r="F441" s="23">
        <v>2025</v>
      </c>
      <c r="G441" s="28">
        <f t="shared" si="225"/>
        <v>547399.7</v>
      </c>
      <c r="H441" s="28">
        <f t="shared" si="223"/>
        <v>0</v>
      </c>
      <c r="I441" s="24">
        <f t="shared" si="226"/>
        <v>547399.7</v>
      </c>
      <c r="J441" s="24">
        <f t="shared" si="226"/>
        <v>0</v>
      </c>
      <c r="K441" s="24">
        <f t="shared" si="226"/>
        <v>0</v>
      </c>
      <c r="L441" s="24">
        <f t="shared" si="226"/>
        <v>0</v>
      </c>
      <c r="M441" s="24">
        <f t="shared" si="226"/>
        <v>0</v>
      </c>
      <c r="N441" s="24">
        <f t="shared" si="226"/>
        <v>0</v>
      </c>
      <c r="O441" s="24">
        <f t="shared" si="226"/>
        <v>0</v>
      </c>
      <c r="P441" s="24">
        <f t="shared" si="226"/>
        <v>0</v>
      </c>
      <c r="Q441" s="2"/>
      <c r="AF441" s="66"/>
      <c r="AV441" s="66"/>
      <c r="BL441" s="66"/>
      <c r="CB441" s="66"/>
      <c r="CR441" s="66"/>
      <c r="DH441" s="66"/>
      <c r="DX441" s="66"/>
      <c r="EN441" s="66"/>
      <c r="FD441" s="66"/>
      <c r="FT441" s="66"/>
      <c r="GJ441" s="66"/>
      <c r="GZ441" s="66"/>
      <c r="HP441" s="66"/>
      <c r="IF441" s="66"/>
    </row>
    <row r="442" spans="1:253" ht="18" customHeight="1">
      <c r="A442" s="99"/>
      <c r="B442" s="85" t="s">
        <v>38</v>
      </c>
      <c r="C442" s="19"/>
      <c r="D442" s="19"/>
      <c r="E442" s="19"/>
      <c r="F442" s="20" t="s">
        <v>23</v>
      </c>
      <c r="G442" s="21">
        <f t="shared" si="225"/>
        <v>1744478.2000000002</v>
      </c>
      <c r="H442" s="21">
        <f t="shared" si="223"/>
        <v>177454.5</v>
      </c>
      <c r="I442" s="21">
        <f>SUM(I443:I453)</f>
        <v>285344.9</v>
      </c>
      <c r="J442" s="21">
        <f aca="true" t="shared" si="227" ref="J442:P442">SUM(J443:J453)</f>
        <v>177454.5</v>
      </c>
      <c r="K442" s="21">
        <f t="shared" si="227"/>
        <v>0</v>
      </c>
      <c r="L442" s="21">
        <f t="shared" si="227"/>
        <v>0</v>
      </c>
      <c r="M442" s="21">
        <f t="shared" si="227"/>
        <v>1459133.3</v>
      </c>
      <c r="N442" s="21">
        <f t="shared" si="227"/>
        <v>0</v>
      </c>
      <c r="O442" s="21">
        <f t="shared" si="227"/>
        <v>0</v>
      </c>
      <c r="P442" s="21">
        <f t="shared" si="227"/>
        <v>0</v>
      </c>
      <c r="Q442" s="91"/>
      <c r="R442" s="89"/>
      <c r="S442" s="89"/>
      <c r="T442" s="61"/>
      <c r="U442" s="45"/>
      <c r="V442" s="46"/>
      <c r="W442" s="46"/>
      <c r="X442" s="46"/>
      <c r="Y442" s="46"/>
      <c r="Z442" s="46"/>
      <c r="AA442" s="46"/>
      <c r="AB442" s="46"/>
      <c r="AC442" s="46"/>
      <c r="AD442" s="46"/>
      <c r="AE442" s="46"/>
      <c r="AF442" s="47"/>
      <c r="AG442" s="98"/>
      <c r="AH442" s="89"/>
      <c r="AI442" s="89"/>
      <c r="AJ442" s="89"/>
      <c r="AK442" s="61"/>
      <c r="AL442" s="45"/>
      <c r="AM442" s="46"/>
      <c r="AN442" s="46"/>
      <c r="AO442" s="46"/>
      <c r="AP442" s="46"/>
      <c r="AQ442" s="46"/>
      <c r="AR442" s="46"/>
      <c r="AS442" s="46"/>
      <c r="AT442" s="46"/>
      <c r="AU442" s="46"/>
      <c r="AV442" s="46"/>
      <c r="AW442" s="47"/>
      <c r="AX442" s="98"/>
      <c r="AY442" s="89"/>
      <c r="AZ442" s="89"/>
      <c r="BA442" s="89"/>
      <c r="BB442" s="61"/>
      <c r="BC442" s="45"/>
      <c r="BD442" s="46"/>
      <c r="BE442" s="46"/>
      <c r="BF442" s="46"/>
      <c r="BG442" s="46"/>
      <c r="BH442" s="46"/>
      <c r="BI442" s="46"/>
      <c r="BJ442" s="46"/>
      <c r="BK442" s="46"/>
      <c r="BL442" s="46"/>
      <c r="BM442" s="46"/>
      <c r="BN442" s="47"/>
      <c r="BO442" s="98"/>
      <c r="BP442" s="89"/>
      <c r="BQ442" s="89"/>
      <c r="BR442" s="89"/>
      <c r="BS442" s="61"/>
      <c r="BT442" s="45"/>
      <c r="BU442" s="46"/>
      <c r="BV442" s="46"/>
      <c r="BW442" s="46"/>
      <c r="BX442" s="46"/>
      <c r="BY442" s="46"/>
      <c r="BZ442" s="46"/>
      <c r="CA442" s="46"/>
      <c r="CB442" s="46"/>
      <c r="CC442" s="46"/>
      <c r="CD442" s="46"/>
      <c r="CE442" s="47"/>
      <c r="CF442" s="98"/>
      <c r="CG442" s="89"/>
      <c r="CH442" s="89"/>
      <c r="CI442" s="89"/>
      <c r="CJ442" s="61"/>
      <c r="CK442" s="45"/>
      <c r="CL442" s="46"/>
      <c r="CM442" s="46"/>
      <c r="CN442" s="46"/>
      <c r="CO442" s="46"/>
      <c r="CP442" s="46"/>
      <c r="CQ442" s="46"/>
      <c r="CR442" s="46"/>
      <c r="CS442" s="46"/>
      <c r="CT442" s="46"/>
      <c r="CU442" s="46"/>
      <c r="CV442" s="47"/>
      <c r="CW442" s="98"/>
      <c r="CX442" s="89"/>
      <c r="CY442" s="89"/>
      <c r="CZ442" s="89"/>
      <c r="DA442" s="61"/>
      <c r="DB442" s="45"/>
      <c r="DC442" s="46"/>
      <c r="DD442" s="48"/>
      <c r="DE442" s="21"/>
      <c r="DF442" s="21"/>
      <c r="DG442" s="21"/>
      <c r="DH442" s="21"/>
      <c r="DI442" s="21"/>
      <c r="DJ442" s="21"/>
      <c r="DK442" s="21"/>
      <c r="DL442" s="21"/>
      <c r="DM442" s="22"/>
      <c r="DN442" s="91"/>
      <c r="DO442" s="85"/>
      <c r="DP442" s="86"/>
      <c r="DQ442" s="87"/>
      <c r="DR442" s="19"/>
      <c r="DS442" s="20"/>
      <c r="DT442" s="21"/>
      <c r="DU442" s="21"/>
      <c r="DV442" s="21"/>
      <c r="DW442" s="21"/>
      <c r="DX442" s="21"/>
      <c r="DY442" s="21"/>
      <c r="DZ442" s="21"/>
      <c r="EA442" s="21"/>
      <c r="EB442" s="21"/>
      <c r="EC442" s="21"/>
      <c r="ED442" s="22"/>
      <c r="EE442" s="91"/>
      <c r="EF442" s="85"/>
      <c r="EG442" s="86"/>
      <c r="EH442" s="87"/>
      <c r="EI442" s="19"/>
      <c r="EJ442" s="20"/>
      <c r="EK442" s="21"/>
      <c r="EL442" s="21"/>
      <c r="EM442" s="21"/>
      <c r="EN442" s="21"/>
      <c r="EO442" s="21"/>
      <c r="EP442" s="21"/>
      <c r="EQ442" s="21"/>
      <c r="ER442" s="21"/>
      <c r="ES442" s="21"/>
      <c r="ET442" s="21"/>
      <c r="EU442" s="22"/>
      <c r="EV442" s="91"/>
      <c r="EW442" s="85"/>
      <c r="EX442" s="86"/>
      <c r="EY442" s="87"/>
      <c r="EZ442" s="19"/>
      <c r="FA442" s="20"/>
      <c r="FB442" s="21"/>
      <c r="FC442" s="21"/>
      <c r="FD442" s="21"/>
      <c r="FE442" s="21"/>
      <c r="FF442" s="21"/>
      <c r="FG442" s="21"/>
      <c r="FH442" s="21"/>
      <c r="FI442" s="21"/>
      <c r="FJ442" s="21"/>
      <c r="FK442" s="21"/>
      <c r="FL442" s="22"/>
      <c r="FM442" s="91"/>
      <c r="FN442" s="85"/>
      <c r="FO442" s="86"/>
      <c r="FP442" s="87"/>
      <c r="FQ442" s="19"/>
      <c r="FR442" s="20"/>
      <c r="FS442" s="21"/>
      <c r="FT442" s="21"/>
      <c r="FU442" s="21"/>
      <c r="FV442" s="21"/>
      <c r="FW442" s="21"/>
      <c r="FX442" s="21"/>
      <c r="FY442" s="21"/>
      <c r="FZ442" s="21"/>
      <c r="GA442" s="21"/>
      <c r="GB442" s="21"/>
      <c r="GC442" s="22"/>
      <c r="GD442" s="91"/>
      <c r="GE442" s="85"/>
      <c r="GF442" s="86"/>
      <c r="GG442" s="87"/>
      <c r="GH442" s="19"/>
      <c r="GI442" s="20"/>
      <c r="GJ442" s="21"/>
      <c r="GK442" s="21"/>
      <c r="GL442" s="21"/>
      <c r="GM442" s="21"/>
      <c r="GN442" s="21"/>
      <c r="GO442" s="21"/>
      <c r="GP442" s="21"/>
      <c r="GQ442" s="21"/>
      <c r="GR442" s="21"/>
      <c r="GS442" s="21"/>
      <c r="GT442" s="22"/>
      <c r="GU442" s="91"/>
      <c r="GV442" s="85"/>
      <c r="GW442" s="86"/>
      <c r="GX442" s="87"/>
      <c r="GY442" s="19"/>
      <c r="GZ442" s="20"/>
      <c r="HA442" s="21"/>
      <c r="HB442" s="21"/>
      <c r="HC442" s="21"/>
      <c r="HD442" s="21"/>
      <c r="HE442" s="21"/>
      <c r="HF442" s="21"/>
      <c r="HG442" s="21"/>
      <c r="HH442" s="21"/>
      <c r="HI442" s="21"/>
      <c r="HJ442" s="21"/>
      <c r="HK442" s="22"/>
      <c r="HL442" s="91"/>
      <c r="HM442" s="85"/>
      <c r="HN442" s="86"/>
      <c r="HO442" s="87"/>
      <c r="HP442" s="19"/>
      <c r="HQ442" s="20"/>
      <c r="HR442" s="21"/>
      <c r="HS442" s="21"/>
      <c r="HT442" s="21"/>
      <c r="HU442" s="21"/>
      <c r="HV442" s="21"/>
      <c r="HW442" s="21"/>
      <c r="HX442" s="21"/>
      <c r="HY442" s="21"/>
      <c r="HZ442" s="21"/>
      <c r="IA442" s="21"/>
      <c r="IB442" s="22"/>
      <c r="IC442" s="91"/>
      <c r="ID442" s="85"/>
      <c r="IE442" s="86"/>
      <c r="IF442" s="87"/>
      <c r="IG442" s="19"/>
      <c r="IH442" s="20"/>
      <c r="II442" s="21"/>
      <c r="IJ442" s="21"/>
      <c r="IK442" s="21"/>
      <c r="IL442" s="21"/>
      <c r="IM442" s="21"/>
      <c r="IN442" s="21"/>
      <c r="IO442" s="21"/>
      <c r="IP442" s="21"/>
      <c r="IQ442" s="21"/>
      <c r="IR442" s="21"/>
      <c r="IS442" s="22"/>
    </row>
    <row r="443" spans="1:253" ht="21.75" customHeight="1">
      <c r="A443" s="100"/>
      <c r="B443" s="88"/>
      <c r="C443" s="19"/>
      <c r="D443" s="19"/>
      <c r="E443" s="19"/>
      <c r="F443" s="23">
        <v>2015</v>
      </c>
      <c r="G443" s="24">
        <f t="shared" si="225"/>
        <v>49518.9</v>
      </c>
      <c r="H443" s="24">
        <f t="shared" si="223"/>
        <v>49518.9</v>
      </c>
      <c r="I443" s="24">
        <f aca="true" t="shared" si="228" ref="I443:P453">I330+I242</f>
        <v>49518.9</v>
      </c>
      <c r="J443" s="24">
        <f t="shared" si="228"/>
        <v>49518.9</v>
      </c>
      <c r="K443" s="24">
        <f t="shared" si="228"/>
        <v>0</v>
      </c>
      <c r="L443" s="24">
        <f t="shared" si="228"/>
        <v>0</v>
      </c>
      <c r="M443" s="24">
        <f t="shared" si="228"/>
        <v>0</v>
      </c>
      <c r="N443" s="24">
        <f t="shared" si="228"/>
        <v>0</v>
      </c>
      <c r="O443" s="24">
        <f t="shared" si="228"/>
        <v>0</v>
      </c>
      <c r="P443" s="24">
        <f t="shared" si="228"/>
        <v>0</v>
      </c>
      <c r="Q443" s="91"/>
      <c r="R443" s="89"/>
      <c r="S443" s="89"/>
      <c r="T443" s="61"/>
      <c r="U443" s="49"/>
      <c r="V443" s="50"/>
      <c r="W443" s="50"/>
      <c r="X443" s="50"/>
      <c r="Y443" s="50"/>
      <c r="Z443" s="50"/>
      <c r="AA443" s="50"/>
      <c r="AB443" s="50"/>
      <c r="AC443" s="50"/>
      <c r="AD443" s="50"/>
      <c r="AE443" s="50"/>
      <c r="AF443" s="47"/>
      <c r="AG443" s="98"/>
      <c r="AH443" s="89"/>
      <c r="AI443" s="89"/>
      <c r="AJ443" s="89"/>
      <c r="AK443" s="61"/>
      <c r="AL443" s="49"/>
      <c r="AM443" s="50"/>
      <c r="AN443" s="50"/>
      <c r="AO443" s="50"/>
      <c r="AP443" s="50"/>
      <c r="AQ443" s="50"/>
      <c r="AR443" s="50"/>
      <c r="AS443" s="50"/>
      <c r="AT443" s="50"/>
      <c r="AU443" s="50"/>
      <c r="AV443" s="50"/>
      <c r="AW443" s="47"/>
      <c r="AX443" s="98"/>
      <c r="AY443" s="89"/>
      <c r="AZ443" s="89"/>
      <c r="BA443" s="89"/>
      <c r="BB443" s="61"/>
      <c r="BC443" s="49"/>
      <c r="BD443" s="50"/>
      <c r="BE443" s="50"/>
      <c r="BF443" s="50"/>
      <c r="BG443" s="50"/>
      <c r="BH443" s="50"/>
      <c r="BI443" s="50"/>
      <c r="BJ443" s="50"/>
      <c r="BK443" s="50"/>
      <c r="BL443" s="50"/>
      <c r="BM443" s="50"/>
      <c r="BN443" s="47"/>
      <c r="BO443" s="98"/>
      <c r="BP443" s="89"/>
      <c r="BQ443" s="89"/>
      <c r="BR443" s="89"/>
      <c r="BS443" s="61"/>
      <c r="BT443" s="49"/>
      <c r="BU443" s="50"/>
      <c r="BV443" s="50"/>
      <c r="BW443" s="50"/>
      <c r="BX443" s="50"/>
      <c r="BY443" s="50"/>
      <c r="BZ443" s="50"/>
      <c r="CA443" s="50"/>
      <c r="CB443" s="50"/>
      <c r="CC443" s="50"/>
      <c r="CD443" s="50"/>
      <c r="CE443" s="47"/>
      <c r="CF443" s="98"/>
      <c r="CG443" s="89"/>
      <c r="CH443" s="89"/>
      <c r="CI443" s="89"/>
      <c r="CJ443" s="61"/>
      <c r="CK443" s="49"/>
      <c r="CL443" s="50"/>
      <c r="CM443" s="50"/>
      <c r="CN443" s="50"/>
      <c r="CO443" s="50"/>
      <c r="CP443" s="50"/>
      <c r="CQ443" s="50"/>
      <c r="CR443" s="50"/>
      <c r="CS443" s="50"/>
      <c r="CT443" s="50"/>
      <c r="CU443" s="50"/>
      <c r="CV443" s="47"/>
      <c r="CW443" s="98"/>
      <c r="CX443" s="89"/>
      <c r="CY443" s="89"/>
      <c r="CZ443" s="89"/>
      <c r="DA443" s="61"/>
      <c r="DB443" s="49"/>
      <c r="DC443" s="50"/>
      <c r="DD443" s="51"/>
      <c r="DE443" s="24"/>
      <c r="DF443" s="24"/>
      <c r="DG443" s="24"/>
      <c r="DH443" s="24"/>
      <c r="DI443" s="24"/>
      <c r="DJ443" s="24"/>
      <c r="DK443" s="24"/>
      <c r="DL443" s="24"/>
      <c r="DM443" s="22"/>
      <c r="DN443" s="91"/>
      <c r="DO443" s="88"/>
      <c r="DP443" s="89"/>
      <c r="DQ443" s="90"/>
      <c r="DR443" s="19"/>
      <c r="DS443" s="23"/>
      <c r="DT443" s="24"/>
      <c r="DU443" s="24"/>
      <c r="DV443" s="24"/>
      <c r="DW443" s="24"/>
      <c r="DX443" s="24"/>
      <c r="DY443" s="24"/>
      <c r="DZ443" s="24"/>
      <c r="EA443" s="24"/>
      <c r="EB443" s="24"/>
      <c r="EC443" s="24"/>
      <c r="ED443" s="22"/>
      <c r="EE443" s="91"/>
      <c r="EF443" s="88"/>
      <c r="EG443" s="89"/>
      <c r="EH443" s="90"/>
      <c r="EI443" s="19"/>
      <c r="EJ443" s="23"/>
      <c r="EK443" s="24"/>
      <c r="EL443" s="24"/>
      <c r="EM443" s="24"/>
      <c r="EN443" s="24"/>
      <c r="EO443" s="24"/>
      <c r="EP443" s="24"/>
      <c r="EQ443" s="24"/>
      <c r="ER443" s="24"/>
      <c r="ES443" s="24"/>
      <c r="ET443" s="24"/>
      <c r="EU443" s="22"/>
      <c r="EV443" s="91"/>
      <c r="EW443" s="88"/>
      <c r="EX443" s="89"/>
      <c r="EY443" s="90"/>
      <c r="EZ443" s="19"/>
      <c r="FA443" s="23"/>
      <c r="FB443" s="24"/>
      <c r="FC443" s="24"/>
      <c r="FD443" s="24"/>
      <c r="FE443" s="24"/>
      <c r="FF443" s="24"/>
      <c r="FG443" s="24"/>
      <c r="FH443" s="24"/>
      <c r="FI443" s="24"/>
      <c r="FJ443" s="24"/>
      <c r="FK443" s="24"/>
      <c r="FL443" s="22"/>
      <c r="FM443" s="91"/>
      <c r="FN443" s="88"/>
      <c r="FO443" s="89"/>
      <c r="FP443" s="90"/>
      <c r="FQ443" s="19"/>
      <c r="FR443" s="23"/>
      <c r="FS443" s="24"/>
      <c r="FT443" s="24"/>
      <c r="FU443" s="24"/>
      <c r="FV443" s="24"/>
      <c r="FW443" s="24"/>
      <c r="FX443" s="24"/>
      <c r="FY443" s="24"/>
      <c r="FZ443" s="24"/>
      <c r="GA443" s="24"/>
      <c r="GB443" s="24"/>
      <c r="GC443" s="22"/>
      <c r="GD443" s="91"/>
      <c r="GE443" s="88"/>
      <c r="GF443" s="89"/>
      <c r="GG443" s="90"/>
      <c r="GH443" s="19"/>
      <c r="GI443" s="23"/>
      <c r="GJ443" s="24"/>
      <c r="GK443" s="24"/>
      <c r="GL443" s="24"/>
      <c r="GM443" s="24"/>
      <c r="GN443" s="24"/>
      <c r="GO443" s="24"/>
      <c r="GP443" s="24"/>
      <c r="GQ443" s="24"/>
      <c r="GR443" s="24"/>
      <c r="GS443" s="24"/>
      <c r="GT443" s="22"/>
      <c r="GU443" s="91"/>
      <c r="GV443" s="88"/>
      <c r="GW443" s="89"/>
      <c r="GX443" s="90"/>
      <c r="GY443" s="19"/>
      <c r="GZ443" s="23"/>
      <c r="HA443" s="24"/>
      <c r="HB443" s="24"/>
      <c r="HC443" s="24"/>
      <c r="HD443" s="24"/>
      <c r="HE443" s="24"/>
      <c r="HF443" s="24"/>
      <c r="HG443" s="24"/>
      <c r="HH443" s="24"/>
      <c r="HI443" s="24"/>
      <c r="HJ443" s="24"/>
      <c r="HK443" s="22"/>
      <c r="HL443" s="91"/>
      <c r="HM443" s="88"/>
      <c r="HN443" s="89"/>
      <c r="HO443" s="90"/>
      <c r="HP443" s="19"/>
      <c r="HQ443" s="23"/>
      <c r="HR443" s="24"/>
      <c r="HS443" s="24"/>
      <c r="HT443" s="24"/>
      <c r="HU443" s="24"/>
      <c r="HV443" s="24"/>
      <c r="HW443" s="24"/>
      <c r="HX443" s="24"/>
      <c r="HY443" s="24"/>
      <c r="HZ443" s="24"/>
      <c r="IA443" s="24"/>
      <c r="IB443" s="22"/>
      <c r="IC443" s="91"/>
      <c r="ID443" s="88"/>
      <c r="IE443" s="89"/>
      <c r="IF443" s="90"/>
      <c r="IG443" s="19"/>
      <c r="IH443" s="23"/>
      <c r="II443" s="24"/>
      <c r="IJ443" s="24"/>
      <c r="IK443" s="24"/>
      <c r="IL443" s="24"/>
      <c r="IM443" s="24"/>
      <c r="IN443" s="24"/>
      <c r="IO443" s="24"/>
      <c r="IP443" s="24"/>
      <c r="IQ443" s="24"/>
      <c r="IR443" s="24"/>
      <c r="IS443" s="22"/>
    </row>
    <row r="444" spans="1:253" ht="19.5" customHeight="1">
      <c r="A444" s="100"/>
      <c r="B444" s="88"/>
      <c r="C444" s="23"/>
      <c r="D444" s="23"/>
      <c r="E444" s="23"/>
      <c r="F444" s="23">
        <v>2016</v>
      </c>
      <c r="G444" s="24">
        <f t="shared" si="225"/>
        <v>3810</v>
      </c>
      <c r="H444" s="24">
        <f t="shared" si="223"/>
        <v>3810</v>
      </c>
      <c r="I444" s="24">
        <f t="shared" si="228"/>
        <v>3810</v>
      </c>
      <c r="J444" s="24">
        <f t="shared" si="228"/>
        <v>3810</v>
      </c>
      <c r="K444" s="24">
        <f t="shared" si="228"/>
        <v>0</v>
      </c>
      <c r="L444" s="24">
        <f t="shared" si="228"/>
        <v>0</v>
      </c>
      <c r="M444" s="24">
        <f t="shared" si="228"/>
        <v>0</v>
      </c>
      <c r="N444" s="24">
        <f t="shared" si="228"/>
        <v>0</v>
      </c>
      <c r="O444" s="24">
        <f t="shared" si="228"/>
        <v>0</v>
      </c>
      <c r="P444" s="24">
        <f t="shared" si="228"/>
        <v>0</v>
      </c>
      <c r="Q444" s="91"/>
      <c r="R444" s="89"/>
      <c r="S444" s="89"/>
      <c r="T444" s="49"/>
      <c r="U444" s="49"/>
      <c r="V444" s="50"/>
      <c r="W444" s="50"/>
      <c r="X444" s="50"/>
      <c r="Y444" s="50"/>
      <c r="Z444" s="50"/>
      <c r="AA444" s="50"/>
      <c r="AB444" s="50"/>
      <c r="AC444" s="50"/>
      <c r="AD444" s="50"/>
      <c r="AE444" s="50"/>
      <c r="AF444" s="47"/>
      <c r="AG444" s="98"/>
      <c r="AH444" s="89"/>
      <c r="AI444" s="89"/>
      <c r="AJ444" s="89"/>
      <c r="AK444" s="49"/>
      <c r="AL444" s="49"/>
      <c r="AM444" s="50"/>
      <c r="AN444" s="50"/>
      <c r="AO444" s="50"/>
      <c r="AP444" s="50"/>
      <c r="AQ444" s="50"/>
      <c r="AR444" s="50"/>
      <c r="AS444" s="50"/>
      <c r="AT444" s="50"/>
      <c r="AU444" s="50"/>
      <c r="AV444" s="50"/>
      <c r="AW444" s="47"/>
      <c r="AX444" s="98"/>
      <c r="AY444" s="89"/>
      <c r="AZ444" s="89"/>
      <c r="BA444" s="89"/>
      <c r="BB444" s="49"/>
      <c r="BC444" s="49"/>
      <c r="BD444" s="50"/>
      <c r="BE444" s="50"/>
      <c r="BF444" s="50"/>
      <c r="BG444" s="50"/>
      <c r="BH444" s="50"/>
      <c r="BI444" s="50"/>
      <c r="BJ444" s="50"/>
      <c r="BK444" s="50"/>
      <c r="BL444" s="50"/>
      <c r="BM444" s="50"/>
      <c r="BN444" s="47"/>
      <c r="BO444" s="98"/>
      <c r="BP444" s="89"/>
      <c r="BQ444" s="89"/>
      <c r="BR444" s="89"/>
      <c r="BS444" s="49"/>
      <c r="BT444" s="49"/>
      <c r="BU444" s="50"/>
      <c r="BV444" s="50"/>
      <c r="BW444" s="50"/>
      <c r="BX444" s="50"/>
      <c r="BY444" s="50"/>
      <c r="BZ444" s="50"/>
      <c r="CA444" s="50"/>
      <c r="CB444" s="50"/>
      <c r="CC444" s="50"/>
      <c r="CD444" s="50"/>
      <c r="CE444" s="47"/>
      <c r="CF444" s="98"/>
      <c r="CG444" s="89"/>
      <c r="CH444" s="89"/>
      <c r="CI444" s="89"/>
      <c r="CJ444" s="49"/>
      <c r="CK444" s="49"/>
      <c r="CL444" s="50"/>
      <c r="CM444" s="50"/>
      <c r="CN444" s="50"/>
      <c r="CO444" s="50"/>
      <c r="CP444" s="50"/>
      <c r="CQ444" s="50"/>
      <c r="CR444" s="50"/>
      <c r="CS444" s="50"/>
      <c r="CT444" s="50"/>
      <c r="CU444" s="50"/>
      <c r="CV444" s="47"/>
      <c r="CW444" s="98"/>
      <c r="CX444" s="89"/>
      <c r="CY444" s="89"/>
      <c r="CZ444" s="89"/>
      <c r="DA444" s="49"/>
      <c r="DB444" s="49"/>
      <c r="DC444" s="50"/>
      <c r="DD444" s="51"/>
      <c r="DE444" s="24"/>
      <c r="DF444" s="24"/>
      <c r="DG444" s="24"/>
      <c r="DH444" s="24"/>
      <c r="DI444" s="24"/>
      <c r="DJ444" s="24"/>
      <c r="DK444" s="24"/>
      <c r="DL444" s="24"/>
      <c r="DM444" s="22"/>
      <c r="DN444" s="91"/>
      <c r="DO444" s="88"/>
      <c r="DP444" s="89"/>
      <c r="DQ444" s="90"/>
      <c r="DR444" s="23"/>
      <c r="DS444" s="23"/>
      <c r="DT444" s="24"/>
      <c r="DU444" s="24"/>
      <c r="DV444" s="24"/>
      <c r="DW444" s="24"/>
      <c r="DX444" s="24"/>
      <c r="DY444" s="24"/>
      <c r="DZ444" s="24"/>
      <c r="EA444" s="24"/>
      <c r="EB444" s="24"/>
      <c r="EC444" s="24"/>
      <c r="ED444" s="22"/>
      <c r="EE444" s="91"/>
      <c r="EF444" s="88"/>
      <c r="EG444" s="89"/>
      <c r="EH444" s="90"/>
      <c r="EI444" s="23"/>
      <c r="EJ444" s="23"/>
      <c r="EK444" s="24"/>
      <c r="EL444" s="24"/>
      <c r="EM444" s="24"/>
      <c r="EN444" s="24"/>
      <c r="EO444" s="24"/>
      <c r="EP444" s="24"/>
      <c r="EQ444" s="24"/>
      <c r="ER444" s="24"/>
      <c r="ES444" s="24"/>
      <c r="ET444" s="24"/>
      <c r="EU444" s="22"/>
      <c r="EV444" s="91"/>
      <c r="EW444" s="88"/>
      <c r="EX444" s="89"/>
      <c r="EY444" s="90"/>
      <c r="EZ444" s="23"/>
      <c r="FA444" s="23"/>
      <c r="FB444" s="24"/>
      <c r="FC444" s="24"/>
      <c r="FD444" s="24"/>
      <c r="FE444" s="24"/>
      <c r="FF444" s="24"/>
      <c r="FG444" s="24"/>
      <c r="FH444" s="24"/>
      <c r="FI444" s="24"/>
      <c r="FJ444" s="24"/>
      <c r="FK444" s="24"/>
      <c r="FL444" s="22"/>
      <c r="FM444" s="91"/>
      <c r="FN444" s="88"/>
      <c r="FO444" s="89"/>
      <c r="FP444" s="90"/>
      <c r="FQ444" s="23"/>
      <c r="FR444" s="23"/>
      <c r="FS444" s="24"/>
      <c r="FT444" s="24"/>
      <c r="FU444" s="24"/>
      <c r="FV444" s="24"/>
      <c r="FW444" s="24"/>
      <c r="FX444" s="24"/>
      <c r="FY444" s="24"/>
      <c r="FZ444" s="24"/>
      <c r="GA444" s="24"/>
      <c r="GB444" s="24"/>
      <c r="GC444" s="22"/>
      <c r="GD444" s="91"/>
      <c r="GE444" s="88"/>
      <c r="GF444" s="89"/>
      <c r="GG444" s="90"/>
      <c r="GH444" s="23"/>
      <c r="GI444" s="23"/>
      <c r="GJ444" s="24"/>
      <c r="GK444" s="24"/>
      <c r="GL444" s="24"/>
      <c r="GM444" s="24"/>
      <c r="GN444" s="24"/>
      <c r="GO444" s="24"/>
      <c r="GP444" s="24"/>
      <c r="GQ444" s="24"/>
      <c r="GR444" s="24"/>
      <c r="GS444" s="24"/>
      <c r="GT444" s="22"/>
      <c r="GU444" s="91"/>
      <c r="GV444" s="88"/>
      <c r="GW444" s="89"/>
      <c r="GX444" s="90"/>
      <c r="GY444" s="23"/>
      <c r="GZ444" s="23"/>
      <c r="HA444" s="24"/>
      <c r="HB444" s="24"/>
      <c r="HC444" s="24"/>
      <c r="HD444" s="24"/>
      <c r="HE444" s="24"/>
      <c r="HF444" s="24"/>
      <c r="HG444" s="24"/>
      <c r="HH444" s="24"/>
      <c r="HI444" s="24"/>
      <c r="HJ444" s="24"/>
      <c r="HK444" s="22"/>
      <c r="HL444" s="91"/>
      <c r="HM444" s="88"/>
      <c r="HN444" s="89"/>
      <c r="HO444" s="90"/>
      <c r="HP444" s="23"/>
      <c r="HQ444" s="23"/>
      <c r="HR444" s="24"/>
      <c r="HS444" s="24"/>
      <c r="HT444" s="24"/>
      <c r="HU444" s="24"/>
      <c r="HV444" s="24"/>
      <c r="HW444" s="24"/>
      <c r="HX444" s="24"/>
      <c r="HY444" s="24"/>
      <c r="HZ444" s="24"/>
      <c r="IA444" s="24"/>
      <c r="IB444" s="22"/>
      <c r="IC444" s="91"/>
      <c r="ID444" s="88"/>
      <c r="IE444" s="89"/>
      <c r="IF444" s="90"/>
      <c r="IG444" s="23"/>
      <c r="IH444" s="23"/>
      <c r="II444" s="24"/>
      <c r="IJ444" s="24"/>
      <c r="IK444" s="24"/>
      <c r="IL444" s="24"/>
      <c r="IM444" s="24"/>
      <c r="IN444" s="24"/>
      <c r="IO444" s="24"/>
      <c r="IP444" s="24"/>
      <c r="IQ444" s="24"/>
      <c r="IR444" s="24"/>
      <c r="IS444" s="22"/>
    </row>
    <row r="445" spans="1:253" ht="18.75" customHeight="1">
      <c r="A445" s="100"/>
      <c r="B445" s="88"/>
      <c r="C445" s="23"/>
      <c r="D445" s="23"/>
      <c r="E445" s="23"/>
      <c r="F445" s="23">
        <v>2017</v>
      </c>
      <c r="G445" s="24">
        <f>I445+K445+M445+O445</f>
        <v>123204.4</v>
      </c>
      <c r="H445" s="24">
        <f t="shared" si="223"/>
        <v>123204.4</v>
      </c>
      <c r="I445" s="24">
        <f t="shared" si="228"/>
        <v>123204.4</v>
      </c>
      <c r="J445" s="24">
        <f t="shared" si="228"/>
        <v>123204.4</v>
      </c>
      <c r="K445" s="24">
        <f t="shared" si="228"/>
        <v>0</v>
      </c>
      <c r="L445" s="24">
        <f t="shared" si="228"/>
        <v>0</v>
      </c>
      <c r="M445" s="24">
        <f t="shared" si="228"/>
        <v>0</v>
      </c>
      <c r="N445" s="24">
        <f t="shared" si="228"/>
        <v>0</v>
      </c>
      <c r="O445" s="24">
        <f t="shared" si="228"/>
        <v>0</v>
      </c>
      <c r="P445" s="24">
        <f t="shared" si="228"/>
        <v>0</v>
      </c>
      <c r="Q445" s="91"/>
      <c r="R445" s="89"/>
      <c r="S445" s="89"/>
      <c r="T445" s="49"/>
      <c r="U445" s="49"/>
      <c r="V445" s="50"/>
      <c r="W445" s="50"/>
      <c r="X445" s="50"/>
      <c r="Y445" s="50"/>
      <c r="Z445" s="50"/>
      <c r="AA445" s="50"/>
      <c r="AB445" s="50"/>
      <c r="AC445" s="50"/>
      <c r="AD445" s="50"/>
      <c r="AE445" s="50"/>
      <c r="AF445" s="47"/>
      <c r="AG445" s="98"/>
      <c r="AH445" s="89"/>
      <c r="AI445" s="89"/>
      <c r="AJ445" s="89"/>
      <c r="AK445" s="49"/>
      <c r="AL445" s="49"/>
      <c r="AM445" s="50"/>
      <c r="AN445" s="50"/>
      <c r="AO445" s="50"/>
      <c r="AP445" s="50"/>
      <c r="AQ445" s="50"/>
      <c r="AR445" s="50"/>
      <c r="AS445" s="50"/>
      <c r="AT445" s="50"/>
      <c r="AU445" s="50"/>
      <c r="AV445" s="50"/>
      <c r="AW445" s="47"/>
      <c r="AX445" s="98"/>
      <c r="AY445" s="89"/>
      <c r="AZ445" s="89"/>
      <c r="BA445" s="89"/>
      <c r="BB445" s="49"/>
      <c r="BC445" s="49"/>
      <c r="BD445" s="50"/>
      <c r="BE445" s="50"/>
      <c r="BF445" s="50"/>
      <c r="BG445" s="50"/>
      <c r="BH445" s="50"/>
      <c r="BI445" s="50"/>
      <c r="BJ445" s="50"/>
      <c r="BK445" s="50"/>
      <c r="BL445" s="50"/>
      <c r="BM445" s="50"/>
      <c r="BN445" s="47"/>
      <c r="BO445" s="98"/>
      <c r="BP445" s="89"/>
      <c r="BQ445" s="89"/>
      <c r="BR445" s="89"/>
      <c r="BS445" s="49"/>
      <c r="BT445" s="49"/>
      <c r="BU445" s="50"/>
      <c r="BV445" s="50"/>
      <c r="BW445" s="50"/>
      <c r="BX445" s="50"/>
      <c r="BY445" s="50"/>
      <c r="BZ445" s="50"/>
      <c r="CA445" s="50"/>
      <c r="CB445" s="50"/>
      <c r="CC445" s="50"/>
      <c r="CD445" s="50"/>
      <c r="CE445" s="47"/>
      <c r="CF445" s="98"/>
      <c r="CG445" s="89"/>
      <c r="CH445" s="89"/>
      <c r="CI445" s="89"/>
      <c r="CJ445" s="49"/>
      <c r="CK445" s="49"/>
      <c r="CL445" s="50"/>
      <c r="CM445" s="50"/>
      <c r="CN445" s="50"/>
      <c r="CO445" s="50"/>
      <c r="CP445" s="50"/>
      <c r="CQ445" s="50"/>
      <c r="CR445" s="50"/>
      <c r="CS445" s="50"/>
      <c r="CT445" s="50"/>
      <c r="CU445" s="50"/>
      <c r="CV445" s="47"/>
      <c r="CW445" s="98"/>
      <c r="CX445" s="89"/>
      <c r="CY445" s="89"/>
      <c r="CZ445" s="89"/>
      <c r="DA445" s="49"/>
      <c r="DB445" s="49"/>
      <c r="DC445" s="50"/>
      <c r="DD445" s="51"/>
      <c r="DE445" s="24"/>
      <c r="DF445" s="24"/>
      <c r="DG445" s="24"/>
      <c r="DH445" s="24"/>
      <c r="DI445" s="24"/>
      <c r="DJ445" s="24"/>
      <c r="DK445" s="24"/>
      <c r="DL445" s="24"/>
      <c r="DM445" s="22"/>
      <c r="DN445" s="91"/>
      <c r="DO445" s="88"/>
      <c r="DP445" s="89"/>
      <c r="DQ445" s="90"/>
      <c r="DR445" s="23"/>
      <c r="DS445" s="23"/>
      <c r="DT445" s="24"/>
      <c r="DU445" s="24"/>
      <c r="DV445" s="24"/>
      <c r="DW445" s="24"/>
      <c r="DX445" s="24"/>
      <c r="DY445" s="24"/>
      <c r="DZ445" s="24"/>
      <c r="EA445" s="24"/>
      <c r="EB445" s="24"/>
      <c r="EC445" s="24"/>
      <c r="ED445" s="22"/>
      <c r="EE445" s="91"/>
      <c r="EF445" s="88"/>
      <c r="EG445" s="89"/>
      <c r="EH445" s="90"/>
      <c r="EI445" s="23"/>
      <c r="EJ445" s="23"/>
      <c r="EK445" s="24"/>
      <c r="EL445" s="24"/>
      <c r="EM445" s="24"/>
      <c r="EN445" s="24"/>
      <c r="EO445" s="24"/>
      <c r="EP445" s="24"/>
      <c r="EQ445" s="24"/>
      <c r="ER445" s="24"/>
      <c r="ES445" s="24"/>
      <c r="ET445" s="24"/>
      <c r="EU445" s="22"/>
      <c r="EV445" s="91"/>
      <c r="EW445" s="88"/>
      <c r="EX445" s="89"/>
      <c r="EY445" s="90"/>
      <c r="EZ445" s="23"/>
      <c r="FA445" s="23"/>
      <c r="FB445" s="24"/>
      <c r="FC445" s="24"/>
      <c r="FD445" s="24"/>
      <c r="FE445" s="24"/>
      <c r="FF445" s="24"/>
      <c r="FG445" s="24"/>
      <c r="FH445" s="24"/>
      <c r="FI445" s="24"/>
      <c r="FJ445" s="24"/>
      <c r="FK445" s="24"/>
      <c r="FL445" s="22"/>
      <c r="FM445" s="91"/>
      <c r="FN445" s="88"/>
      <c r="FO445" s="89"/>
      <c r="FP445" s="90"/>
      <c r="FQ445" s="23"/>
      <c r="FR445" s="23"/>
      <c r="FS445" s="24"/>
      <c r="FT445" s="24"/>
      <c r="FU445" s="24"/>
      <c r="FV445" s="24"/>
      <c r="FW445" s="24"/>
      <c r="FX445" s="24"/>
      <c r="FY445" s="24"/>
      <c r="FZ445" s="24"/>
      <c r="GA445" s="24"/>
      <c r="GB445" s="24"/>
      <c r="GC445" s="22"/>
      <c r="GD445" s="91"/>
      <c r="GE445" s="88"/>
      <c r="GF445" s="89"/>
      <c r="GG445" s="90"/>
      <c r="GH445" s="23"/>
      <c r="GI445" s="23"/>
      <c r="GJ445" s="24"/>
      <c r="GK445" s="24"/>
      <c r="GL445" s="24"/>
      <c r="GM445" s="24"/>
      <c r="GN445" s="24"/>
      <c r="GO445" s="24"/>
      <c r="GP445" s="24"/>
      <c r="GQ445" s="24"/>
      <c r="GR445" s="24"/>
      <c r="GS445" s="24"/>
      <c r="GT445" s="22"/>
      <c r="GU445" s="91"/>
      <c r="GV445" s="88"/>
      <c r="GW445" s="89"/>
      <c r="GX445" s="90"/>
      <c r="GY445" s="23"/>
      <c r="GZ445" s="23"/>
      <c r="HA445" s="24"/>
      <c r="HB445" s="24"/>
      <c r="HC445" s="24"/>
      <c r="HD445" s="24"/>
      <c r="HE445" s="24"/>
      <c r="HF445" s="24"/>
      <c r="HG445" s="24"/>
      <c r="HH445" s="24"/>
      <c r="HI445" s="24"/>
      <c r="HJ445" s="24"/>
      <c r="HK445" s="22"/>
      <c r="HL445" s="91"/>
      <c r="HM445" s="88"/>
      <c r="HN445" s="89"/>
      <c r="HO445" s="90"/>
      <c r="HP445" s="23"/>
      <c r="HQ445" s="23"/>
      <c r="HR445" s="24"/>
      <c r="HS445" s="24"/>
      <c r="HT445" s="24"/>
      <c r="HU445" s="24"/>
      <c r="HV445" s="24"/>
      <c r="HW445" s="24"/>
      <c r="HX445" s="24"/>
      <c r="HY445" s="24"/>
      <c r="HZ445" s="24"/>
      <c r="IA445" s="24"/>
      <c r="IB445" s="22"/>
      <c r="IC445" s="91"/>
      <c r="ID445" s="88"/>
      <c r="IE445" s="89"/>
      <c r="IF445" s="90"/>
      <c r="IG445" s="23"/>
      <c r="IH445" s="23"/>
      <c r="II445" s="24"/>
      <c r="IJ445" s="24"/>
      <c r="IK445" s="24"/>
      <c r="IL445" s="24"/>
      <c r="IM445" s="24"/>
      <c r="IN445" s="24"/>
      <c r="IO445" s="24"/>
      <c r="IP445" s="24"/>
      <c r="IQ445" s="24"/>
      <c r="IR445" s="24"/>
      <c r="IS445" s="22"/>
    </row>
    <row r="446" spans="1:253" ht="17.25" customHeight="1">
      <c r="A446" s="100"/>
      <c r="B446" s="88"/>
      <c r="C446" s="23"/>
      <c r="D446" s="23"/>
      <c r="E446" s="23"/>
      <c r="F446" s="23">
        <v>2018</v>
      </c>
      <c r="G446" s="24">
        <f t="shared" si="225"/>
        <v>826.6</v>
      </c>
      <c r="H446" s="24">
        <f t="shared" si="223"/>
        <v>826.6</v>
      </c>
      <c r="I446" s="24">
        <f t="shared" si="228"/>
        <v>826.6</v>
      </c>
      <c r="J446" s="24">
        <f t="shared" si="228"/>
        <v>826.6</v>
      </c>
      <c r="K446" s="24">
        <f t="shared" si="228"/>
        <v>0</v>
      </c>
      <c r="L446" s="24">
        <f t="shared" si="228"/>
        <v>0</v>
      </c>
      <c r="M446" s="24">
        <f t="shared" si="228"/>
        <v>0</v>
      </c>
      <c r="N446" s="24">
        <f t="shared" si="228"/>
        <v>0</v>
      </c>
      <c r="O446" s="24">
        <f t="shared" si="228"/>
        <v>0</v>
      </c>
      <c r="P446" s="24">
        <f t="shared" si="228"/>
        <v>0</v>
      </c>
      <c r="Q446" s="91"/>
      <c r="R446" s="89"/>
      <c r="S446" s="89"/>
      <c r="T446" s="49"/>
      <c r="U446" s="49"/>
      <c r="V446" s="50"/>
      <c r="W446" s="50"/>
      <c r="X446" s="50"/>
      <c r="Y446" s="50"/>
      <c r="Z446" s="50"/>
      <c r="AA446" s="50"/>
      <c r="AB446" s="50"/>
      <c r="AC446" s="50"/>
      <c r="AD446" s="50"/>
      <c r="AE446" s="50"/>
      <c r="AF446" s="47"/>
      <c r="AG446" s="98"/>
      <c r="AH446" s="89"/>
      <c r="AI446" s="89"/>
      <c r="AJ446" s="89"/>
      <c r="AK446" s="49"/>
      <c r="AL446" s="49"/>
      <c r="AM446" s="50"/>
      <c r="AN446" s="50"/>
      <c r="AO446" s="50"/>
      <c r="AP446" s="50"/>
      <c r="AQ446" s="50"/>
      <c r="AR446" s="50"/>
      <c r="AS446" s="50"/>
      <c r="AT446" s="50"/>
      <c r="AU446" s="50"/>
      <c r="AV446" s="50"/>
      <c r="AW446" s="47"/>
      <c r="AX446" s="98"/>
      <c r="AY446" s="89"/>
      <c r="AZ446" s="89"/>
      <c r="BA446" s="89"/>
      <c r="BB446" s="49"/>
      <c r="BC446" s="49"/>
      <c r="BD446" s="50"/>
      <c r="BE446" s="50"/>
      <c r="BF446" s="50"/>
      <c r="BG446" s="50"/>
      <c r="BH446" s="50"/>
      <c r="BI446" s="50"/>
      <c r="BJ446" s="50"/>
      <c r="BK446" s="50"/>
      <c r="BL446" s="50"/>
      <c r="BM446" s="50"/>
      <c r="BN446" s="47"/>
      <c r="BO446" s="98"/>
      <c r="BP446" s="89"/>
      <c r="BQ446" s="89"/>
      <c r="BR446" s="89"/>
      <c r="BS446" s="49"/>
      <c r="BT446" s="49"/>
      <c r="BU446" s="50"/>
      <c r="BV446" s="50"/>
      <c r="BW446" s="50"/>
      <c r="BX446" s="50"/>
      <c r="BY446" s="50"/>
      <c r="BZ446" s="50"/>
      <c r="CA446" s="50"/>
      <c r="CB446" s="50"/>
      <c r="CC446" s="50"/>
      <c r="CD446" s="50"/>
      <c r="CE446" s="47"/>
      <c r="CF446" s="98"/>
      <c r="CG446" s="89"/>
      <c r="CH446" s="89"/>
      <c r="CI446" s="89"/>
      <c r="CJ446" s="49"/>
      <c r="CK446" s="49"/>
      <c r="CL446" s="50"/>
      <c r="CM446" s="50"/>
      <c r="CN446" s="50"/>
      <c r="CO446" s="50"/>
      <c r="CP446" s="50"/>
      <c r="CQ446" s="50"/>
      <c r="CR446" s="50"/>
      <c r="CS446" s="50"/>
      <c r="CT446" s="50"/>
      <c r="CU446" s="50"/>
      <c r="CV446" s="47"/>
      <c r="CW446" s="98"/>
      <c r="CX446" s="89"/>
      <c r="CY446" s="89"/>
      <c r="CZ446" s="89"/>
      <c r="DA446" s="49"/>
      <c r="DB446" s="49"/>
      <c r="DC446" s="50"/>
      <c r="DD446" s="51"/>
      <c r="DE446" s="24"/>
      <c r="DF446" s="24"/>
      <c r="DG446" s="24"/>
      <c r="DH446" s="24"/>
      <c r="DI446" s="24"/>
      <c r="DJ446" s="24"/>
      <c r="DK446" s="24"/>
      <c r="DL446" s="24"/>
      <c r="DM446" s="22"/>
      <c r="DN446" s="91"/>
      <c r="DO446" s="88"/>
      <c r="DP446" s="89"/>
      <c r="DQ446" s="90"/>
      <c r="DR446" s="23"/>
      <c r="DS446" s="23"/>
      <c r="DT446" s="24"/>
      <c r="DU446" s="24"/>
      <c r="DV446" s="24"/>
      <c r="DW446" s="24"/>
      <c r="DX446" s="24"/>
      <c r="DY446" s="24"/>
      <c r="DZ446" s="24"/>
      <c r="EA446" s="24"/>
      <c r="EB446" s="24"/>
      <c r="EC446" s="24"/>
      <c r="ED446" s="22"/>
      <c r="EE446" s="91"/>
      <c r="EF446" s="88"/>
      <c r="EG446" s="89"/>
      <c r="EH446" s="90"/>
      <c r="EI446" s="23"/>
      <c r="EJ446" s="23"/>
      <c r="EK446" s="24"/>
      <c r="EL446" s="24"/>
      <c r="EM446" s="24"/>
      <c r="EN446" s="24"/>
      <c r="EO446" s="24"/>
      <c r="EP446" s="24"/>
      <c r="EQ446" s="24"/>
      <c r="ER446" s="24"/>
      <c r="ES446" s="24"/>
      <c r="ET446" s="24"/>
      <c r="EU446" s="22"/>
      <c r="EV446" s="91"/>
      <c r="EW446" s="88"/>
      <c r="EX446" s="89"/>
      <c r="EY446" s="90"/>
      <c r="EZ446" s="23"/>
      <c r="FA446" s="23"/>
      <c r="FB446" s="24"/>
      <c r="FC446" s="24"/>
      <c r="FD446" s="24"/>
      <c r="FE446" s="24"/>
      <c r="FF446" s="24"/>
      <c r="FG446" s="24"/>
      <c r="FH446" s="24"/>
      <c r="FI446" s="24"/>
      <c r="FJ446" s="24"/>
      <c r="FK446" s="24"/>
      <c r="FL446" s="22"/>
      <c r="FM446" s="91"/>
      <c r="FN446" s="88"/>
      <c r="FO446" s="89"/>
      <c r="FP446" s="90"/>
      <c r="FQ446" s="23"/>
      <c r="FR446" s="23"/>
      <c r="FS446" s="24"/>
      <c r="FT446" s="24"/>
      <c r="FU446" s="24"/>
      <c r="FV446" s="24"/>
      <c r="FW446" s="24"/>
      <c r="FX446" s="24"/>
      <c r="FY446" s="24"/>
      <c r="FZ446" s="24"/>
      <c r="GA446" s="24"/>
      <c r="GB446" s="24"/>
      <c r="GC446" s="22"/>
      <c r="GD446" s="91"/>
      <c r="GE446" s="88"/>
      <c r="GF446" s="89"/>
      <c r="GG446" s="90"/>
      <c r="GH446" s="23"/>
      <c r="GI446" s="23"/>
      <c r="GJ446" s="24"/>
      <c r="GK446" s="24"/>
      <c r="GL446" s="24"/>
      <c r="GM446" s="24"/>
      <c r="GN446" s="24"/>
      <c r="GO446" s="24"/>
      <c r="GP446" s="24"/>
      <c r="GQ446" s="24"/>
      <c r="GR446" s="24"/>
      <c r="GS446" s="24"/>
      <c r="GT446" s="22"/>
      <c r="GU446" s="91"/>
      <c r="GV446" s="88"/>
      <c r="GW446" s="89"/>
      <c r="GX446" s="90"/>
      <c r="GY446" s="23"/>
      <c r="GZ446" s="23"/>
      <c r="HA446" s="24"/>
      <c r="HB446" s="24"/>
      <c r="HC446" s="24"/>
      <c r="HD446" s="24"/>
      <c r="HE446" s="24"/>
      <c r="HF446" s="24"/>
      <c r="HG446" s="24"/>
      <c r="HH446" s="24"/>
      <c r="HI446" s="24"/>
      <c r="HJ446" s="24"/>
      <c r="HK446" s="22"/>
      <c r="HL446" s="91"/>
      <c r="HM446" s="88"/>
      <c r="HN446" s="89"/>
      <c r="HO446" s="90"/>
      <c r="HP446" s="23"/>
      <c r="HQ446" s="23"/>
      <c r="HR446" s="24"/>
      <c r="HS446" s="24"/>
      <c r="HT446" s="24"/>
      <c r="HU446" s="24"/>
      <c r="HV446" s="24"/>
      <c r="HW446" s="24"/>
      <c r="HX446" s="24"/>
      <c r="HY446" s="24"/>
      <c r="HZ446" s="24"/>
      <c r="IA446" s="24"/>
      <c r="IB446" s="22"/>
      <c r="IC446" s="91"/>
      <c r="ID446" s="88"/>
      <c r="IE446" s="89"/>
      <c r="IF446" s="90"/>
      <c r="IG446" s="23"/>
      <c r="IH446" s="23"/>
      <c r="II446" s="24"/>
      <c r="IJ446" s="24"/>
      <c r="IK446" s="24"/>
      <c r="IL446" s="24"/>
      <c r="IM446" s="24"/>
      <c r="IN446" s="24"/>
      <c r="IO446" s="24"/>
      <c r="IP446" s="24"/>
      <c r="IQ446" s="24"/>
      <c r="IR446" s="24"/>
      <c r="IS446" s="22"/>
    </row>
    <row r="447" spans="1:253" ht="19.5" customHeight="1">
      <c r="A447" s="100"/>
      <c r="B447" s="88"/>
      <c r="C447" s="23"/>
      <c r="D447" s="23"/>
      <c r="E447" s="23"/>
      <c r="F447" s="23">
        <v>2019</v>
      </c>
      <c r="G447" s="24">
        <f t="shared" si="225"/>
        <v>94.6</v>
      </c>
      <c r="H447" s="24">
        <f t="shared" si="223"/>
        <v>94.6</v>
      </c>
      <c r="I447" s="24">
        <f t="shared" si="228"/>
        <v>94.6</v>
      </c>
      <c r="J447" s="24">
        <f t="shared" si="228"/>
        <v>94.6</v>
      </c>
      <c r="K447" s="24">
        <f t="shared" si="228"/>
        <v>0</v>
      </c>
      <c r="L447" s="24">
        <f t="shared" si="228"/>
        <v>0</v>
      </c>
      <c r="M447" s="24">
        <f t="shared" si="228"/>
        <v>0</v>
      </c>
      <c r="N447" s="24">
        <f t="shared" si="228"/>
        <v>0</v>
      </c>
      <c r="O447" s="24">
        <f t="shared" si="228"/>
        <v>0</v>
      </c>
      <c r="P447" s="24">
        <f t="shared" si="228"/>
        <v>0</v>
      </c>
      <c r="Q447" s="91"/>
      <c r="R447" s="89"/>
      <c r="S447" s="89"/>
      <c r="T447" s="49"/>
      <c r="U447" s="49"/>
      <c r="V447" s="50"/>
      <c r="W447" s="50"/>
      <c r="X447" s="50"/>
      <c r="Y447" s="50"/>
      <c r="Z447" s="50"/>
      <c r="AA447" s="50"/>
      <c r="AB447" s="50"/>
      <c r="AC447" s="50"/>
      <c r="AD447" s="50"/>
      <c r="AE447" s="50"/>
      <c r="AF447" s="47"/>
      <c r="AG447" s="98"/>
      <c r="AH447" s="89"/>
      <c r="AI447" s="89"/>
      <c r="AJ447" s="89"/>
      <c r="AK447" s="49"/>
      <c r="AL447" s="49"/>
      <c r="AM447" s="50"/>
      <c r="AN447" s="50"/>
      <c r="AO447" s="50"/>
      <c r="AP447" s="50"/>
      <c r="AQ447" s="50"/>
      <c r="AR447" s="50"/>
      <c r="AS447" s="50"/>
      <c r="AT447" s="50"/>
      <c r="AU447" s="50"/>
      <c r="AV447" s="50"/>
      <c r="AW447" s="47"/>
      <c r="AX447" s="98"/>
      <c r="AY447" s="89"/>
      <c r="AZ447" s="89"/>
      <c r="BA447" s="89"/>
      <c r="BB447" s="49"/>
      <c r="BC447" s="49"/>
      <c r="BD447" s="50"/>
      <c r="BE447" s="50"/>
      <c r="BF447" s="50"/>
      <c r="BG447" s="50"/>
      <c r="BH447" s="50"/>
      <c r="BI447" s="50"/>
      <c r="BJ447" s="50"/>
      <c r="BK447" s="50"/>
      <c r="BL447" s="50"/>
      <c r="BM447" s="50"/>
      <c r="BN447" s="47"/>
      <c r="BO447" s="98"/>
      <c r="BP447" s="89"/>
      <c r="BQ447" s="89"/>
      <c r="BR447" s="89"/>
      <c r="BS447" s="49"/>
      <c r="BT447" s="49"/>
      <c r="BU447" s="50"/>
      <c r="BV447" s="50"/>
      <c r="BW447" s="50"/>
      <c r="BX447" s="50"/>
      <c r="BY447" s="50"/>
      <c r="BZ447" s="50"/>
      <c r="CA447" s="50"/>
      <c r="CB447" s="50"/>
      <c r="CC447" s="50"/>
      <c r="CD447" s="50"/>
      <c r="CE447" s="47"/>
      <c r="CF447" s="98"/>
      <c r="CG447" s="89"/>
      <c r="CH447" s="89"/>
      <c r="CI447" s="89"/>
      <c r="CJ447" s="49"/>
      <c r="CK447" s="49"/>
      <c r="CL447" s="50"/>
      <c r="CM447" s="50"/>
      <c r="CN447" s="50"/>
      <c r="CO447" s="50"/>
      <c r="CP447" s="50"/>
      <c r="CQ447" s="50"/>
      <c r="CR447" s="50"/>
      <c r="CS447" s="50"/>
      <c r="CT447" s="50"/>
      <c r="CU447" s="50"/>
      <c r="CV447" s="47"/>
      <c r="CW447" s="98"/>
      <c r="CX447" s="89"/>
      <c r="CY447" s="89"/>
      <c r="CZ447" s="89"/>
      <c r="DA447" s="49"/>
      <c r="DB447" s="49"/>
      <c r="DC447" s="50"/>
      <c r="DD447" s="51"/>
      <c r="DE447" s="24"/>
      <c r="DF447" s="24"/>
      <c r="DG447" s="24"/>
      <c r="DH447" s="24"/>
      <c r="DI447" s="24"/>
      <c r="DJ447" s="24"/>
      <c r="DK447" s="24"/>
      <c r="DL447" s="24"/>
      <c r="DM447" s="22"/>
      <c r="DN447" s="91"/>
      <c r="DO447" s="88"/>
      <c r="DP447" s="89"/>
      <c r="DQ447" s="90"/>
      <c r="DR447" s="23"/>
      <c r="DS447" s="23"/>
      <c r="DT447" s="24"/>
      <c r="DU447" s="24"/>
      <c r="DV447" s="24"/>
      <c r="DW447" s="24"/>
      <c r="DX447" s="24"/>
      <c r="DY447" s="24"/>
      <c r="DZ447" s="24"/>
      <c r="EA447" s="24"/>
      <c r="EB447" s="24"/>
      <c r="EC447" s="24"/>
      <c r="ED447" s="22"/>
      <c r="EE447" s="91"/>
      <c r="EF447" s="88"/>
      <c r="EG447" s="89"/>
      <c r="EH447" s="90"/>
      <c r="EI447" s="23"/>
      <c r="EJ447" s="23"/>
      <c r="EK447" s="24"/>
      <c r="EL447" s="24"/>
      <c r="EM447" s="24"/>
      <c r="EN447" s="24"/>
      <c r="EO447" s="24"/>
      <c r="EP447" s="24"/>
      <c r="EQ447" s="24"/>
      <c r="ER447" s="24"/>
      <c r="ES447" s="24"/>
      <c r="ET447" s="24"/>
      <c r="EU447" s="22"/>
      <c r="EV447" s="91"/>
      <c r="EW447" s="88"/>
      <c r="EX447" s="89"/>
      <c r="EY447" s="90"/>
      <c r="EZ447" s="23"/>
      <c r="FA447" s="23"/>
      <c r="FB447" s="24"/>
      <c r="FC447" s="24"/>
      <c r="FD447" s="24"/>
      <c r="FE447" s="24"/>
      <c r="FF447" s="24"/>
      <c r="FG447" s="24"/>
      <c r="FH447" s="24"/>
      <c r="FI447" s="24"/>
      <c r="FJ447" s="24"/>
      <c r="FK447" s="24"/>
      <c r="FL447" s="22"/>
      <c r="FM447" s="91"/>
      <c r="FN447" s="88"/>
      <c r="FO447" s="89"/>
      <c r="FP447" s="90"/>
      <c r="FQ447" s="23"/>
      <c r="FR447" s="23"/>
      <c r="FS447" s="24"/>
      <c r="FT447" s="24"/>
      <c r="FU447" s="24"/>
      <c r="FV447" s="24"/>
      <c r="FW447" s="24"/>
      <c r="FX447" s="24"/>
      <c r="FY447" s="24"/>
      <c r="FZ447" s="24"/>
      <c r="GA447" s="24"/>
      <c r="GB447" s="24"/>
      <c r="GC447" s="22"/>
      <c r="GD447" s="91"/>
      <c r="GE447" s="88"/>
      <c r="GF447" s="89"/>
      <c r="GG447" s="90"/>
      <c r="GH447" s="23"/>
      <c r="GI447" s="23"/>
      <c r="GJ447" s="24"/>
      <c r="GK447" s="24"/>
      <c r="GL447" s="24"/>
      <c r="GM447" s="24"/>
      <c r="GN447" s="24"/>
      <c r="GO447" s="24"/>
      <c r="GP447" s="24"/>
      <c r="GQ447" s="24"/>
      <c r="GR447" s="24"/>
      <c r="GS447" s="24"/>
      <c r="GT447" s="22"/>
      <c r="GU447" s="91"/>
      <c r="GV447" s="88"/>
      <c r="GW447" s="89"/>
      <c r="GX447" s="90"/>
      <c r="GY447" s="23"/>
      <c r="GZ447" s="23"/>
      <c r="HA447" s="24"/>
      <c r="HB447" s="24"/>
      <c r="HC447" s="24"/>
      <c r="HD447" s="24"/>
      <c r="HE447" s="24"/>
      <c r="HF447" s="24"/>
      <c r="HG447" s="24"/>
      <c r="HH447" s="24"/>
      <c r="HI447" s="24"/>
      <c r="HJ447" s="24"/>
      <c r="HK447" s="22"/>
      <c r="HL447" s="91"/>
      <c r="HM447" s="88"/>
      <c r="HN447" s="89"/>
      <c r="HO447" s="90"/>
      <c r="HP447" s="23"/>
      <c r="HQ447" s="23"/>
      <c r="HR447" s="24"/>
      <c r="HS447" s="24"/>
      <c r="HT447" s="24"/>
      <c r="HU447" s="24"/>
      <c r="HV447" s="24"/>
      <c r="HW447" s="24"/>
      <c r="HX447" s="24"/>
      <c r="HY447" s="24"/>
      <c r="HZ447" s="24"/>
      <c r="IA447" s="24"/>
      <c r="IB447" s="22"/>
      <c r="IC447" s="91"/>
      <c r="ID447" s="88"/>
      <c r="IE447" s="89"/>
      <c r="IF447" s="90"/>
      <c r="IG447" s="23"/>
      <c r="IH447" s="23"/>
      <c r="II447" s="24"/>
      <c r="IJ447" s="24"/>
      <c r="IK447" s="24"/>
      <c r="IL447" s="24"/>
      <c r="IM447" s="24"/>
      <c r="IN447" s="24"/>
      <c r="IO447" s="24"/>
      <c r="IP447" s="24"/>
      <c r="IQ447" s="24"/>
      <c r="IR447" s="24"/>
      <c r="IS447" s="22"/>
    </row>
    <row r="448" spans="1:253" ht="18" customHeight="1">
      <c r="A448" s="100"/>
      <c r="B448" s="88"/>
      <c r="C448" s="19"/>
      <c r="D448" s="19"/>
      <c r="E448" s="19"/>
      <c r="F448" s="23">
        <v>2020</v>
      </c>
      <c r="G448" s="24">
        <f t="shared" si="225"/>
        <v>0</v>
      </c>
      <c r="H448" s="24">
        <f t="shared" si="223"/>
        <v>0</v>
      </c>
      <c r="I448" s="24">
        <f t="shared" si="228"/>
        <v>0</v>
      </c>
      <c r="J448" s="24">
        <f t="shared" si="228"/>
        <v>0</v>
      </c>
      <c r="K448" s="24">
        <f t="shared" si="228"/>
        <v>0</v>
      </c>
      <c r="L448" s="24">
        <f t="shared" si="228"/>
        <v>0</v>
      </c>
      <c r="M448" s="24">
        <f t="shared" si="228"/>
        <v>0</v>
      </c>
      <c r="N448" s="24">
        <f t="shared" si="228"/>
        <v>0</v>
      </c>
      <c r="O448" s="24">
        <f t="shared" si="228"/>
        <v>0</v>
      </c>
      <c r="P448" s="24">
        <f t="shared" si="228"/>
        <v>0</v>
      </c>
      <c r="Q448" s="91"/>
      <c r="R448" s="89"/>
      <c r="S448" s="89"/>
      <c r="T448" s="61"/>
      <c r="U448" s="49"/>
      <c r="V448" s="50"/>
      <c r="W448" s="50"/>
      <c r="X448" s="50"/>
      <c r="Y448" s="50"/>
      <c r="Z448" s="50"/>
      <c r="AA448" s="50"/>
      <c r="AB448" s="50"/>
      <c r="AC448" s="50"/>
      <c r="AD448" s="50"/>
      <c r="AE448" s="50"/>
      <c r="AF448" s="47"/>
      <c r="AG448" s="98"/>
      <c r="AH448" s="89"/>
      <c r="AI448" s="89"/>
      <c r="AJ448" s="89"/>
      <c r="AK448" s="61"/>
      <c r="AL448" s="49"/>
      <c r="AM448" s="50"/>
      <c r="AN448" s="50"/>
      <c r="AO448" s="50"/>
      <c r="AP448" s="50"/>
      <c r="AQ448" s="50"/>
      <c r="AR448" s="50"/>
      <c r="AS448" s="50"/>
      <c r="AT448" s="50"/>
      <c r="AU448" s="50"/>
      <c r="AV448" s="50"/>
      <c r="AW448" s="47"/>
      <c r="AX448" s="98"/>
      <c r="AY448" s="89"/>
      <c r="AZ448" s="89"/>
      <c r="BA448" s="89"/>
      <c r="BB448" s="61"/>
      <c r="BC448" s="49"/>
      <c r="BD448" s="50"/>
      <c r="BE448" s="50"/>
      <c r="BF448" s="50"/>
      <c r="BG448" s="50"/>
      <c r="BH448" s="50"/>
      <c r="BI448" s="50"/>
      <c r="BJ448" s="50"/>
      <c r="BK448" s="50"/>
      <c r="BL448" s="50"/>
      <c r="BM448" s="50"/>
      <c r="BN448" s="47"/>
      <c r="BO448" s="98"/>
      <c r="BP448" s="89"/>
      <c r="BQ448" s="89"/>
      <c r="BR448" s="89"/>
      <c r="BS448" s="61"/>
      <c r="BT448" s="49"/>
      <c r="BU448" s="50"/>
      <c r="BV448" s="50"/>
      <c r="BW448" s="50"/>
      <c r="BX448" s="50"/>
      <c r="BY448" s="50"/>
      <c r="BZ448" s="50"/>
      <c r="CA448" s="50"/>
      <c r="CB448" s="50"/>
      <c r="CC448" s="50"/>
      <c r="CD448" s="50"/>
      <c r="CE448" s="47"/>
      <c r="CF448" s="98"/>
      <c r="CG448" s="89"/>
      <c r="CH448" s="89"/>
      <c r="CI448" s="89"/>
      <c r="CJ448" s="61"/>
      <c r="CK448" s="49"/>
      <c r="CL448" s="50"/>
      <c r="CM448" s="50"/>
      <c r="CN448" s="50"/>
      <c r="CO448" s="50"/>
      <c r="CP448" s="50"/>
      <c r="CQ448" s="50"/>
      <c r="CR448" s="50"/>
      <c r="CS448" s="50"/>
      <c r="CT448" s="50"/>
      <c r="CU448" s="50"/>
      <c r="CV448" s="47"/>
      <c r="CW448" s="98"/>
      <c r="CX448" s="89"/>
      <c r="CY448" s="89"/>
      <c r="CZ448" s="89"/>
      <c r="DA448" s="61"/>
      <c r="DB448" s="49"/>
      <c r="DC448" s="50"/>
      <c r="DD448" s="51"/>
      <c r="DE448" s="24"/>
      <c r="DF448" s="24"/>
      <c r="DG448" s="24"/>
      <c r="DH448" s="24"/>
      <c r="DI448" s="24"/>
      <c r="DJ448" s="24"/>
      <c r="DK448" s="24"/>
      <c r="DL448" s="24"/>
      <c r="DM448" s="22"/>
      <c r="DN448" s="91"/>
      <c r="DO448" s="88"/>
      <c r="DP448" s="89"/>
      <c r="DQ448" s="90"/>
      <c r="DR448" s="19"/>
      <c r="DS448" s="23"/>
      <c r="DT448" s="24"/>
      <c r="DU448" s="24"/>
      <c r="DV448" s="24"/>
      <c r="DW448" s="24"/>
      <c r="DX448" s="24"/>
      <c r="DY448" s="24"/>
      <c r="DZ448" s="24"/>
      <c r="EA448" s="24"/>
      <c r="EB448" s="24"/>
      <c r="EC448" s="24"/>
      <c r="ED448" s="22"/>
      <c r="EE448" s="91"/>
      <c r="EF448" s="88"/>
      <c r="EG448" s="89"/>
      <c r="EH448" s="90"/>
      <c r="EI448" s="19"/>
      <c r="EJ448" s="23"/>
      <c r="EK448" s="24"/>
      <c r="EL448" s="24"/>
      <c r="EM448" s="24"/>
      <c r="EN448" s="24"/>
      <c r="EO448" s="24"/>
      <c r="EP448" s="24"/>
      <c r="EQ448" s="24"/>
      <c r="ER448" s="24"/>
      <c r="ES448" s="24"/>
      <c r="ET448" s="24"/>
      <c r="EU448" s="22"/>
      <c r="EV448" s="91"/>
      <c r="EW448" s="88"/>
      <c r="EX448" s="89"/>
      <c r="EY448" s="90"/>
      <c r="EZ448" s="19"/>
      <c r="FA448" s="23"/>
      <c r="FB448" s="24"/>
      <c r="FC448" s="24"/>
      <c r="FD448" s="24"/>
      <c r="FE448" s="24"/>
      <c r="FF448" s="24"/>
      <c r="FG448" s="24"/>
      <c r="FH448" s="24"/>
      <c r="FI448" s="24"/>
      <c r="FJ448" s="24"/>
      <c r="FK448" s="24"/>
      <c r="FL448" s="22"/>
      <c r="FM448" s="91"/>
      <c r="FN448" s="88"/>
      <c r="FO448" s="89"/>
      <c r="FP448" s="90"/>
      <c r="FQ448" s="19"/>
      <c r="FR448" s="23"/>
      <c r="FS448" s="24"/>
      <c r="FT448" s="24"/>
      <c r="FU448" s="24"/>
      <c r="FV448" s="24"/>
      <c r="FW448" s="24"/>
      <c r="FX448" s="24"/>
      <c r="FY448" s="24"/>
      <c r="FZ448" s="24"/>
      <c r="GA448" s="24"/>
      <c r="GB448" s="24"/>
      <c r="GC448" s="22"/>
      <c r="GD448" s="91"/>
      <c r="GE448" s="88"/>
      <c r="GF448" s="89"/>
      <c r="GG448" s="90"/>
      <c r="GH448" s="19"/>
      <c r="GI448" s="23"/>
      <c r="GJ448" s="24"/>
      <c r="GK448" s="24"/>
      <c r="GL448" s="24"/>
      <c r="GM448" s="24"/>
      <c r="GN448" s="24"/>
      <c r="GO448" s="24"/>
      <c r="GP448" s="24"/>
      <c r="GQ448" s="24"/>
      <c r="GR448" s="24"/>
      <c r="GS448" s="24"/>
      <c r="GT448" s="22"/>
      <c r="GU448" s="91"/>
      <c r="GV448" s="88"/>
      <c r="GW448" s="89"/>
      <c r="GX448" s="90"/>
      <c r="GY448" s="19"/>
      <c r="GZ448" s="23"/>
      <c r="HA448" s="24"/>
      <c r="HB448" s="24"/>
      <c r="HC448" s="24"/>
      <c r="HD448" s="24"/>
      <c r="HE448" s="24"/>
      <c r="HF448" s="24"/>
      <c r="HG448" s="24"/>
      <c r="HH448" s="24"/>
      <c r="HI448" s="24"/>
      <c r="HJ448" s="24"/>
      <c r="HK448" s="22"/>
      <c r="HL448" s="91"/>
      <c r="HM448" s="88"/>
      <c r="HN448" s="89"/>
      <c r="HO448" s="90"/>
      <c r="HP448" s="19"/>
      <c r="HQ448" s="23"/>
      <c r="HR448" s="24"/>
      <c r="HS448" s="24"/>
      <c r="HT448" s="24"/>
      <c r="HU448" s="24"/>
      <c r="HV448" s="24"/>
      <c r="HW448" s="24"/>
      <c r="HX448" s="24"/>
      <c r="HY448" s="24"/>
      <c r="HZ448" s="24"/>
      <c r="IA448" s="24"/>
      <c r="IB448" s="22"/>
      <c r="IC448" s="91"/>
      <c r="ID448" s="88"/>
      <c r="IE448" s="89"/>
      <c r="IF448" s="90"/>
      <c r="IG448" s="19"/>
      <c r="IH448" s="23"/>
      <c r="II448" s="24"/>
      <c r="IJ448" s="24"/>
      <c r="IK448" s="24"/>
      <c r="IL448" s="24"/>
      <c r="IM448" s="24"/>
      <c r="IN448" s="24"/>
      <c r="IO448" s="24"/>
      <c r="IP448" s="24"/>
      <c r="IQ448" s="24"/>
      <c r="IR448" s="24"/>
      <c r="IS448" s="22"/>
    </row>
    <row r="449" spans="1:240" ht="21.75" customHeight="1">
      <c r="A449" s="100"/>
      <c r="B449" s="88"/>
      <c r="C449" s="19"/>
      <c r="D449" s="19"/>
      <c r="E449" s="19"/>
      <c r="F449" s="23">
        <v>2021</v>
      </c>
      <c r="G449" s="28">
        <f aca="true" t="shared" si="229" ref="G449:H453">I449+K449+M449+O449</f>
        <v>0</v>
      </c>
      <c r="H449" s="28">
        <f t="shared" si="229"/>
        <v>0</v>
      </c>
      <c r="I449" s="24">
        <f t="shared" si="228"/>
        <v>0</v>
      </c>
      <c r="J449" s="24">
        <f t="shared" si="228"/>
        <v>0</v>
      </c>
      <c r="K449" s="24">
        <f t="shared" si="228"/>
        <v>0</v>
      </c>
      <c r="L449" s="24">
        <f t="shared" si="228"/>
        <v>0</v>
      </c>
      <c r="M449" s="24">
        <f t="shared" si="228"/>
        <v>0</v>
      </c>
      <c r="N449" s="24">
        <f t="shared" si="228"/>
        <v>0</v>
      </c>
      <c r="O449" s="24">
        <f t="shared" si="228"/>
        <v>0</v>
      </c>
      <c r="P449" s="24">
        <f t="shared" si="228"/>
        <v>0</v>
      </c>
      <c r="Q449" s="2"/>
      <c r="AF449" s="66"/>
      <c r="AV449" s="66"/>
      <c r="BL449" s="66"/>
      <c r="CB449" s="66"/>
      <c r="CR449" s="66"/>
      <c r="DH449" s="66"/>
      <c r="DX449" s="66"/>
      <c r="EN449" s="66"/>
      <c r="FD449" s="66"/>
      <c r="FT449" s="66"/>
      <c r="GJ449" s="66"/>
      <c r="GZ449" s="66"/>
      <c r="HP449" s="66"/>
      <c r="IF449" s="66"/>
    </row>
    <row r="450" spans="1:240" ht="21.75" customHeight="1">
      <c r="A450" s="100"/>
      <c r="B450" s="88"/>
      <c r="C450" s="19"/>
      <c r="D450" s="19"/>
      <c r="E450" s="19"/>
      <c r="F450" s="23">
        <v>2022</v>
      </c>
      <c r="G450" s="28">
        <f t="shared" si="229"/>
        <v>817921.1</v>
      </c>
      <c r="H450" s="28">
        <f t="shared" si="229"/>
        <v>0</v>
      </c>
      <c r="I450" s="24">
        <f t="shared" si="228"/>
        <v>66945.6</v>
      </c>
      <c r="J450" s="24">
        <f t="shared" si="228"/>
        <v>0</v>
      </c>
      <c r="K450" s="24">
        <f t="shared" si="228"/>
        <v>0</v>
      </c>
      <c r="L450" s="24">
        <f t="shared" si="228"/>
        <v>0</v>
      </c>
      <c r="M450" s="24">
        <f t="shared" si="228"/>
        <v>750975.5</v>
      </c>
      <c r="N450" s="24">
        <f t="shared" si="228"/>
        <v>0</v>
      </c>
      <c r="O450" s="24">
        <f t="shared" si="228"/>
        <v>0</v>
      </c>
      <c r="P450" s="24">
        <f t="shared" si="228"/>
        <v>0</v>
      </c>
      <c r="Q450" s="2"/>
      <c r="AF450" s="66"/>
      <c r="AV450" s="66"/>
      <c r="BL450" s="66"/>
      <c r="CB450" s="66"/>
      <c r="CR450" s="66"/>
      <c r="DH450" s="66"/>
      <c r="DX450" s="66"/>
      <c r="EN450" s="66"/>
      <c r="FD450" s="66"/>
      <c r="FT450" s="66"/>
      <c r="GJ450" s="66"/>
      <c r="GZ450" s="66"/>
      <c r="HP450" s="66"/>
      <c r="IF450" s="66"/>
    </row>
    <row r="451" spans="1:240" ht="21.75" customHeight="1">
      <c r="A451" s="100"/>
      <c r="B451" s="88"/>
      <c r="C451" s="19"/>
      <c r="D451" s="19"/>
      <c r="E451" s="19"/>
      <c r="F451" s="23">
        <v>2023</v>
      </c>
      <c r="G451" s="28">
        <f t="shared" si="229"/>
        <v>749102.6000000001</v>
      </c>
      <c r="H451" s="28">
        <f t="shared" si="229"/>
        <v>0</v>
      </c>
      <c r="I451" s="24">
        <f t="shared" si="228"/>
        <v>40944.799999999996</v>
      </c>
      <c r="J451" s="24">
        <f t="shared" si="228"/>
        <v>0</v>
      </c>
      <c r="K451" s="24">
        <f t="shared" si="228"/>
        <v>0</v>
      </c>
      <c r="L451" s="24">
        <f t="shared" si="228"/>
        <v>0</v>
      </c>
      <c r="M451" s="24">
        <f t="shared" si="228"/>
        <v>708157.8</v>
      </c>
      <c r="N451" s="24">
        <f t="shared" si="228"/>
        <v>0</v>
      </c>
      <c r="O451" s="24">
        <f t="shared" si="228"/>
        <v>0</v>
      </c>
      <c r="P451" s="24">
        <f t="shared" si="228"/>
        <v>0</v>
      </c>
      <c r="Q451" s="2"/>
      <c r="AF451" s="66"/>
      <c r="AV451" s="66"/>
      <c r="BL451" s="66"/>
      <c r="CB451" s="66"/>
      <c r="CR451" s="66"/>
      <c r="DH451" s="66"/>
      <c r="DX451" s="66"/>
      <c r="EN451" s="66"/>
      <c r="FD451" s="66"/>
      <c r="FT451" s="66"/>
      <c r="GJ451" s="66"/>
      <c r="GZ451" s="66"/>
      <c r="HP451" s="66"/>
      <c r="IF451" s="66"/>
    </row>
    <row r="452" spans="1:240" ht="21.75" customHeight="1">
      <c r="A452" s="100"/>
      <c r="B452" s="88"/>
      <c r="C452" s="19"/>
      <c r="D452" s="19"/>
      <c r="E452" s="19"/>
      <c r="F452" s="23">
        <v>2024</v>
      </c>
      <c r="G452" s="28">
        <f t="shared" si="229"/>
        <v>0</v>
      </c>
      <c r="H452" s="28">
        <f t="shared" si="229"/>
        <v>0</v>
      </c>
      <c r="I452" s="24">
        <f t="shared" si="228"/>
        <v>0</v>
      </c>
      <c r="J452" s="24">
        <f t="shared" si="228"/>
        <v>0</v>
      </c>
      <c r="K452" s="24">
        <f t="shared" si="228"/>
        <v>0</v>
      </c>
      <c r="L452" s="24">
        <f t="shared" si="228"/>
        <v>0</v>
      </c>
      <c r="M452" s="24">
        <f t="shared" si="228"/>
        <v>0</v>
      </c>
      <c r="N452" s="24">
        <f t="shared" si="228"/>
        <v>0</v>
      </c>
      <c r="O452" s="24">
        <f t="shared" si="228"/>
        <v>0</v>
      </c>
      <c r="P452" s="24">
        <f t="shared" si="228"/>
        <v>0</v>
      </c>
      <c r="Q452" s="2"/>
      <c r="AF452" s="66"/>
      <c r="AV452" s="66"/>
      <c r="BL452" s="66"/>
      <c r="CB452" s="66"/>
      <c r="CR452" s="66"/>
      <c r="DH452" s="66"/>
      <c r="DX452" s="66"/>
      <c r="EN452" s="66"/>
      <c r="FD452" s="66"/>
      <c r="FT452" s="66"/>
      <c r="GJ452" s="66"/>
      <c r="GZ452" s="66"/>
      <c r="HP452" s="66"/>
      <c r="IF452" s="66"/>
    </row>
    <row r="453" spans="1:240" ht="21.75" customHeight="1">
      <c r="A453" s="101"/>
      <c r="B453" s="102"/>
      <c r="C453" s="19"/>
      <c r="D453" s="19"/>
      <c r="E453" s="19"/>
      <c r="F453" s="23">
        <v>2025</v>
      </c>
      <c r="G453" s="28">
        <f t="shared" si="229"/>
        <v>0</v>
      </c>
      <c r="H453" s="28">
        <f t="shared" si="229"/>
        <v>0</v>
      </c>
      <c r="I453" s="24">
        <f t="shared" si="228"/>
        <v>0</v>
      </c>
      <c r="J453" s="24">
        <f t="shared" si="228"/>
        <v>0</v>
      </c>
      <c r="K453" s="24">
        <f t="shared" si="228"/>
        <v>0</v>
      </c>
      <c r="L453" s="24">
        <f t="shared" si="228"/>
        <v>0</v>
      </c>
      <c r="M453" s="24">
        <f t="shared" si="228"/>
        <v>0</v>
      </c>
      <c r="N453" s="24">
        <f t="shared" si="228"/>
        <v>0</v>
      </c>
      <c r="O453" s="24">
        <f t="shared" si="228"/>
        <v>0</v>
      </c>
      <c r="P453" s="24">
        <f t="shared" si="228"/>
        <v>0</v>
      </c>
      <c r="Q453" s="2"/>
      <c r="AF453" s="66"/>
      <c r="AV453" s="66"/>
      <c r="BL453" s="66"/>
      <c r="CB453" s="66"/>
      <c r="CR453" s="66"/>
      <c r="DH453" s="66"/>
      <c r="DX453" s="66"/>
      <c r="EN453" s="66"/>
      <c r="FD453" s="66"/>
      <c r="FT453" s="66"/>
      <c r="GJ453" s="66"/>
      <c r="GZ453" s="66"/>
      <c r="HP453" s="66"/>
      <c r="IF453" s="66"/>
    </row>
    <row r="454" spans="1:253" ht="18" customHeight="1">
      <c r="A454" s="99"/>
      <c r="B454" s="85" t="s">
        <v>222</v>
      </c>
      <c r="C454" s="19"/>
      <c r="D454" s="19"/>
      <c r="E454" s="19"/>
      <c r="F454" s="20" t="s">
        <v>23</v>
      </c>
      <c r="G454" s="21">
        <f>I454+K454+M454+O454</f>
        <v>0</v>
      </c>
      <c r="H454" s="21">
        <f aca="true" t="shared" si="230" ref="H454:H460">J454+L454+N454+P454</f>
        <v>0</v>
      </c>
      <c r="I454" s="21">
        <f>SUM(I455:I465)</f>
        <v>0</v>
      </c>
      <c r="J454" s="21">
        <f aca="true" t="shared" si="231" ref="J454:P454">SUM(J455:J465)</f>
        <v>0</v>
      </c>
      <c r="K454" s="21">
        <f t="shared" si="231"/>
        <v>0</v>
      </c>
      <c r="L454" s="21">
        <f t="shared" si="231"/>
        <v>0</v>
      </c>
      <c r="M454" s="21">
        <f t="shared" si="231"/>
        <v>0</v>
      </c>
      <c r="N454" s="21">
        <f t="shared" si="231"/>
        <v>0</v>
      </c>
      <c r="O454" s="21">
        <f t="shared" si="231"/>
        <v>0</v>
      </c>
      <c r="P454" s="21">
        <f t="shared" si="231"/>
        <v>0</v>
      </c>
      <c r="Q454" s="91"/>
      <c r="R454" s="89"/>
      <c r="S454" s="89"/>
      <c r="T454" s="61"/>
      <c r="U454" s="45"/>
      <c r="V454" s="46"/>
      <c r="W454" s="46"/>
      <c r="X454" s="46"/>
      <c r="Y454" s="46"/>
      <c r="Z454" s="46"/>
      <c r="AA454" s="46"/>
      <c r="AB454" s="46"/>
      <c r="AC454" s="46"/>
      <c r="AD454" s="46"/>
      <c r="AE454" s="46"/>
      <c r="AF454" s="47"/>
      <c r="AG454" s="98"/>
      <c r="AH454" s="89"/>
      <c r="AI454" s="89"/>
      <c r="AJ454" s="89"/>
      <c r="AK454" s="61"/>
      <c r="AL454" s="45"/>
      <c r="AM454" s="46"/>
      <c r="AN454" s="46"/>
      <c r="AO454" s="46"/>
      <c r="AP454" s="46"/>
      <c r="AQ454" s="46"/>
      <c r="AR454" s="46"/>
      <c r="AS454" s="46"/>
      <c r="AT454" s="46"/>
      <c r="AU454" s="46"/>
      <c r="AV454" s="46"/>
      <c r="AW454" s="47"/>
      <c r="AX454" s="98"/>
      <c r="AY454" s="89"/>
      <c r="AZ454" s="89"/>
      <c r="BA454" s="89"/>
      <c r="BB454" s="61"/>
      <c r="BC454" s="45"/>
      <c r="BD454" s="46"/>
      <c r="BE454" s="46"/>
      <c r="BF454" s="46"/>
      <c r="BG454" s="46"/>
      <c r="BH454" s="46"/>
      <c r="BI454" s="46"/>
      <c r="BJ454" s="46"/>
      <c r="BK454" s="46"/>
      <c r="BL454" s="46"/>
      <c r="BM454" s="46"/>
      <c r="BN454" s="47"/>
      <c r="BO454" s="98"/>
      <c r="BP454" s="89"/>
      <c r="BQ454" s="89"/>
      <c r="BR454" s="89"/>
      <c r="BS454" s="61"/>
      <c r="BT454" s="45"/>
      <c r="BU454" s="46"/>
      <c r="BV454" s="46"/>
      <c r="BW454" s="46"/>
      <c r="BX454" s="46"/>
      <c r="BY454" s="46"/>
      <c r="BZ454" s="46"/>
      <c r="CA454" s="46"/>
      <c r="CB454" s="46"/>
      <c r="CC454" s="46"/>
      <c r="CD454" s="46"/>
      <c r="CE454" s="47"/>
      <c r="CF454" s="98"/>
      <c r="CG454" s="89"/>
      <c r="CH454" s="89"/>
      <c r="CI454" s="89"/>
      <c r="CJ454" s="61"/>
      <c r="CK454" s="45"/>
      <c r="CL454" s="46"/>
      <c r="CM454" s="46"/>
      <c r="CN454" s="46"/>
      <c r="CO454" s="46"/>
      <c r="CP454" s="46"/>
      <c r="CQ454" s="46"/>
      <c r="CR454" s="46"/>
      <c r="CS454" s="46"/>
      <c r="CT454" s="46"/>
      <c r="CU454" s="46"/>
      <c r="CV454" s="47"/>
      <c r="CW454" s="98"/>
      <c r="CX454" s="89"/>
      <c r="CY454" s="89"/>
      <c r="CZ454" s="89"/>
      <c r="DA454" s="61"/>
      <c r="DB454" s="45"/>
      <c r="DC454" s="46"/>
      <c r="DD454" s="48"/>
      <c r="DE454" s="21"/>
      <c r="DF454" s="21"/>
      <c r="DG454" s="21"/>
      <c r="DH454" s="21"/>
      <c r="DI454" s="21"/>
      <c r="DJ454" s="21"/>
      <c r="DK454" s="21"/>
      <c r="DL454" s="21"/>
      <c r="DM454" s="22"/>
      <c r="DN454" s="91"/>
      <c r="DO454" s="85"/>
      <c r="DP454" s="86"/>
      <c r="DQ454" s="87"/>
      <c r="DR454" s="19"/>
      <c r="DS454" s="20"/>
      <c r="DT454" s="21"/>
      <c r="DU454" s="21"/>
      <c r="DV454" s="21"/>
      <c r="DW454" s="21"/>
      <c r="DX454" s="21"/>
      <c r="DY454" s="21"/>
      <c r="DZ454" s="21"/>
      <c r="EA454" s="21"/>
      <c r="EB454" s="21"/>
      <c r="EC454" s="21"/>
      <c r="ED454" s="22"/>
      <c r="EE454" s="91"/>
      <c r="EF454" s="85"/>
      <c r="EG454" s="86"/>
      <c r="EH454" s="87"/>
      <c r="EI454" s="19"/>
      <c r="EJ454" s="20"/>
      <c r="EK454" s="21"/>
      <c r="EL454" s="21"/>
      <c r="EM454" s="21"/>
      <c r="EN454" s="21"/>
      <c r="EO454" s="21"/>
      <c r="EP454" s="21"/>
      <c r="EQ454" s="21"/>
      <c r="ER454" s="21"/>
      <c r="ES454" s="21"/>
      <c r="ET454" s="21"/>
      <c r="EU454" s="22"/>
      <c r="EV454" s="91"/>
      <c r="EW454" s="85"/>
      <c r="EX454" s="86"/>
      <c r="EY454" s="87"/>
      <c r="EZ454" s="19"/>
      <c r="FA454" s="20"/>
      <c r="FB454" s="21"/>
      <c r="FC454" s="21"/>
      <c r="FD454" s="21"/>
      <c r="FE454" s="21"/>
      <c r="FF454" s="21"/>
      <c r="FG454" s="21"/>
      <c r="FH454" s="21"/>
      <c r="FI454" s="21"/>
      <c r="FJ454" s="21"/>
      <c r="FK454" s="21"/>
      <c r="FL454" s="22"/>
      <c r="FM454" s="91"/>
      <c r="FN454" s="85"/>
      <c r="FO454" s="86"/>
      <c r="FP454" s="87"/>
      <c r="FQ454" s="19"/>
      <c r="FR454" s="20"/>
      <c r="FS454" s="21"/>
      <c r="FT454" s="21"/>
      <c r="FU454" s="21"/>
      <c r="FV454" s="21"/>
      <c r="FW454" s="21"/>
      <c r="FX454" s="21"/>
      <c r="FY454" s="21"/>
      <c r="FZ454" s="21"/>
      <c r="GA454" s="21"/>
      <c r="GB454" s="21"/>
      <c r="GC454" s="22"/>
      <c r="GD454" s="91"/>
      <c r="GE454" s="85"/>
      <c r="GF454" s="86"/>
      <c r="GG454" s="87"/>
      <c r="GH454" s="19"/>
      <c r="GI454" s="20"/>
      <c r="GJ454" s="21"/>
      <c r="GK454" s="21"/>
      <c r="GL454" s="21"/>
      <c r="GM454" s="21"/>
      <c r="GN454" s="21"/>
      <c r="GO454" s="21"/>
      <c r="GP454" s="21"/>
      <c r="GQ454" s="21"/>
      <c r="GR454" s="21"/>
      <c r="GS454" s="21"/>
      <c r="GT454" s="22"/>
      <c r="GU454" s="91"/>
      <c r="GV454" s="85"/>
      <c r="GW454" s="86"/>
      <c r="GX454" s="87"/>
      <c r="GY454" s="19"/>
      <c r="GZ454" s="20"/>
      <c r="HA454" s="21"/>
      <c r="HB454" s="21"/>
      <c r="HC454" s="21"/>
      <c r="HD454" s="21"/>
      <c r="HE454" s="21"/>
      <c r="HF454" s="21"/>
      <c r="HG454" s="21"/>
      <c r="HH454" s="21"/>
      <c r="HI454" s="21"/>
      <c r="HJ454" s="21"/>
      <c r="HK454" s="22"/>
      <c r="HL454" s="91"/>
      <c r="HM454" s="85"/>
      <c r="HN454" s="86"/>
      <c r="HO454" s="87"/>
      <c r="HP454" s="19"/>
      <c r="HQ454" s="20"/>
      <c r="HR454" s="21"/>
      <c r="HS454" s="21"/>
      <c r="HT454" s="21"/>
      <c r="HU454" s="21"/>
      <c r="HV454" s="21"/>
      <c r="HW454" s="21"/>
      <c r="HX454" s="21"/>
      <c r="HY454" s="21"/>
      <c r="HZ454" s="21"/>
      <c r="IA454" s="21"/>
      <c r="IB454" s="22"/>
      <c r="IC454" s="91"/>
      <c r="ID454" s="85"/>
      <c r="IE454" s="86"/>
      <c r="IF454" s="87"/>
      <c r="IG454" s="19"/>
      <c r="IH454" s="20"/>
      <c r="II454" s="21"/>
      <c r="IJ454" s="21"/>
      <c r="IK454" s="21"/>
      <c r="IL454" s="21"/>
      <c r="IM454" s="21"/>
      <c r="IN454" s="21"/>
      <c r="IO454" s="21"/>
      <c r="IP454" s="21"/>
      <c r="IQ454" s="21"/>
      <c r="IR454" s="21"/>
      <c r="IS454" s="22"/>
    </row>
    <row r="455" spans="1:253" ht="21.75" customHeight="1">
      <c r="A455" s="100"/>
      <c r="B455" s="88"/>
      <c r="C455" s="19"/>
      <c r="D455" s="19"/>
      <c r="E455" s="19"/>
      <c r="F455" s="23">
        <v>2015</v>
      </c>
      <c r="G455" s="24">
        <f>I455+K455+M455+O455</f>
        <v>0</v>
      </c>
      <c r="H455" s="24">
        <f t="shared" si="230"/>
        <v>0</v>
      </c>
      <c r="I455" s="24">
        <f>I382</f>
        <v>0</v>
      </c>
      <c r="J455" s="24">
        <f aca="true" t="shared" si="232" ref="J455:P455">J382</f>
        <v>0</v>
      </c>
      <c r="K455" s="24">
        <f t="shared" si="232"/>
        <v>0</v>
      </c>
      <c r="L455" s="24">
        <f t="shared" si="232"/>
        <v>0</v>
      </c>
      <c r="M455" s="24">
        <f t="shared" si="232"/>
        <v>0</v>
      </c>
      <c r="N455" s="24">
        <f t="shared" si="232"/>
        <v>0</v>
      </c>
      <c r="O455" s="24">
        <f t="shared" si="232"/>
        <v>0</v>
      </c>
      <c r="P455" s="24">
        <f t="shared" si="232"/>
        <v>0</v>
      </c>
      <c r="Q455" s="91"/>
      <c r="R455" s="89"/>
      <c r="S455" s="89"/>
      <c r="T455" s="61"/>
      <c r="U455" s="49"/>
      <c r="V455" s="50"/>
      <c r="W455" s="50"/>
      <c r="X455" s="50"/>
      <c r="Y455" s="50"/>
      <c r="Z455" s="50"/>
      <c r="AA455" s="50"/>
      <c r="AB455" s="50"/>
      <c r="AC455" s="50"/>
      <c r="AD455" s="50"/>
      <c r="AE455" s="50"/>
      <c r="AF455" s="47"/>
      <c r="AG455" s="98"/>
      <c r="AH455" s="89"/>
      <c r="AI455" s="89"/>
      <c r="AJ455" s="89"/>
      <c r="AK455" s="61"/>
      <c r="AL455" s="49"/>
      <c r="AM455" s="50"/>
      <c r="AN455" s="50"/>
      <c r="AO455" s="50"/>
      <c r="AP455" s="50"/>
      <c r="AQ455" s="50"/>
      <c r="AR455" s="50"/>
      <c r="AS455" s="50"/>
      <c r="AT455" s="50"/>
      <c r="AU455" s="50"/>
      <c r="AV455" s="50"/>
      <c r="AW455" s="47"/>
      <c r="AX455" s="98"/>
      <c r="AY455" s="89"/>
      <c r="AZ455" s="89"/>
      <c r="BA455" s="89"/>
      <c r="BB455" s="61"/>
      <c r="BC455" s="49"/>
      <c r="BD455" s="50"/>
      <c r="BE455" s="50"/>
      <c r="BF455" s="50"/>
      <c r="BG455" s="50"/>
      <c r="BH455" s="50"/>
      <c r="BI455" s="50"/>
      <c r="BJ455" s="50"/>
      <c r="BK455" s="50"/>
      <c r="BL455" s="50"/>
      <c r="BM455" s="50"/>
      <c r="BN455" s="47"/>
      <c r="BO455" s="98"/>
      <c r="BP455" s="89"/>
      <c r="BQ455" s="89"/>
      <c r="BR455" s="89"/>
      <c r="BS455" s="61"/>
      <c r="BT455" s="49"/>
      <c r="BU455" s="50"/>
      <c r="BV455" s="50"/>
      <c r="BW455" s="50"/>
      <c r="BX455" s="50"/>
      <c r="BY455" s="50"/>
      <c r="BZ455" s="50"/>
      <c r="CA455" s="50"/>
      <c r="CB455" s="50"/>
      <c r="CC455" s="50"/>
      <c r="CD455" s="50"/>
      <c r="CE455" s="47"/>
      <c r="CF455" s="98"/>
      <c r="CG455" s="89"/>
      <c r="CH455" s="89"/>
      <c r="CI455" s="89"/>
      <c r="CJ455" s="61"/>
      <c r="CK455" s="49"/>
      <c r="CL455" s="50"/>
      <c r="CM455" s="50"/>
      <c r="CN455" s="50"/>
      <c r="CO455" s="50"/>
      <c r="CP455" s="50"/>
      <c r="CQ455" s="50"/>
      <c r="CR455" s="50"/>
      <c r="CS455" s="50"/>
      <c r="CT455" s="50"/>
      <c r="CU455" s="50"/>
      <c r="CV455" s="47"/>
      <c r="CW455" s="98"/>
      <c r="CX455" s="89"/>
      <c r="CY455" s="89"/>
      <c r="CZ455" s="89"/>
      <c r="DA455" s="61"/>
      <c r="DB455" s="49"/>
      <c r="DC455" s="50"/>
      <c r="DD455" s="51"/>
      <c r="DE455" s="24"/>
      <c r="DF455" s="24"/>
      <c r="DG455" s="24"/>
      <c r="DH455" s="24"/>
      <c r="DI455" s="24"/>
      <c r="DJ455" s="24"/>
      <c r="DK455" s="24"/>
      <c r="DL455" s="24"/>
      <c r="DM455" s="22"/>
      <c r="DN455" s="91"/>
      <c r="DO455" s="88"/>
      <c r="DP455" s="89"/>
      <c r="DQ455" s="90"/>
      <c r="DR455" s="19"/>
      <c r="DS455" s="23"/>
      <c r="DT455" s="24"/>
      <c r="DU455" s="24"/>
      <c r="DV455" s="24"/>
      <c r="DW455" s="24"/>
      <c r="DX455" s="24"/>
      <c r="DY455" s="24"/>
      <c r="DZ455" s="24"/>
      <c r="EA455" s="24"/>
      <c r="EB455" s="24"/>
      <c r="EC455" s="24"/>
      <c r="ED455" s="22"/>
      <c r="EE455" s="91"/>
      <c r="EF455" s="88"/>
      <c r="EG455" s="89"/>
      <c r="EH455" s="90"/>
      <c r="EI455" s="19"/>
      <c r="EJ455" s="23"/>
      <c r="EK455" s="24"/>
      <c r="EL455" s="24"/>
      <c r="EM455" s="24"/>
      <c r="EN455" s="24"/>
      <c r="EO455" s="24"/>
      <c r="EP455" s="24"/>
      <c r="EQ455" s="24"/>
      <c r="ER455" s="24"/>
      <c r="ES455" s="24"/>
      <c r="ET455" s="24"/>
      <c r="EU455" s="22"/>
      <c r="EV455" s="91"/>
      <c r="EW455" s="88"/>
      <c r="EX455" s="89"/>
      <c r="EY455" s="90"/>
      <c r="EZ455" s="19"/>
      <c r="FA455" s="23"/>
      <c r="FB455" s="24"/>
      <c r="FC455" s="24"/>
      <c r="FD455" s="24"/>
      <c r="FE455" s="24"/>
      <c r="FF455" s="24"/>
      <c r="FG455" s="24"/>
      <c r="FH455" s="24"/>
      <c r="FI455" s="24"/>
      <c r="FJ455" s="24"/>
      <c r="FK455" s="24"/>
      <c r="FL455" s="22"/>
      <c r="FM455" s="91"/>
      <c r="FN455" s="88"/>
      <c r="FO455" s="89"/>
      <c r="FP455" s="90"/>
      <c r="FQ455" s="19"/>
      <c r="FR455" s="23"/>
      <c r="FS455" s="24"/>
      <c r="FT455" s="24"/>
      <c r="FU455" s="24"/>
      <c r="FV455" s="24"/>
      <c r="FW455" s="24"/>
      <c r="FX455" s="24"/>
      <c r="FY455" s="24"/>
      <c r="FZ455" s="24"/>
      <c r="GA455" s="24"/>
      <c r="GB455" s="24"/>
      <c r="GC455" s="22"/>
      <c r="GD455" s="91"/>
      <c r="GE455" s="88"/>
      <c r="GF455" s="89"/>
      <c r="GG455" s="90"/>
      <c r="GH455" s="19"/>
      <c r="GI455" s="23"/>
      <c r="GJ455" s="24"/>
      <c r="GK455" s="24"/>
      <c r="GL455" s="24"/>
      <c r="GM455" s="24"/>
      <c r="GN455" s="24"/>
      <c r="GO455" s="24"/>
      <c r="GP455" s="24"/>
      <c r="GQ455" s="24"/>
      <c r="GR455" s="24"/>
      <c r="GS455" s="24"/>
      <c r="GT455" s="22"/>
      <c r="GU455" s="91"/>
      <c r="GV455" s="88"/>
      <c r="GW455" s="89"/>
      <c r="GX455" s="90"/>
      <c r="GY455" s="19"/>
      <c r="GZ455" s="23"/>
      <c r="HA455" s="24"/>
      <c r="HB455" s="24"/>
      <c r="HC455" s="24"/>
      <c r="HD455" s="24"/>
      <c r="HE455" s="24"/>
      <c r="HF455" s="24"/>
      <c r="HG455" s="24"/>
      <c r="HH455" s="24"/>
      <c r="HI455" s="24"/>
      <c r="HJ455" s="24"/>
      <c r="HK455" s="22"/>
      <c r="HL455" s="91"/>
      <c r="HM455" s="88"/>
      <c r="HN455" s="89"/>
      <c r="HO455" s="90"/>
      <c r="HP455" s="19"/>
      <c r="HQ455" s="23"/>
      <c r="HR455" s="24"/>
      <c r="HS455" s="24"/>
      <c r="HT455" s="24"/>
      <c r="HU455" s="24"/>
      <c r="HV455" s="24"/>
      <c r="HW455" s="24"/>
      <c r="HX455" s="24"/>
      <c r="HY455" s="24"/>
      <c r="HZ455" s="24"/>
      <c r="IA455" s="24"/>
      <c r="IB455" s="22"/>
      <c r="IC455" s="91"/>
      <c r="ID455" s="88"/>
      <c r="IE455" s="89"/>
      <c r="IF455" s="90"/>
      <c r="IG455" s="19"/>
      <c r="IH455" s="23"/>
      <c r="II455" s="24"/>
      <c r="IJ455" s="24"/>
      <c r="IK455" s="24"/>
      <c r="IL455" s="24"/>
      <c r="IM455" s="24"/>
      <c r="IN455" s="24"/>
      <c r="IO455" s="24"/>
      <c r="IP455" s="24"/>
      <c r="IQ455" s="24"/>
      <c r="IR455" s="24"/>
      <c r="IS455" s="22"/>
    </row>
    <row r="456" spans="1:253" ht="19.5" customHeight="1">
      <c r="A456" s="100"/>
      <c r="B456" s="88"/>
      <c r="C456" s="23"/>
      <c r="D456" s="23"/>
      <c r="E456" s="23"/>
      <c r="F456" s="23">
        <v>2016</v>
      </c>
      <c r="G456" s="24">
        <f>I456+K456+M456+O456</f>
        <v>0</v>
      </c>
      <c r="H456" s="24">
        <f t="shared" si="230"/>
        <v>0</v>
      </c>
      <c r="I456" s="24">
        <f aca="true" t="shared" si="233" ref="I456:P465">I383</f>
        <v>0</v>
      </c>
      <c r="J456" s="24">
        <f t="shared" si="233"/>
        <v>0</v>
      </c>
      <c r="K456" s="24">
        <f t="shared" si="233"/>
        <v>0</v>
      </c>
      <c r="L456" s="24">
        <f t="shared" si="233"/>
        <v>0</v>
      </c>
      <c r="M456" s="24">
        <f t="shared" si="233"/>
        <v>0</v>
      </c>
      <c r="N456" s="24">
        <f t="shared" si="233"/>
        <v>0</v>
      </c>
      <c r="O456" s="24">
        <f t="shared" si="233"/>
        <v>0</v>
      </c>
      <c r="P456" s="24">
        <f t="shared" si="233"/>
        <v>0</v>
      </c>
      <c r="Q456" s="91"/>
      <c r="R456" s="89"/>
      <c r="S456" s="89"/>
      <c r="T456" s="49"/>
      <c r="U456" s="49"/>
      <c r="V456" s="50"/>
      <c r="W456" s="50"/>
      <c r="X456" s="50"/>
      <c r="Y456" s="50"/>
      <c r="Z456" s="50"/>
      <c r="AA456" s="50"/>
      <c r="AB456" s="50"/>
      <c r="AC456" s="50"/>
      <c r="AD456" s="50"/>
      <c r="AE456" s="50"/>
      <c r="AF456" s="47"/>
      <c r="AG456" s="98"/>
      <c r="AH456" s="89"/>
      <c r="AI456" s="89"/>
      <c r="AJ456" s="89"/>
      <c r="AK456" s="49"/>
      <c r="AL456" s="49"/>
      <c r="AM456" s="50"/>
      <c r="AN456" s="50"/>
      <c r="AO456" s="50"/>
      <c r="AP456" s="50"/>
      <c r="AQ456" s="50"/>
      <c r="AR456" s="50"/>
      <c r="AS456" s="50"/>
      <c r="AT456" s="50"/>
      <c r="AU456" s="50"/>
      <c r="AV456" s="50"/>
      <c r="AW456" s="47"/>
      <c r="AX456" s="98"/>
      <c r="AY456" s="89"/>
      <c r="AZ456" s="89"/>
      <c r="BA456" s="89"/>
      <c r="BB456" s="49"/>
      <c r="BC456" s="49"/>
      <c r="BD456" s="50"/>
      <c r="BE456" s="50"/>
      <c r="BF456" s="50"/>
      <c r="BG456" s="50"/>
      <c r="BH456" s="50"/>
      <c r="BI456" s="50"/>
      <c r="BJ456" s="50"/>
      <c r="BK456" s="50"/>
      <c r="BL456" s="50"/>
      <c r="BM456" s="50"/>
      <c r="BN456" s="47"/>
      <c r="BO456" s="98"/>
      <c r="BP456" s="89"/>
      <c r="BQ456" s="89"/>
      <c r="BR456" s="89"/>
      <c r="BS456" s="49"/>
      <c r="BT456" s="49"/>
      <c r="BU456" s="50"/>
      <c r="BV456" s="50"/>
      <c r="BW456" s="50"/>
      <c r="BX456" s="50"/>
      <c r="BY456" s="50"/>
      <c r="BZ456" s="50"/>
      <c r="CA456" s="50"/>
      <c r="CB456" s="50"/>
      <c r="CC456" s="50"/>
      <c r="CD456" s="50"/>
      <c r="CE456" s="47"/>
      <c r="CF456" s="98"/>
      <c r="CG456" s="89"/>
      <c r="CH456" s="89"/>
      <c r="CI456" s="89"/>
      <c r="CJ456" s="49"/>
      <c r="CK456" s="49"/>
      <c r="CL456" s="50"/>
      <c r="CM456" s="50"/>
      <c r="CN456" s="50"/>
      <c r="CO456" s="50"/>
      <c r="CP456" s="50"/>
      <c r="CQ456" s="50"/>
      <c r="CR456" s="50"/>
      <c r="CS456" s="50"/>
      <c r="CT456" s="50"/>
      <c r="CU456" s="50"/>
      <c r="CV456" s="47"/>
      <c r="CW456" s="98"/>
      <c r="CX456" s="89"/>
      <c r="CY456" s="89"/>
      <c r="CZ456" s="89"/>
      <c r="DA456" s="49"/>
      <c r="DB456" s="49"/>
      <c r="DC456" s="50"/>
      <c r="DD456" s="51"/>
      <c r="DE456" s="24"/>
      <c r="DF456" s="24"/>
      <c r="DG456" s="24"/>
      <c r="DH456" s="24"/>
      <c r="DI456" s="24"/>
      <c r="DJ456" s="24"/>
      <c r="DK456" s="24"/>
      <c r="DL456" s="24"/>
      <c r="DM456" s="22"/>
      <c r="DN456" s="91"/>
      <c r="DO456" s="88"/>
      <c r="DP456" s="89"/>
      <c r="DQ456" s="90"/>
      <c r="DR456" s="23"/>
      <c r="DS456" s="23"/>
      <c r="DT456" s="24"/>
      <c r="DU456" s="24"/>
      <c r="DV456" s="24"/>
      <c r="DW456" s="24"/>
      <c r="DX456" s="24"/>
      <c r="DY456" s="24"/>
      <c r="DZ456" s="24"/>
      <c r="EA456" s="24"/>
      <c r="EB456" s="24"/>
      <c r="EC456" s="24"/>
      <c r="ED456" s="22"/>
      <c r="EE456" s="91"/>
      <c r="EF456" s="88"/>
      <c r="EG456" s="89"/>
      <c r="EH456" s="90"/>
      <c r="EI456" s="23"/>
      <c r="EJ456" s="23"/>
      <c r="EK456" s="24"/>
      <c r="EL456" s="24"/>
      <c r="EM456" s="24"/>
      <c r="EN456" s="24"/>
      <c r="EO456" s="24"/>
      <c r="EP456" s="24"/>
      <c r="EQ456" s="24"/>
      <c r="ER456" s="24"/>
      <c r="ES456" s="24"/>
      <c r="ET456" s="24"/>
      <c r="EU456" s="22"/>
      <c r="EV456" s="91"/>
      <c r="EW456" s="88"/>
      <c r="EX456" s="89"/>
      <c r="EY456" s="90"/>
      <c r="EZ456" s="23"/>
      <c r="FA456" s="23"/>
      <c r="FB456" s="24"/>
      <c r="FC456" s="24"/>
      <c r="FD456" s="24"/>
      <c r="FE456" s="24"/>
      <c r="FF456" s="24"/>
      <c r="FG456" s="24"/>
      <c r="FH456" s="24"/>
      <c r="FI456" s="24"/>
      <c r="FJ456" s="24"/>
      <c r="FK456" s="24"/>
      <c r="FL456" s="22"/>
      <c r="FM456" s="91"/>
      <c r="FN456" s="88"/>
      <c r="FO456" s="89"/>
      <c r="FP456" s="90"/>
      <c r="FQ456" s="23"/>
      <c r="FR456" s="23"/>
      <c r="FS456" s="24"/>
      <c r="FT456" s="24"/>
      <c r="FU456" s="24"/>
      <c r="FV456" s="24"/>
      <c r="FW456" s="24"/>
      <c r="FX456" s="24"/>
      <c r="FY456" s="24"/>
      <c r="FZ456" s="24"/>
      <c r="GA456" s="24"/>
      <c r="GB456" s="24"/>
      <c r="GC456" s="22"/>
      <c r="GD456" s="91"/>
      <c r="GE456" s="88"/>
      <c r="GF456" s="89"/>
      <c r="GG456" s="90"/>
      <c r="GH456" s="23"/>
      <c r="GI456" s="23"/>
      <c r="GJ456" s="24"/>
      <c r="GK456" s="24"/>
      <c r="GL456" s="24"/>
      <c r="GM456" s="24"/>
      <c r="GN456" s="24"/>
      <c r="GO456" s="24"/>
      <c r="GP456" s="24"/>
      <c r="GQ456" s="24"/>
      <c r="GR456" s="24"/>
      <c r="GS456" s="24"/>
      <c r="GT456" s="22"/>
      <c r="GU456" s="91"/>
      <c r="GV456" s="88"/>
      <c r="GW456" s="89"/>
      <c r="GX456" s="90"/>
      <c r="GY456" s="23"/>
      <c r="GZ456" s="23"/>
      <c r="HA456" s="24"/>
      <c r="HB456" s="24"/>
      <c r="HC456" s="24"/>
      <c r="HD456" s="24"/>
      <c r="HE456" s="24"/>
      <c r="HF456" s="24"/>
      <c r="HG456" s="24"/>
      <c r="HH456" s="24"/>
      <c r="HI456" s="24"/>
      <c r="HJ456" s="24"/>
      <c r="HK456" s="22"/>
      <c r="HL456" s="91"/>
      <c r="HM456" s="88"/>
      <c r="HN456" s="89"/>
      <c r="HO456" s="90"/>
      <c r="HP456" s="23"/>
      <c r="HQ456" s="23"/>
      <c r="HR456" s="24"/>
      <c r="HS456" s="24"/>
      <c r="HT456" s="24"/>
      <c r="HU456" s="24"/>
      <c r="HV456" s="24"/>
      <c r="HW456" s="24"/>
      <c r="HX456" s="24"/>
      <c r="HY456" s="24"/>
      <c r="HZ456" s="24"/>
      <c r="IA456" s="24"/>
      <c r="IB456" s="22"/>
      <c r="IC456" s="91"/>
      <c r="ID456" s="88"/>
      <c r="IE456" s="89"/>
      <c r="IF456" s="90"/>
      <c r="IG456" s="23"/>
      <c r="IH456" s="23"/>
      <c r="II456" s="24"/>
      <c r="IJ456" s="24"/>
      <c r="IK456" s="24"/>
      <c r="IL456" s="24"/>
      <c r="IM456" s="24"/>
      <c r="IN456" s="24"/>
      <c r="IO456" s="24"/>
      <c r="IP456" s="24"/>
      <c r="IQ456" s="24"/>
      <c r="IR456" s="24"/>
      <c r="IS456" s="22"/>
    </row>
    <row r="457" spans="1:253" ht="18.75" customHeight="1">
      <c r="A457" s="100"/>
      <c r="B457" s="88"/>
      <c r="C457" s="23"/>
      <c r="D457" s="23"/>
      <c r="E457" s="23"/>
      <c r="F457" s="23">
        <v>2017</v>
      </c>
      <c r="G457" s="24">
        <f>I457+K457+M457+O457</f>
        <v>0</v>
      </c>
      <c r="H457" s="24">
        <f t="shared" si="230"/>
        <v>0</v>
      </c>
      <c r="I457" s="24">
        <f t="shared" si="233"/>
        <v>0</v>
      </c>
      <c r="J457" s="24">
        <f t="shared" si="233"/>
        <v>0</v>
      </c>
      <c r="K457" s="24">
        <f t="shared" si="233"/>
        <v>0</v>
      </c>
      <c r="L457" s="24">
        <f t="shared" si="233"/>
        <v>0</v>
      </c>
      <c r="M457" s="24">
        <f t="shared" si="233"/>
        <v>0</v>
      </c>
      <c r="N457" s="24">
        <f t="shared" si="233"/>
        <v>0</v>
      </c>
      <c r="O457" s="24">
        <f t="shared" si="233"/>
        <v>0</v>
      </c>
      <c r="P457" s="24">
        <f t="shared" si="233"/>
        <v>0</v>
      </c>
      <c r="Q457" s="91"/>
      <c r="R457" s="89"/>
      <c r="S457" s="89"/>
      <c r="T457" s="49"/>
      <c r="U457" s="49"/>
      <c r="V457" s="50"/>
      <c r="W457" s="50"/>
      <c r="X457" s="50"/>
      <c r="Y457" s="50"/>
      <c r="Z457" s="50"/>
      <c r="AA457" s="50"/>
      <c r="AB457" s="50"/>
      <c r="AC457" s="50"/>
      <c r="AD457" s="50"/>
      <c r="AE457" s="50"/>
      <c r="AF457" s="47"/>
      <c r="AG457" s="98"/>
      <c r="AH457" s="89"/>
      <c r="AI457" s="89"/>
      <c r="AJ457" s="89"/>
      <c r="AK457" s="49"/>
      <c r="AL457" s="49"/>
      <c r="AM457" s="50"/>
      <c r="AN457" s="50"/>
      <c r="AO457" s="50"/>
      <c r="AP457" s="50"/>
      <c r="AQ457" s="50"/>
      <c r="AR457" s="50"/>
      <c r="AS457" s="50"/>
      <c r="AT457" s="50"/>
      <c r="AU457" s="50"/>
      <c r="AV457" s="50"/>
      <c r="AW457" s="47"/>
      <c r="AX457" s="98"/>
      <c r="AY457" s="89"/>
      <c r="AZ457" s="89"/>
      <c r="BA457" s="89"/>
      <c r="BB457" s="49"/>
      <c r="BC457" s="49"/>
      <c r="BD457" s="50"/>
      <c r="BE457" s="50"/>
      <c r="BF457" s="50"/>
      <c r="BG457" s="50"/>
      <c r="BH457" s="50"/>
      <c r="BI457" s="50"/>
      <c r="BJ457" s="50"/>
      <c r="BK457" s="50"/>
      <c r="BL457" s="50"/>
      <c r="BM457" s="50"/>
      <c r="BN457" s="47"/>
      <c r="BO457" s="98"/>
      <c r="BP457" s="89"/>
      <c r="BQ457" s="89"/>
      <c r="BR457" s="89"/>
      <c r="BS457" s="49"/>
      <c r="BT457" s="49"/>
      <c r="BU457" s="50"/>
      <c r="BV457" s="50"/>
      <c r="BW457" s="50"/>
      <c r="BX457" s="50"/>
      <c r="BY457" s="50"/>
      <c r="BZ457" s="50"/>
      <c r="CA457" s="50"/>
      <c r="CB457" s="50"/>
      <c r="CC457" s="50"/>
      <c r="CD457" s="50"/>
      <c r="CE457" s="47"/>
      <c r="CF457" s="98"/>
      <c r="CG457" s="89"/>
      <c r="CH457" s="89"/>
      <c r="CI457" s="89"/>
      <c r="CJ457" s="49"/>
      <c r="CK457" s="49"/>
      <c r="CL457" s="50"/>
      <c r="CM457" s="50"/>
      <c r="CN457" s="50"/>
      <c r="CO457" s="50"/>
      <c r="CP457" s="50"/>
      <c r="CQ457" s="50"/>
      <c r="CR457" s="50"/>
      <c r="CS457" s="50"/>
      <c r="CT457" s="50"/>
      <c r="CU457" s="50"/>
      <c r="CV457" s="47"/>
      <c r="CW457" s="98"/>
      <c r="CX457" s="89"/>
      <c r="CY457" s="89"/>
      <c r="CZ457" s="89"/>
      <c r="DA457" s="49"/>
      <c r="DB457" s="49"/>
      <c r="DC457" s="50"/>
      <c r="DD457" s="51"/>
      <c r="DE457" s="24"/>
      <c r="DF457" s="24"/>
      <c r="DG457" s="24"/>
      <c r="DH457" s="24"/>
      <c r="DI457" s="24"/>
      <c r="DJ457" s="24"/>
      <c r="DK457" s="24"/>
      <c r="DL457" s="24"/>
      <c r="DM457" s="22"/>
      <c r="DN457" s="91"/>
      <c r="DO457" s="88"/>
      <c r="DP457" s="89"/>
      <c r="DQ457" s="90"/>
      <c r="DR457" s="23"/>
      <c r="DS457" s="23"/>
      <c r="DT457" s="24"/>
      <c r="DU457" s="24"/>
      <c r="DV457" s="24"/>
      <c r="DW457" s="24"/>
      <c r="DX457" s="24"/>
      <c r="DY457" s="24"/>
      <c r="DZ457" s="24"/>
      <c r="EA457" s="24"/>
      <c r="EB457" s="24"/>
      <c r="EC457" s="24"/>
      <c r="ED457" s="22"/>
      <c r="EE457" s="91"/>
      <c r="EF457" s="88"/>
      <c r="EG457" s="89"/>
      <c r="EH457" s="90"/>
      <c r="EI457" s="23"/>
      <c r="EJ457" s="23"/>
      <c r="EK457" s="24"/>
      <c r="EL457" s="24"/>
      <c r="EM457" s="24"/>
      <c r="EN457" s="24"/>
      <c r="EO457" s="24"/>
      <c r="EP457" s="24"/>
      <c r="EQ457" s="24"/>
      <c r="ER457" s="24"/>
      <c r="ES457" s="24"/>
      <c r="ET457" s="24"/>
      <c r="EU457" s="22"/>
      <c r="EV457" s="91"/>
      <c r="EW457" s="88"/>
      <c r="EX457" s="89"/>
      <c r="EY457" s="90"/>
      <c r="EZ457" s="23"/>
      <c r="FA457" s="23"/>
      <c r="FB457" s="24"/>
      <c r="FC457" s="24"/>
      <c r="FD457" s="24"/>
      <c r="FE457" s="24"/>
      <c r="FF457" s="24"/>
      <c r="FG457" s="24"/>
      <c r="FH457" s="24"/>
      <c r="FI457" s="24"/>
      <c r="FJ457" s="24"/>
      <c r="FK457" s="24"/>
      <c r="FL457" s="22"/>
      <c r="FM457" s="91"/>
      <c r="FN457" s="88"/>
      <c r="FO457" s="89"/>
      <c r="FP457" s="90"/>
      <c r="FQ457" s="23"/>
      <c r="FR457" s="23"/>
      <c r="FS457" s="24"/>
      <c r="FT457" s="24"/>
      <c r="FU457" s="24"/>
      <c r="FV457" s="24"/>
      <c r="FW457" s="24"/>
      <c r="FX457" s="24"/>
      <c r="FY457" s="24"/>
      <c r="FZ457" s="24"/>
      <c r="GA457" s="24"/>
      <c r="GB457" s="24"/>
      <c r="GC457" s="22"/>
      <c r="GD457" s="91"/>
      <c r="GE457" s="88"/>
      <c r="GF457" s="89"/>
      <c r="GG457" s="90"/>
      <c r="GH457" s="23"/>
      <c r="GI457" s="23"/>
      <c r="GJ457" s="24"/>
      <c r="GK457" s="24"/>
      <c r="GL457" s="24"/>
      <c r="GM457" s="24"/>
      <c r="GN457" s="24"/>
      <c r="GO457" s="24"/>
      <c r="GP457" s="24"/>
      <c r="GQ457" s="24"/>
      <c r="GR457" s="24"/>
      <c r="GS457" s="24"/>
      <c r="GT457" s="22"/>
      <c r="GU457" s="91"/>
      <c r="GV457" s="88"/>
      <c r="GW457" s="89"/>
      <c r="GX457" s="90"/>
      <c r="GY457" s="23"/>
      <c r="GZ457" s="23"/>
      <c r="HA457" s="24"/>
      <c r="HB457" s="24"/>
      <c r="HC457" s="24"/>
      <c r="HD457" s="24"/>
      <c r="HE457" s="24"/>
      <c r="HF457" s="24"/>
      <c r="HG457" s="24"/>
      <c r="HH457" s="24"/>
      <c r="HI457" s="24"/>
      <c r="HJ457" s="24"/>
      <c r="HK457" s="22"/>
      <c r="HL457" s="91"/>
      <c r="HM457" s="88"/>
      <c r="HN457" s="89"/>
      <c r="HO457" s="90"/>
      <c r="HP457" s="23"/>
      <c r="HQ457" s="23"/>
      <c r="HR457" s="24"/>
      <c r="HS457" s="24"/>
      <c r="HT457" s="24"/>
      <c r="HU457" s="24"/>
      <c r="HV457" s="24"/>
      <c r="HW457" s="24"/>
      <c r="HX457" s="24"/>
      <c r="HY457" s="24"/>
      <c r="HZ457" s="24"/>
      <c r="IA457" s="24"/>
      <c r="IB457" s="22"/>
      <c r="IC457" s="91"/>
      <c r="ID457" s="88"/>
      <c r="IE457" s="89"/>
      <c r="IF457" s="90"/>
      <c r="IG457" s="23"/>
      <c r="IH457" s="23"/>
      <c r="II457" s="24"/>
      <c r="IJ457" s="24"/>
      <c r="IK457" s="24"/>
      <c r="IL457" s="24"/>
      <c r="IM457" s="24"/>
      <c r="IN457" s="24"/>
      <c r="IO457" s="24"/>
      <c r="IP457" s="24"/>
      <c r="IQ457" s="24"/>
      <c r="IR457" s="24"/>
      <c r="IS457" s="22"/>
    </row>
    <row r="458" spans="1:253" ht="17.25" customHeight="1">
      <c r="A458" s="100"/>
      <c r="B458" s="88"/>
      <c r="C458" s="23"/>
      <c r="D458" s="23"/>
      <c r="E458" s="23"/>
      <c r="F458" s="23">
        <v>2018</v>
      </c>
      <c r="G458" s="24">
        <f aca="true" t="shared" si="234" ref="G458:G465">I458+K458+M458+O458</f>
        <v>0</v>
      </c>
      <c r="H458" s="24">
        <f t="shared" si="230"/>
        <v>0</v>
      </c>
      <c r="I458" s="24">
        <f t="shared" si="233"/>
        <v>0</v>
      </c>
      <c r="J458" s="24">
        <f t="shared" si="233"/>
        <v>0</v>
      </c>
      <c r="K458" s="24">
        <f t="shared" si="233"/>
        <v>0</v>
      </c>
      <c r="L458" s="24">
        <f t="shared" si="233"/>
        <v>0</v>
      </c>
      <c r="M458" s="24">
        <f t="shared" si="233"/>
        <v>0</v>
      </c>
      <c r="N458" s="24">
        <f t="shared" si="233"/>
        <v>0</v>
      </c>
      <c r="O458" s="24">
        <f t="shared" si="233"/>
        <v>0</v>
      </c>
      <c r="P458" s="24">
        <f t="shared" si="233"/>
        <v>0</v>
      </c>
      <c r="Q458" s="91"/>
      <c r="R458" s="89"/>
      <c r="S458" s="89"/>
      <c r="T458" s="49"/>
      <c r="U458" s="49"/>
      <c r="V458" s="50"/>
      <c r="W458" s="50"/>
      <c r="X458" s="50"/>
      <c r="Y458" s="50"/>
      <c r="Z458" s="50"/>
      <c r="AA458" s="50"/>
      <c r="AB458" s="50"/>
      <c r="AC458" s="50"/>
      <c r="AD458" s="50"/>
      <c r="AE458" s="50"/>
      <c r="AF458" s="47"/>
      <c r="AG458" s="98"/>
      <c r="AH458" s="89"/>
      <c r="AI458" s="89"/>
      <c r="AJ458" s="89"/>
      <c r="AK458" s="49"/>
      <c r="AL458" s="49"/>
      <c r="AM458" s="50"/>
      <c r="AN458" s="50"/>
      <c r="AO458" s="50"/>
      <c r="AP458" s="50"/>
      <c r="AQ458" s="50"/>
      <c r="AR458" s="50"/>
      <c r="AS458" s="50"/>
      <c r="AT458" s="50"/>
      <c r="AU458" s="50"/>
      <c r="AV458" s="50"/>
      <c r="AW458" s="47"/>
      <c r="AX458" s="98"/>
      <c r="AY458" s="89"/>
      <c r="AZ458" s="89"/>
      <c r="BA458" s="89"/>
      <c r="BB458" s="49"/>
      <c r="BC458" s="49"/>
      <c r="BD458" s="50"/>
      <c r="BE458" s="50"/>
      <c r="BF458" s="50"/>
      <c r="BG458" s="50"/>
      <c r="BH458" s="50"/>
      <c r="BI458" s="50"/>
      <c r="BJ458" s="50"/>
      <c r="BK458" s="50"/>
      <c r="BL458" s="50"/>
      <c r="BM458" s="50"/>
      <c r="BN458" s="47"/>
      <c r="BO458" s="98"/>
      <c r="BP458" s="89"/>
      <c r="BQ458" s="89"/>
      <c r="BR458" s="89"/>
      <c r="BS458" s="49"/>
      <c r="BT458" s="49"/>
      <c r="BU458" s="50"/>
      <c r="BV458" s="50"/>
      <c r="BW458" s="50"/>
      <c r="BX458" s="50"/>
      <c r="BY458" s="50"/>
      <c r="BZ458" s="50"/>
      <c r="CA458" s="50"/>
      <c r="CB458" s="50"/>
      <c r="CC458" s="50"/>
      <c r="CD458" s="50"/>
      <c r="CE458" s="47"/>
      <c r="CF458" s="98"/>
      <c r="CG458" s="89"/>
      <c r="CH458" s="89"/>
      <c r="CI458" s="89"/>
      <c r="CJ458" s="49"/>
      <c r="CK458" s="49"/>
      <c r="CL458" s="50"/>
      <c r="CM458" s="50"/>
      <c r="CN458" s="50"/>
      <c r="CO458" s="50"/>
      <c r="CP458" s="50"/>
      <c r="CQ458" s="50"/>
      <c r="CR458" s="50"/>
      <c r="CS458" s="50"/>
      <c r="CT458" s="50"/>
      <c r="CU458" s="50"/>
      <c r="CV458" s="47"/>
      <c r="CW458" s="98"/>
      <c r="CX458" s="89"/>
      <c r="CY458" s="89"/>
      <c r="CZ458" s="89"/>
      <c r="DA458" s="49"/>
      <c r="DB458" s="49"/>
      <c r="DC458" s="50"/>
      <c r="DD458" s="51"/>
      <c r="DE458" s="24"/>
      <c r="DF458" s="24"/>
      <c r="DG458" s="24"/>
      <c r="DH458" s="24"/>
      <c r="DI458" s="24"/>
      <c r="DJ458" s="24"/>
      <c r="DK458" s="24"/>
      <c r="DL458" s="24"/>
      <c r="DM458" s="22"/>
      <c r="DN458" s="91"/>
      <c r="DO458" s="88"/>
      <c r="DP458" s="89"/>
      <c r="DQ458" s="90"/>
      <c r="DR458" s="23"/>
      <c r="DS458" s="23"/>
      <c r="DT458" s="24"/>
      <c r="DU458" s="24"/>
      <c r="DV458" s="24"/>
      <c r="DW458" s="24"/>
      <c r="DX458" s="24"/>
      <c r="DY458" s="24"/>
      <c r="DZ458" s="24"/>
      <c r="EA458" s="24"/>
      <c r="EB458" s="24"/>
      <c r="EC458" s="24"/>
      <c r="ED458" s="22"/>
      <c r="EE458" s="91"/>
      <c r="EF458" s="88"/>
      <c r="EG458" s="89"/>
      <c r="EH458" s="90"/>
      <c r="EI458" s="23"/>
      <c r="EJ458" s="23"/>
      <c r="EK458" s="24"/>
      <c r="EL458" s="24"/>
      <c r="EM458" s="24"/>
      <c r="EN458" s="24"/>
      <c r="EO458" s="24"/>
      <c r="EP458" s="24"/>
      <c r="EQ458" s="24"/>
      <c r="ER458" s="24"/>
      <c r="ES458" s="24"/>
      <c r="ET458" s="24"/>
      <c r="EU458" s="22"/>
      <c r="EV458" s="91"/>
      <c r="EW458" s="88"/>
      <c r="EX458" s="89"/>
      <c r="EY458" s="90"/>
      <c r="EZ458" s="23"/>
      <c r="FA458" s="23"/>
      <c r="FB458" s="24"/>
      <c r="FC458" s="24"/>
      <c r="FD458" s="24"/>
      <c r="FE458" s="24"/>
      <c r="FF458" s="24"/>
      <c r="FG458" s="24"/>
      <c r="FH458" s="24"/>
      <c r="FI458" s="24"/>
      <c r="FJ458" s="24"/>
      <c r="FK458" s="24"/>
      <c r="FL458" s="22"/>
      <c r="FM458" s="91"/>
      <c r="FN458" s="88"/>
      <c r="FO458" s="89"/>
      <c r="FP458" s="90"/>
      <c r="FQ458" s="23"/>
      <c r="FR458" s="23"/>
      <c r="FS458" s="24"/>
      <c r="FT458" s="24"/>
      <c r="FU458" s="24"/>
      <c r="FV458" s="24"/>
      <c r="FW458" s="24"/>
      <c r="FX458" s="24"/>
      <c r="FY458" s="24"/>
      <c r="FZ458" s="24"/>
      <c r="GA458" s="24"/>
      <c r="GB458" s="24"/>
      <c r="GC458" s="22"/>
      <c r="GD458" s="91"/>
      <c r="GE458" s="88"/>
      <c r="GF458" s="89"/>
      <c r="GG458" s="90"/>
      <c r="GH458" s="23"/>
      <c r="GI458" s="23"/>
      <c r="GJ458" s="24"/>
      <c r="GK458" s="24"/>
      <c r="GL458" s="24"/>
      <c r="GM458" s="24"/>
      <c r="GN458" s="24"/>
      <c r="GO458" s="24"/>
      <c r="GP458" s="24"/>
      <c r="GQ458" s="24"/>
      <c r="GR458" s="24"/>
      <c r="GS458" s="24"/>
      <c r="GT458" s="22"/>
      <c r="GU458" s="91"/>
      <c r="GV458" s="88"/>
      <c r="GW458" s="89"/>
      <c r="GX458" s="90"/>
      <c r="GY458" s="23"/>
      <c r="GZ458" s="23"/>
      <c r="HA458" s="24"/>
      <c r="HB458" s="24"/>
      <c r="HC458" s="24"/>
      <c r="HD458" s="24"/>
      <c r="HE458" s="24"/>
      <c r="HF458" s="24"/>
      <c r="HG458" s="24"/>
      <c r="HH458" s="24"/>
      <c r="HI458" s="24"/>
      <c r="HJ458" s="24"/>
      <c r="HK458" s="22"/>
      <c r="HL458" s="91"/>
      <c r="HM458" s="88"/>
      <c r="HN458" s="89"/>
      <c r="HO458" s="90"/>
      <c r="HP458" s="23"/>
      <c r="HQ458" s="23"/>
      <c r="HR458" s="24"/>
      <c r="HS458" s="24"/>
      <c r="HT458" s="24"/>
      <c r="HU458" s="24"/>
      <c r="HV458" s="24"/>
      <c r="HW458" s="24"/>
      <c r="HX458" s="24"/>
      <c r="HY458" s="24"/>
      <c r="HZ458" s="24"/>
      <c r="IA458" s="24"/>
      <c r="IB458" s="22"/>
      <c r="IC458" s="91"/>
      <c r="ID458" s="88"/>
      <c r="IE458" s="89"/>
      <c r="IF458" s="90"/>
      <c r="IG458" s="23"/>
      <c r="IH458" s="23"/>
      <c r="II458" s="24"/>
      <c r="IJ458" s="24"/>
      <c r="IK458" s="24"/>
      <c r="IL458" s="24"/>
      <c r="IM458" s="24"/>
      <c r="IN458" s="24"/>
      <c r="IO458" s="24"/>
      <c r="IP458" s="24"/>
      <c r="IQ458" s="24"/>
      <c r="IR458" s="24"/>
      <c r="IS458" s="22"/>
    </row>
    <row r="459" spans="1:253" ht="19.5" customHeight="1">
      <c r="A459" s="100"/>
      <c r="B459" s="88"/>
      <c r="C459" s="23"/>
      <c r="D459" s="23"/>
      <c r="E459" s="23"/>
      <c r="F459" s="23">
        <v>2019</v>
      </c>
      <c r="G459" s="24">
        <f t="shared" si="234"/>
        <v>0</v>
      </c>
      <c r="H459" s="24">
        <f t="shared" si="230"/>
        <v>0</v>
      </c>
      <c r="I459" s="24">
        <f t="shared" si="233"/>
        <v>0</v>
      </c>
      <c r="J459" s="24">
        <f t="shared" si="233"/>
        <v>0</v>
      </c>
      <c r="K459" s="24">
        <f t="shared" si="233"/>
        <v>0</v>
      </c>
      <c r="L459" s="24">
        <f t="shared" si="233"/>
        <v>0</v>
      </c>
      <c r="M459" s="24">
        <f t="shared" si="233"/>
        <v>0</v>
      </c>
      <c r="N459" s="24">
        <f t="shared" si="233"/>
        <v>0</v>
      </c>
      <c r="O459" s="24">
        <f t="shared" si="233"/>
        <v>0</v>
      </c>
      <c r="P459" s="24">
        <f t="shared" si="233"/>
        <v>0</v>
      </c>
      <c r="Q459" s="91"/>
      <c r="R459" s="89"/>
      <c r="S459" s="89"/>
      <c r="T459" s="49"/>
      <c r="U459" s="49"/>
      <c r="V459" s="50"/>
      <c r="W459" s="50"/>
      <c r="X459" s="50"/>
      <c r="Y459" s="50"/>
      <c r="Z459" s="50"/>
      <c r="AA459" s="50"/>
      <c r="AB459" s="50"/>
      <c r="AC459" s="50"/>
      <c r="AD459" s="50"/>
      <c r="AE459" s="50"/>
      <c r="AF459" s="47"/>
      <c r="AG459" s="98"/>
      <c r="AH459" s="89"/>
      <c r="AI459" s="89"/>
      <c r="AJ459" s="89"/>
      <c r="AK459" s="49"/>
      <c r="AL459" s="49"/>
      <c r="AM459" s="50"/>
      <c r="AN459" s="50"/>
      <c r="AO459" s="50"/>
      <c r="AP459" s="50"/>
      <c r="AQ459" s="50"/>
      <c r="AR459" s="50"/>
      <c r="AS459" s="50"/>
      <c r="AT459" s="50"/>
      <c r="AU459" s="50"/>
      <c r="AV459" s="50"/>
      <c r="AW459" s="47"/>
      <c r="AX459" s="98"/>
      <c r="AY459" s="89"/>
      <c r="AZ459" s="89"/>
      <c r="BA459" s="89"/>
      <c r="BB459" s="49"/>
      <c r="BC459" s="49"/>
      <c r="BD459" s="50"/>
      <c r="BE459" s="50"/>
      <c r="BF459" s="50"/>
      <c r="BG459" s="50"/>
      <c r="BH459" s="50"/>
      <c r="BI459" s="50"/>
      <c r="BJ459" s="50"/>
      <c r="BK459" s="50"/>
      <c r="BL459" s="50"/>
      <c r="BM459" s="50"/>
      <c r="BN459" s="47"/>
      <c r="BO459" s="98"/>
      <c r="BP459" s="89"/>
      <c r="BQ459" s="89"/>
      <c r="BR459" s="89"/>
      <c r="BS459" s="49"/>
      <c r="BT459" s="49"/>
      <c r="BU459" s="50"/>
      <c r="BV459" s="50"/>
      <c r="BW459" s="50"/>
      <c r="BX459" s="50"/>
      <c r="BY459" s="50"/>
      <c r="BZ459" s="50"/>
      <c r="CA459" s="50"/>
      <c r="CB459" s="50"/>
      <c r="CC459" s="50"/>
      <c r="CD459" s="50"/>
      <c r="CE459" s="47"/>
      <c r="CF459" s="98"/>
      <c r="CG459" s="89"/>
      <c r="CH459" s="89"/>
      <c r="CI459" s="89"/>
      <c r="CJ459" s="49"/>
      <c r="CK459" s="49"/>
      <c r="CL459" s="50"/>
      <c r="CM459" s="50"/>
      <c r="CN459" s="50"/>
      <c r="CO459" s="50"/>
      <c r="CP459" s="50"/>
      <c r="CQ459" s="50"/>
      <c r="CR459" s="50"/>
      <c r="CS459" s="50"/>
      <c r="CT459" s="50"/>
      <c r="CU459" s="50"/>
      <c r="CV459" s="47"/>
      <c r="CW459" s="98"/>
      <c r="CX459" s="89"/>
      <c r="CY459" s="89"/>
      <c r="CZ459" s="89"/>
      <c r="DA459" s="49"/>
      <c r="DB459" s="49"/>
      <c r="DC459" s="50"/>
      <c r="DD459" s="51"/>
      <c r="DE459" s="24"/>
      <c r="DF459" s="24"/>
      <c r="DG459" s="24"/>
      <c r="DH459" s="24"/>
      <c r="DI459" s="24"/>
      <c r="DJ459" s="24"/>
      <c r="DK459" s="24"/>
      <c r="DL459" s="24"/>
      <c r="DM459" s="22"/>
      <c r="DN459" s="91"/>
      <c r="DO459" s="88"/>
      <c r="DP459" s="89"/>
      <c r="DQ459" s="90"/>
      <c r="DR459" s="23"/>
      <c r="DS459" s="23"/>
      <c r="DT459" s="24"/>
      <c r="DU459" s="24"/>
      <c r="DV459" s="24"/>
      <c r="DW459" s="24"/>
      <c r="DX459" s="24"/>
      <c r="DY459" s="24"/>
      <c r="DZ459" s="24"/>
      <c r="EA459" s="24"/>
      <c r="EB459" s="24"/>
      <c r="EC459" s="24"/>
      <c r="ED459" s="22"/>
      <c r="EE459" s="91"/>
      <c r="EF459" s="88"/>
      <c r="EG459" s="89"/>
      <c r="EH459" s="90"/>
      <c r="EI459" s="23"/>
      <c r="EJ459" s="23"/>
      <c r="EK459" s="24"/>
      <c r="EL459" s="24"/>
      <c r="EM459" s="24"/>
      <c r="EN459" s="24"/>
      <c r="EO459" s="24"/>
      <c r="EP459" s="24"/>
      <c r="EQ459" s="24"/>
      <c r="ER459" s="24"/>
      <c r="ES459" s="24"/>
      <c r="ET459" s="24"/>
      <c r="EU459" s="22"/>
      <c r="EV459" s="91"/>
      <c r="EW459" s="88"/>
      <c r="EX459" s="89"/>
      <c r="EY459" s="90"/>
      <c r="EZ459" s="23"/>
      <c r="FA459" s="23"/>
      <c r="FB459" s="24"/>
      <c r="FC459" s="24"/>
      <c r="FD459" s="24"/>
      <c r="FE459" s="24"/>
      <c r="FF459" s="24"/>
      <c r="FG459" s="24"/>
      <c r="FH459" s="24"/>
      <c r="FI459" s="24"/>
      <c r="FJ459" s="24"/>
      <c r="FK459" s="24"/>
      <c r="FL459" s="22"/>
      <c r="FM459" s="91"/>
      <c r="FN459" s="88"/>
      <c r="FO459" s="89"/>
      <c r="FP459" s="90"/>
      <c r="FQ459" s="23"/>
      <c r="FR459" s="23"/>
      <c r="FS459" s="24"/>
      <c r="FT459" s="24"/>
      <c r="FU459" s="24"/>
      <c r="FV459" s="24"/>
      <c r="FW459" s="24"/>
      <c r="FX459" s="24"/>
      <c r="FY459" s="24"/>
      <c r="FZ459" s="24"/>
      <c r="GA459" s="24"/>
      <c r="GB459" s="24"/>
      <c r="GC459" s="22"/>
      <c r="GD459" s="91"/>
      <c r="GE459" s="88"/>
      <c r="GF459" s="89"/>
      <c r="GG459" s="90"/>
      <c r="GH459" s="23"/>
      <c r="GI459" s="23"/>
      <c r="GJ459" s="24"/>
      <c r="GK459" s="24"/>
      <c r="GL459" s="24"/>
      <c r="GM459" s="24"/>
      <c r="GN459" s="24"/>
      <c r="GO459" s="24"/>
      <c r="GP459" s="24"/>
      <c r="GQ459" s="24"/>
      <c r="GR459" s="24"/>
      <c r="GS459" s="24"/>
      <c r="GT459" s="22"/>
      <c r="GU459" s="91"/>
      <c r="GV459" s="88"/>
      <c r="GW459" s="89"/>
      <c r="GX459" s="90"/>
      <c r="GY459" s="23"/>
      <c r="GZ459" s="23"/>
      <c r="HA459" s="24"/>
      <c r="HB459" s="24"/>
      <c r="HC459" s="24"/>
      <c r="HD459" s="24"/>
      <c r="HE459" s="24"/>
      <c r="HF459" s="24"/>
      <c r="HG459" s="24"/>
      <c r="HH459" s="24"/>
      <c r="HI459" s="24"/>
      <c r="HJ459" s="24"/>
      <c r="HK459" s="22"/>
      <c r="HL459" s="91"/>
      <c r="HM459" s="88"/>
      <c r="HN459" s="89"/>
      <c r="HO459" s="90"/>
      <c r="HP459" s="23"/>
      <c r="HQ459" s="23"/>
      <c r="HR459" s="24"/>
      <c r="HS459" s="24"/>
      <c r="HT459" s="24"/>
      <c r="HU459" s="24"/>
      <c r="HV459" s="24"/>
      <c r="HW459" s="24"/>
      <c r="HX459" s="24"/>
      <c r="HY459" s="24"/>
      <c r="HZ459" s="24"/>
      <c r="IA459" s="24"/>
      <c r="IB459" s="22"/>
      <c r="IC459" s="91"/>
      <c r="ID459" s="88"/>
      <c r="IE459" s="89"/>
      <c r="IF459" s="90"/>
      <c r="IG459" s="23"/>
      <c r="IH459" s="23"/>
      <c r="II459" s="24"/>
      <c r="IJ459" s="24"/>
      <c r="IK459" s="24"/>
      <c r="IL459" s="24"/>
      <c r="IM459" s="24"/>
      <c r="IN459" s="24"/>
      <c r="IO459" s="24"/>
      <c r="IP459" s="24"/>
      <c r="IQ459" s="24"/>
      <c r="IR459" s="24"/>
      <c r="IS459" s="22"/>
    </row>
    <row r="460" spans="1:253" ht="18" customHeight="1">
      <c r="A460" s="100"/>
      <c r="B460" s="88"/>
      <c r="C460" s="19"/>
      <c r="D460" s="19"/>
      <c r="E460" s="19"/>
      <c r="F460" s="23">
        <v>2020</v>
      </c>
      <c r="G460" s="24">
        <f t="shared" si="234"/>
        <v>0</v>
      </c>
      <c r="H460" s="24">
        <f t="shared" si="230"/>
        <v>0</v>
      </c>
      <c r="I460" s="24">
        <f>I387</f>
        <v>0</v>
      </c>
      <c r="J460" s="24">
        <f t="shared" si="233"/>
        <v>0</v>
      </c>
      <c r="K460" s="24">
        <f t="shared" si="233"/>
        <v>0</v>
      </c>
      <c r="L460" s="24">
        <f t="shared" si="233"/>
        <v>0</v>
      </c>
      <c r="M460" s="24">
        <f t="shared" si="233"/>
        <v>0</v>
      </c>
      <c r="N460" s="24">
        <f t="shared" si="233"/>
        <v>0</v>
      </c>
      <c r="O460" s="24">
        <f t="shared" si="233"/>
        <v>0</v>
      </c>
      <c r="P460" s="24">
        <f t="shared" si="233"/>
        <v>0</v>
      </c>
      <c r="Q460" s="91"/>
      <c r="R460" s="89"/>
      <c r="S460" s="89"/>
      <c r="T460" s="61"/>
      <c r="U460" s="49"/>
      <c r="V460" s="50"/>
      <c r="W460" s="50"/>
      <c r="X460" s="50"/>
      <c r="Y460" s="50"/>
      <c r="Z460" s="50"/>
      <c r="AA460" s="50"/>
      <c r="AB460" s="50"/>
      <c r="AC460" s="50"/>
      <c r="AD460" s="50"/>
      <c r="AE460" s="50"/>
      <c r="AF460" s="47"/>
      <c r="AG460" s="98"/>
      <c r="AH460" s="89"/>
      <c r="AI460" s="89"/>
      <c r="AJ460" s="89"/>
      <c r="AK460" s="61"/>
      <c r="AL460" s="49"/>
      <c r="AM460" s="50"/>
      <c r="AN460" s="50"/>
      <c r="AO460" s="50"/>
      <c r="AP460" s="50"/>
      <c r="AQ460" s="50"/>
      <c r="AR460" s="50"/>
      <c r="AS460" s="50"/>
      <c r="AT460" s="50"/>
      <c r="AU460" s="50"/>
      <c r="AV460" s="50"/>
      <c r="AW460" s="47"/>
      <c r="AX460" s="98"/>
      <c r="AY460" s="89"/>
      <c r="AZ460" s="89"/>
      <c r="BA460" s="89"/>
      <c r="BB460" s="61"/>
      <c r="BC460" s="49"/>
      <c r="BD460" s="50"/>
      <c r="BE460" s="50"/>
      <c r="BF460" s="50"/>
      <c r="BG460" s="50"/>
      <c r="BH460" s="50"/>
      <c r="BI460" s="50"/>
      <c r="BJ460" s="50"/>
      <c r="BK460" s="50"/>
      <c r="BL460" s="50"/>
      <c r="BM460" s="50"/>
      <c r="BN460" s="47"/>
      <c r="BO460" s="98"/>
      <c r="BP460" s="89"/>
      <c r="BQ460" s="89"/>
      <c r="BR460" s="89"/>
      <c r="BS460" s="61"/>
      <c r="BT460" s="49"/>
      <c r="BU460" s="50"/>
      <c r="BV460" s="50"/>
      <c r="BW460" s="50"/>
      <c r="BX460" s="50"/>
      <c r="BY460" s="50"/>
      <c r="BZ460" s="50"/>
      <c r="CA460" s="50"/>
      <c r="CB460" s="50"/>
      <c r="CC460" s="50"/>
      <c r="CD460" s="50"/>
      <c r="CE460" s="47"/>
      <c r="CF460" s="98"/>
      <c r="CG460" s="89"/>
      <c r="CH460" s="89"/>
      <c r="CI460" s="89"/>
      <c r="CJ460" s="61"/>
      <c r="CK460" s="49"/>
      <c r="CL460" s="50"/>
      <c r="CM460" s="50"/>
      <c r="CN460" s="50"/>
      <c r="CO460" s="50"/>
      <c r="CP460" s="50"/>
      <c r="CQ460" s="50"/>
      <c r="CR460" s="50"/>
      <c r="CS460" s="50"/>
      <c r="CT460" s="50"/>
      <c r="CU460" s="50"/>
      <c r="CV460" s="47"/>
      <c r="CW460" s="98"/>
      <c r="CX460" s="89"/>
      <c r="CY460" s="89"/>
      <c r="CZ460" s="89"/>
      <c r="DA460" s="61"/>
      <c r="DB460" s="49"/>
      <c r="DC460" s="50"/>
      <c r="DD460" s="51"/>
      <c r="DE460" s="24"/>
      <c r="DF460" s="24"/>
      <c r="DG460" s="24"/>
      <c r="DH460" s="24"/>
      <c r="DI460" s="24"/>
      <c r="DJ460" s="24"/>
      <c r="DK460" s="24"/>
      <c r="DL460" s="24"/>
      <c r="DM460" s="22"/>
      <c r="DN460" s="91"/>
      <c r="DO460" s="88"/>
      <c r="DP460" s="89"/>
      <c r="DQ460" s="90"/>
      <c r="DR460" s="19"/>
      <c r="DS460" s="23"/>
      <c r="DT460" s="24"/>
      <c r="DU460" s="24"/>
      <c r="DV460" s="24"/>
      <c r="DW460" s="24"/>
      <c r="DX460" s="24"/>
      <c r="DY460" s="24"/>
      <c r="DZ460" s="24"/>
      <c r="EA460" s="24"/>
      <c r="EB460" s="24"/>
      <c r="EC460" s="24"/>
      <c r="ED460" s="22"/>
      <c r="EE460" s="91"/>
      <c r="EF460" s="88"/>
      <c r="EG460" s="89"/>
      <c r="EH460" s="90"/>
      <c r="EI460" s="19"/>
      <c r="EJ460" s="23"/>
      <c r="EK460" s="24"/>
      <c r="EL460" s="24"/>
      <c r="EM460" s="24"/>
      <c r="EN460" s="24"/>
      <c r="EO460" s="24"/>
      <c r="EP460" s="24"/>
      <c r="EQ460" s="24"/>
      <c r="ER460" s="24"/>
      <c r="ES460" s="24"/>
      <c r="ET460" s="24"/>
      <c r="EU460" s="22"/>
      <c r="EV460" s="91"/>
      <c r="EW460" s="88"/>
      <c r="EX460" s="89"/>
      <c r="EY460" s="90"/>
      <c r="EZ460" s="19"/>
      <c r="FA460" s="23"/>
      <c r="FB460" s="24"/>
      <c r="FC460" s="24"/>
      <c r="FD460" s="24"/>
      <c r="FE460" s="24"/>
      <c r="FF460" s="24"/>
      <c r="FG460" s="24"/>
      <c r="FH460" s="24"/>
      <c r="FI460" s="24"/>
      <c r="FJ460" s="24"/>
      <c r="FK460" s="24"/>
      <c r="FL460" s="22"/>
      <c r="FM460" s="91"/>
      <c r="FN460" s="88"/>
      <c r="FO460" s="89"/>
      <c r="FP460" s="90"/>
      <c r="FQ460" s="19"/>
      <c r="FR460" s="23"/>
      <c r="FS460" s="24"/>
      <c r="FT460" s="24"/>
      <c r="FU460" s="24"/>
      <c r="FV460" s="24"/>
      <c r="FW460" s="24"/>
      <c r="FX460" s="24"/>
      <c r="FY460" s="24"/>
      <c r="FZ460" s="24"/>
      <c r="GA460" s="24"/>
      <c r="GB460" s="24"/>
      <c r="GC460" s="22"/>
      <c r="GD460" s="91"/>
      <c r="GE460" s="88"/>
      <c r="GF460" s="89"/>
      <c r="GG460" s="90"/>
      <c r="GH460" s="19"/>
      <c r="GI460" s="23"/>
      <c r="GJ460" s="24"/>
      <c r="GK460" s="24"/>
      <c r="GL460" s="24"/>
      <c r="GM460" s="24"/>
      <c r="GN460" s="24"/>
      <c r="GO460" s="24"/>
      <c r="GP460" s="24"/>
      <c r="GQ460" s="24"/>
      <c r="GR460" s="24"/>
      <c r="GS460" s="24"/>
      <c r="GT460" s="22"/>
      <c r="GU460" s="91"/>
      <c r="GV460" s="88"/>
      <c r="GW460" s="89"/>
      <c r="GX460" s="90"/>
      <c r="GY460" s="19"/>
      <c r="GZ460" s="23"/>
      <c r="HA460" s="24"/>
      <c r="HB460" s="24"/>
      <c r="HC460" s="24"/>
      <c r="HD460" s="24"/>
      <c r="HE460" s="24"/>
      <c r="HF460" s="24"/>
      <c r="HG460" s="24"/>
      <c r="HH460" s="24"/>
      <c r="HI460" s="24"/>
      <c r="HJ460" s="24"/>
      <c r="HK460" s="22"/>
      <c r="HL460" s="91"/>
      <c r="HM460" s="88"/>
      <c r="HN460" s="89"/>
      <c r="HO460" s="90"/>
      <c r="HP460" s="19"/>
      <c r="HQ460" s="23"/>
      <c r="HR460" s="24"/>
      <c r="HS460" s="24"/>
      <c r="HT460" s="24"/>
      <c r="HU460" s="24"/>
      <c r="HV460" s="24"/>
      <c r="HW460" s="24"/>
      <c r="HX460" s="24"/>
      <c r="HY460" s="24"/>
      <c r="HZ460" s="24"/>
      <c r="IA460" s="24"/>
      <c r="IB460" s="22"/>
      <c r="IC460" s="91"/>
      <c r="ID460" s="88"/>
      <c r="IE460" s="89"/>
      <c r="IF460" s="90"/>
      <c r="IG460" s="19"/>
      <c r="IH460" s="23"/>
      <c r="II460" s="24"/>
      <c r="IJ460" s="24"/>
      <c r="IK460" s="24"/>
      <c r="IL460" s="24"/>
      <c r="IM460" s="24"/>
      <c r="IN460" s="24"/>
      <c r="IO460" s="24"/>
      <c r="IP460" s="24"/>
      <c r="IQ460" s="24"/>
      <c r="IR460" s="24"/>
      <c r="IS460" s="22"/>
    </row>
    <row r="461" spans="1:240" ht="21.75" customHeight="1">
      <c r="A461" s="100"/>
      <c r="B461" s="88"/>
      <c r="C461" s="19"/>
      <c r="D461" s="19"/>
      <c r="E461" s="19"/>
      <c r="F461" s="23">
        <v>2021</v>
      </c>
      <c r="G461" s="28">
        <f t="shared" si="234"/>
        <v>0</v>
      </c>
      <c r="H461" s="28">
        <f aca="true" t="shared" si="235" ref="H461:H477">J461+L461+N461+P461</f>
        <v>0</v>
      </c>
      <c r="I461" s="24">
        <f t="shared" si="233"/>
        <v>0</v>
      </c>
      <c r="J461" s="24">
        <f t="shared" si="233"/>
        <v>0</v>
      </c>
      <c r="K461" s="24">
        <f t="shared" si="233"/>
        <v>0</v>
      </c>
      <c r="L461" s="24">
        <f t="shared" si="233"/>
        <v>0</v>
      </c>
      <c r="M461" s="24">
        <f t="shared" si="233"/>
        <v>0</v>
      </c>
      <c r="N461" s="24">
        <f t="shared" si="233"/>
        <v>0</v>
      </c>
      <c r="O461" s="24">
        <f t="shared" si="233"/>
        <v>0</v>
      </c>
      <c r="P461" s="24">
        <f t="shared" si="233"/>
        <v>0</v>
      </c>
      <c r="Q461" s="2"/>
      <c r="AF461" s="66"/>
      <c r="AV461" s="66"/>
      <c r="BL461" s="66"/>
      <c r="CB461" s="66"/>
      <c r="CR461" s="66"/>
      <c r="DH461" s="66"/>
      <c r="DX461" s="66"/>
      <c r="EN461" s="66"/>
      <c r="FD461" s="66"/>
      <c r="FT461" s="66"/>
      <c r="GJ461" s="66"/>
      <c r="GZ461" s="66"/>
      <c r="HP461" s="66"/>
      <c r="IF461" s="66"/>
    </row>
    <row r="462" spans="1:240" ht="21.75" customHeight="1">
      <c r="A462" s="100"/>
      <c r="B462" s="88"/>
      <c r="C462" s="19"/>
      <c r="D462" s="19"/>
      <c r="E462" s="19"/>
      <c r="F462" s="23">
        <v>2022</v>
      </c>
      <c r="G462" s="28">
        <f t="shared" si="234"/>
        <v>0</v>
      </c>
      <c r="H462" s="28">
        <f t="shared" si="235"/>
        <v>0</v>
      </c>
      <c r="I462" s="24">
        <f t="shared" si="233"/>
        <v>0</v>
      </c>
      <c r="J462" s="24">
        <f t="shared" si="233"/>
        <v>0</v>
      </c>
      <c r="K462" s="24">
        <f t="shared" si="233"/>
        <v>0</v>
      </c>
      <c r="L462" s="24">
        <f t="shared" si="233"/>
        <v>0</v>
      </c>
      <c r="M462" s="24">
        <f t="shared" si="233"/>
        <v>0</v>
      </c>
      <c r="N462" s="24">
        <f t="shared" si="233"/>
        <v>0</v>
      </c>
      <c r="O462" s="24">
        <f t="shared" si="233"/>
        <v>0</v>
      </c>
      <c r="P462" s="24">
        <f t="shared" si="233"/>
        <v>0</v>
      </c>
      <c r="Q462" s="2"/>
      <c r="AF462" s="66"/>
      <c r="AV462" s="66"/>
      <c r="BL462" s="66"/>
      <c r="CB462" s="66"/>
      <c r="CR462" s="66"/>
      <c r="DH462" s="66"/>
      <c r="DX462" s="66"/>
      <c r="EN462" s="66"/>
      <c r="FD462" s="66"/>
      <c r="FT462" s="66"/>
      <c r="GJ462" s="66"/>
      <c r="GZ462" s="66"/>
      <c r="HP462" s="66"/>
      <c r="IF462" s="66"/>
    </row>
    <row r="463" spans="1:240" ht="21.75" customHeight="1">
      <c r="A463" s="100"/>
      <c r="B463" s="88"/>
      <c r="C463" s="19"/>
      <c r="D463" s="19"/>
      <c r="E463" s="19"/>
      <c r="F463" s="23">
        <v>2023</v>
      </c>
      <c r="G463" s="28">
        <f t="shared" si="234"/>
        <v>0</v>
      </c>
      <c r="H463" s="28">
        <f t="shared" si="235"/>
        <v>0</v>
      </c>
      <c r="I463" s="24">
        <f t="shared" si="233"/>
        <v>0</v>
      </c>
      <c r="J463" s="24">
        <f t="shared" si="233"/>
        <v>0</v>
      </c>
      <c r="K463" s="24">
        <f t="shared" si="233"/>
        <v>0</v>
      </c>
      <c r="L463" s="24">
        <f t="shared" si="233"/>
        <v>0</v>
      </c>
      <c r="M463" s="24">
        <f t="shared" si="233"/>
        <v>0</v>
      </c>
      <c r="N463" s="24">
        <f t="shared" si="233"/>
        <v>0</v>
      </c>
      <c r="O463" s="24">
        <f t="shared" si="233"/>
        <v>0</v>
      </c>
      <c r="P463" s="24">
        <f t="shared" si="233"/>
        <v>0</v>
      </c>
      <c r="Q463" s="2"/>
      <c r="AF463" s="66"/>
      <c r="AV463" s="66"/>
      <c r="BL463" s="66"/>
      <c r="CB463" s="66"/>
      <c r="CR463" s="66"/>
      <c r="DH463" s="66"/>
      <c r="DX463" s="66"/>
      <c r="EN463" s="66"/>
      <c r="FD463" s="66"/>
      <c r="FT463" s="66"/>
      <c r="GJ463" s="66"/>
      <c r="GZ463" s="66"/>
      <c r="HP463" s="66"/>
      <c r="IF463" s="66"/>
    </row>
    <row r="464" spans="1:240" ht="21.75" customHeight="1">
      <c r="A464" s="100"/>
      <c r="B464" s="88"/>
      <c r="C464" s="19"/>
      <c r="D464" s="19"/>
      <c r="E464" s="19"/>
      <c r="F464" s="23">
        <v>2024</v>
      </c>
      <c r="G464" s="28">
        <f t="shared" si="234"/>
        <v>0</v>
      </c>
      <c r="H464" s="28">
        <f t="shared" si="235"/>
        <v>0</v>
      </c>
      <c r="I464" s="24">
        <f t="shared" si="233"/>
        <v>0</v>
      </c>
      <c r="J464" s="24">
        <f t="shared" si="233"/>
        <v>0</v>
      </c>
      <c r="K464" s="24">
        <f t="shared" si="233"/>
        <v>0</v>
      </c>
      <c r="L464" s="24">
        <f t="shared" si="233"/>
        <v>0</v>
      </c>
      <c r="M464" s="24">
        <f t="shared" si="233"/>
        <v>0</v>
      </c>
      <c r="N464" s="24">
        <f t="shared" si="233"/>
        <v>0</v>
      </c>
      <c r="O464" s="24">
        <f t="shared" si="233"/>
        <v>0</v>
      </c>
      <c r="P464" s="24">
        <f t="shared" si="233"/>
        <v>0</v>
      </c>
      <c r="Q464" s="2"/>
      <c r="AF464" s="66"/>
      <c r="AV464" s="66"/>
      <c r="BL464" s="66"/>
      <c r="CB464" s="66"/>
      <c r="CR464" s="66"/>
      <c r="DH464" s="66"/>
      <c r="DX464" s="66"/>
      <c r="EN464" s="66"/>
      <c r="FD464" s="66"/>
      <c r="FT464" s="66"/>
      <c r="GJ464" s="66"/>
      <c r="GZ464" s="66"/>
      <c r="HP464" s="66"/>
      <c r="IF464" s="66"/>
    </row>
    <row r="465" spans="1:240" ht="21.75" customHeight="1">
      <c r="A465" s="101"/>
      <c r="B465" s="102"/>
      <c r="C465" s="19"/>
      <c r="D465" s="19"/>
      <c r="E465" s="19"/>
      <c r="F465" s="23">
        <v>2025</v>
      </c>
      <c r="G465" s="28">
        <f t="shared" si="234"/>
        <v>0</v>
      </c>
      <c r="H465" s="28">
        <f t="shared" si="235"/>
        <v>0</v>
      </c>
      <c r="I465" s="24">
        <f t="shared" si="233"/>
        <v>0</v>
      </c>
      <c r="J465" s="24">
        <f t="shared" si="233"/>
        <v>0</v>
      </c>
      <c r="K465" s="24">
        <f t="shared" si="233"/>
        <v>0</v>
      </c>
      <c r="L465" s="24">
        <f t="shared" si="233"/>
        <v>0</v>
      </c>
      <c r="M465" s="24">
        <f t="shared" si="233"/>
        <v>0</v>
      </c>
      <c r="N465" s="24">
        <f t="shared" si="233"/>
        <v>0</v>
      </c>
      <c r="O465" s="24">
        <f t="shared" si="233"/>
        <v>0</v>
      </c>
      <c r="P465" s="24">
        <f t="shared" si="233"/>
        <v>0</v>
      </c>
      <c r="Q465" s="2"/>
      <c r="AF465" s="66"/>
      <c r="AV465" s="66"/>
      <c r="BL465" s="66"/>
      <c r="CB465" s="66"/>
      <c r="CR465" s="66"/>
      <c r="DH465" s="66"/>
      <c r="DX465" s="66"/>
      <c r="EN465" s="66"/>
      <c r="FD465" s="66"/>
      <c r="FT465" s="66"/>
      <c r="GJ465" s="66"/>
      <c r="GZ465" s="66"/>
      <c r="HP465" s="66"/>
      <c r="IF465" s="66"/>
    </row>
    <row r="466" spans="1:253" ht="18" customHeight="1">
      <c r="A466" s="99"/>
      <c r="B466" s="85" t="s">
        <v>217</v>
      </c>
      <c r="C466" s="19"/>
      <c r="D466" s="19"/>
      <c r="E466" s="19"/>
      <c r="F466" s="20" t="s">
        <v>23</v>
      </c>
      <c r="G466" s="21">
        <f>I466+K466+M466+O466</f>
        <v>28021.3</v>
      </c>
      <c r="H466" s="21">
        <f t="shared" si="235"/>
        <v>2411.3</v>
      </c>
      <c r="I466" s="21">
        <f>SUM(I467:I477)</f>
        <v>28021.3</v>
      </c>
      <c r="J466" s="21">
        <f aca="true" t="shared" si="236" ref="J466:P466">SUM(J467:J477)</f>
        <v>2411.3</v>
      </c>
      <c r="K466" s="21">
        <f t="shared" si="236"/>
        <v>0</v>
      </c>
      <c r="L466" s="21">
        <f t="shared" si="236"/>
        <v>0</v>
      </c>
      <c r="M466" s="21">
        <f t="shared" si="236"/>
        <v>0</v>
      </c>
      <c r="N466" s="21">
        <f t="shared" si="236"/>
        <v>0</v>
      </c>
      <c r="O466" s="21">
        <f t="shared" si="236"/>
        <v>0</v>
      </c>
      <c r="P466" s="21">
        <f t="shared" si="236"/>
        <v>0</v>
      </c>
      <c r="Q466" s="91"/>
      <c r="R466" s="89"/>
      <c r="S466" s="89"/>
      <c r="T466" s="61"/>
      <c r="U466" s="45"/>
      <c r="V466" s="46"/>
      <c r="W466" s="46"/>
      <c r="X466" s="46"/>
      <c r="Y466" s="46"/>
      <c r="Z466" s="46"/>
      <c r="AA466" s="46"/>
      <c r="AB466" s="46"/>
      <c r="AC466" s="46"/>
      <c r="AD466" s="46"/>
      <c r="AE466" s="46"/>
      <c r="AF466" s="47"/>
      <c r="AG466" s="98"/>
      <c r="AH466" s="89"/>
      <c r="AI466" s="89"/>
      <c r="AJ466" s="89"/>
      <c r="AK466" s="61"/>
      <c r="AL466" s="45"/>
      <c r="AM466" s="46"/>
      <c r="AN466" s="46"/>
      <c r="AO466" s="46"/>
      <c r="AP466" s="46"/>
      <c r="AQ466" s="46"/>
      <c r="AR466" s="46"/>
      <c r="AS466" s="46"/>
      <c r="AT466" s="46"/>
      <c r="AU466" s="46"/>
      <c r="AV466" s="46"/>
      <c r="AW466" s="47"/>
      <c r="AX466" s="98"/>
      <c r="AY466" s="89"/>
      <c r="AZ466" s="89"/>
      <c r="BA466" s="89"/>
      <c r="BB466" s="61"/>
      <c r="BC466" s="45"/>
      <c r="BD466" s="46"/>
      <c r="BE466" s="46"/>
      <c r="BF466" s="46"/>
      <c r="BG466" s="46"/>
      <c r="BH466" s="46"/>
      <c r="BI466" s="46"/>
      <c r="BJ466" s="46"/>
      <c r="BK466" s="46"/>
      <c r="BL466" s="46"/>
      <c r="BM466" s="46"/>
      <c r="BN466" s="47"/>
      <c r="BO466" s="98"/>
      <c r="BP466" s="89"/>
      <c r="BQ466" s="89"/>
      <c r="BR466" s="89"/>
      <c r="BS466" s="61"/>
      <c r="BT466" s="45"/>
      <c r="BU466" s="46"/>
      <c r="BV466" s="46"/>
      <c r="BW466" s="46"/>
      <c r="BX466" s="46"/>
      <c r="BY466" s="46"/>
      <c r="BZ466" s="46"/>
      <c r="CA466" s="46"/>
      <c r="CB466" s="46"/>
      <c r="CC466" s="46"/>
      <c r="CD466" s="46"/>
      <c r="CE466" s="47"/>
      <c r="CF466" s="98"/>
      <c r="CG466" s="89"/>
      <c r="CH466" s="89"/>
      <c r="CI466" s="89"/>
      <c r="CJ466" s="61"/>
      <c r="CK466" s="45"/>
      <c r="CL466" s="46"/>
      <c r="CM466" s="46"/>
      <c r="CN466" s="46"/>
      <c r="CO466" s="46"/>
      <c r="CP466" s="46"/>
      <c r="CQ466" s="46"/>
      <c r="CR466" s="46"/>
      <c r="CS466" s="46"/>
      <c r="CT466" s="46"/>
      <c r="CU466" s="46"/>
      <c r="CV466" s="47"/>
      <c r="CW466" s="98"/>
      <c r="CX466" s="89"/>
      <c r="CY466" s="89"/>
      <c r="CZ466" s="89"/>
      <c r="DA466" s="61"/>
      <c r="DB466" s="45"/>
      <c r="DC466" s="46"/>
      <c r="DD466" s="48"/>
      <c r="DE466" s="21"/>
      <c r="DF466" s="21"/>
      <c r="DG466" s="21"/>
      <c r="DH466" s="21"/>
      <c r="DI466" s="21"/>
      <c r="DJ466" s="21"/>
      <c r="DK466" s="21"/>
      <c r="DL466" s="21"/>
      <c r="DM466" s="22"/>
      <c r="DN466" s="91"/>
      <c r="DO466" s="85"/>
      <c r="DP466" s="86"/>
      <c r="DQ466" s="87"/>
      <c r="DR466" s="19"/>
      <c r="DS466" s="20"/>
      <c r="DT466" s="21"/>
      <c r="DU466" s="21"/>
      <c r="DV466" s="21"/>
      <c r="DW466" s="21"/>
      <c r="DX466" s="21"/>
      <c r="DY466" s="21"/>
      <c r="DZ466" s="21"/>
      <c r="EA466" s="21"/>
      <c r="EB466" s="21"/>
      <c r="EC466" s="21"/>
      <c r="ED466" s="22"/>
      <c r="EE466" s="91"/>
      <c r="EF466" s="85"/>
      <c r="EG466" s="86"/>
      <c r="EH466" s="87"/>
      <c r="EI466" s="19"/>
      <c r="EJ466" s="20"/>
      <c r="EK466" s="21"/>
      <c r="EL466" s="21"/>
      <c r="EM466" s="21"/>
      <c r="EN466" s="21"/>
      <c r="EO466" s="21"/>
      <c r="EP466" s="21"/>
      <c r="EQ466" s="21"/>
      <c r="ER466" s="21"/>
      <c r="ES466" s="21"/>
      <c r="ET466" s="21"/>
      <c r="EU466" s="22"/>
      <c r="EV466" s="91"/>
      <c r="EW466" s="85"/>
      <c r="EX466" s="86"/>
      <c r="EY466" s="87"/>
      <c r="EZ466" s="19"/>
      <c r="FA466" s="20"/>
      <c r="FB466" s="21"/>
      <c r="FC466" s="21"/>
      <c r="FD466" s="21"/>
      <c r="FE466" s="21"/>
      <c r="FF466" s="21"/>
      <c r="FG466" s="21"/>
      <c r="FH466" s="21"/>
      <c r="FI466" s="21"/>
      <c r="FJ466" s="21"/>
      <c r="FK466" s="21"/>
      <c r="FL466" s="22"/>
      <c r="FM466" s="91"/>
      <c r="FN466" s="85"/>
      <c r="FO466" s="86"/>
      <c r="FP466" s="87"/>
      <c r="FQ466" s="19"/>
      <c r="FR466" s="20"/>
      <c r="FS466" s="21"/>
      <c r="FT466" s="21"/>
      <c r="FU466" s="21"/>
      <c r="FV466" s="21"/>
      <c r="FW466" s="21"/>
      <c r="FX466" s="21"/>
      <c r="FY466" s="21"/>
      <c r="FZ466" s="21"/>
      <c r="GA466" s="21"/>
      <c r="GB466" s="21"/>
      <c r="GC466" s="22"/>
      <c r="GD466" s="91"/>
      <c r="GE466" s="85"/>
      <c r="GF466" s="86"/>
      <c r="GG466" s="87"/>
      <c r="GH466" s="19"/>
      <c r="GI466" s="20"/>
      <c r="GJ466" s="21"/>
      <c r="GK466" s="21"/>
      <c r="GL466" s="21"/>
      <c r="GM466" s="21"/>
      <c r="GN466" s="21"/>
      <c r="GO466" s="21"/>
      <c r="GP466" s="21"/>
      <c r="GQ466" s="21"/>
      <c r="GR466" s="21"/>
      <c r="GS466" s="21"/>
      <c r="GT466" s="22"/>
      <c r="GU466" s="91"/>
      <c r="GV466" s="85"/>
      <c r="GW466" s="86"/>
      <c r="GX466" s="87"/>
      <c r="GY466" s="19"/>
      <c r="GZ466" s="20"/>
      <c r="HA466" s="21"/>
      <c r="HB466" s="21"/>
      <c r="HC466" s="21"/>
      <c r="HD466" s="21"/>
      <c r="HE466" s="21"/>
      <c r="HF466" s="21"/>
      <c r="HG466" s="21"/>
      <c r="HH466" s="21"/>
      <c r="HI466" s="21"/>
      <c r="HJ466" s="21"/>
      <c r="HK466" s="22"/>
      <c r="HL466" s="91"/>
      <c r="HM466" s="85"/>
      <c r="HN466" s="86"/>
      <c r="HO466" s="87"/>
      <c r="HP466" s="19"/>
      <c r="HQ466" s="20"/>
      <c r="HR466" s="21"/>
      <c r="HS466" s="21"/>
      <c r="HT466" s="21"/>
      <c r="HU466" s="21"/>
      <c r="HV466" s="21"/>
      <c r="HW466" s="21"/>
      <c r="HX466" s="21"/>
      <c r="HY466" s="21"/>
      <c r="HZ466" s="21"/>
      <c r="IA466" s="21"/>
      <c r="IB466" s="22"/>
      <c r="IC466" s="91"/>
      <c r="ID466" s="85"/>
      <c r="IE466" s="86"/>
      <c r="IF466" s="87"/>
      <c r="IG466" s="19"/>
      <c r="IH466" s="20"/>
      <c r="II466" s="21"/>
      <c r="IJ466" s="21"/>
      <c r="IK466" s="21"/>
      <c r="IL466" s="21"/>
      <c r="IM466" s="21"/>
      <c r="IN466" s="21"/>
      <c r="IO466" s="21"/>
      <c r="IP466" s="21"/>
      <c r="IQ466" s="21"/>
      <c r="IR466" s="21"/>
      <c r="IS466" s="22"/>
    </row>
    <row r="467" spans="1:253" ht="21.75" customHeight="1">
      <c r="A467" s="100"/>
      <c r="B467" s="88"/>
      <c r="C467" s="19"/>
      <c r="D467" s="19"/>
      <c r="E467" s="19"/>
      <c r="F467" s="23">
        <v>2015</v>
      </c>
      <c r="G467" s="24">
        <f>I467+K467+M467+O467</f>
        <v>0</v>
      </c>
      <c r="H467" s="24">
        <f t="shared" si="235"/>
        <v>0</v>
      </c>
      <c r="I467" s="24">
        <f>I395</f>
        <v>0</v>
      </c>
      <c r="J467" s="24">
        <f aca="true" t="shared" si="237" ref="J467:P467">J395</f>
        <v>0</v>
      </c>
      <c r="K467" s="24">
        <f t="shared" si="237"/>
        <v>0</v>
      </c>
      <c r="L467" s="24">
        <f t="shared" si="237"/>
        <v>0</v>
      </c>
      <c r="M467" s="24">
        <f t="shared" si="237"/>
        <v>0</v>
      </c>
      <c r="N467" s="24">
        <f t="shared" si="237"/>
        <v>0</v>
      </c>
      <c r="O467" s="24">
        <f t="shared" si="237"/>
        <v>0</v>
      </c>
      <c r="P467" s="24">
        <f t="shared" si="237"/>
        <v>0</v>
      </c>
      <c r="Q467" s="91"/>
      <c r="R467" s="89"/>
      <c r="S467" s="89"/>
      <c r="T467" s="61"/>
      <c r="U467" s="49"/>
      <c r="V467" s="50"/>
      <c r="W467" s="50"/>
      <c r="X467" s="50"/>
      <c r="Y467" s="50"/>
      <c r="Z467" s="50"/>
      <c r="AA467" s="50"/>
      <c r="AB467" s="50"/>
      <c r="AC467" s="50"/>
      <c r="AD467" s="50"/>
      <c r="AE467" s="50"/>
      <c r="AF467" s="47"/>
      <c r="AG467" s="98"/>
      <c r="AH467" s="89"/>
      <c r="AI467" s="89"/>
      <c r="AJ467" s="89"/>
      <c r="AK467" s="61"/>
      <c r="AL467" s="49"/>
      <c r="AM467" s="50"/>
      <c r="AN467" s="50"/>
      <c r="AO467" s="50"/>
      <c r="AP467" s="50"/>
      <c r="AQ467" s="50"/>
      <c r="AR467" s="50"/>
      <c r="AS467" s="50"/>
      <c r="AT467" s="50"/>
      <c r="AU467" s="50"/>
      <c r="AV467" s="50"/>
      <c r="AW467" s="47"/>
      <c r="AX467" s="98"/>
      <c r="AY467" s="89"/>
      <c r="AZ467" s="89"/>
      <c r="BA467" s="89"/>
      <c r="BB467" s="61"/>
      <c r="BC467" s="49"/>
      <c r="BD467" s="50"/>
      <c r="BE467" s="50"/>
      <c r="BF467" s="50"/>
      <c r="BG467" s="50"/>
      <c r="BH467" s="50"/>
      <c r="BI467" s="50"/>
      <c r="BJ467" s="50"/>
      <c r="BK467" s="50"/>
      <c r="BL467" s="50"/>
      <c r="BM467" s="50"/>
      <c r="BN467" s="47"/>
      <c r="BO467" s="98"/>
      <c r="BP467" s="89"/>
      <c r="BQ467" s="89"/>
      <c r="BR467" s="89"/>
      <c r="BS467" s="61"/>
      <c r="BT467" s="49"/>
      <c r="BU467" s="50"/>
      <c r="BV467" s="50"/>
      <c r="BW467" s="50"/>
      <c r="BX467" s="50"/>
      <c r="BY467" s="50"/>
      <c r="BZ467" s="50"/>
      <c r="CA467" s="50"/>
      <c r="CB467" s="50"/>
      <c r="CC467" s="50"/>
      <c r="CD467" s="50"/>
      <c r="CE467" s="47"/>
      <c r="CF467" s="98"/>
      <c r="CG467" s="89"/>
      <c r="CH467" s="89"/>
      <c r="CI467" s="89"/>
      <c r="CJ467" s="61"/>
      <c r="CK467" s="49"/>
      <c r="CL467" s="50"/>
      <c r="CM467" s="50"/>
      <c r="CN467" s="50"/>
      <c r="CO467" s="50"/>
      <c r="CP467" s="50"/>
      <c r="CQ467" s="50"/>
      <c r="CR467" s="50"/>
      <c r="CS467" s="50"/>
      <c r="CT467" s="50"/>
      <c r="CU467" s="50"/>
      <c r="CV467" s="47"/>
      <c r="CW467" s="98"/>
      <c r="CX467" s="89"/>
      <c r="CY467" s="89"/>
      <c r="CZ467" s="89"/>
      <c r="DA467" s="61"/>
      <c r="DB467" s="49"/>
      <c r="DC467" s="50"/>
      <c r="DD467" s="51"/>
      <c r="DE467" s="24"/>
      <c r="DF467" s="24"/>
      <c r="DG467" s="24"/>
      <c r="DH467" s="24"/>
      <c r="DI467" s="24"/>
      <c r="DJ467" s="24"/>
      <c r="DK467" s="24"/>
      <c r="DL467" s="24"/>
      <c r="DM467" s="22"/>
      <c r="DN467" s="91"/>
      <c r="DO467" s="88"/>
      <c r="DP467" s="89"/>
      <c r="DQ467" s="90"/>
      <c r="DR467" s="19"/>
      <c r="DS467" s="23"/>
      <c r="DT467" s="24"/>
      <c r="DU467" s="24"/>
      <c r="DV467" s="24"/>
      <c r="DW467" s="24"/>
      <c r="DX467" s="24"/>
      <c r="DY467" s="24"/>
      <c r="DZ467" s="24"/>
      <c r="EA467" s="24"/>
      <c r="EB467" s="24"/>
      <c r="EC467" s="24"/>
      <c r="ED467" s="22"/>
      <c r="EE467" s="91"/>
      <c r="EF467" s="88"/>
      <c r="EG467" s="89"/>
      <c r="EH467" s="90"/>
      <c r="EI467" s="19"/>
      <c r="EJ467" s="23"/>
      <c r="EK467" s="24"/>
      <c r="EL467" s="24"/>
      <c r="EM467" s="24"/>
      <c r="EN467" s="24"/>
      <c r="EO467" s="24"/>
      <c r="EP467" s="24"/>
      <c r="EQ467" s="24"/>
      <c r="ER467" s="24"/>
      <c r="ES467" s="24"/>
      <c r="ET467" s="24"/>
      <c r="EU467" s="22"/>
      <c r="EV467" s="91"/>
      <c r="EW467" s="88"/>
      <c r="EX467" s="89"/>
      <c r="EY467" s="90"/>
      <c r="EZ467" s="19"/>
      <c r="FA467" s="23"/>
      <c r="FB467" s="24"/>
      <c r="FC467" s="24"/>
      <c r="FD467" s="24"/>
      <c r="FE467" s="24"/>
      <c r="FF467" s="24"/>
      <c r="FG467" s="24"/>
      <c r="FH467" s="24"/>
      <c r="FI467" s="24"/>
      <c r="FJ467" s="24"/>
      <c r="FK467" s="24"/>
      <c r="FL467" s="22"/>
      <c r="FM467" s="91"/>
      <c r="FN467" s="88"/>
      <c r="FO467" s="89"/>
      <c r="FP467" s="90"/>
      <c r="FQ467" s="19"/>
      <c r="FR467" s="23"/>
      <c r="FS467" s="24"/>
      <c r="FT467" s="24"/>
      <c r="FU467" s="24"/>
      <c r="FV467" s="24"/>
      <c r="FW467" s="24"/>
      <c r="FX467" s="24"/>
      <c r="FY467" s="24"/>
      <c r="FZ467" s="24"/>
      <c r="GA467" s="24"/>
      <c r="GB467" s="24"/>
      <c r="GC467" s="22"/>
      <c r="GD467" s="91"/>
      <c r="GE467" s="88"/>
      <c r="GF467" s="89"/>
      <c r="GG467" s="90"/>
      <c r="GH467" s="19"/>
      <c r="GI467" s="23"/>
      <c r="GJ467" s="24"/>
      <c r="GK467" s="24"/>
      <c r="GL467" s="24"/>
      <c r="GM467" s="24"/>
      <c r="GN467" s="24"/>
      <c r="GO467" s="24"/>
      <c r="GP467" s="24"/>
      <c r="GQ467" s="24"/>
      <c r="GR467" s="24"/>
      <c r="GS467" s="24"/>
      <c r="GT467" s="22"/>
      <c r="GU467" s="91"/>
      <c r="GV467" s="88"/>
      <c r="GW467" s="89"/>
      <c r="GX467" s="90"/>
      <c r="GY467" s="19"/>
      <c r="GZ467" s="23"/>
      <c r="HA467" s="24"/>
      <c r="HB467" s="24"/>
      <c r="HC467" s="24"/>
      <c r="HD467" s="24"/>
      <c r="HE467" s="24"/>
      <c r="HF467" s="24"/>
      <c r="HG467" s="24"/>
      <c r="HH467" s="24"/>
      <c r="HI467" s="24"/>
      <c r="HJ467" s="24"/>
      <c r="HK467" s="22"/>
      <c r="HL467" s="91"/>
      <c r="HM467" s="88"/>
      <c r="HN467" s="89"/>
      <c r="HO467" s="90"/>
      <c r="HP467" s="19"/>
      <c r="HQ467" s="23"/>
      <c r="HR467" s="24"/>
      <c r="HS467" s="24"/>
      <c r="HT467" s="24"/>
      <c r="HU467" s="24"/>
      <c r="HV467" s="24"/>
      <c r="HW467" s="24"/>
      <c r="HX467" s="24"/>
      <c r="HY467" s="24"/>
      <c r="HZ467" s="24"/>
      <c r="IA467" s="24"/>
      <c r="IB467" s="22"/>
      <c r="IC467" s="91"/>
      <c r="ID467" s="88"/>
      <c r="IE467" s="89"/>
      <c r="IF467" s="90"/>
      <c r="IG467" s="19"/>
      <c r="IH467" s="23"/>
      <c r="II467" s="24"/>
      <c r="IJ467" s="24"/>
      <c r="IK467" s="24"/>
      <c r="IL467" s="24"/>
      <c r="IM467" s="24"/>
      <c r="IN467" s="24"/>
      <c r="IO467" s="24"/>
      <c r="IP467" s="24"/>
      <c r="IQ467" s="24"/>
      <c r="IR467" s="24"/>
      <c r="IS467" s="22"/>
    </row>
    <row r="468" spans="1:253" ht="19.5" customHeight="1">
      <c r="A468" s="100"/>
      <c r="B468" s="88"/>
      <c r="C468" s="23"/>
      <c r="D468" s="23"/>
      <c r="E468" s="23"/>
      <c r="F468" s="23">
        <v>2016</v>
      </c>
      <c r="G468" s="24">
        <f>I468+K468+M468+O468</f>
        <v>0</v>
      </c>
      <c r="H468" s="24">
        <f t="shared" si="235"/>
        <v>0</v>
      </c>
      <c r="I468" s="24">
        <f aca="true" t="shared" si="238" ref="I468:P477">I396</f>
        <v>0</v>
      </c>
      <c r="J468" s="24">
        <f t="shared" si="238"/>
        <v>0</v>
      </c>
      <c r="K468" s="24">
        <f t="shared" si="238"/>
        <v>0</v>
      </c>
      <c r="L468" s="24">
        <f t="shared" si="238"/>
        <v>0</v>
      </c>
      <c r="M468" s="24">
        <f t="shared" si="238"/>
        <v>0</v>
      </c>
      <c r="N468" s="24">
        <f t="shared" si="238"/>
        <v>0</v>
      </c>
      <c r="O468" s="24">
        <f t="shared" si="238"/>
        <v>0</v>
      </c>
      <c r="P468" s="24">
        <f t="shared" si="238"/>
        <v>0</v>
      </c>
      <c r="Q468" s="91"/>
      <c r="R468" s="89"/>
      <c r="S468" s="89"/>
      <c r="T468" s="49"/>
      <c r="U468" s="49"/>
      <c r="V468" s="50"/>
      <c r="W468" s="50"/>
      <c r="X468" s="50"/>
      <c r="Y468" s="50"/>
      <c r="Z468" s="50"/>
      <c r="AA468" s="50"/>
      <c r="AB468" s="50"/>
      <c r="AC468" s="50"/>
      <c r="AD468" s="50"/>
      <c r="AE468" s="50"/>
      <c r="AF468" s="47"/>
      <c r="AG468" s="98"/>
      <c r="AH468" s="89"/>
      <c r="AI468" s="89"/>
      <c r="AJ468" s="89"/>
      <c r="AK468" s="49"/>
      <c r="AL468" s="49"/>
      <c r="AM468" s="50"/>
      <c r="AN468" s="50"/>
      <c r="AO468" s="50"/>
      <c r="AP468" s="50"/>
      <c r="AQ468" s="50"/>
      <c r="AR468" s="50"/>
      <c r="AS468" s="50"/>
      <c r="AT468" s="50"/>
      <c r="AU468" s="50"/>
      <c r="AV468" s="50"/>
      <c r="AW468" s="47"/>
      <c r="AX468" s="98"/>
      <c r="AY468" s="89"/>
      <c r="AZ468" s="89"/>
      <c r="BA468" s="89"/>
      <c r="BB468" s="49"/>
      <c r="BC468" s="49"/>
      <c r="BD468" s="50"/>
      <c r="BE468" s="50"/>
      <c r="BF468" s="50"/>
      <c r="BG468" s="50"/>
      <c r="BH468" s="50"/>
      <c r="BI468" s="50"/>
      <c r="BJ468" s="50"/>
      <c r="BK468" s="50"/>
      <c r="BL468" s="50"/>
      <c r="BM468" s="50"/>
      <c r="BN468" s="47"/>
      <c r="BO468" s="98"/>
      <c r="BP468" s="89"/>
      <c r="BQ468" s="89"/>
      <c r="BR468" s="89"/>
      <c r="BS468" s="49"/>
      <c r="BT468" s="49"/>
      <c r="BU468" s="50"/>
      <c r="BV468" s="50"/>
      <c r="BW468" s="50"/>
      <c r="BX468" s="50"/>
      <c r="BY468" s="50"/>
      <c r="BZ468" s="50"/>
      <c r="CA468" s="50"/>
      <c r="CB468" s="50"/>
      <c r="CC468" s="50"/>
      <c r="CD468" s="50"/>
      <c r="CE468" s="47"/>
      <c r="CF468" s="98"/>
      <c r="CG468" s="89"/>
      <c r="CH468" s="89"/>
      <c r="CI468" s="89"/>
      <c r="CJ468" s="49"/>
      <c r="CK468" s="49"/>
      <c r="CL468" s="50"/>
      <c r="CM468" s="50"/>
      <c r="CN468" s="50"/>
      <c r="CO468" s="50"/>
      <c r="CP468" s="50"/>
      <c r="CQ468" s="50"/>
      <c r="CR468" s="50"/>
      <c r="CS468" s="50"/>
      <c r="CT468" s="50"/>
      <c r="CU468" s="50"/>
      <c r="CV468" s="47"/>
      <c r="CW468" s="98"/>
      <c r="CX468" s="89"/>
      <c r="CY468" s="89"/>
      <c r="CZ468" s="89"/>
      <c r="DA468" s="49"/>
      <c r="DB468" s="49"/>
      <c r="DC468" s="50"/>
      <c r="DD468" s="51"/>
      <c r="DE468" s="24"/>
      <c r="DF468" s="24"/>
      <c r="DG468" s="24"/>
      <c r="DH468" s="24"/>
      <c r="DI468" s="24"/>
      <c r="DJ468" s="24"/>
      <c r="DK468" s="24"/>
      <c r="DL468" s="24"/>
      <c r="DM468" s="22"/>
      <c r="DN468" s="91"/>
      <c r="DO468" s="88"/>
      <c r="DP468" s="89"/>
      <c r="DQ468" s="90"/>
      <c r="DR468" s="23"/>
      <c r="DS468" s="23"/>
      <c r="DT468" s="24"/>
      <c r="DU468" s="24"/>
      <c r="DV468" s="24"/>
      <c r="DW468" s="24"/>
      <c r="DX468" s="24"/>
      <c r="DY468" s="24"/>
      <c r="DZ468" s="24"/>
      <c r="EA468" s="24"/>
      <c r="EB468" s="24"/>
      <c r="EC468" s="24"/>
      <c r="ED468" s="22"/>
      <c r="EE468" s="91"/>
      <c r="EF468" s="88"/>
      <c r="EG468" s="89"/>
      <c r="EH468" s="90"/>
      <c r="EI468" s="23"/>
      <c r="EJ468" s="23"/>
      <c r="EK468" s="24"/>
      <c r="EL468" s="24"/>
      <c r="EM468" s="24"/>
      <c r="EN468" s="24"/>
      <c r="EO468" s="24"/>
      <c r="EP468" s="24"/>
      <c r="EQ468" s="24"/>
      <c r="ER468" s="24"/>
      <c r="ES468" s="24"/>
      <c r="ET468" s="24"/>
      <c r="EU468" s="22"/>
      <c r="EV468" s="91"/>
      <c r="EW468" s="88"/>
      <c r="EX468" s="89"/>
      <c r="EY468" s="90"/>
      <c r="EZ468" s="23"/>
      <c r="FA468" s="23"/>
      <c r="FB468" s="24"/>
      <c r="FC468" s="24"/>
      <c r="FD468" s="24"/>
      <c r="FE468" s="24"/>
      <c r="FF468" s="24"/>
      <c r="FG468" s="24"/>
      <c r="FH468" s="24"/>
      <c r="FI468" s="24"/>
      <c r="FJ468" s="24"/>
      <c r="FK468" s="24"/>
      <c r="FL468" s="22"/>
      <c r="FM468" s="91"/>
      <c r="FN468" s="88"/>
      <c r="FO468" s="89"/>
      <c r="FP468" s="90"/>
      <c r="FQ468" s="23"/>
      <c r="FR468" s="23"/>
      <c r="FS468" s="24"/>
      <c r="FT468" s="24"/>
      <c r="FU468" s="24"/>
      <c r="FV468" s="24"/>
      <c r="FW468" s="24"/>
      <c r="FX468" s="24"/>
      <c r="FY468" s="24"/>
      <c r="FZ468" s="24"/>
      <c r="GA468" s="24"/>
      <c r="GB468" s="24"/>
      <c r="GC468" s="22"/>
      <c r="GD468" s="91"/>
      <c r="GE468" s="88"/>
      <c r="GF468" s="89"/>
      <c r="GG468" s="90"/>
      <c r="GH468" s="23"/>
      <c r="GI468" s="23"/>
      <c r="GJ468" s="24"/>
      <c r="GK468" s="24"/>
      <c r="GL468" s="24"/>
      <c r="GM468" s="24"/>
      <c r="GN468" s="24"/>
      <c r="GO468" s="24"/>
      <c r="GP468" s="24"/>
      <c r="GQ468" s="24"/>
      <c r="GR468" s="24"/>
      <c r="GS468" s="24"/>
      <c r="GT468" s="22"/>
      <c r="GU468" s="91"/>
      <c r="GV468" s="88"/>
      <c r="GW468" s="89"/>
      <c r="GX468" s="90"/>
      <c r="GY468" s="23"/>
      <c r="GZ468" s="23"/>
      <c r="HA468" s="24"/>
      <c r="HB468" s="24"/>
      <c r="HC468" s="24"/>
      <c r="HD468" s="24"/>
      <c r="HE468" s="24"/>
      <c r="HF468" s="24"/>
      <c r="HG468" s="24"/>
      <c r="HH468" s="24"/>
      <c r="HI468" s="24"/>
      <c r="HJ468" s="24"/>
      <c r="HK468" s="22"/>
      <c r="HL468" s="91"/>
      <c r="HM468" s="88"/>
      <c r="HN468" s="89"/>
      <c r="HO468" s="90"/>
      <c r="HP468" s="23"/>
      <c r="HQ468" s="23"/>
      <c r="HR468" s="24"/>
      <c r="HS468" s="24"/>
      <c r="HT468" s="24"/>
      <c r="HU468" s="24"/>
      <c r="HV468" s="24"/>
      <c r="HW468" s="24"/>
      <c r="HX468" s="24"/>
      <c r="HY468" s="24"/>
      <c r="HZ468" s="24"/>
      <c r="IA468" s="24"/>
      <c r="IB468" s="22"/>
      <c r="IC468" s="91"/>
      <c r="ID468" s="88"/>
      <c r="IE468" s="89"/>
      <c r="IF468" s="90"/>
      <c r="IG468" s="23"/>
      <c r="IH468" s="23"/>
      <c r="II468" s="24"/>
      <c r="IJ468" s="24"/>
      <c r="IK468" s="24"/>
      <c r="IL468" s="24"/>
      <c r="IM468" s="24"/>
      <c r="IN468" s="24"/>
      <c r="IO468" s="24"/>
      <c r="IP468" s="24"/>
      <c r="IQ468" s="24"/>
      <c r="IR468" s="24"/>
      <c r="IS468" s="22"/>
    </row>
    <row r="469" spans="1:253" ht="18.75" customHeight="1">
      <c r="A469" s="100"/>
      <c r="B469" s="88"/>
      <c r="C469" s="23"/>
      <c r="D469" s="23"/>
      <c r="E469" s="23"/>
      <c r="F469" s="23">
        <v>2017</v>
      </c>
      <c r="G469" s="24">
        <f>I469+K469+M469+O469</f>
        <v>0</v>
      </c>
      <c r="H469" s="24">
        <f t="shared" si="235"/>
        <v>0</v>
      </c>
      <c r="I469" s="24">
        <f t="shared" si="238"/>
        <v>0</v>
      </c>
      <c r="J469" s="24">
        <f t="shared" si="238"/>
        <v>0</v>
      </c>
      <c r="K469" s="24">
        <f t="shared" si="238"/>
        <v>0</v>
      </c>
      <c r="L469" s="24">
        <f t="shared" si="238"/>
        <v>0</v>
      </c>
      <c r="M469" s="24">
        <f t="shared" si="238"/>
        <v>0</v>
      </c>
      <c r="N469" s="24">
        <f t="shared" si="238"/>
        <v>0</v>
      </c>
      <c r="O469" s="24">
        <f t="shared" si="238"/>
        <v>0</v>
      </c>
      <c r="P469" s="24">
        <f t="shared" si="238"/>
        <v>0</v>
      </c>
      <c r="Q469" s="91"/>
      <c r="R469" s="89"/>
      <c r="S469" s="89"/>
      <c r="T469" s="49"/>
      <c r="U469" s="49"/>
      <c r="V469" s="50"/>
      <c r="W469" s="50"/>
      <c r="X469" s="50"/>
      <c r="Y469" s="50"/>
      <c r="Z469" s="50"/>
      <c r="AA469" s="50"/>
      <c r="AB469" s="50"/>
      <c r="AC469" s="50"/>
      <c r="AD469" s="50"/>
      <c r="AE469" s="50"/>
      <c r="AF469" s="47"/>
      <c r="AG469" s="98"/>
      <c r="AH469" s="89"/>
      <c r="AI469" s="89"/>
      <c r="AJ469" s="89"/>
      <c r="AK469" s="49"/>
      <c r="AL469" s="49"/>
      <c r="AM469" s="50"/>
      <c r="AN469" s="50"/>
      <c r="AO469" s="50"/>
      <c r="AP469" s="50"/>
      <c r="AQ469" s="50"/>
      <c r="AR469" s="50"/>
      <c r="AS469" s="50"/>
      <c r="AT469" s="50"/>
      <c r="AU469" s="50"/>
      <c r="AV469" s="50"/>
      <c r="AW469" s="47"/>
      <c r="AX469" s="98"/>
      <c r="AY469" s="89"/>
      <c r="AZ469" s="89"/>
      <c r="BA469" s="89"/>
      <c r="BB469" s="49"/>
      <c r="BC469" s="49"/>
      <c r="BD469" s="50"/>
      <c r="BE469" s="50"/>
      <c r="BF469" s="50"/>
      <c r="BG469" s="50"/>
      <c r="BH469" s="50"/>
      <c r="BI469" s="50"/>
      <c r="BJ469" s="50"/>
      <c r="BK469" s="50"/>
      <c r="BL469" s="50"/>
      <c r="BM469" s="50"/>
      <c r="BN469" s="47"/>
      <c r="BO469" s="98"/>
      <c r="BP469" s="89"/>
      <c r="BQ469" s="89"/>
      <c r="BR469" s="89"/>
      <c r="BS469" s="49"/>
      <c r="BT469" s="49"/>
      <c r="BU469" s="50"/>
      <c r="BV469" s="50"/>
      <c r="BW469" s="50"/>
      <c r="BX469" s="50"/>
      <c r="BY469" s="50"/>
      <c r="BZ469" s="50"/>
      <c r="CA469" s="50"/>
      <c r="CB469" s="50"/>
      <c r="CC469" s="50"/>
      <c r="CD469" s="50"/>
      <c r="CE469" s="47"/>
      <c r="CF469" s="98"/>
      <c r="CG469" s="89"/>
      <c r="CH469" s="89"/>
      <c r="CI469" s="89"/>
      <c r="CJ469" s="49"/>
      <c r="CK469" s="49"/>
      <c r="CL469" s="50"/>
      <c r="CM469" s="50"/>
      <c r="CN469" s="50"/>
      <c r="CO469" s="50"/>
      <c r="CP469" s="50"/>
      <c r="CQ469" s="50"/>
      <c r="CR469" s="50"/>
      <c r="CS469" s="50"/>
      <c r="CT469" s="50"/>
      <c r="CU469" s="50"/>
      <c r="CV469" s="47"/>
      <c r="CW469" s="98"/>
      <c r="CX469" s="89"/>
      <c r="CY469" s="89"/>
      <c r="CZ469" s="89"/>
      <c r="DA469" s="49"/>
      <c r="DB469" s="49"/>
      <c r="DC469" s="50"/>
      <c r="DD469" s="51"/>
      <c r="DE469" s="24"/>
      <c r="DF469" s="24"/>
      <c r="DG469" s="24"/>
      <c r="DH469" s="24"/>
      <c r="DI469" s="24"/>
      <c r="DJ469" s="24"/>
      <c r="DK469" s="24"/>
      <c r="DL469" s="24"/>
      <c r="DM469" s="22"/>
      <c r="DN469" s="91"/>
      <c r="DO469" s="88"/>
      <c r="DP469" s="89"/>
      <c r="DQ469" s="90"/>
      <c r="DR469" s="23"/>
      <c r="DS469" s="23"/>
      <c r="DT469" s="24"/>
      <c r="DU469" s="24"/>
      <c r="DV469" s="24"/>
      <c r="DW469" s="24"/>
      <c r="DX469" s="24"/>
      <c r="DY469" s="24"/>
      <c r="DZ469" s="24"/>
      <c r="EA469" s="24"/>
      <c r="EB469" s="24"/>
      <c r="EC469" s="24"/>
      <c r="ED469" s="22"/>
      <c r="EE469" s="91"/>
      <c r="EF469" s="88"/>
      <c r="EG469" s="89"/>
      <c r="EH469" s="90"/>
      <c r="EI469" s="23"/>
      <c r="EJ469" s="23"/>
      <c r="EK469" s="24"/>
      <c r="EL469" s="24"/>
      <c r="EM469" s="24"/>
      <c r="EN469" s="24"/>
      <c r="EO469" s="24"/>
      <c r="EP469" s="24"/>
      <c r="EQ469" s="24"/>
      <c r="ER469" s="24"/>
      <c r="ES469" s="24"/>
      <c r="ET469" s="24"/>
      <c r="EU469" s="22"/>
      <c r="EV469" s="91"/>
      <c r="EW469" s="88"/>
      <c r="EX469" s="89"/>
      <c r="EY469" s="90"/>
      <c r="EZ469" s="23"/>
      <c r="FA469" s="23"/>
      <c r="FB469" s="24"/>
      <c r="FC469" s="24"/>
      <c r="FD469" s="24"/>
      <c r="FE469" s="24"/>
      <c r="FF469" s="24"/>
      <c r="FG469" s="24"/>
      <c r="FH469" s="24"/>
      <c r="FI469" s="24"/>
      <c r="FJ469" s="24"/>
      <c r="FK469" s="24"/>
      <c r="FL469" s="22"/>
      <c r="FM469" s="91"/>
      <c r="FN469" s="88"/>
      <c r="FO469" s="89"/>
      <c r="FP469" s="90"/>
      <c r="FQ469" s="23"/>
      <c r="FR469" s="23"/>
      <c r="FS469" s="24"/>
      <c r="FT469" s="24"/>
      <c r="FU469" s="24"/>
      <c r="FV469" s="24"/>
      <c r="FW469" s="24"/>
      <c r="FX469" s="24"/>
      <c r="FY469" s="24"/>
      <c r="FZ469" s="24"/>
      <c r="GA469" s="24"/>
      <c r="GB469" s="24"/>
      <c r="GC469" s="22"/>
      <c r="GD469" s="91"/>
      <c r="GE469" s="88"/>
      <c r="GF469" s="89"/>
      <c r="GG469" s="90"/>
      <c r="GH469" s="23"/>
      <c r="GI469" s="23"/>
      <c r="GJ469" s="24"/>
      <c r="GK469" s="24"/>
      <c r="GL469" s="24"/>
      <c r="GM469" s="24"/>
      <c r="GN469" s="24"/>
      <c r="GO469" s="24"/>
      <c r="GP469" s="24"/>
      <c r="GQ469" s="24"/>
      <c r="GR469" s="24"/>
      <c r="GS469" s="24"/>
      <c r="GT469" s="22"/>
      <c r="GU469" s="91"/>
      <c r="GV469" s="88"/>
      <c r="GW469" s="89"/>
      <c r="GX469" s="90"/>
      <c r="GY469" s="23"/>
      <c r="GZ469" s="23"/>
      <c r="HA469" s="24"/>
      <c r="HB469" s="24"/>
      <c r="HC469" s="24"/>
      <c r="HD469" s="24"/>
      <c r="HE469" s="24"/>
      <c r="HF469" s="24"/>
      <c r="HG469" s="24"/>
      <c r="HH469" s="24"/>
      <c r="HI469" s="24"/>
      <c r="HJ469" s="24"/>
      <c r="HK469" s="22"/>
      <c r="HL469" s="91"/>
      <c r="HM469" s="88"/>
      <c r="HN469" s="89"/>
      <c r="HO469" s="90"/>
      <c r="HP469" s="23"/>
      <c r="HQ469" s="23"/>
      <c r="HR469" s="24"/>
      <c r="HS469" s="24"/>
      <c r="HT469" s="24"/>
      <c r="HU469" s="24"/>
      <c r="HV469" s="24"/>
      <c r="HW469" s="24"/>
      <c r="HX469" s="24"/>
      <c r="HY469" s="24"/>
      <c r="HZ469" s="24"/>
      <c r="IA469" s="24"/>
      <c r="IB469" s="22"/>
      <c r="IC469" s="91"/>
      <c r="ID469" s="88"/>
      <c r="IE469" s="89"/>
      <c r="IF469" s="90"/>
      <c r="IG469" s="23"/>
      <c r="IH469" s="23"/>
      <c r="II469" s="24"/>
      <c r="IJ469" s="24"/>
      <c r="IK469" s="24"/>
      <c r="IL469" s="24"/>
      <c r="IM469" s="24"/>
      <c r="IN469" s="24"/>
      <c r="IO469" s="24"/>
      <c r="IP469" s="24"/>
      <c r="IQ469" s="24"/>
      <c r="IR469" s="24"/>
      <c r="IS469" s="22"/>
    </row>
    <row r="470" spans="1:253" ht="17.25" customHeight="1">
      <c r="A470" s="100"/>
      <c r="B470" s="88"/>
      <c r="C470" s="23"/>
      <c r="D470" s="23"/>
      <c r="E470" s="23"/>
      <c r="F470" s="23">
        <v>2018</v>
      </c>
      <c r="G470" s="24">
        <f aca="true" t="shared" si="239" ref="G470:G477">I470+K470+M470+O470</f>
        <v>0</v>
      </c>
      <c r="H470" s="24">
        <f t="shared" si="235"/>
        <v>0</v>
      </c>
      <c r="I470" s="24">
        <f t="shared" si="238"/>
        <v>0</v>
      </c>
      <c r="J470" s="24">
        <f t="shared" si="238"/>
        <v>0</v>
      </c>
      <c r="K470" s="24">
        <f t="shared" si="238"/>
        <v>0</v>
      </c>
      <c r="L470" s="24">
        <f t="shared" si="238"/>
        <v>0</v>
      </c>
      <c r="M470" s="24">
        <f t="shared" si="238"/>
        <v>0</v>
      </c>
      <c r="N470" s="24">
        <f t="shared" si="238"/>
        <v>0</v>
      </c>
      <c r="O470" s="24">
        <f t="shared" si="238"/>
        <v>0</v>
      </c>
      <c r="P470" s="24">
        <f t="shared" si="238"/>
        <v>0</v>
      </c>
      <c r="Q470" s="91"/>
      <c r="R470" s="89"/>
      <c r="S470" s="89"/>
      <c r="T470" s="49"/>
      <c r="U470" s="49"/>
      <c r="V470" s="50"/>
      <c r="W470" s="50"/>
      <c r="X470" s="50"/>
      <c r="Y470" s="50"/>
      <c r="Z470" s="50"/>
      <c r="AA470" s="50"/>
      <c r="AB470" s="50"/>
      <c r="AC470" s="50"/>
      <c r="AD470" s="50"/>
      <c r="AE470" s="50"/>
      <c r="AF470" s="47"/>
      <c r="AG470" s="98"/>
      <c r="AH470" s="89"/>
      <c r="AI470" s="89"/>
      <c r="AJ470" s="89"/>
      <c r="AK470" s="49"/>
      <c r="AL470" s="49"/>
      <c r="AM470" s="50"/>
      <c r="AN470" s="50"/>
      <c r="AO470" s="50"/>
      <c r="AP470" s="50"/>
      <c r="AQ470" s="50"/>
      <c r="AR470" s="50"/>
      <c r="AS470" s="50"/>
      <c r="AT470" s="50"/>
      <c r="AU470" s="50"/>
      <c r="AV470" s="50"/>
      <c r="AW470" s="47"/>
      <c r="AX470" s="98"/>
      <c r="AY470" s="89"/>
      <c r="AZ470" s="89"/>
      <c r="BA470" s="89"/>
      <c r="BB470" s="49"/>
      <c r="BC470" s="49"/>
      <c r="BD470" s="50"/>
      <c r="BE470" s="50"/>
      <c r="BF470" s="50"/>
      <c r="BG470" s="50"/>
      <c r="BH470" s="50"/>
      <c r="BI470" s="50"/>
      <c r="BJ470" s="50"/>
      <c r="BK470" s="50"/>
      <c r="BL470" s="50"/>
      <c r="BM470" s="50"/>
      <c r="BN470" s="47"/>
      <c r="BO470" s="98"/>
      <c r="BP470" s="89"/>
      <c r="BQ470" s="89"/>
      <c r="BR470" s="89"/>
      <c r="BS470" s="49"/>
      <c r="BT470" s="49"/>
      <c r="BU470" s="50"/>
      <c r="BV470" s="50"/>
      <c r="BW470" s="50"/>
      <c r="BX470" s="50"/>
      <c r="BY470" s="50"/>
      <c r="BZ470" s="50"/>
      <c r="CA470" s="50"/>
      <c r="CB470" s="50"/>
      <c r="CC470" s="50"/>
      <c r="CD470" s="50"/>
      <c r="CE470" s="47"/>
      <c r="CF470" s="98"/>
      <c r="CG470" s="89"/>
      <c r="CH470" s="89"/>
      <c r="CI470" s="89"/>
      <c r="CJ470" s="49"/>
      <c r="CK470" s="49"/>
      <c r="CL470" s="50"/>
      <c r="CM470" s="50"/>
      <c r="CN470" s="50"/>
      <c r="CO470" s="50"/>
      <c r="CP470" s="50"/>
      <c r="CQ470" s="50"/>
      <c r="CR470" s="50"/>
      <c r="CS470" s="50"/>
      <c r="CT470" s="50"/>
      <c r="CU470" s="50"/>
      <c r="CV470" s="47"/>
      <c r="CW470" s="98"/>
      <c r="CX470" s="89"/>
      <c r="CY470" s="89"/>
      <c r="CZ470" s="89"/>
      <c r="DA470" s="49"/>
      <c r="DB470" s="49"/>
      <c r="DC470" s="50"/>
      <c r="DD470" s="51"/>
      <c r="DE470" s="24"/>
      <c r="DF470" s="24"/>
      <c r="DG470" s="24"/>
      <c r="DH470" s="24"/>
      <c r="DI470" s="24"/>
      <c r="DJ470" s="24"/>
      <c r="DK470" s="24"/>
      <c r="DL470" s="24"/>
      <c r="DM470" s="22"/>
      <c r="DN470" s="91"/>
      <c r="DO470" s="88"/>
      <c r="DP470" s="89"/>
      <c r="DQ470" s="90"/>
      <c r="DR470" s="23"/>
      <c r="DS470" s="23"/>
      <c r="DT470" s="24"/>
      <c r="DU470" s="24"/>
      <c r="DV470" s="24"/>
      <c r="DW470" s="24"/>
      <c r="DX470" s="24"/>
      <c r="DY470" s="24"/>
      <c r="DZ470" s="24"/>
      <c r="EA470" s="24"/>
      <c r="EB470" s="24"/>
      <c r="EC470" s="24"/>
      <c r="ED470" s="22"/>
      <c r="EE470" s="91"/>
      <c r="EF470" s="88"/>
      <c r="EG470" s="89"/>
      <c r="EH470" s="90"/>
      <c r="EI470" s="23"/>
      <c r="EJ470" s="23"/>
      <c r="EK470" s="24"/>
      <c r="EL470" s="24"/>
      <c r="EM470" s="24"/>
      <c r="EN470" s="24"/>
      <c r="EO470" s="24"/>
      <c r="EP470" s="24"/>
      <c r="EQ470" s="24"/>
      <c r="ER470" s="24"/>
      <c r="ES470" s="24"/>
      <c r="ET470" s="24"/>
      <c r="EU470" s="22"/>
      <c r="EV470" s="91"/>
      <c r="EW470" s="88"/>
      <c r="EX470" s="89"/>
      <c r="EY470" s="90"/>
      <c r="EZ470" s="23"/>
      <c r="FA470" s="23"/>
      <c r="FB470" s="24"/>
      <c r="FC470" s="24"/>
      <c r="FD470" s="24"/>
      <c r="FE470" s="24"/>
      <c r="FF470" s="24"/>
      <c r="FG470" s="24"/>
      <c r="FH470" s="24"/>
      <c r="FI470" s="24"/>
      <c r="FJ470" s="24"/>
      <c r="FK470" s="24"/>
      <c r="FL470" s="22"/>
      <c r="FM470" s="91"/>
      <c r="FN470" s="88"/>
      <c r="FO470" s="89"/>
      <c r="FP470" s="90"/>
      <c r="FQ470" s="23"/>
      <c r="FR470" s="23"/>
      <c r="FS470" s="24"/>
      <c r="FT470" s="24"/>
      <c r="FU470" s="24"/>
      <c r="FV470" s="24"/>
      <c r="FW470" s="24"/>
      <c r="FX470" s="24"/>
      <c r="FY470" s="24"/>
      <c r="FZ470" s="24"/>
      <c r="GA470" s="24"/>
      <c r="GB470" s="24"/>
      <c r="GC470" s="22"/>
      <c r="GD470" s="91"/>
      <c r="GE470" s="88"/>
      <c r="GF470" s="89"/>
      <c r="GG470" s="90"/>
      <c r="GH470" s="23"/>
      <c r="GI470" s="23"/>
      <c r="GJ470" s="24"/>
      <c r="GK470" s="24"/>
      <c r="GL470" s="24"/>
      <c r="GM470" s="24"/>
      <c r="GN470" s="24"/>
      <c r="GO470" s="24"/>
      <c r="GP470" s="24"/>
      <c r="GQ470" s="24"/>
      <c r="GR470" s="24"/>
      <c r="GS470" s="24"/>
      <c r="GT470" s="22"/>
      <c r="GU470" s="91"/>
      <c r="GV470" s="88"/>
      <c r="GW470" s="89"/>
      <c r="GX470" s="90"/>
      <c r="GY470" s="23"/>
      <c r="GZ470" s="23"/>
      <c r="HA470" s="24"/>
      <c r="HB470" s="24"/>
      <c r="HC470" s="24"/>
      <c r="HD470" s="24"/>
      <c r="HE470" s="24"/>
      <c r="HF470" s="24"/>
      <c r="HG470" s="24"/>
      <c r="HH470" s="24"/>
      <c r="HI470" s="24"/>
      <c r="HJ470" s="24"/>
      <c r="HK470" s="22"/>
      <c r="HL470" s="91"/>
      <c r="HM470" s="88"/>
      <c r="HN470" s="89"/>
      <c r="HO470" s="90"/>
      <c r="HP470" s="23"/>
      <c r="HQ470" s="23"/>
      <c r="HR470" s="24"/>
      <c r="HS470" s="24"/>
      <c r="HT470" s="24"/>
      <c r="HU470" s="24"/>
      <c r="HV470" s="24"/>
      <c r="HW470" s="24"/>
      <c r="HX470" s="24"/>
      <c r="HY470" s="24"/>
      <c r="HZ470" s="24"/>
      <c r="IA470" s="24"/>
      <c r="IB470" s="22"/>
      <c r="IC470" s="91"/>
      <c r="ID470" s="88"/>
      <c r="IE470" s="89"/>
      <c r="IF470" s="90"/>
      <c r="IG470" s="23"/>
      <c r="IH470" s="23"/>
      <c r="II470" s="24"/>
      <c r="IJ470" s="24"/>
      <c r="IK470" s="24"/>
      <c r="IL470" s="24"/>
      <c r="IM470" s="24"/>
      <c r="IN470" s="24"/>
      <c r="IO470" s="24"/>
      <c r="IP470" s="24"/>
      <c r="IQ470" s="24"/>
      <c r="IR470" s="24"/>
      <c r="IS470" s="22"/>
    </row>
    <row r="471" spans="1:253" ht="19.5" customHeight="1">
      <c r="A471" s="100"/>
      <c r="B471" s="88"/>
      <c r="C471" s="23"/>
      <c r="D471" s="23"/>
      <c r="E471" s="23"/>
      <c r="F471" s="23">
        <v>2019</v>
      </c>
      <c r="G471" s="24">
        <f t="shared" si="239"/>
        <v>178</v>
      </c>
      <c r="H471" s="24">
        <f t="shared" si="235"/>
        <v>178</v>
      </c>
      <c r="I471" s="24">
        <f t="shared" si="238"/>
        <v>178</v>
      </c>
      <c r="J471" s="24">
        <f t="shared" si="238"/>
        <v>178</v>
      </c>
      <c r="K471" s="24">
        <f t="shared" si="238"/>
        <v>0</v>
      </c>
      <c r="L471" s="24">
        <f t="shared" si="238"/>
        <v>0</v>
      </c>
      <c r="M471" s="24">
        <f t="shared" si="238"/>
        <v>0</v>
      </c>
      <c r="N471" s="24">
        <f t="shared" si="238"/>
        <v>0</v>
      </c>
      <c r="O471" s="24">
        <f t="shared" si="238"/>
        <v>0</v>
      </c>
      <c r="P471" s="24">
        <f t="shared" si="238"/>
        <v>0</v>
      </c>
      <c r="Q471" s="91"/>
      <c r="R471" s="89"/>
      <c r="S471" s="89"/>
      <c r="T471" s="49"/>
      <c r="U471" s="49"/>
      <c r="V471" s="50"/>
      <c r="W471" s="50"/>
      <c r="X471" s="50"/>
      <c r="Y471" s="50"/>
      <c r="Z471" s="50"/>
      <c r="AA471" s="50"/>
      <c r="AB471" s="50"/>
      <c r="AC471" s="50"/>
      <c r="AD471" s="50"/>
      <c r="AE471" s="50"/>
      <c r="AF471" s="47"/>
      <c r="AG471" s="98"/>
      <c r="AH471" s="89"/>
      <c r="AI471" s="89"/>
      <c r="AJ471" s="89"/>
      <c r="AK471" s="49"/>
      <c r="AL471" s="49"/>
      <c r="AM471" s="50"/>
      <c r="AN471" s="50"/>
      <c r="AO471" s="50"/>
      <c r="AP471" s="50"/>
      <c r="AQ471" s="50"/>
      <c r="AR471" s="50"/>
      <c r="AS471" s="50"/>
      <c r="AT471" s="50"/>
      <c r="AU471" s="50"/>
      <c r="AV471" s="50"/>
      <c r="AW471" s="47"/>
      <c r="AX471" s="98"/>
      <c r="AY471" s="89"/>
      <c r="AZ471" s="89"/>
      <c r="BA471" s="89"/>
      <c r="BB471" s="49"/>
      <c r="BC471" s="49"/>
      <c r="BD471" s="50"/>
      <c r="BE471" s="50"/>
      <c r="BF471" s="50"/>
      <c r="BG471" s="50"/>
      <c r="BH471" s="50"/>
      <c r="BI471" s="50"/>
      <c r="BJ471" s="50"/>
      <c r="BK471" s="50"/>
      <c r="BL471" s="50"/>
      <c r="BM471" s="50"/>
      <c r="BN471" s="47"/>
      <c r="BO471" s="98"/>
      <c r="BP471" s="89"/>
      <c r="BQ471" s="89"/>
      <c r="BR471" s="89"/>
      <c r="BS471" s="49"/>
      <c r="BT471" s="49"/>
      <c r="BU471" s="50"/>
      <c r="BV471" s="50"/>
      <c r="BW471" s="50"/>
      <c r="BX471" s="50"/>
      <c r="BY471" s="50"/>
      <c r="BZ471" s="50"/>
      <c r="CA471" s="50"/>
      <c r="CB471" s="50"/>
      <c r="CC471" s="50"/>
      <c r="CD471" s="50"/>
      <c r="CE471" s="47"/>
      <c r="CF471" s="98"/>
      <c r="CG471" s="89"/>
      <c r="CH471" s="89"/>
      <c r="CI471" s="89"/>
      <c r="CJ471" s="49"/>
      <c r="CK471" s="49"/>
      <c r="CL471" s="50"/>
      <c r="CM471" s="50"/>
      <c r="CN471" s="50"/>
      <c r="CO471" s="50"/>
      <c r="CP471" s="50"/>
      <c r="CQ471" s="50"/>
      <c r="CR471" s="50"/>
      <c r="CS471" s="50"/>
      <c r="CT471" s="50"/>
      <c r="CU471" s="50"/>
      <c r="CV471" s="47"/>
      <c r="CW471" s="98"/>
      <c r="CX471" s="89"/>
      <c r="CY471" s="89"/>
      <c r="CZ471" s="89"/>
      <c r="DA471" s="49"/>
      <c r="DB471" s="49"/>
      <c r="DC471" s="50"/>
      <c r="DD471" s="51"/>
      <c r="DE471" s="24"/>
      <c r="DF471" s="24"/>
      <c r="DG471" s="24"/>
      <c r="DH471" s="24"/>
      <c r="DI471" s="24"/>
      <c r="DJ471" s="24"/>
      <c r="DK471" s="24"/>
      <c r="DL471" s="24"/>
      <c r="DM471" s="22"/>
      <c r="DN471" s="91"/>
      <c r="DO471" s="88"/>
      <c r="DP471" s="89"/>
      <c r="DQ471" s="90"/>
      <c r="DR471" s="23"/>
      <c r="DS471" s="23"/>
      <c r="DT471" s="24"/>
      <c r="DU471" s="24"/>
      <c r="DV471" s="24"/>
      <c r="DW471" s="24"/>
      <c r="DX471" s="24"/>
      <c r="DY471" s="24"/>
      <c r="DZ471" s="24"/>
      <c r="EA471" s="24"/>
      <c r="EB471" s="24"/>
      <c r="EC471" s="24"/>
      <c r="ED471" s="22"/>
      <c r="EE471" s="91"/>
      <c r="EF471" s="88"/>
      <c r="EG471" s="89"/>
      <c r="EH471" s="90"/>
      <c r="EI471" s="23"/>
      <c r="EJ471" s="23"/>
      <c r="EK471" s="24"/>
      <c r="EL471" s="24"/>
      <c r="EM471" s="24"/>
      <c r="EN471" s="24"/>
      <c r="EO471" s="24"/>
      <c r="EP471" s="24"/>
      <c r="EQ471" s="24"/>
      <c r="ER471" s="24"/>
      <c r="ES471" s="24"/>
      <c r="ET471" s="24"/>
      <c r="EU471" s="22"/>
      <c r="EV471" s="91"/>
      <c r="EW471" s="88"/>
      <c r="EX471" s="89"/>
      <c r="EY471" s="90"/>
      <c r="EZ471" s="23"/>
      <c r="FA471" s="23"/>
      <c r="FB471" s="24"/>
      <c r="FC471" s="24"/>
      <c r="FD471" s="24"/>
      <c r="FE471" s="24"/>
      <c r="FF471" s="24"/>
      <c r="FG471" s="24"/>
      <c r="FH471" s="24"/>
      <c r="FI471" s="24"/>
      <c r="FJ471" s="24"/>
      <c r="FK471" s="24"/>
      <c r="FL471" s="22"/>
      <c r="FM471" s="91"/>
      <c r="FN471" s="88"/>
      <c r="FO471" s="89"/>
      <c r="FP471" s="90"/>
      <c r="FQ471" s="23"/>
      <c r="FR471" s="23"/>
      <c r="FS471" s="24"/>
      <c r="FT471" s="24"/>
      <c r="FU471" s="24"/>
      <c r="FV471" s="24"/>
      <c r="FW471" s="24"/>
      <c r="FX471" s="24"/>
      <c r="FY471" s="24"/>
      <c r="FZ471" s="24"/>
      <c r="GA471" s="24"/>
      <c r="GB471" s="24"/>
      <c r="GC471" s="22"/>
      <c r="GD471" s="91"/>
      <c r="GE471" s="88"/>
      <c r="GF471" s="89"/>
      <c r="GG471" s="90"/>
      <c r="GH471" s="23"/>
      <c r="GI471" s="23"/>
      <c r="GJ471" s="24"/>
      <c r="GK471" s="24"/>
      <c r="GL471" s="24"/>
      <c r="GM471" s="24"/>
      <c r="GN471" s="24"/>
      <c r="GO471" s="24"/>
      <c r="GP471" s="24"/>
      <c r="GQ471" s="24"/>
      <c r="GR471" s="24"/>
      <c r="GS471" s="24"/>
      <c r="GT471" s="22"/>
      <c r="GU471" s="91"/>
      <c r="GV471" s="88"/>
      <c r="GW471" s="89"/>
      <c r="GX471" s="90"/>
      <c r="GY471" s="23"/>
      <c r="GZ471" s="23"/>
      <c r="HA471" s="24"/>
      <c r="HB471" s="24"/>
      <c r="HC471" s="24"/>
      <c r="HD471" s="24"/>
      <c r="HE471" s="24"/>
      <c r="HF471" s="24"/>
      <c r="HG471" s="24"/>
      <c r="HH471" s="24"/>
      <c r="HI471" s="24"/>
      <c r="HJ471" s="24"/>
      <c r="HK471" s="22"/>
      <c r="HL471" s="91"/>
      <c r="HM471" s="88"/>
      <c r="HN471" s="89"/>
      <c r="HO471" s="90"/>
      <c r="HP471" s="23"/>
      <c r="HQ471" s="23"/>
      <c r="HR471" s="24"/>
      <c r="HS471" s="24"/>
      <c r="HT471" s="24"/>
      <c r="HU471" s="24"/>
      <c r="HV471" s="24"/>
      <c r="HW471" s="24"/>
      <c r="HX471" s="24"/>
      <c r="HY471" s="24"/>
      <c r="HZ471" s="24"/>
      <c r="IA471" s="24"/>
      <c r="IB471" s="22"/>
      <c r="IC471" s="91"/>
      <c r="ID471" s="88"/>
      <c r="IE471" s="89"/>
      <c r="IF471" s="90"/>
      <c r="IG471" s="23"/>
      <c r="IH471" s="23"/>
      <c r="II471" s="24"/>
      <c r="IJ471" s="24"/>
      <c r="IK471" s="24"/>
      <c r="IL471" s="24"/>
      <c r="IM471" s="24"/>
      <c r="IN471" s="24"/>
      <c r="IO471" s="24"/>
      <c r="IP471" s="24"/>
      <c r="IQ471" s="24"/>
      <c r="IR471" s="24"/>
      <c r="IS471" s="22"/>
    </row>
    <row r="472" spans="1:253" ht="18" customHeight="1">
      <c r="A472" s="100"/>
      <c r="B472" s="88"/>
      <c r="C472" s="19"/>
      <c r="D472" s="19"/>
      <c r="E472" s="19"/>
      <c r="F472" s="23">
        <v>2020</v>
      </c>
      <c r="G472" s="24">
        <f t="shared" si="239"/>
        <v>1638.3</v>
      </c>
      <c r="H472" s="24">
        <f t="shared" si="235"/>
        <v>1638.3</v>
      </c>
      <c r="I472" s="24">
        <f t="shared" si="238"/>
        <v>1638.3</v>
      </c>
      <c r="J472" s="24">
        <f t="shared" si="238"/>
        <v>1638.3</v>
      </c>
      <c r="K472" s="24">
        <f t="shared" si="238"/>
        <v>0</v>
      </c>
      <c r="L472" s="24">
        <f t="shared" si="238"/>
        <v>0</v>
      </c>
      <c r="M472" s="24">
        <f t="shared" si="238"/>
        <v>0</v>
      </c>
      <c r="N472" s="24">
        <f t="shared" si="238"/>
        <v>0</v>
      </c>
      <c r="O472" s="24">
        <f t="shared" si="238"/>
        <v>0</v>
      </c>
      <c r="P472" s="24">
        <f t="shared" si="238"/>
        <v>0</v>
      </c>
      <c r="Q472" s="91"/>
      <c r="R472" s="89"/>
      <c r="S472" s="89"/>
      <c r="T472" s="61"/>
      <c r="U472" s="49"/>
      <c r="V472" s="50"/>
      <c r="W472" s="50"/>
      <c r="X472" s="50"/>
      <c r="Y472" s="50"/>
      <c r="Z472" s="50"/>
      <c r="AA472" s="50"/>
      <c r="AB472" s="50"/>
      <c r="AC472" s="50"/>
      <c r="AD472" s="50"/>
      <c r="AE472" s="50"/>
      <c r="AF472" s="47"/>
      <c r="AG472" s="98"/>
      <c r="AH472" s="89"/>
      <c r="AI472" s="89"/>
      <c r="AJ472" s="89"/>
      <c r="AK472" s="61"/>
      <c r="AL472" s="49"/>
      <c r="AM472" s="50"/>
      <c r="AN472" s="50"/>
      <c r="AO472" s="50"/>
      <c r="AP472" s="50"/>
      <c r="AQ472" s="50"/>
      <c r="AR472" s="50"/>
      <c r="AS472" s="50"/>
      <c r="AT472" s="50"/>
      <c r="AU472" s="50"/>
      <c r="AV472" s="50"/>
      <c r="AW472" s="47"/>
      <c r="AX472" s="98"/>
      <c r="AY472" s="89"/>
      <c r="AZ472" s="89"/>
      <c r="BA472" s="89"/>
      <c r="BB472" s="61"/>
      <c r="BC472" s="49"/>
      <c r="BD472" s="50"/>
      <c r="BE472" s="50"/>
      <c r="BF472" s="50"/>
      <c r="BG472" s="50"/>
      <c r="BH472" s="50"/>
      <c r="BI472" s="50"/>
      <c r="BJ472" s="50"/>
      <c r="BK472" s="50"/>
      <c r="BL472" s="50"/>
      <c r="BM472" s="50"/>
      <c r="BN472" s="47"/>
      <c r="BO472" s="98"/>
      <c r="BP472" s="89"/>
      <c r="BQ472" s="89"/>
      <c r="BR472" s="89"/>
      <c r="BS472" s="61"/>
      <c r="BT472" s="49"/>
      <c r="BU472" s="50"/>
      <c r="BV472" s="50"/>
      <c r="BW472" s="50"/>
      <c r="BX472" s="50"/>
      <c r="BY472" s="50"/>
      <c r="BZ472" s="50"/>
      <c r="CA472" s="50"/>
      <c r="CB472" s="50"/>
      <c r="CC472" s="50"/>
      <c r="CD472" s="50"/>
      <c r="CE472" s="47"/>
      <c r="CF472" s="98"/>
      <c r="CG472" s="89"/>
      <c r="CH472" s="89"/>
      <c r="CI472" s="89"/>
      <c r="CJ472" s="61"/>
      <c r="CK472" s="49"/>
      <c r="CL472" s="50"/>
      <c r="CM472" s="50"/>
      <c r="CN472" s="50"/>
      <c r="CO472" s="50"/>
      <c r="CP472" s="50"/>
      <c r="CQ472" s="50"/>
      <c r="CR472" s="50"/>
      <c r="CS472" s="50"/>
      <c r="CT472" s="50"/>
      <c r="CU472" s="50"/>
      <c r="CV472" s="47"/>
      <c r="CW472" s="98"/>
      <c r="CX472" s="89"/>
      <c r="CY472" s="89"/>
      <c r="CZ472" s="89"/>
      <c r="DA472" s="61"/>
      <c r="DB472" s="49"/>
      <c r="DC472" s="50"/>
      <c r="DD472" s="51"/>
      <c r="DE472" s="24"/>
      <c r="DF472" s="24"/>
      <c r="DG472" s="24"/>
      <c r="DH472" s="24"/>
      <c r="DI472" s="24"/>
      <c r="DJ472" s="24"/>
      <c r="DK472" s="24"/>
      <c r="DL472" s="24"/>
      <c r="DM472" s="22"/>
      <c r="DN472" s="91"/>
      <c r="DO472" s="88"/>
      <c r="DP472" s="89"/>
      <c r="DQ472" s="90"/>
      <c r="DR472" s="19"/>
      <c r="DS472" s="23"/>
      <c r="DT472" s="24"/>
      <c r="DU472" s="24"/>
      <c r="DV472" s="24"/>
      <c r="DW472" s="24"/>
      <c r="DX472" s="24"/>
      <c r="DY472" s="24"/>
      <c r="DZ472" s="24"/>
      <c r="EA472" s="24"/>
      <c r="EB472" s="24"/>
      <c r="EC472" s="24"/>
      <c r="ED472" s="22"/>
      <c r="EE472" s="91"/>
      <c r="EF472" s="88"/>
      <c r="EG472" s="89"/>
      <c r="EH472" s="90"/>
      <c r="EI472" s="19"/>
      <c r="EJ472" s="23"/>
      <c r="EK472" s="24"/>
      <c r="EL472" s="24"/>
      <c r="EM472" s="24"/>
      <c r="EN472" s="24"/>
      <c r="EO472" s="24"/>
      <c r="EP472" s="24"/>
      <c r="EQ472" s="24"/>
      <c r="ER472" s="24"/>
      <c r="ES472" s="24"/>
      <c r="ET472" s="24"/>
      <c r="EU472" s="22"/>
      <c r="EV472" s="91"/>
      <c r="EW472" s="88"/>
      <c r="EX472" s="89"/>
      <c r="EY472" s="90"/>
      <c r="EZ472" s="19"/>
      <c r="FA472" s="23"/>
      <c r="FB472" s="24"/>
      <c r="FC472" s="24"/>
      <c r="FD472" s="24"/>
      <c r="FE472" s="24"/>
      <c r="FF472" s="24"/>
      <c r="FG472" s="24"/>
      <c r="FH472" s="24"/>
      <c r="FI472" s="24"/>
      <c r="FJ472" s="24"/>
      <c r="FK472" s="24"/>
      <c r="FL472" s="22"/>
      <c r="FM472" s="91"/>
      <c r="FN472" s="88"/>
      <c r="FO472" s="89"/>
      <c r="FP472" s="90"/>
      <c r="FQ472" s="19"/>
      <c r="FR472" s="23"/>
      <c r="FS472" s="24"/>
      <c r="FT472" s="24"/>
      <c r="FU472" s="24"/>
      <c r="FV472" s="24"/>
      <c r="FW472" s="24"/>
      <c r="FX472" s="24"/>
      <c r="FY472" s="24"/>
      <c r="FZ472" s="24"/>
      <c r="GA472" s="24"/>
      <c r="GB472" s="24"/>
      <c r="GC472" s="22"/>
      <c r="GD472" s="91"/>
      <c r="GE472" s="88"/>
      <c r="GF472" s="89"/>
      <c r="GG472" s="90"/>
      <c r="GH472" s="19"/>
      <c r="GI472" s="23"/>
      <c r="GJ472" s="24"/>
      <c r="GK472" s="24"/>
      <c r="GL472" s="24"/>
      <c r="GM472" s="24"/>
      <c r="GN472" s="24"/>
      <c r="GO472" s="24"/>
      <c r="GP472" s="24"/>
      <c r="GQ472" s="24"/>
      <c r="GR472" s="24"/>
      <c r="GS472" s="24"/>
      <c r="GT472" s="22"/>
      <c r="GU472" s="91"/>
      <c r="GV472" s="88"/>
      <c r="GW472" s="89"/>
      <c r="GX472" s="90"/>
      <c r="GY472" s="19"/>
      <c r="GZ472" s="23"/>
      <c r="HA472" s="24"/>
      <c r="HB472" s="24"/>
      <c r="HC472" s="24"/>
      <c r="HD472" s="24"/>
      <c r="HE472" s="24"/>
      <c r="HF472" s="24"/>
      <c r="HG472" s="24"/>
      <c r="HH472" s="24"/>
      <c r="HI472" s="24"/>
      <c r="HJ472" s="24"/>
      <c r="HK472" s="22"/>
      <c r="HL472" s="91"/>
      <c r="HM472" s="88"/>
      <c r="HN472" s="89"/>
      <c r="HO472" s="90"/>
      <c r="HP472" s="19"/>
      <c r="HQ472" s="23"/>
      <c r="HR472" s="24"/>
      <c r="HS472" s="24"/>
      <c r="HT472" s="24"/>
      <c r="HU472" s="24"/>
      <c r="HV472" s="24"/>
      <c r="HW472" s="24"/>
      <c r="HX472" s="24"/>
      <c r="HY472" s="24"/>
      <c r="HZ472" s="24"/>
      <c r="IA472" s="24"/>
      <c r="IB472" s="22"/>
      <c r="IC472" s="91"/>
      <c r="ID472" s="88"/>
      <c r="IE472" s="89"/>
      <c r="IF472" s="90"/>
      <c r="IG472" s="19"/>
      <c r="IH472" s="23"/>
      <c r="II472" s="24"/>
      <c r="IJ472" s="24"/>
      <c r="IK472" s="24"/>
      <c r="IL472" s="24"/>
      <c r="IM472" s="24"/>
      <c r="IN472" s="24"/>
      <c r="IO472" s="24"/>
      <c r="IP472" s="24"/>
      <c r="IQ472" s="24"/>
      <c r="IR472" s="24"/>
      <c r="IS472" s="22"/>
    </row>
    <row r="473" spans="1:240" ht="21.75" customHeight="1">
      <c r="A473" s="100"/>
      <c r="B473" s="88"/>
      <c r="C473" s="19"/>
      <c r="D473" s="19"/>
      <c r="E473" s="19"/>
      <c r="F473" s="23">
        <v>2021</v>
      </c>
      <c r="G473" s="28">
        <f t="shared" si="239"/>
        <v>595</v>
      </c>
      <c r="H473" s="28">
        <f t="shared" si="235"/>
        <v>595</v>
      </c>
      <c r="I473" s="24">
        <f t="shared" si="238"/>
        <v>595</v>
      </c>
      <c r="J473" s="24">
        <f t="shared" si="238"/>
        <v>595</v>
      </c>
      <c r="K473" s="24">
        <f t="shared" si="238"/>
        <v>0</v>
      </c>
      <c r="L473" s="24">
        <f t="shared" si="238"/>
        <v>0</v>
      </c>
      <c r="M473" s="24">
        <f t="shared" si="238"/>
        <v>0</v>
      </c>
      <c r="N473" s="24">
        <f t="shared" si="238"/>
        <v>0</v>
      </c>
      <c r="O473" s="24">
        <f t="shared" si="238"/>
        <v>0</v>
      </c>
      <c r="P473" s="24">
        <f t="shared" si="238"/>
        <v>0</v>
      </c>
      <c r="Q473" s="2"/>
      <c r="AF473" s="66"/>
      <c r="AV473" s="66"/>
      <c r="BL473" s="66"/>
      <c r="CB473" s="66"/>
      <c r="CR473" s="66"/>
      <c r="DH473" s="66"/>
      <c r="DX473" s="66"/>
      <c r="EN473" s="66"/>
      <c r="FD473" s="66"/>
      <c r="FT473" s="66"/>
      <c r="GJ473" s="66"/>
      <c r="GZ473" s="66"/>
      <c r="HP473" s="66"/>
      <c r="IF473" s="66"/>
    </row>
    <row r="474" spans="1:240" ht="21.75" customHeight="1">
      <c r="A474" s="100"/>
      <c r="B474" s="88"/>
      <c r="C474" s="19"/>
      <c r="D474" s="19"/>
      <c r="E474" s="19"/>
      <c r="F474" s="23">
        <v>2022</v>
      </c>
      <c r="G474" s="28">
        <f t="shared" si="239"/>
        <v>25610</v>
      </c>
      <c r="H474" s="28">
        <f t="shared" si="235"/>
        <v>0</v>
      </c>
      <c r="I474" s="24">
        <f t="shared" si="238"/>
        <v>25610</v>
      </c>
      <c r="J474" s="24">
        <f>J402</f>
        <v>0</v>
      </c>
      <c r="K474" s="24">
        <f t="shared" si="238"/>
        <v>0</v>
      </c>
      <c r="L474" s="24">
        <f t="shared" si="238"/>
        <v>0</v>
      </c>
      <c r="M474" s="24">
        <f t="shared" si="238"/>
        <v>0</v>
      </c>
      <c r="N474" s="24">
        <f t="shared" si="238"/>
        <v>0</v>
      </c>
      <c r="O474" s="24">
        <f t="shared" si="238"/>
        <v>0</v>
      </c>
      <c r="P474" s="24">
        <f t="shared" si="238"/>
        <v>0</v>
      </c>
      <c r="Q474" s="2"/>
      <c r="AF474" s="66"/>
      <c r="AV474" s="66"/>
      <c r="BL474" s="66"/>
      <c r="CB474" s="66"/>
      <c r="CR474" s="66"/>
      <c r="DH474" s="66"/>
      <c r="DX474" s="66"/>
      <c r="EN474" s="66"/>
      <c r="FD474" s="66"/>
      <c r="FT474" s="66"/>
      <c r="GJ474" s="66"/>
      <c r="GZ474" s="66"/>
      <c r="HP474" s="66"/>
      <c r="IF474" s="66"/>
    </row>
    <row r="475" spans="1:240" ht="21.75" customHeight="1">
      <c r="A475" s="100"/>
      <c r="B475" s="88"/>
      <c r="C475" s="19"/>
      <c r="D475" s="19"/>
      <c r="E475" s="19"/>
      <c r="F475" s="23">
        <v>2023</v>
      </c>
      <c r="G475" s="28">
        <f t="shared" si="239"/>
        <v>0</v>
      </c>
      <c r="H475" s="28">
        <f t="shared" si="235"/>
        <v>0</v>
      </c>
      <c r="I475" s="24">
        <f t="shared" si="238"/>
        <v>0</v>
      </c>
      <c r="J475" s="24">
        <f t="shared" si="238"/>
        <v>0</v>
      </c>
      <c r="K475" s="24">
        <f t="shared" si="238"/>
        <v>0</v>
      </c>
      <c r="L475" s="24">
        <f t="shared" si="238"/>
        <v>0</v>
      </c>
      <c r="M475" s="24">
        <f t="shared" si="238"/>
        <v>0</v>
      </c>
      <c r="N475" s="24">
        <f t="shared" si="238"/>
        <v>0</v>
      </c>
      <c r="O475" s="24">
        <f t="shared" si="238"/>
        <v>0</v>
      </c>
      <c r="P475" s="24">
        <f t="shared" si="238"/>
        <v>0</v>
      </c>
      <c r="Q475" s="2"/>
      <c r="AF475" s="66"/>
      <c r="AV475" s="66"/>
      <c r="BL475" s="66"/>
      <c r="CB475" s="66"/>
      <c r="CR475" s="66"/>
      <c r="DH475" s="66"/>
      <c r="DX475" s="66"/>
      <c r="EN475" s="66"/>
      <c r="FD475" s="66"/>
      <c r="FT475" s="66"/>
      <c r="GJ475" s="66"/>
      <c r="GZ475" s="66"/>
      <c r="HP475" s="66"/>
      <c r="IF475" s="66"/>
    </row>
    <row r="476" spans="1:240" ht="21.75" customHeight="1">
      <c r="A476" s="100"/>
      <c r="B476" s="88"/>
      <c r="C476" s="19"/>
      <c r="D476" s="19"/>
      <c r="E476" s="19"/>
      <c r="F476" s="23">
        <v>2024</v>
      </c>
      <c r="G476" s="28">
        <f t="shared" si="239"/>
        <v>0</v>
      </c>
      <c r="H476" s="28">
        <f t="shared" si="235"/>
        <v>0</v>
      </c>
      <c r="I476" s="24">
        <f t="shared" si="238"/>
        <v>0</v>
      </c>
      <c r="J476" s="24">
        <f t="shared" si="238"/>
        <v>0</v>
      </c>
      <c r="K476" s="24">
        <f t="shared" si="238"/>
        <v>0</v>
      </c>
      <c r="L476" s="24">
        <f t="shared" si="238"/>
        <v>0</v>
      </c>
      <c r="M476" s="24">
        <f t="shared" si="238"/>
        <v>0</v>
      </c>
      <c r="N476" s="24">
        <f t="shared" si="238"/>
        <v>0</v>
      </c>
      <c r="O476" s="24">
        <f t="shared" si="238"/>
        <v>0</v>
      </c>
      <c r="P476" s="24">
        <f t="shared" si="238"/>
        <v>0</v>
      </c>
      <c r="Q476" s="2"/>
      <c r="AF476" s="66"/>
      <c r="AV476" s="66"/>
      <c r="BL476" s="66"/>
      <c r="CB476" s="66"/>
      <c r="CR476" s="66"/>
      <c r="DH476" s="66"/>
      <c r="DX476" s="66"/>
      <c r="EN476" s="66"/>
      <c r="FD476" s="66"/>
      <c r="FT476" s="66"/>
      <c r="GJ476" s="66"/>
      <c r="GZ476" s="66"/>
      <c r="HP476" s="66"/>
      <c r="IF476" s="66"/>
    </row>
    <row r="477" spans="1:240" ht="21.75" customHeight="1">
      <c r="A477" s="101"/>
      <c r="B477" s="102"/>
      <c r="C477" s="19"/>
      <c r="D477" s="19"/>
      <c r="E477" s="19"/>
      <c r="F477" s="23">
        <v>2025</v>
      </c>
      <c r="G477" s="28">
        <f t="shared" si="239"/>
        <v>0</v>
      </c>
      <c r="H477" s="28">
        <f t="shared" si="235"/>
        <v>0</v>
      </c>
      <c r="I477" s="24">
        <f t="shared" si="238"/>
        <v>0</v>
      </c>
      <c r="J477" s="24">
        <f t="shared" si="238"/>
        <v>0</v>
      </c>
      <c r="K477" s="24">
        <f t="shared" si="238"/>
        <v>0</v>
      </c>
      <c r="L477" s="24">
        <f t="shared" si="238"/>
        <v>0</v>
      </c>
      <c r="M477" s="24">
        <f t="shared" si="238"/>
        <v>0</v>
      </c>
      <c r="N477" s="24">
        <f t="shared" si="238"/>
        <v>0</v>
      </c>
      <c r="O477" s="24">
        <f t="shared" si="238"/>
        <v>0</v>
      </c>
      <c r="P477" s="24">
        <f t="shared" si="238"/>
        <v>0</v>
      </c>
      <c r="Q477" s="2"/>
      <c r="AF477" s="66"/>
      <c r="AV477" s="66"/>
      <c r="BL477" s="66"/>
      <c r="CB477" s="66"/>
      <c r="CR477" s="66"/>
      <c r="DH477" s="66"/>
      <c r="DX477" s="66"/>
      <c r="EN477" s="66"/>
      <c r="FD477" s="66"/>
      <c r="FT477" s="66"/>
      <c r="GJ477" s="66"/>
      <c r="GZ477" s="66"/>
      <c r="HP477" s="66"/>
      <c r="IF477" s="66"/>
    </row>
    <row r="478" spans="1:253" ht="19.5" customHeight="1">
      <c r="A478" s="99"/>
      <c r="B478" s="85" t="s">
        <v>60</v>
      </c>
      <c r="C478" s="19"/>
      <c r="D478" s="19"/>
      <c r="E478" s="19"/>
      <c r="F478" s="20" t="s">
        <v>23</v>
      </c>
      <c r="G478" s="21">
        <f>(G490+G502+G514+G550+G526+G538)</f>
        <v>6471290</v>
      </c>
      <c r="H478" s="21">
        <f aca="true" t="shared" si="240" ref="H478:P478">(H490+H502+H514+H550+H526+H538)</f>
        <v>2450285.6</v>
      </c>
      <c r="I478" s="21">
        <f t="shared" si="240"/>
        <v>2017844.3000000003</v>
      </c>
      <c r="J478" s="21">
        <f t="shared" si="240"/>
        <v>493046.49999999994</v>
      </c>
      <c r="K478" s="21">
        <f t="shared" si="240"/>
        <v>1866690.5</v>
      </c>
      <c r="L478" s="21">
        <f t="shared" si="240"/>
        <v>1866690.5</v>
      </c>
      <c r="M478" s="21">
        <f t="shared" si="240"/>
        <v>2586755.1999999997</v>
      </c>
      <c r="N478" s="21">
        <f t="shared" si="240"/>
        <v>90548.6</v>
      </c>
      <c r="O478" s="21">
        <f t="shared" si="240"/>
        <v>0</v>
      </c>
      <c r="P478" s="21">
        <f t="shared" si="240"/>
        <v>0</v>
      </c>
      <c r="Q478" s="91"/>
      <c r="R478" s="89"/>
      <c r="S478" s="89"/>
      <c r="T478" s="61"/>
      <c r="U478" s="45"/>
      <c r="V478" s="46"/>
      <c r="W478" s="46"/>
      <c r="X478" s="46"/>
      <c r="Y478" s="46"/>
      <c r="Z478" s="46"/>
      <c r="AA478" s="46"/>
      <c r="AB478" s="46"/>
      <c r="AC478" s="46"/>
      <c r="AD478" s="46"/>
      <c r="AE478" s="46"/>
      <c r="AF478" s="47"/>
      <c r="AG478" s="98"/>
      <c r="AH478" s="89"/>
      <c r="AI478" s="89"/>
      <c r="AJ478" s="89"/>
      <c r="AK478" s="61"/>
      <c r="AL478" s="45"/>
      <c r="AM478" s="46"/>
      <c r="AN478" s="46"/>
      <c r="AO478" s="46"/>
      <c r="AP478" s="46"/>
      <c r="AQ478" s="46"/>
      <c r="AR478" s="46"/>
      <c r="AS478" s="46"/>
      <c r="AT478" s="46"/>
      <c r="AU478" s="46"/>
      <c r="AV478" s="46"/>
      <c r="AW478" s="47"/>
      <c r="AX478" s="98"/>
      <c r="AY478" s="89"/>
      <c r="AZ478" s="89"/>
      <c r="BA478" s="89"/>
      <c r="BB478" s="61"/>
      <c r="BC478" s="45"/>
      <c r="BD478" s="46"/>
      <c r="BE478" s="46"/>
      <c r="BF478" s="46"/>
      <c r="BG478" s="46"/>
      <c r="BH478" s="46"/>
      <c r="BI478" s="46"/>
      <c r="BJ478" s="46"/>
      <c r="BK478" s="46"/>
      <c r="BL478" s="46"/>
      <c r="BM478" s="46"/>
      <c r="BN478" s="47"/>
      <c r="BO478" s="98"/>
      <c r="BP478" s="89"/>
      <c r="BQ478" s="89"/>
      <c r="BR478" s="89"/>
      <c r="BS478" s="61"/>
      <c r="BT478" s="45"/>
      <c r="BU478" s="46"/>
      <c r="BV478" s="46"/>
      <c r="BW478" s="46"/>
      <c r="BX478" s="46"/>
      <c r="BY478" s="46"/>
      <c r="BZ478" s="46"/>
      <c r="CA478" s="46"/>
      <c r="CB478" s="46"/>
      <c r="CC478" s="46"/>
      <c r="CD478" s="46"/>
      <c r="CE478" s="47"/>
      <c r="CF478" s="98"/>
      <c r="CG478" s="89"/>
      <c r="CH478" s="89"/>
      <c r="CI478" s="89"/>
      <c r="CJ478" s="61"/>
      <c r="CK478" s="45"/>
      <c r="CL478" s="46"/>
      <c r="CM478" s="46"/>
      <c r="CN478" s="46"/>
      <c r="CO478" s="46"/>
      <c r="CP478" s="46"/>
      <c r="CQ478" s="46"/>
      <c r="CR478" s="46"/>
      <c r="CS478" s="46"/>
      <c r="CT478" s="46"/>
      <c r="CU478" s="46"/>
      <c r="CV478" s="47"/>
      <c r="CW478" s="98"/>
      <c r="CX478" s="89"/>
      <c r="CY478" s="89"/>
      <c r="CZ478" s="89"/>
      <c r="DA478" s="61"/>
      <c r="DB478" s="45"/>
      <c r="DC478" s="46"/>
      <c r="DD478" s="48"/>
      <c r="DE478" s="21"/>
      <c r="DF478" s="21"/>
      <c r="DG478" s="21"/>
      <c r="DH478" s="21"/>
      <c r="DI478" s="21"/>
      <c r="DJ478" s="21"/>
      <c r="DK478" s="21"/>
      <c r="DL478" s="21"/>
      <c r="DM478" s="22"/>
      <c r="DN478" s="91"/>
      <c r="DO478" s="85"/>
      <c r="DP478" s="86"/>
      <c r="DQ478" s="87"/>
      <c r="DR478" s="19"/>
      <c r="DS478" s="20"/>
      <c r="DT478" s="21"/>
      <c r="DU478" s="21"/>
      <c r="DV478" s="21"/>
      <c r="DW478" s="21"/>
      <c r="DX478" s="21"/>
      <c r="DY478" s="21"/>
      <c r="DZ478" s="21"/>
      <c r="EA478" s="21"/>
      <c r="EB478" s="21"/>
      <c r="EC478" s="21"/>
      <c r="ED478" s="22"/>
      <c r="EE478" s="91"/>
      <c r="EF478" s="85"/>
      <c r="EG478" s="86"/>
      <c r="EH478" s="87"/>
      <c r="EI478" s="19"/>
      <c r="EJ478" s="20"/>
      <c r="EK478" s="21"/>
      <c r="EL478" s="21"/>
      <c r="EM478" s="21"/>
      <c r="EN478" s="21"/>
      <c r="EO478" s="21"/>
      <c r="EP478" s="21"/>
      <c r="EQ478" s="21"/>
      <c r="ER478" s="21"/>
      <c r="ES478" s="21"/>
      <c r="ET478" s="21"/>
      <c r="EU478" s="22"/>
      <c r="EV478" s="91"/>
      <c r="EW478" s="85"/>
      <c r="EX478" s="86"/>
      <c r="EY478" s="87"/>
      <c r="EZ478" s="19"/>
      <c r="FA478" s="20"/>
      <c r="FB478" s="21"/>
      <c r="FC478" s="21"/>
      <c r="FD478" s="21"/>
      <c r="FE478" s="21"/>
      <c r="FF478" s="21"/>
      <c r="FG478" s="21"/>
      <c r="FH478" s="21"/>
      <c r="FI478" s="21"/>
      <c r="FJ478" s="21"/>
      <c r="FK478" s="21"/>
      <c r="FL478" s="22"/>
      <c r="FM478" s="91"/>
      <c r="FN478" s="85"/>
      <c r="FO478" s="86"/>
      <c r="FP478" s="87"/>
      <c r="FQ478" s="19"/>
      <c r="FR478" s="20"/>
      <c r="FS478" s="21"/>
      <c r="FT478" s="21"/>
      <c r="FU478" s="21"/>
      <c r="FV478" s="21"/>
      <c r="FW478" s="21"/>
      <c r="FX478" s="21"/>
      <c r="FY478" s="21"/>
      <c r="FZ478" s="21"/>
      <c r="GA478" s="21"/>
      <c r="GB478" s="21"/>
      <c r="GC478" s="22"/>
      <c r="GD478" s="91"/>
      <c r="GE478" s="85"/>
      <c r="GF478" s="86"/>
      <c r="GG478" s="87"/>
      <c r="GH478" s="19"/>
      <c r="GI478" s="20"/>
      <c r="GJ478" s="21"/>
      <c r="GK478" s="21"/>
      <c r="GL478" s="21"/>
      <c r="GM478" s="21"/>
      <c r="GN478" s="21"/>
      <c r="GO478" s="21"/>
      <c r="GP478" s="21"/>
      <c r="GQ478" s="21"/>
      <c r="GR478" s="21"/>
      <c r="GS478" s="21"/>
      <c r="GT478" s="22"/>
      <c r="GU478" s="91"/>
      <c r="GV478" s="85"/>
      <c r="GW478" s="86"/>
      <c r="GX478" s="87"/>
      <c r="GY478" s="19"/>
      <c r="GZ478" s="20"/>
      <c r="HA478" s="21"/>
      <c r="HB478" s="21"/>
      <c r="HC478" s="21"/>
      <c r="HD478" s="21"/>
      <c r="HE478" s="21"/>
      <c r="HF478" s="21"/>
      <c r="HG478" s="21"/>
      <c r="HH478" s="21"/>
      <c r="HI478" s="21"/>
      <c r="HJ478" s="21"/>
      <c r="HK478" s="22"/>
      <c r="HL478" s="91"/>
      <c r="HM478" s="85"/>
      <c r="HN478" s="86"/>
      <c r="HO478" s="87"/>
      <c r="HP478" s="19"/>
      <c r="HQ478" s="20"/>
      <c r="HR478" s="21"/>
      <c r="HS478" s="21"/>
      <c r="HT478" s="21"/>
      <c r="HU478" s="21"/>
      <c r="HV478" s="21"/>
      <c r="HW478" s="21"/>
      <c r="HX478" s="21"/>
      <c r="HY478" s="21"/>
      <c r="HZ478" s="21"/>
      <c r="IA478" s="21"/>
      <c r="IB478" s="22"/>
      <c r="IC478" s="91"/>
      <c r="ID478" s="85"/>
      <c r="IE478" s="86"/>
      <c r="IF478" s="87"/>
      <c r="IG478" s="19"/>
      <c r="IH478" s="20"/>
      <c r="II478" s="21"/>
      <c r="IJ478" s="21"/>
      <c r="IK478" s="21"/>
      <c r="IL478" s="21"/>
      <c r="IM478" s="21"/>
      <c r="IN478" s="21"/>
      <c r="IO478" s="21"/>
      <c r="IP478" s="21"/>
      <c r="IQ478" s="21"/>
      <c r="IR478" s="21"/>
      <c r="IS478" s="22"/>
    </row>
    <row r="479" spans="1:253" ht="22.5" customHeight="1">
      <c r="A479" s="100"/>
      <c r="B479" s="88"/>
      <c r="C479" s="19"/>
      <c r="D479" s="19"/>
      <c r="E479" s="19"/>
      <c r="F479" s="23">
        <v>2015</v>
      </c>
      <c r="G479" s="24">
        <f>G491+G503+G515+G551+G527+G539</f>
        <v>123108.90000000001</v>
      </c>
      <c r="H479" s="24">
        <f aca="true" t="shared" si="241" ref="H479:P479">H491+H503+H515+H551+H527+H539</f>
        <v>123108.90000000001</v>
      </c>
      <c r="I479" s="24">
        <f t="shared" si="241"/>
        <v>116641.80000000002</v>
      </c>
      <c r="J479" s="24">
        <f t="shared" si="241"/>
        <v>116641.80000000002</v>
      </c>
      <c r="K479" s="24">
        <f t="shared" si="241"/>
        <v>0</v>
      </c>
      <c r="L479" s="24">
        <f t="shared" si="241"/>
        <v>0</v>
      </c>
      <c r="M479" s="24">
        <f t="shared" si="241"/>
        <v>6467.1</v>
      </c>
      <c r="N479" s="24">
        <f t="shared" si="241"/>
        <v>6467.1</v>
      </c>
      <c r="O479" s="24">
        <f t="shared" si="241"/>
        <v>0</v>
      </c>
      <c r="P479" s="24">
        <f t="shared" si="241"/>
        <v>0</v>
      </c>
      <c r="Q479" s="91"/>
      <c r="R479" s="89"/>
      <c r="S479" s="89"/>
      <c r="T479" s="61"/>
      <c r="U479" s="49"/>
      <c r="V479" s="50"/>
      <c r="W479" s="50"/>
      <c r="X479" s="50"/>
      <c r="Y479" s="50"/>
      <c r="Z479" s="50"/>
      <c r="AA479" s="50"/>
      <c r="AB479" s="50"/>
      <c r="AC479" s="50"/>
      <c r="AD479" s="50"/>
      <c r="AE479" s="50"/>
      <c r="AF479" s="47"/>
      <c r="AG479" s="98"/>
      <c r="AH479" s="89"/>
      <c r="AI479" s="89"/>
      <c r="AJ479" s="89"/>
      <c r="AK479" s="61"/>
      <c r="AL479" s="49"/>
      <c r="AM479" s="50"/>
      <c r="AN479" s="50"/>
      <c r="AO479" s="50"/>
      <c r="AP479" s="50"/>
      <c r="AQ479" s="50"/>
      <c r="AR479" s="50"/>
      <c r="AS479" s="50"/>
      <c r="AT479" s="50"/>
      <c r="AU479" s="50"/>
      <c r="AV479" s="50"/>
      <c r="AW479" s="47"/>
      <c r="AX479" s="98"/>
      <c r="AY479" s="89"/>
      <c r="AZ479" s="89"/>
      <c r="BA479" s="89"/>
      <c r="BB479" s="61"/>
      <c r="BC479" s="49"/>
      <c r="BD479" s="50"/>
      <c r="BE479" s="50"/>
      <c r="BF479" s="50"/>
      <c r="BG479" s="50"/>
      <c r="BH479" s="50"/>
      <c r="BI479" s="50"/>
      <c r="BJ479" s="50"/>
      <c r="BK479" s="50"/>
      <c r="BL479" s="50"/>
      <c r="BM479" s="50"/>
      <c r="BN479" s="47"/>
      <c r="BO479" s="98"/>
      <c r="BP479" s="89"/>
      <c r="BQ479" s="89"/>
      <c r="BR479" s="89"/>
      <c r="BS479" s="61"/>
      <c r="BT479" s="49"/>
      <c r="BU479" s="50"/>
      <c r="BV479" s="50"/>
      <c r="BW479" s="50"/>
      <c r="BX479" s="50"/>
      <c r="BY479" s="50"/>
      <c r="BZ479" s="50"/>
      <c r="CA479" s="50"/>
      <c r="CB479" s="50"/>
      <c r="CC479" s="50"/>
      <c r="CD479" s="50"/>
      <c r="CE479" s="47"/>
      <c r="CF479" s="98"/>
      <c r="CG479" s="89"/>
      <c r="CH479" s="89"/>
      <c r="CI479" s="89"/>
      <c r="CJ479" s="61"/>
      <c r="CK479" s="49"/>
      <c r="CL479" s="50"/>
      <c r="CM479" s="50"/>
      <c r="CN479" s="50"/>
      <c r="CO479" s="50"/>
      <c r="CP479" s="50"/>
      <c r="CQ479" s="50"/>
      <c r="CR479" s="50"/>
      <c r="CS479" s="50"/>
      <c r="CT479" s="50"/>
      <c r="CU479" s="50"/>
      <c r="CV479" s="47"/>
      <c r="CW479" s="98"/>
      <c r="CX479" s="89"/>
      <c r="CY479" s="89"/>
      <c r="CZ479" s="89"/>
      <c r="DA479" s="61"/>
      <c r="DB479" s="49"/>
      <c r="DC479" s="50"/>
      <c r="DD479" s="51"/>
      <c r="DE479" s="24"/>
      <c r="DF479" s="24"/>
      <c r="DG479" s="24"/>
      <c r="DH479" s="24"/>
      <c r="DI479" s="24"/>
      <c r="DJ479" s="24"/>
      <c r="DK479" s="24"/>
      <c r="DL479" s="24"/>
      <c r="DM479" s="22"/>
      <c r="DN479" s="91"/>
      <c r="DO479" s="88"/>
      <c r="DP479" s="89"/>
      <c r="DQ479" s="90"/>
      <c r="DR479" s="19"/>
      <c r="DS479" s="23"/>
      <c r="DT479" s="24"/>
      <c r="DU479" s="24"/>
      <c r="DV479" s="24"/>
      <c r="DW479" s="24"/>
      <c r="DX479" s="24"/>
      <c r="DY479" s="24"/>
      <c r="DZ479" s="24"/>
      <c r="EA479" s="24"/>
      <c r="EB479" s="24"/>
      <c r="EC479" s="24"/>
      <c r="ED479" s="22"/>
      <c r="EE479" s="91"/>
      <c r="EF479" s="88"/>
      <c r="EG479" s="89"/>
      <c r="EH479" s="90"/>
      <c r="EI479" s="19"/>
      <c r="EJ479" s="23"/>
      <c r="EK479" s="24"/>
      <c r="EL479" s="24"/>
      <c r="EM479" s="24"/>
      <c r="EN479" s="24"/>
      <c r="EO479" s="24"/>
      <c r="EP479" s="24"/>
      <c r="EQ479" s="24"/>
      <c r="ER479" s="24"/>
      <c r="ES479" s="24"/>
      <c r="ET479" s="24"/>
      <c r="EU479" s="22"/>
      <c r="EV479" s="91"/>
      <c r="EW479" s="88"/>
      <c r="EX479" s="89"/>
      <c r="EY479" s="90"/>
      <c r="EZ479" s="19"/>
      <c r="FA479" s="23"/>
      <c r="FB479" s="24"/>
      <c r="FC479" s="24"/>
      <c r="FD479" s="24"/>
      <c r="FE479" s="24"/>
      <c r="FF479" s="24"/>
      <c r="FG479" s="24"/>
      <c r="FH479" s="24"/>
      <c r="FI479" s="24"/>
      <c r="FJ479" s="24"/>
      <c r="FK479" s="24"/>
      <c r="FL479" s="22"/>
      <c r="FM479" s="91"/>
      <c r="FN479" s="88"/>
      <c r="FO479" s="89"/>
      <c r="FP479" s="90"/>
      <c r="FQ479" s="19"/>
      <c r="FR479" s="23"/>
      <c r="FS479" s="24"/>
      <c r="FT479" s="24"/>
      <c r="FU479" s="24"/>
      <c r="FV479" s="24"/>
      <c r="FW479" s="24"/>
      <c r="FX479" s="24"/>
      <c r="FY479" s="24"/>
      <c r="FZ479" s="24"/>
      <c r="GA479" s="24"/>
      <c r="GB479" s="24"/>
      <c r="GC479" s="22"/>
      <c r="GD479" s="91"/>
      <c r="GE479" s="88"/>
      <c r="GF479" s="89"/>
      <c r="GG479" s="90"/>
      <c r="GH479" s="19"/>
      <c r="GI479" s="23"/>
      <c r="GJ479" s="24"/>
      <c r="GK479" s="24"/>
      <c r="GL479" s="24"/>
      <c r="GM479" s="24"/>
      <c r="GN479" s="24"/>
      <c r="GO479" s="24"/>
      <c r="GP479" s="24"/>
      <c r="GQ479" s="24"/>
      <c r="GR479" s="24"/>
      <c r="GS479" s="24"/>
      <c r="GT479" s="22"/>
      <c r="GU479" s="91"/>
      <c r="GV479" s="88"/>
      <c r="GW479" s="89"/>
      <c r="GX479" s="90"/>
      <c r="GY479" s="19"/>
      <c r="GZ479" s="23"/>
      <c r="HA479" s="24"/>
      <c r="HB479" s="24"/>
      <c r="HC479" s="24"/>
      <c r="HD479" s="24"/>
      <c r="HE479" s="24"/>
      <c r="HF479" s="24"/>
      <c r="HG479" s="24"/>
      <c r="HH479" s="24"/>
      <c r="HI479" s="24"/>
      <c r="HJ479" s="24"/>
      <c r="HK479" s="22"/>
      <c r="HL479" s="91"/>
      <c r="HM479" s="88"/>
      <c r="HN479" s="89"/>
      <c r="HO479" s="90"/>
      <c r="HP479" s="19"/>
      <c r="HQ479" s="23"/>
      <c r="HR479" s="24"/>
      <c r="HS479" s="24"/>
      <c r="HT479" s="24"/>
      <c r="HU479" s="24"/>
      <c r="HV479" s="24"/>
      <c r="HW479" s="24"/>
      <c r="HX479" s="24"/>
      <c r="HY479" s="24"/>
      <c r="HZ479" s="24"/>
      <c r="IA479" s="24"/>
      <c r="IB479" s="22"/>
      <c r="IC479" s="91"/>
      <c r="ID479" s="88"/>
      <c r="IE479" s="89"/>
      <c r="IF479" s="90"/>
      <c r="IG479" s="19"/>
      <c r="IH479" s="23"/>
      <c r="II479" s="24"/>
      <c r="IJ479" s="24"/>
      <c r="IK479" s="24"/>
      <c r="IL479" s="24"/>
      <c r="IM479" s="24"/>
      <c r="IN479" s="24"/>
      <c r="IO479" s="24"/>
      <c r="IP479" s="24"/>
      <c r="IQ479" s="24"/>
      <c r="IR479" s="24"/>
      <c r="IS479" s="22"/>
    </row>
    <row r="480" spans="1:253" ht="20.25" customHeight="1">
      <c r="A480" s="100"/>
      <c r="B480" s="88"/>
      <c r="C480" s="23"/>
      <c r="D480" s="23"/>
      <c r="E480" s="23"/>
      <c r="F480" s="23">
        <v>2016</v>
      </c>
      <c r="G480" s="24">
        <f aca="true" t="shared" si="242" ref="G480:P480">G492+G504+G516+G552+G528+G540</f>
        <v>103625.1</v>
      </c>
      <c r="H480" s="24">
        <f t="shared" si="242"/>
        <v>103625.1</v>
      </c>
      <c r="I480" s="24">
        <f t="shared" si="242"/>
        <v>94153.30000000002</v>
      </c>
      <c r="J480" s="24">
        <f t="shared" si="242"/>
        <v>94153.30000000002</v>
      </c>
      <c r="K480" s="24">
        <f t="shared" si="242"/>
        <v>0</v>
      </c>
      <c r="L480" s="24">
        <f t="shared" si="242"/>
        <v>0</v>
      </c>
      <c r="M480" s="24">
        <f t="shared" si="242"/>
        <v>9471.8</v>
      </c>
      <c r="N480" s="24">
        <f t="shared" si="242"/>
        <v>9471.8</v>
      </c>
      <c r="O480" s="24">
        <f t="shared" si="242"/>
        <v>0</v>
      </c>
      <c r="P480" s="24">
        <f t="shared" si="242"/>
        <v>0</v>
      </c>
      <c r="Q480" s="91"/>
      <c r="R480" s="89"/>
      <c r="S480" s="89"/>
      <c r="T480" s="49"/>
      <c r="U480" s="49"/>
      <c r="V480" s="50"/>
      <c r="W480" s="50"/>
      <c r="X480" s="50"/>
      <c r="Y480" s="50"/>
      <c r="Z480" s="50"/>
      <c r="AA480" s="50"/>
      <c r="AB480" s="50"/>
      <c r="AC480" s="50"/>
      <c r="AD480" s="50"/>
      <c r="AE480" s="50"/>
      <c r="AF480" s="47"/>
      <c r="AG480" s="98"/>
      <c r="AH480" s="89"/>
      <c r="AI480" s="89"/>
      <c r="AJ480" s="89"/>
      <c r="AK480" s="49"/>
      <c r="AL480" s="49"/>
      <c r="AM480" s="50"/>
      <c r="AN480" s="50"/>
      <c r="AO480" s="50"/>
      <c r="AP480" s="50"/>
      <c r="AQ480" s="50"/>
      <c r="AR480" s="50"/>
      <c r="AS480" s="50"/>
      <c r="AT480" s="50"/>
      <c r="AU480" s="50"/>
      <c r="AV480" s="50"/>
      <c r="AW480" s="47"/>
      <c r="AX480" s="98"/>
      <c r="AY480" s="89"/>
      <c r="AZ480" s="89"/>
      <c r="BA480" s="89"/>
      <c r="BB480" s="49"/>
      <c r="BC480" s="49"/>
      <c r="BD480" s="50"/>
      <c r="BE480" s="50"/>
      <c r="BF480" s="50"/>
      <c r="BG480" s="50"/>
      <c r="BH480" s="50"/>
      <c r="BI480" s="50"/>
      <c r="BJ480" s="50"/>
      <c r="BK480" s="50"/>
      <c r="BL480" s="50"/>
      <c r="BM480" s="50"/>
      <c r="BN480" s="47"/>
      <c r="BO480" s="98"/>
      <c r="BP480" s="89"/>
      <c r="BQ480" s="89"/>
      <c r="BR480" s="89"/>
      <c r="BS480" s="49"/>
      <c r="BT480" s="49"/>
      <c r="BU480" s="50"/>
      <c r="BV480" s="50"/>
      <c r="BW480" s="50"/>
      <c r="BX480" s="50"/>
      <c r="BY480" s="50"/>
      <c r="BZ480" s="50"/>
      <c r="CA480" s="50"/>
      <c r="CB480" s="50"/>
      <c r="CC480" s="50"/>
      <c r="CD480" s="50"/>
      <c r="CE480" s="47"/>
      <c r="CF480" s="98"/>
      <c r="CG480" s="89"/>
      <c r="CH480" s="89"/>
      <c r="CI480" s="89"/>
      <c r="CJ480" s="49"/>
      <c r="CK480" s="49"/>
      <c r="CL480" s="50"/>
      <c r="CM480" s="50"/>
      <c r="CN480" s="50"/>
      <c r="CO480" s="50"/>
      <c r="CP480" s="50"/>
      <c r="CQ480" s="50"/>
      <c r="CR480" s="50"/>
      <c r="CS480" s="50"/>
      <c r="CT480" s="50"/>
      <c r="CU480" s="50"/>
      <c r="CV480" s="47"/>
      <c r="CW480" s="98"/>
      <c r="CX480" s="89"/>
      <c r="CY480" s="89"/>
      <c r="CZ480" s="89"/>
      <c r="DA480" s="49"/>
      <c r="DB480" s="49"/>
      <c r="DC480" s="50"/>
      <c r="DD480" s="51"/>
      <c r="DE480" s="24"/>
      <c r="DF480" s="24"/>
      <c r="DG480" s="24"/>
      <c r="DH480" s="24"/>
      <c r="DI480" s="24"/>
      <c r="DJ480" s="24"/>
      <c r="DK480" s="24"/>
      <c r="DL480" s="24"/>
      <c r="DM480" s="22"/>
      <c r="DN480" s="91"/>
      <c r="DO480" s="88"/>
      <c r="DP480" s="89"/>
      <c r="DQ480" s="90"/>
      <c r="DR480" s="23"/>
      <c r="DS480" s="23"/>
      <c r="DT480" s="24"/>
      <c r="DU480" s="24"/>
      <c r="DV480" s="24"/>
      <c r="DW480" s="24"/>
      <c r="DX480" s="24"/>
      <c r="DY480" s="24"/>
      <c r="DZ480" s="24"/>
      <c r="EA480" s="24"/>
      <c r="EB480" s="24"/>
      <c r="EC480" s="24"/>
      <c r="ED480" s="22"/>
      <c r="EE480" s="91"/>
      <c r="EF480" s="88"/>
      <c r="EG480" s="89"/>
      <c r="EH480" s="90"/>
      <c r="EI480" s="23"/>
      <c r="EJ480" s="23"/>
      <c r="EK480" s="24"/>
      <c r="EL480" s="24"/>
      <c r="EM480" s="24"/>
      <c r="EN480" s="24"/>
      <c r="EO480" s="24"/>
      <c r="EP480" s="24"/>
      <c r="EQ480" s="24"/>
      <c r="ER480" s="24"/>
      <c r="ES480" s="24"/>
      <c r="ET480" s="24"/>
      <c r="EU480" s="22"/>
      <c r="EV480" s="91"/>
      <c r="EW480" s="88"/>
      <c r="EX480" s="89"/>
      <c r="EY480" s="90"/>
      <c r="EZ480" s="23"/>
      <c r="FA480" s="23"/>
      <c r="FB480" s="24"/>
      <c r="FC480" s="24"/>
      <c r="FD480" s="24"/>
      <c r="FE480" s="24"/>
      <c r="FF480" s="24"/>
      <c r="FG480" s="24"/>
      <c r="FH480" s="24"/>
      <c r="FI480" s="24"/>
      <c r="FJ480" s="24"/>
      <c r="FK480" s="24"/>
      <c r="FL480" s="22"/>
      <c r="FM480" s="91"/>
      <c r="FN480" s="88"/>
      <c r="FO480" s="89"/>
      <c r="FP480" s="90"/>
      <c r="FQ480" s="23"/>
      <c r="FR480" s="23"/>
      <c r="FS480" s="24"/>
      <c r="FT480" s="24"/>
      <c r="FU480" s="24"/>
      <c r="FV480" s="24"/>
      <c r="FW480" s="24"/>
      <c r="FX480" s="24"/>
      <c r="FY480" s="24"/>
      <c r="FZ480" s="24"/>
      <c r="GA480" s="24"/>
      <c r="GB480" s="24"/>
      <c r="GC480" s="22"/>
      <c r="GD480" s="91"/>
      <c r="GE480" s="88"/>
      <c r="GF480" s="89"/>
      <c r="GG480" s="90"/>
      <c r="GH480" s="23"/>
      <c r="GI480" s="23"/>
      <c r="GJ480" s="24"/>
      <c r="GK480" s="24"/>
      <c r="GL480" s="24"/>
      <c r="GM480" s="24"/>
      <c r="GN480" s="24"/>
      <c r="GO480" s="24"/>
      <c r="GP480" s="24"/>
      <c r="GQ480" s="24"/>
      <c r="GR480" s="24"/>
      <c r="GS480" s="24"/>
      <c r="GT480" s="22"/>
      <c r="GU480" s="91"/>
      <c r="GV480" s="88"/>
      <c r="GW480" s="89"/>
      <c r="GX480" s="90"/>
      <c r="GY480" s="23"/>
      <c r="GZ480" s="23"/>
      <c r="HA480" s="24"/>
      <c r="HB480" s="24"/>
      <c r="HC480" s="24"/>
      <c r="HD480" s="24"/>
      <c r="HE480" s="24"/>
      <c r="HF480" s="24"/>
      <c r="HG480" s="24"/>
      <c r="HH480" s="24"/>
      <c r="HI480" s="24"/>
      <c r="HJ480" s="24"/>
      <c r="HK480" s="22"/>
      <c r="HL480" s="91"/>
      <c r="HM480" s="88"/>
      <c r="HN480" s="89"/>
      <c r="HO480" s="90"/>
      <c r="HP480" s="23"/>
      <c r="HQ480" s="23"/>
      <c r="HR480" s="24"/>
      <c r="HS480" s="24"/>
      <c r="HT480" s="24"/>
      <c r="HU480" s="24"/>
      <c r="HV480" s="24"/>
      <c r="HW480" s="24"/>
      <c r="HX480" s="24"/>
      <c r="HY480" s="24"/>
      <c r="HZ480" s="24"/>
      <c r="IA480" s="24"/>
      <c r="IB480" s="22"/>
      <c r="IC480" s="91"/>
      <c r="ID480" s="88"/>
      <c r="IE480" s="89"/>
      <c r="IF480" s="90"/>
      <c r="IG480" s="23"/>
      <c r="IH480" s="23"/>
      <c r="II480" s="24"/>
      <c r="IJ480" s="24"/>
      <c r="IK480" s="24"/>
      <c r="IL480" s="24"/>
      <c r="IM480" s="24"/>
      <c r="IN480" s="24"/>
      <c r="IO480" s="24"/>
      <c r="IP480" s="24"/>
      <c r="IQ480" s="24"/>
      <c r="IR480" s="24"/>
      <c r="IS480" s="22"/>
    </row>
    <row r="481" spans="1:253" ht="21.75" customHeight="1">
      <c r="A481" s="100"/>
      <c r="B481" s="88"/>
      <c r="C481" s="23"/>
      <c r="D481" s="23"/>
      <c r="E481" s="23"/>
      <c r="F481" s="23">
        <v>2017</v>
      </c>
      <c r="G481" s="24">
        <f aca="true" t="shared" si="243" ref="G481:P481">G493+G505+G517+G553+G529+G541</f>
        <v>312674.39999999997</v>
      </c>
      <c r="H481" s="24">
        <f t="shared" si="243"/>
        <v>312674.39999999997</v>
      </c>
      <c r="I481" s="24">
        <f t="shared" si="243"/>
        <v>179335.4</v>
      </c>
      <c r="J481" s="24">
        <f t="shared" si="243"/>
        <v>179335.4</v>
      </c>
      <c r="K481" s="24">
        <f t="shared" si="243"/>
        <v>100000</v>
      </c>
      <c r="L481" s="24">
        <f t="shared" si="243"/>
        <v>100000</v>
      </c>
      <c r="M481" s="24">
        <f t="shared" si="243"/>
        <v>33339</v>
      </c>
      <c r="N481" s="24">
        <f t="shared" si="243"/>
        <v>33339</v>
      </c>
      <c r="O481" s="24">
        <f t="shared" si="243"/>
        <v>0</v>
      </c>
      <c r="P481" s="24">
        <f t="shared" si="243"/>
        <v>0</v>
      </c>
      <c r="Q481" s="91"/>
      <c r="R481" s="89"/>
      <c r="S481" s="89"/>
      <c r="T481" s="49"/>
      <c r="U481" s="49"/>
      <c r="V481" s="50"/>
      <c r="W481" s="50"/>
      <c r="X481" s="50"/>
      <c r="Y481" s="50"/>
      <c r="Z481" s="50"/>
      <c r="AA481" s="50"/>
      <c r="AB481" s="50"/>
      <c r="AC481" s="50"/>
      <c r="AD481" s="50"/>
      <c r="AE481" s="50"/>
      <c r="AF481" s="47"/>
      <c r="AG481" s="98"/>
      <c r="AH481" s="89"/>
      <c r="AI481" s="89"/>
      <c r="AJ481" s="89"/>
      <c r="AK481" s="49"/>
      <c r="AL481" s="49"/>
      <c r="AM481" s="50"/>
      <c r="AN481" s="50"/>
      <c r="AO481" s="50"/>
      <c r="AP481" s="50"/>
      <c r="AQ481" s="50"/>
      <c r="AR481" s="50"/>
      <c r="AS481" s="50"/>
      <c r="AT481" s="50"/>
      <c r="AU481" s="50"/>
      <c r="AV481" s="50"/>
      <c r="AW481" s="47"/>
      <c r="AX481" s="98"/>
      <c r="AY481" s="89"/>
      <c r="AZ481" s="89"/>
      <c r="BA481" s="89"/>
      <c r="BB481" s="49"/>
      <c r="BC481" s="49"/>
      <c r="BD481" s="50"/>
      <c r="BE481" s="50"/>
      <c r="BF481" s="50"/>
      <c r="BG481" s="50"/>
      <c r="BH481" s="50"/>
      <c r="BI481" s="50"/>
      <c r="BJ481" s="50"/>
      <c r="BK481" s="50"/>
      <c r="BL481" s="50"/>
      <c r="BM481" s="50"/>
      <c r="BN481" s="47"/>
      <c r="BO481" s="98"/>
      <c r="BP481" s="89"/>
      <c r="BQ481" s="89"/>
      <c r="BR481" s="89"/>
      <c r="BS481" s="49"/>
      <c r="BT481" s="49"/>
      <c r="BU481" s="50"/>
      <c r="BV481" s="50"/>
      <c r="BW481" s="50"/>
      <c r="BX481" s="50"/>
      <c r="BY481" s="50"/>
      <c r="BZ481" s="50"/>
      <c r="CA481" s="50"/>
      <c r="CB481" s="50"/>
      <c r="CC481" s="50"/>
      <c r="CD481" s="50"/>
      <c r="CE481" s="47"/>
      <c r="CF481" s="98"/>
      <c r="CG481" s="89"/>
      <c r="CH481" s="89"/>
      <c r="CI481" s="89"/>
      <c r="CJ481" s="49"/>
      <c r="CK481" s="49"/>
      <c r="CL481" s="50"/>
      <c r="CM481" s="50"/>
      <c r="CN481" s="50"/>
      <c r="CO481" s="50"/>
      <c r="CP481" s="50"/>
      <c r="CQ481" s="50"/>
      <c r="CR481" s="50"/>
      <c r="CS481" s="50"/>
      <c r="CT481" s="50"/>
      <c r="CU481" s="50"/>
      <c r="CV481" s="47"/>
      <c r="CW481" s="98"/>
      <c r="CX481" s="89"/>
      <c r="CY481" s="89"/>
      <c r="CZ481" s="89"/>
      <c r="DA481" s="49"/>
      <c r="DB481" s="49"/>
      <c r="DC481" s="50"/>
      <c r="DD481" s="51"/>
      <c r="DE481" s="24"/>
      <c r="DF481" s="24"/>
      <c r="DG481" s="24"/>
      <c r="DH481" s="24"/>
      <c r="DI481" s="24"/>
      <c r="DJ481" s="24"/>
      <c r="DK481" s="24"/>
      <c r="DL481" s="24"/>
      <c r="DM481" s="22"/>
      <c r="DN481" s="91"/>
      <c r="DO481" s="88"/>
      <c r="DP481" s="89"/>
      <c r="DQ481" s="90"/>
      <c r="DR481" s="23"/>
      <c r="DS481" s="23"/>
      <c r="DT481" s="24"/>
      <c r="DU481" s="24"/>
      <c r="DV481" s="24"/>
      <c r="DW481" s="24"/>
      <c r="DX481" s="24"/>
      <c r="DY481" s="24"/>
      <c r="DZ481" s="24"/>
      <c r="EA481" s="24"/>
      <c r="EB481" s="24"/>
      <c r="EC481" s="24"/>
      <c r="ED481" s="22"/>
      <c r="EE481" s="91"/>
      <c r="EF481" s="88"/>
      <c r="EG481" s="89"/>
      <c r="EH481" s="90"/>
      <c r="EI481" s="23"/>
      <c r="EJ481" s="23"/>
      <c r="EK481" s="24"/>
      <c r="EL481" s="24"/>
      <c r="EM481" s="24"/>
      <c r="EN481" s="24"/>
      <c r="EO481" s="24"/>
      <c r="EP481" s="24"/>
      <c r="EQ481" s="24"/>
      <c r="ER481" s="24"/>
      <c r="ES481" s="24"/>
      <c r="ET481" s="24"/>
      <c r="EU481" s="22"/>
      <c r="EV481" s="91"/>
      <c r="EW481" s="88"/>
      <c r="EX481" s="89"/>
      <c r="EY481" s="90"/>
      <c r="EZ481" s="23"/>
      <c r="FA481" s="23"/>
      <c r="FB481" s="24"/>
      <c r="FC481" s="24"/>
      <c r="FD481" s="24"/>
      <c r="FE481" s="24"/>
      <c r="FF481" s="24"/>
      <c r="FG481" s="24"/>
      <c r="FH481" s="24"/>
      <c r="FI481" s="24"/>
      <c r="FJ481" s="24"/>
      <c r="FK481" s="24"/>
      <c r="FL481" s="22"/>
      <c r="FM481" s="91"/>
      <c r="FN481" s="88"/>
      <c r="FO481" s="89"/>
      <c r="FP481" s="90"/>
      <c r="FQ481" s="23"/>
      <c r="FR481" s="23"/>
      <c r="FS481" s="24"/>
      <c r="FT481" s="24"/>
      <c r="FU481" s="24"/>
      <c r="FV481" s="24"/>
      <c r="FW481" s="24"/>
      <c r="FX481" s="24"/>
      <c r="FY481" s="24"/>
      <c r="FZ481" s="24"/>
      <c r="GA481" s="24"/>
      <c r="GB481" s="24"/>
      <c r="GC481" s="22"/>
      <c r="GD481" s="91"/>
      <c r="GE481" s="88"/>
      <c r="GF481" s="89"/>
      <c r="GG481" s="90"/>
      <c r="GH481" s="23"/>
      <c r="GI481" s="23"/>
      <c r="GJ481" s="24"/>
      <c r="GK481" s="24"/>
      <c r="GL481" s="24"/>
      <c r="GM481" s="24"/>
      <c r="GN481" s="24"/>
      <c r="GO481" s="24"/>
      <c r="GP481" s="24"/>
      <c r="GQ481" s="24"/>
      <c r="GR481" s="24"/>
      <c r="GS481" s="24"/>
      <c r="GT481" s="22"/>
      <c r="GU481" s="91"/>
      <c r="GV481" s="88"/>
      <c r="GW481" s="89"/>
      <c r="GX481" s="90"/>
      <c r="GY481" s="23"/>
      <c r="GZ481" s="23"/>
      <c r="HA481" s="24"/>
      <c r="HB481" s="24"/>
      <c r="HC481" s="24"/>
      <c r="HD481" s="24"/>
      <c r="HE481" s="24"/>
      <c r="HF481" s="24"/>
      <c r="HG481" s="24"/>
      <c r="HH481" s="24"/>
      <c r="HI481" s="24"/>
      <c r="HJ481" s="24"/>
      <c r="HK481" s="22"/>
      <c r="HL481" s="91"/>
      <c r="HM481" s="88"/>
      <c r="HN481" s="89"/>
      <c r="HO481" s="90"/>
      <c r="HP481" s="23"/>
      <c r="HQ481" s="23"/>
      <c r="HR481" s="24"/>
      <c r="HS481" s="24"/>
      <c r="HT481" s="24"/>
      <c r="HU481" s="24"/>
      <c r="HV481" s="24"/>
      <c r="HW481" s="24"/>
      <c r="HX481" s="24"/>
      <c r="HY481" s="24"/>
      <c r="HZ481" s="24"/>
      <c r="IA481" s="24"/>
      <c r="IB481" s="22"/>
      <c r="IC481" s="91"/>
      <c r="ID481" s="88"/>
      <c r="IE481" s="89"/>
      <c r="IF481" s="90"/>
      <c r="IG481" s="23"/>
      <c r="IH481" s="23"/>
      <c r="II481" s="24"/>
      <c r="IJ481" s="24"/>
      <c r="IK481" s="24"/>
      <c r="IL481" s="24"/>
      <c r="IM481" s="24"/>
      <c r="IN481" s="24"/>
      <c r="IO481" s="24"/>
      <c r="IP481" s="24"/>
      <c r="IQ481" s="24"/>
      <c r="IR481" s="24"/>
      <c r="IS481" s="22"/>
    </row>
    <row r="482" spans="1:253" ht="24" customHeight="1">
      <c r="A482" s="100"/>
      <c r="B482" s="88"/>
      <c r="C482" s="23"/>
      <c r="D482" s="23"/>
      <c r="E482" s="23"/>
      <c r="F482" s="23">
        <v>2018</v>
      </c>
      <c r="G482" s="24">
        <f aca="true" t="shared" si="244" ref="G482:P482">G494+G506+G518+G554+G530+G542</f>
        <v>268653.39999999997</v>
      </c>
      <c r="H482" s="24">
        <f t="shared" si="244"/>
        <v>268653.39999999997</v>
      </c>
      <c r="I482" s="24">
        <f t="shared" si="244"/>
        <v>1184.4</v>
      </c>
      <c r="J482" s="24">
        <f t="shared" si="244"/>
        <v>1184.4</v>
      </c>
      <c r="K482" s="24">
        <f t="shared" si="244"/>
        <v>264130</v>
      </c>
      <c r="L482" s="24">
        <f t="shared" si="244"/>
        <v>264130</v>
      </c>
      <c r="M482" s="24">
        <f t="shared" si="244"/>
        <v>3339</v>
      </c>
      <c r="N482" s="24">
        <f t="shared" si="244"/>
        <v>3339</v>
      </c>
      <c r="O482" s="24">
        <f t="shared" si="244"/>
        <v>0</v>
      </c>
      <c r="P482" s="24">
        <f t="shared" si="244"/>
        <v>0</v>
      </c>
      <c r="Q482" s="91"/>
      <c r="R482" s="89"/>
      <c r="S482" s="89"/>
      <c r="T482" s="49"/>
      <c r="U482" s="49"/>
      <c r="V482" s="50"/>
      <c r="W482" s="50"/>
      <c r="X482" s="50"/>
      <c r="Y482" s="50"/>
      <c r="Z482" s="50"/>
      <c r="AA482" s="50"/>
      <c r="AB482" s="50"/>
      <c r="AC482" s="50"/>
      <c r="AD482" s="50"/>
      <c r="AE482" s="50"/>
      <c r="AF482" s="47"/>
      <c r="AG482" s="98"/>
      <c r="AH482" s="89"/>
      <c r="AI482" s="89"/>
      <c r="AJ482" s="89"/>
      <c r="AK482" s="49"/>
      <c r="AL482" s="49"/>
      <c r="AM482" s="50"/>
      <c r="AN482" s="50"/>
      <c r="AO482" s="50"/>
      <c r="AP482" s="50"/>
      <c r="AQ482" s="50"/>
      <c r="AR482" s="50"/>
      <c r="AS482" s="50"/>
      <c r="AT482" s="50"/>
      <c r="AU482" s="50"/>
      <c r="AV482" s="50"/>
      <c r="AW482" s="47"/>
      <c r="AX482" s="98"/>
      <c r="AY482" s="89"/>
      <c r="AZ482" s="89"/>
      <c r="BA482" s="89"/>
      <c r="BB482" s="49"/>
      <c r="BC482" s="49"/>
      <c r="BD482" s="50"/>
      <c r="BE482" s="50"/>
      <c r="BF482" s="50"/>
      <c r="BG482" s="50"/>
      <c r="BH482" s="50"/>
      <c r="BI482" s="50"/>
      <c r="BJ482" s="50"/>
      <c r="BK482" s="50"/>
      <c r="BL482" s="50"/>
      <c r="BM482" s="50"/>
      <c r="BN482" s="47"/>
      <c r="BO482" s="98"/>
      <c r="BP482" s="89"/>
      <c r="BQ482" s="89"/>
      <c r="BR482" s="89"/>
      <c r="BS482" s="49"/>
      <c r="BT482" s="49"/>
      <c r="BU482" s="50"/>
      <c r="BV482" s="50"/>
      <c r="BW482" s="50"/>
      <c r="BX482" s="50"/>
      <c r="BY482" s="50"/>
      <c r="BZ482" s="50"/>
      <c r="CA482" s="50"/>
      <c r="CB482" s="50"/>
      <c r="CC482" s="50"/>
      <c r="CD482" s="50"/>
      <c r="CE482" s="47"/>
      <c r="CF482" s="98"/>
      <c r="CG482" s="89"/>
      <c r="CH482" s="89"/>
      <c r="CI482" s="89"/>
      <c r="CJ482" s="49"/>
      <c r="CK482" s="49"/>
      <c r="CL482" s="50"/>
      <c r="CM482" s="50"/>
      <c r="CN482" s="50"/>
      <c r="CO482" s="50"/>
      <c r="CP482" s="50"/>
      <c r="CQ482" s="50"/>
      <c r="CR482" s="50"/>
      <c r="CS482" s="50"/>
      <c r="CT482" s="50"/>
      <c r="CU482" s="50"/>
      <c r="CV482" s="47"/>
      <c r="CW482" s="98"/>
      <c r="CX482" s="89"/>
      <c r="CY482" s="89"/>
      <c r="CZ482" s="89"/>
      <c r="DA482" s="49"/>
      <c r="DB482" s="49"/>
      <c r="DC482" s="50"/>
      <c r="DD482" s="51"/>
      <c r="DE482" s="24"/>
      <c r="DF482" s="24"/>
      <c r="DG482" s="24"/>
      <c r="DH482" s="24"/>
      <c r="DI482" s="24"/>
      <c r="DJ482" s="24"/>
      <c r="DK482" s="24"/>
      <c r="DL482" s="24"/>
      <c r="DM482" s="22"/>
      <c r="DN482" s="91"/>
      <c r="DO482" s="88"/>
      <c r="DP482" s="89"/>
      <c r="DQ482" s="90"/>
      <c r="DR482" s="23"/>
      <c r="DS482" s="23"/>
      <c r="DT482" s="24"/>
      <c r="DU482" s="24"/>
      <c r="DV482" s="24"/>
      <c r="DW482" s="24"/>
      <c r="DX482" s="24"/>
      <c r="DY482" s="24"/>
      <c r="DZ482" s="24"/>
      <c r="EA482" s="24"/>
      <c r="EB482" s="24"/>
      <c r="EC482" s="24"/>
      <c r="ED482" s="22"/>
      <c r="EE482" s="91"/>
      <c r="EF482" s="88"/>
      <c r="EG482" s="89"/>
      <c r="EH482" s="90"/>
      <c r="EI482" s="23"/>
      <c r="EJ482" s="23"/>
      <c r="EK482" s="24"/>
      <c r="EL482" s="24"/>
      <c r="EM482" s="24"/>
      <c r="EN482" s="24"/>
      <c r="EO482" s="24"/>
      <c r="EP482" s="24"/>
      <c r="EQ482" s="24"/>
      <c r="ER482" s="24"/>
      <c r="ES482" s="24"/>
      <c r="ET482" s="24"/>
      <c r="EU482" s="22"/>
      <c r="EV482" s="91"/>
      <c r="EW482" s="88"/>
      <c r="EX482" s="89"/>
      <c r="EY482" s="90"/>
      <c r="EZ482" s="23"/>
      <c r="FA482" s="23"/>
      <c r="FB482" s="24"/>
      <c r="FC482" s="24"/>
      <c r="FD482" s="24"/>
      <c r="FE482" s="24"/>
      <c r="FF482" s="24"/>
      <c r="FG482" s="24"/>
      <c r="FH482" s="24"/>
      <c r="FI482" s="24"/>
      <c r="FJ482" s="24"/>
      <c r="FK482" s="24"/>
      <c r="FL482" s="22"/>
      <c r="FM482" s="91"/>
      <c r="FN482" s="88"/>
      <c r="FO482" s="89"/>
      <c r="FP482" s="90"/>
      <c r="FQ482" s="23"/>
      <c r="FR482" s="23"/>
      <c r="FS482" s="24"/>
      <c r="FT482" s="24"/>
      <c r="FU482" s="24"/>
      <c r="FV482" s="24"/>
      <c r="FW482" s="24"/>
      <c r="FX482" s="24"/>
      <c r="FY482" s="24"/>
      <c r="FZ482" s="24"/>
      <c r="GA482" s="24"/>
      <c r="GB482" s="24"/>
      <c r="GC482" s="22"/>
      <c r="GD482" s="91"/>
      <c r="GE482" s="88"/>
      <c r="GF482" s="89"/>
      <c r="GG482" s="90"/>
      <c r="GH482" s="23"/>
      <c r="GI482" s="23"/>
      <c r="GJ482" s="24"/>
      <c r="GK482" s="24"/>
      <c r="GL482" s="24"/>
      <c r="GM482" s="24"/>
      <c r="GN482" s="24"/>
      <c r="GO482" s="24"/>
      <c r="GP482" s="24"/>
      <c r="GQ482" s="24"/>
      <c r="GR482" s="24"/>
      <c r="GS482" s="24"/>
      <c r="GT482" s="22"/>
      <c r="GU482" s="91"/>
      <c r="GV482" s="88"/>
      <c r="GW482" s="89"/>
      <c r="GX482" s="90"/>
      <c r="GY482" s="23"/>
      <c r="GZ482" s="23"/>
      <c r="HA482" s="24"/>
      <c r="HB482" s="24"/>
      <c r="HC482" s="24"/>
      <c r="HD482" s="24"/>
      <c r="HE482" s="24"/>
      <c r="HF482" s="24"/>
      <c r="HG482" s="24"/>
      <c r="HH482" s="24"/>
      <c r="HI482" s="24"/>
      <c r="HJ482" s="24"/>
      <c r="HK482" s="22"/>
      <c r="HL482" s="91"/>
      <c r="HM482" s="88"/>
      <c r="HN482" s="89"/>
      <c r="HO482" s="90"/>
      <c r="HP482" s="23"/>
      <c r="HQ482" s="23"/>
      <c r="HR482" s="24"/>
      <c r="HS482" s="24"/>
      <c r="HT482" s="24"/>
      <c r="HU482" s="24"/>
      <c r="HV482" s="24"/>
      <c r="HW482" s="24"/>
      <c r="HX482" s="24"/>
      <c r="HY482" s="24"/>
      <c r="HZ482" s="24"/>
      <c r="IA482" s="24"/>
      <c r="IB482" s="22"/>
      <c r="IC482" s="91"/>
      <c r="ID482" s="88"/>
      <c r="IE482" s="89"/>
      <c r="IF482" s="90"/>
      <c r="IG482" s="23"/>
      <c r="IH482" s="23"/>
      <c r="II482" s="24"/>
      <c r="IJ482" s="24"/>
      <c r="IK482" s="24"/>
      <c r="IL482" s="24"/>
      <c r="IM482" s="24"/>
      <c r="IN482" s="24"/>
      <c r="IO482" s="24"/>
      <c r="IP482" s="24"/>
      <c r="IQ482" s="24"/>
      <c r="IR482" s="24"/>
      <c r="IS482" s="22"/>
    </row>
    <row r="483" spans="1:253" ht="18" customHeight="1">
      <c r="A483" s="100"/>
      <c r="B483" s="88"/>
      <c r="C483" s="23"/>
      <c r="D483" s="23"/>
      <c r="E483" s="23"/>
      <c r="F483" s="23">
        <v>2019</v>
      </c>
      <c r="G483" s="24">
        <f aca="true" t="shared" si="245" ref="G483:P483">G495+G507+G519+G555+G531+G543</f>
        <v>836816</v>
      </c>
      <c r="H483" s="24">
        <f t="shared" si="245"/>
        <v>836816</v>
      </c>
      <c r="I483" s="24">
        <f t="shared" si="245"/>
        <v>38884.299999999996</v>
      </c>
      <c r="J483" s="24">
        <f t="shared" si="245"/>
        <v>38884.299999999996</v>
      </c>
      <c r="K483" s="24">
        <f t="shared" si="245"/>
        <v>760000</v>
      </c>
      <c r="L483" s="24">
        <f t="shared" si="245"/>
        <v>760000</v>
      </c>
      <c r="M483" s="24">
        <f t="shared" si="245"/>
        <v>37931.7</v>
      </c>
      <c r="N483" s="24">
        <f t="shared" si="245"/>
        <v>37931.7</v>
      </c>
      <c r="O483" s="24">
        <f t="shared" si="245"/>
        <v>0</v>
      </c>
      <c r="P483" s="24">
        <f t="shared" si="245"/>
        <v>0</v>
      </c>
      <c r="Q483" s="91"/>
      <c r="R483" s="89"/>
      <c r="S483" s="89"/>
      <c r="T483" s="49"/>
      <c r="U483" s="49"/>
      <c r="V483" s="50"/>
      <c r="W483" s="50"/>
      <c r="X483" s="50"/>
      <c r="Y483" s="50"/>
      <c r="Z483" s="50"/>
      <c r="AA483" s="50"/>
      <c r="AB483" s="50"/>
      <c r="AC483" s="50"/>
      <c r="AD483" s="50"/>
      <c r="AE483" s="50"/>
      <c r="AF483" s="47"/>
      <c r="AG483" s="98"/>
      <c r="AH483" s="89"/>
      <c r="AI483" s="89"/>
      <c r="AJ483" s="89"/>
      <c r="AK483" s="49"/>
      <c r="AL483" s="49"/>
      <c r="AM483" s="50"/>
      <c r="AN483" s="50"/>
      <c r="AO483" s="50"/>
      <c r="AP483" s="50"/>
      <c r="AQ483" s="50"/>
      <c r="AR483" s="50"/>
      <c r="AS483" s="50"/>
      <c r="AT483" s="50"/>
      <c r="AU483" s="50"/>
      <c r="AV483" s="50"/>
      <c r="AW483" s="47"/>
      <c r="AX483" s="98"/>
      <c r="AY483" s="89"/>
      <c r="AZ483" s="89"/>
      <c r="BA483" s="89"/>
      <c r="BB483" s="49"/>
      <c r="BC483" s="49"/>
      <c r="BD483" s="50"/>
      <c r="BE483" s="50"/>
      <c r="BF483" s="50"/>
      <c r="BG483" s="50"/>
      <c r="BH483" s="50"/>
      <c r="BI483" s="50"/>
      <c r="BJ483" s="50"/>
      <c r="BK483" s="50"/>
      <c r="BL483" s="50"/>
      <c r="BM483" s="50"/>
      <c r="BN483" s="47"/>
      <c r="BO483" s="98"/>
      <c r="BP483" s="89"/>
      <c r="BQ483" s="89"/>
      <c r="BR483" s="89"/>
      <c r="BS483" s="49"/>
      <c r="BT483" s="49"/>
      <c r="BU483" s="50"/>
      <c r="BV483" s="50"/>
      <c r="BW483" s="50"/>
      <c r="BX483" s="50"/>
      <c r="BY483" s="50"/>
      <c r="BZ483" s="50"/>
      <c r="CA483" s="50"/>
      <c r="CB483" s="50"/>
      <c r="CC483" s="50"/>
      <c r="CD483" s="50"/>
      <c r="CE483" s="47"/>
      <c r="CF483" s="98"/>
      <c r="CG483" s="89"/>
      <c r="CH483" s="89"/>
      <c r="CI483" s="89"/>
      <c r="CJ483" s="49"/>
      <c r="CK483" s="49"/>
      <c r="CL483" s="50"/>
      <c r="CM483" s="50"/>
      <c r="CN483" s="50"/>
      <c r="CO483" s="50"/>
      <c r="CP483" s="50"/>
      <c r="CQ483" s="50"/>
      <c r="CR483" s="50"/>
      <c r="CS483" s="50"/>
      <c r="CT483" s="50"/>
      <c r="CU483" s="50"/>
      <c r="CV483" s="47"/>
      <c r="CW483" s="98"/>
      <c r="CX483" s="89"/>
      <c r="CY483" s="89"/>
      <c r="CZ483" s="89"/>
      <c r="DA483" s="49"/>
      <c r="DB483" s="49"/>
      <c r="DC483" s="50"/>
      <c r="DD483" s="51"/>
      <c r="DE483" s="24"/>
      <c r="DF483" s="24"/>
      <c r="DG483" s="24"/>
      <c r="DH483" s="24"/>
      <c r="DI483" s="24"/>
      <c r="DJ483" s="24"/>
      <c r="DK483" s="24"/>
      <c r="DL483" s="24"/>
      <c r="DM483" s="22"/>
      <c r="DN483" s="91"/>
      <c r="DO483" s="88"/>
      <c r="DP483" s="89"/>
      <c r="DQ483" s="90"/>
      <c r="DR483" s="23"/>
      <c r="DS483" s="23"/>
      <c r="DT483" s="24"/>
      <c r="DU483" s="24"/>
      <c r="DV483" s="24"/>
      <c r="DW483" s="24"/>
      <c r="DX483" s="24"/>
      <c r="DY483" s="24"/>
      <c r="DZ483" s="24"/>
      <c r="EA483" s="24"/>
      <c r="EB483" s="24"/>
      <c r="EC483" s="24"/>
      <c r="ED483" s="22"/>
      <c r="EE483" s="91"/>
      <c r="EF483" s="88"/>
      <c r="EG483" s="89"/>
      <c r="EH483" s="90"/>
      <c r="EI483" s="23"/>
      <c r="EJ483" s="23"/>
      <c r="EK483" s="24"/>
      <c r="EL483" s="24"/>
      <c r="EM483" s="24"/>
      <c r="EN483" s="24"/>
      <c r="EO483" s="24"/>
      <c r="EP483" s="24"/>
      <c r="EQ483" s="24"/>
      <c r="ER483" s="24"/>
      <c r="ES483" s="24"/>
      <c r="ET483" s="24"/>
      <c r="EU483" s="22"/>
      <c r="EV483" s="91"/>
      <c r="EW483" s="88"/>
      <c r="EX483" s="89"/>
      <c r="EY483" s="90"/>
      <c r="EZ483" s="23"/>
      <c r="FA483" s="23"/>
      <c r="FB483" s="24"/>
      <c r="FC483" s="24"/>
      <c r="FD483" s="24"/>
      <c r="FE483" s="24"/>
      <c r="FF483" s="24"/>
      <c r="FG483" s="24"/>
      <c r="FH483" s="24"/>
      <c r="FI483" s="24"/>
      <c r="FJ483" s="24"/>
      <c r="FK483" s="24"/>
      <c r="FL483" s="22"/>
      <c r="FM483" s="91"/>
      <c r="FN483" s="88"/>
      <c r="FO483" s="89"/>
      <c r="FP483" s="90"/>
      <c r="FQ483" s="23"/>
      <c r="FR483" s="23"/>
      <c r="FS483" s="24"/>
      <c r="FT483" s="24"/>
      <c r="FU483" s="24"/>
      <c r="FV483" s="24"/>
      <c r="FW483" s="24"/>
      <c r="FX483" s="24"/>
      <c r="FY483" s="24"/>
      <c r="FZ483" s="24"/>
      <c r="GA483" s="24"/>
      <c r="GB483" s="24"/>
      <c r="GC483" s="22"/>
      <c r="GD483" s="91"/>
      <c r="GE483" s="88"/>
      <c r="GF483" s="89"/>
      <c r="GG483" s="90"/>
      <c r="GH483" s="23"/>
      <c r="GI483" s="23"/>
      <c r="GJ483" s="24"/>
      <c r="GK483" s="24"/>
      <c r="GL483" s="24"/>
      <c r="GM483" s="24"/>
      <c r="GN483" s="24"/>
      <c r="GO483" s="24"/>
      <c r="GP483" s="24"/>
      <c r="GQ483" s="24"/>
      <c r="GR483" s="24"/>
      <c r="GS483" s="24"/>
      <c r="GT483" s="22"/>
      <c r="GU483" s="91"/>
      <c r="GV483" s="88"/>
      <c r="GW483" s="89"/>
      <c r="GX483" s="90"/>
      <c r="GY483" s="23"/>
      <c r="GZ483" s="23"/>
      <c r="HA483" s="24"/>
      <c r="HB483" s="24"/>
      <c r="HC483" s="24"/>
      <c r="HD483" s="24"/>
      <c r="HE483" s="24"/>
      <c r="HF483" s="24"/>
      <c r="HG483" s="24"/>
      <c r="HH483" s="24"/>
      <c r="HI483" s="24"/>
      <c r="HJ483" s="24"/>
      <c r="HK483" s="22"/>
      <c r="HL483" s="91"/>
      <c r="HM483" s="88"/>
      <c r="HN483" s="89"/>
      <c r="HO483" s="90"/>
      <c r="HP483" s="23"/>
      <c r="HQ483" s="23"/>
      <c r="HR483" s="24"/>
      <c r="HS483" s="24"/>
      <c r="HT483" s="24"/>
      <c r="HU483" s="24"/>
      <c r="HV483" s="24"/>
      <c r="HW483" s="24"/>
      <c r="HX483" s="24"/>
      <c r="HY483" s="24"/>
      <c r="HZ483" s="24"/>
      <c r="IA483" s="24"/>
      <c r="IB483" s="22"/>
      <c r="IC483" s="91"/>
      <c r="ID483" s="88"/>
      <c r="IE483" s="89"/>
      <c r="IF483" s="90"/>
      <c r="IG483" s="23"/>
      <c r="IH483" s="23"/>
      <c r="II483" s="24"/>
      <c r="IJ483" s="24"/>
      <c r="IK483" s="24"/>
      <c r="IL483" s="24"/>
      <c r="IM483" s="24"/>
      <c r="IN483" s="24"/>
      <c r="IO483" s="24"/>
      <c r="IP483" s="24"/>
      <c r="IQ483" s="24"/>
      <c r="IR483" s="24"/>
      <c r="IS483" s="22"/>
    </row>
    <row r="484" spans="1:253" ht="21.75" customHeight="1">
      <c r="A484" s="100"/>
      <c r="B484" s="88"/>
      <c r="C484" s="19"/>
      <c r="D484" s="19"/>
      <c r="E484" s="19"/>
      <c r="F484" s="23">
        <v>2020</v>
      </c>
      <c r="G484" s="24">
        <f aca="true" t="shared" si="246" ref="G484:P484">G496+G508+G520+G556+G532+G544</f>
        <v>741148.9</v>
      </c>
      <c r="H484" s="24">
        <f t="shared" si="246"/>
        <v>741148.9</v>
      </c>
      <c r="I484" s="24">
        <f t="shared" si="246"/>
        <v>62252.3</v>
      </c>
      <c r="J484" s="24">
        <f t="shared" si="246"/>
        <v>62252.3</v>
      </c>
      <c r="K484" s="24">
        <f t="shared" si="246"/>
        <v>678896.6</v>
      </c>
      <c r="L484" s="24">
        <f t="shared" si="246"/>
        <v>678896.6</v>
      </c>
      <c r="M484" s="24">
        <f t="shared" si="246"/>
        <v>0</v>
      </c>
      <c r="N484" s="24">
        <f t="shared" si="246"/>
        <v>0</v>
      </c>
      <c r="O484" s="24">
        <f t="shared" si="246"/>
        <v>0</v>
      </c>
      <c r="P484" s="24">
        <f t="shared" si="246"/>
        <v>0</v>
      </c>
      <c r="Q484" s="91"/>
      <c r="R484" s="89"/>
      <c r="S484" s="89"/>
      <c r="T484" s="61"/>
      <c r="U484" s="49"/>
      <c r="V484" s="50"/>
      <c r="W484" s="50"/>
      <c r="X484" s="50"/>
      <c r="Y484" s="50"/>
      <c r="Z484" s="50"/>
      <c r="AA484" s="50"/>
      <c r="AB484" s="50"/>
      <c r="AC484" s="50"/>
      <c r="AD484" s="50"/>
      <c r="AE484" s="50"/>
      <c r="AF484" s="47"/>
      <c r="AG484" s="98"/>
      <c r="AH484" s="89"/>
      <c r="AI484" s="89"/>
      <c r="AJ484" s="89"/>
      <c r="AK484" s="61"/>
      <c r="AL484" s="49"/>
      <c r="AM484" s="50"/>
      <c r="AN484" s="50"/>
      <c r="AO484" s="50"/>
      <c r="AP484" s="50"/>
      <c r="AQ484" s="50"/>
      <c r="AR484" s="50"/>
      <c r="AS484" s="50"/>
      <c r="AT484" s="50"/>
      <c r="AU484" s="50"/>
      <c r="AV484" s="50"/>
      <c r="AW484" s="47"/>
      <c r="AX484" s="98"/>
      <c r="AY484" s="89"/>
      <c r="AZ484" s="89"/>
      <c r="BA484" s="89"/>
      <c r="BB484" s="61"/>
      <c r="BC484" s="49"/>
      <c r="BD484" s="50"/>
      <c r="BE484" s="50"/>
      <c r="BF484" s="50"/>
      <c r="BG484" s="50"/>
      <c r="BH484" s="50"/>
      <c r="BI484" s="50"/>
      <c r="BJ484" s="50"/>
      <c r="BK484" s="50"/>
      <c r="BL484" s="50"/>
      <c r="BM484" s="50"/>
      <c r="BN484" s="47"/>
      <c r="BO484" s="98"/>
      <c r="BP484" s="89"/>
      <c r="BQ484" s="89"/>
      <c r="BR484" s="89"/>
      <c r="BS484" s="61"/>
      <c r="BT484" s="49"/>
      <c r="BU484" s="50"/>
      <c r="BV484" s="50"/>
      <c r="BW484" s="50"/>
      <c r="BX484" s="50"/>
      <c r="BY484" s="50"/>
      <c r="BZ484" s="50"/>
      <c r="CA484" s="50"/>
      <c r="CB484" s="50"/>
      <c r="CC484" s="50"/>
      <c r="CD484" s="50"/>
      <c r="CE484" s="47"/>
      <c r="CF484" s="98"/>
      <c r="CG484" s="89"/>
      <c r="CH484" s="89"/>
      <c r="CI484" s="89"/>
      <c r="CJ484" s="61"/>
      <c r="CK484" s="49"/>
      <c r="CL484" s="50"/>
      <c r="CM484" s="50"/>
      <c r="CN484" s="50"/>
      <c r="CO484" s="50"/>
      <c r="CP484" s="50"/>
      <c r="CQ484" s="50"/>
      <c r="CR484" s="50"/>
      <c r="CS484" s="50"/>
      <c r="CT484" s="50"/>
      <c r="CU484" s="50"/>
      <c r="CV484" s="47"/>
      <c r="CW484" s="98"/>
      <c r="CX484" s="89"/>
      <c r="CY484" s="89"/>
      <c r="CZ484" s="89"/>
      <c r="DA484" s="61"/>
      <c r="DB484" s="49"/>
      <c r="DC484" s="50"/>
      <c r="DD484" s="51"/>
      <c r="DE484" s="24"/>
      <c r="DF484" s="24"/>
      <c r="DG484" s="24"/>
      <c r="DH484" s="24"/>
      <c r="DI484" s="24"/>
      <c r="DJ484" s="24"/>
      <c r="DK484" s="24"/>
      <c r="DL484" s="24"/>
      <c r="DM484" s="22"/>
      <c r="DN484" s="91"/>
      <c r="DO484" s="88"/>
      <c r="DP484" s="89"/>
      <c r="DQ484" s="90"/>
      <c r="DR484" s="19"/>
      <c r="DS484" s="23"/>
      <c r="DT484" s="24"/>
      <c r="DU484" s="24"/>
      <c r="DV484" s="24"/>
      <c r="DW484" s="24"/>
      <c r="DX484" s="24"/>
      <c r="DY484" s="24"/>
      <c r="DZ484" s="24"/>
      <c r="EA484" s="24"/>
      <c r="EB484" s="24"/>
      <c r="EC484" s="24"/>
      <c r="ED484" s="22"/>
      <c r="EE484" s="91"/>
      <c r="EF484" s="88"/>
      <c r="EG484" s="89"/>
      <c r="EH484" s="90"/>
      <c r="EI484" s="19"/>
      <c r="EJ484" s="23"/>
      <c r="EK484" s="24"/>
      <c r="EL484" s="24"/>
      <c r="EM484" s="24"/>
      <c r="EN484" s="24"/>
      <c r="EO484" s="24"/>
      <c r="EP484" s="24"/>
      <c r="EQ484" s="24"/>
      <c r="ER484" s="24"/>
      <c r="ES484" s="24"/>
      <c r="ET484" s="24"/>
      <c r="EU484" s="22"/>
      <c r="EV484" s="91"/>
      <c r="EW484" s="88"/>
      <c r="EX484" s="89"/>
      <c r="EY484" s="90"/>
      <c r="EZ484" s="19"/>
      <c r="FA484" s="23"/>
      <c r="FB484" s="24"/>
      <c r="FC484" s="24"/>
      <c r="FD484" s="24"/>
      <c r="FE484" s="24"/>
      <c r="FF484" s="24"/>
      <c r="FG484" s="24"/>
      <c r="FH484" s="24"/>
      <c r="FI484" s="24"/>
      <c r="FJ484" s="24"/>
      <c r="FK484" s="24"/>
      <c r="FL484" s="22"/>
      <c r="FM484" s="91"/>
      <c r="FN484" s="88"/>
      <c r="FO484" s="89"/>
      <c r="FP484" s="90"/>
      <c r="FQ484" s="19"/>
      <c r="FR484" s="23"/>
      <c r="FS484" s="24"/>
      <c r="FT484" s="24"/>
      <c r="FU484" s="24"/>
      <c r="FV484" s="24"/>
      <c r="FW484" s="24"/>
      <c r="FX484" s="24"/>
      <c r="FY484" s="24"/>
      <c r="FZ484" s="24"/>
      <c r="GA484" s="24"/>
      <c r="GB484" s="24"/>
      <c r="GC484" s="22"/>
      <c r="GD484" s="91"/>
      <c r="GE484" s="88"/>
      <c r="GF484" s="89"/>
      <c r="GG484" s="90"/>
      <c r="GH484" s="19"/>
      <c r="GI484" s="23"/>
      <c r="GJ484" s="24"/>
      <c r="GK484" s="24"/>
      <c r="GL484" s="24"/>
      <c r="GM484" s="24"/>
      <c r="GN484" s="24"/>
      <c r="GO484" s="24"/>
      <c r="GP484" s="24"/>
      <c r="GQ484" s="24"/>
      <c r="GR484" s="24"/>
      <c r="GS484" s="24"/>
      <c r="GT484" s="22"/>
      <c r="GU484" s="91"/>
      <c r="GV484" s="88"/>
      <c r="GW484" s="89"/>
      <c r="GX484" s="90"/>
      <c r="GY484" s="19"/>
      <c r="GZ484" s="23"/>
      <c r="HA484" s="24"/>
      <c r="HB484" s="24"/>
      <c r="HC484" s="24"/>
      <c r="HD484" s="24"/>
      <c r="HE484" s="24"/>
      <c r="HF484" s="24"/>
      <c r="HG484" s="24"/>
      <c r="HH484" s="24"/>
      <c r="HI484" s="24"/>
      <c r="HJ484" s="24"/>
      <c r="HK484" s="22"/>
      <c r="HL484" s="91"/>
      <c r="HM484" s="88"/>
      <c r="HN484" s="89"/>
      <c r="HO484" s="90"/>
      <c r="HP484" s="19"/>
      <c r="HQ484" s="23"/>
      <c r="HR484" s="24"/>
      <c r="HS484" s="24"/>
      <c r="HT484" s="24"/>
      <c r="HU484" s="24"/>
      <c r="HV484" s="24"/>
      <c r="HW484" s="24"/>
      <c r="HX484" s="24"/>
      <c r="HY484" s="24"/>
      <c r="HZ484" s="24"/>
      <c r="IA484" s="24"/>
      <c r="IB484" s="22"/>
      <c r="IC484" s="91"/>
      <c r="ID484" s="88"/>
      <c r="IE484" s="89"/>
      <c r="IF484" s="90"/>
      <c r="IG484" s="19"/>
      <c r="IH484" s="23"/>
      <c r="II484" s="24"/>
      <c r="IJ484" s="24"/>
      <c r="IK484" s="24"/>
      <c r="IL484" s="24"/>
      <c r="IM484" s="24"/>
      <c r="IN484" s="24"/>
      <c r="IO484" s="24"/>
      <c r="IP484" s="24"/>
      <c r="IQ484" s="24"/>
      <c r="IR484" s="24"/>
      <c r="IS484" s="22"/>
    </row>
    <row r="485" spans="1:240" ht="21.75" customHeight="1">
      <c r="A485" s="100"/>
      <c r="B485" s="88"/>
      <c r="C485" s="19"/>
      <c r="D485" s="19"/>
      <c r="E485" s="19"/>
      <c r="F485" s="23">
        <v>2021</v>
      </c>
      <c r="G485" s="24">
        <f aca="true" t="shared" si="247" ref="G485:P485">G497+G509+G521+G557+G533+G545</f>
        <v>64258.899999999994</v>
      </c>
      <c r="H485" s="24">
        <f t="shared" si="247"/>
        <v>64258.899999999994</v>
      </c>
      <c r="I485" s="24">
        <f t="shared" si="247"/>
        <v>595</v>
      </c>
      <c r="J485" s="24">
        <f t="shared" si="247"/>
        <v>595</v>
      </c>
      <c r="K485" s="24">
        <f t="shared" si="247"/>
        <v>63663.899999999994</v>
      </c>
      <c r="L485" s="24">
        <f t="shared" si="247"/>
        <v>63663.899999999994</v>
      </c>
      <c r="M485" s="24">
        <f t="shared" si="247"/>
        <v>0</v>
      </c>
      <c r="N485" s="24">
        <f t="shared" si="247"/>
        <v>0</v>
      </c>
      <c r="O485" s="24">
        <f t="shared" si="247"/>
        <v>0</v>
      </c>
      <c r="P485" s="24">
        <f t="shared" si="247"/>
        <v>0</v>
      </c>
      <c r="Q485" s="2"/>
      <c r="AF485" s="66"/>
      <c r="AV485" s="66"/>
      <c r="BL485" s="66"/>
      <c r="CB485" s="66"/>
      <c r="CR485" s="66"/>
      <c r="DH485" s="66"/>
      <c r="DX485" s="66"/>
      <c r="EN485" s="66"/>
      <c r="FD485" s="66"/>
      <c r="FT485" s="66"/>
      <c r="GJ485" s="66"/>
      <c r="GZ485" s="66"/>
      <c r="HP485" s="66"/>
      <c r="IF485" s="66"/>
    </row>
    <row r="486" spans="1:240" ht="21.75" customHeight="1">
      <c r="A486" s="100"/>
      <c r="B486" s="88"/>
      <c r="C486" s="19"/>
      <c r="D486" s="19"/>
      <c r="E486" s="19"/>
      <c r="F486" s="23">
        <v>2022</v>
      </c>
      <c r="G486" s="24">
        <f aca="true" t="shared" si="248" ref="G486:P486">G498+G510+G522+G558+G534+G546</f>
        <v>1407502.9000000001</v>
      </c>
      <c r="H486" s="24">
        <f t="shared" si="248"/>
        <v>0</v>
      </c>
      <c r="I486" s="24">
        <f t="shared" si="248"/>
        <v>356116.60000000003</v>
      </c>
      <c r="J486" s="24">
        <f t="shared" si="248"/>
        <v>0</v>
      </c>
      <c r="K486" s="24">
        <f t="shared" si="248"/>
        <v>0</v>
      </c>
      <c r="L486" s="24">
        <f t="shared" si="248"/>
        <v>0</v>
      </c>
      <c r="M486" s="24">
        <f t="shared" si="248"/>
        <v>1051386.3</v>
      </c>
      <c r="N486" s="24">
        <f t="shared" si="248"/>
        <v>0</v>
      </c>
      <c r="O486" s="24">
        <f t="shared" si="248"/>
        <v>0</v>
      </c>
      <c r="P486" s="24">
        <f t="shared" si="248"/>
        <v>0</v>
      </c>
      <c r="Q486" s="2"/>
      <c r="AF486" s="66"/>
      <c r="AV486" s="66"/>
      <c r="BL486" s="66"/>
      <c r="CB486" s="66"/>
      <c r="CR486" s="66"/>
      <c r="DH486" s="66"/>
      <c r="DX486" s="66"/>
      <c r="EN486" s="66"/>
      <c r="FD486" s="66"/>
      <c r="FT486" s="66"/>
      <c r="GJ486" s="66"/>
      <c r="GZ486" s="66"/>
      <c r="HP486" s="66"/>
      <c r="IF486" s="66"/>
    </row>
    <row r="487" spans="1:240" ht="21.75" customHeight="1">
      <c r="A487" s="100"/>
      <c r="B487" s="88"/>
      <c r="C487" s="19"/>
      <c r="D487" s="19"/>
      <c r="E487" s="19"/>
      <c r="F487" s="23">
        <v>2023</v>
      </c>
      <c r="G487" s="24">
        <f aca="true" t="shared" si="249" ref="G487:P487">G499+G511+G523+G559+G535+G547</f>
        <v>1101709.5</v>
      </c>
      <c r="H487" s="24">
        <f t="shared" si="249"/>
        <v>0</v>
      </c>
      <c r="I487" s="24">
        <f t="shared" si="249"/>
        <v>192740.4</v>
      </c>
      <c r="J487" s="24">
        <f t="shared" si="249"/>
        <v>0</v>
      </c>
      <c r="K487" s="24">
        <f t="shared" si="249"/>
        <v>0</v>
      </c>
      <c r="L487" s="24">
        <f t="shared" si="249"/>
        <v>0</v>
      </c>
      <c r="M487" s="24">
        <f t="shared" si="249"/>
        <v>908969.1000000001</v>
      </c>
      <c r="N487" s="24">
        <f t="shared" si="249"/>
        <v>0</v>
      </c>
      <c r="O487" s="24">
        <f t="shared" si="249"/>
        <v>0</v>
      </c>
      <c r="P487" s="24">
        <f t="shared" si="249"/>
        <v>0</v>
      </c>
      <c r="Q487" s="2"/>
      <c r="AF487" s="66"/>
      <c r="AV487" s="66"/>
      <c r="BL487" s="66"/>
      <c r="CB487" s="66"/>
      <c r="CR487" s="66"/>
      <c r="DH487" s="66"/>
      <c r="DX487" s="66"/>
      <c r="EN487" s="66"/>
      <c r="FD487" s="66"/>
      <c r="FT487" s="66"/>
      <c r="GJ487" s="66"/>
      <c r="GZ487" s="66"/>
      <c r="HP487" s="66"/>
      <c r="IF487" s="66"/>
    </row>
    <row r="488" spans="1:240" ht="21.75" customHeight="1">
      <c r="A488" s="100"/>
      <c r="B488" s="88"/>
      <c r="C488" s="19"/>
      <c r="D488" s="19"/>
      <c r="E488" s="19"/>
      <c r="F488" s="23">
        <v>2024</v>
      </c>
      <c r="G488" s="24">
        <f aca="true" t="shared" si="250" ref="G488:P488">G500+G512+G524+G560+G536+G548</f>
        <v>783123.8999999999</v>
      </c>
      <c r="H488" s="24">
        <f t="shared" si="250"/>
        <v>0</v>
      </c>
      <c r="I488" s="24">
        <f t="shared" si="250"/>
        <v>247272.7</v>
      </c>
      <c r="J488" s="24">
        <f t="shared" si="250"/>
        <v>0</v>
      </c>
      <c r="K488" s="24">
        <f t="shared" si="250"/>
        <v>0</v>
      </c>
      <c r="L488" s="24">
        <f t="shared" si="250"/>
        <v>0</v>
      </c>
      <c r="M488" s="24">
        <f t="shared" si="250"/>
        <v>535851.2</v>
      </c>
      <c r="N488" s="24">
        <f t="shared" si="250"/>
        <v>0</v>
      </c>
      <c r="O488" s="24">
        <f t="shared" si="250"/>
        <v>0</v>
      </c>
      <c r="P488" s="24">
        <f t="shared" si="250"/>
        <v>0</v>
      </c>
      <c r="Q488" s="2"/>
      <c r="AF488" s="66"/>
      <c r="AV488" s="66"/>
      <c r="BL488" s="66"/>
      <c r="CB488" s="66"/>
      <c r="CR488" s="66"/>
      <c r="DH488" s="66"/>
      <c r="DX488" s="66"/>
      <c r="EN488" s="66"/>
      <c r="FD488" s="66"/>
      <c r="FT488" s="66"/>
      <c r="GJ488" s="66"/>
      <c r="GZ488" s="66"/>
      <c r="HP488" s="66"/>
      <c r="IF488" s="66"/>
    </row>
    <row r="489" spans="1:240" ht="21.75" customHeight="1">
      <c r="A489" s="101"/>
      <c r="B489" s="102"/>
      <c r="C489" s="19"/>
      <c r="D489" s="19"/>
      <c r="E489" s="19"/>
      <c r="F489" s="23">
        <v>2025</v>
      </c>
      <c r="G489" s="24">
        <f aca="true" t="shared" si="251" ref="G489:P489">G501+G513+G525+G561+G537+G549</f>
        <v>728668.1</v>
      </c>
      <c r="H489" s="24">
        <f t="shared" si="251"/>
        <v>0</v>
      </c>
      <c r="I489" s="24">
        <f t="shared" si="251"/>
        <v>728668.1</v>
      </c>
      <c r="J489" s="24">
        <f t="shared" si="251"/>
        <v>0</v>
      </c>
      <c r="K489" s="24">
        <f t="shared" si="251"/>
        <v>0</v>
      </c>
      <c r="L489" s="24">
        <f t="shared" si="251"/>
        <v>0</v>
      </c>
      <c r="M489" s="24">
        <f t="shared" si="251"/>
        <v>0</v>
      </c>
      <c r="N489" s="24">
        <f t="shared" si="251"/>
        <v>0</v>
      </c>
      <c r="O489" s="24">
        <f t="shared" si="251"/>
        <v>0</v>
      </c>
      <c r="P489" s="24">
        <f t="shared" si="251"/>
        <v>0</v>
      </c>
      <c r="Q489" s="2"/>
      <c r="AF489" s="66"/>
      <c r="AV489" s="66"/>
      <c r="BL489" s="66"/>
      <c r="CB489" s="66"/>
      <c r="CR489" s="66"/>
      <c r="DH489" s="66"/>
      <c r="DX489" s="66"/>
      <c r="EN489" s="66"/>
      <c r="FD489" s="66"/>
      <c r="FT489" s="66"/>
      <c r="GJ489" s="66"/>
      <c r="GZ489" s="66"/>
      <c r="HP489" s="66"/>
      <c r="IF489" s="66"/>
    </row>
    <row r="490" spans="1:253" ht="19.5" customHeight="1">
      <c r="A490" s="99"/>
      <c r="B490" s="85" t="s">
        <v>67</v>
      </c>
      <c r="C490" s="19"/>
      <c r="D490" s="19"/>
      <c r="E490" s="19"/>
      <c r="F490" s="20" t="s">
        <v>23</v>
      </c>
      <c r="G490" s="21">
        <f>I490+K490+M490+O490</f>
        <v>2204149.5</v>
      </c>
      <c r="H490" s="21">
        <f aca="true" t="shared" si="252" ref="H490:H501">J490+L490+N490+P490</f>
        <v>114710.6</v>
      </c>
      <c r="I490" s="21">
        <f>SUM(I491:I501)</f>
        <v>1398658.1</v>
      </c>
      <c r="J490" s="21">
        <f>SUM(J491:J501)</f>
        <v>92093.7</v>
      </c>
      <c r="K490" s="21">
        <f aca="true" t="shared" si="253" ref="K490:P490">SUM(K491:K501)</f>
        <v>0</v>
      </c>
      <c r="L490" s="21">
        <f t="shared" si="253"/>
        <v>0</v>
      </c>
      <c r="M490" s="21">
        <f t="shared" si="253"/>
        <v>805491.3999999999</v>
      </c>
      <c r="N490" s="21">
        <f t="shared" si="253"/>
        <v>22616.9</v>
      </c>
      <c r="O490" s="21">
        <f t="shared" si="253"/>
        <v>0</v>
      </c>
      <c r="P490" s="21">
        <f t="shared" si="253"/>
        <v>0</v>
      </c>
      <c r="Q490" s="91"/>
      <c r="R490" s="89"/>
      <c r="S490" s="89"/>
      <c r="T490" s="61"/>
      <c r="U490" s="45"/>
      <c r="V490" s="46"/>
      <c r="W490" s="46"/>
      <c r="X490" s="46"/>
      <c r="Y490" s="46"/>
      <c r="Z490" s="46"/>
      <c r="AA490" s="46"/>
      <c r="AB490" s="46"/>
      <c r="AC490" s="46"/>
      <c r="AD490" s="46"/>
      <c r="AE490" s="46"/>
      <c r="AF490" s="47"/>
      <c r="AG490" s="98"/>
      <c r="AH490" s="89"/>
      <c r="AI490" s="89"/>
      <c r="AJ490" s="89"/>
      <c r="AK490" s="61"/>
      <c r="AL490" s="45"/>
      <c r="AM490" s="46"/>
      <c r="AN490" s="46"/>
      <c r="AO490" s="46"/>
      <c r="AP490" s="46"/>
      <c r="AQ490" s="46"/>
      <c r="AR490" s="46"/>
      <c r="AS490" s="46"/>
      <c r="AT490" s="46"/>
      <c r="AU490" s="46"/>
      <c r="AV490" s="46"/>
      <c r="AW490" s="47"/>
      <c r="AX490" s="98"/>
      <c r="AY490" s="89"/>
      <c r="AZ490" s="89"/>
      <c r="BA490" s="89"/>
      <c r="BB490" s="61"/>
      <c r="BC490" s="45"/>
      <c r="BD490" s="46"/>
      <c r="BE490" s="46"/>
      <c r="BF490" s="46"/>
      <c r="BG490" s="46"/>
      <c r="BH490" s="46"/>
      <c r="BI490" s="46"/>
      <c r="BJ490" s="46"/>
      <c r="BK490" s="46"/>
      <c r="BL490" s="46"/>
      <c r="BM490" s="46"/>
      <c r="BN490" s="47"/>
      <c r="BO490" s="98"/>
      <c r="BP490" s="89"/>
      <c r="BQ490" s="89"/>
      <c r="BR490" s="89"/>
      <c r="BS490" s="61"/>
      <c r="BT490" s="45"/>
      <c r="BU490" s="46"/>
      <c r="BV490" s="46"/>
      <c r="BW490" s="46"/>
      <c r="BX490" s="46"/>
      <c r="BY490" s="46"/>
      <c r="BZ490" s="46"/>
      <c r="CA490" s="46"/>
      <c r="CB490" s="46"/>
      <c r="CC490" s="46"/>
      <c r="CD490" s="46"/>
      <c r="CE490" s="47"/>
      <c r="CF490" s="98"/>
      <c r="CG490" s="89"/>
      <c r="CH490" s="89"/>
      <c r="CI490" s="89"/>
      <c r="CJ490" s="61"/>
      <c r="CK490" s="45"/>
      <c r="CL490" s="46"/>
      <c r="CM490" s="46"/>
      <c r="CN490" s="46"/>
      <c r="CO490" s="46"/>
      <c r="CP490" s="46"/>
      <c r="CQ490" s="46"/>
      <c r="CR490" s="46"/>
      <c r="CS490" s="46"/>
      <c r="CT490" s="46"/>
      <c r="CU490" s="46"/>
      <c r="CV490" s="47"/>
      <c r="CW490" s="98"/>
      <c r="CX490" s="89"/>
      <c r="CY490" s="89"/>
      <c r="CZ490" s="89"/>
      <c r="DA490" s="61"/>
      <c r="DB490" s="45"/>
      <c r="DC490" s="46"/>
      <c r="DD490" s="48"/>
      <c r="DE490" s="21"/>
      <c r="DF490" s="21"/>
      <c r="DG490" s="21"/>
      <c r="DH490" s="21"/>
      <c r="DI490" s="21"/>
      <c r="DJ490" s="21"/>
      <c r="DK490" s="21"/>
      <c r="DL490" s="21"/>
      <c r="DM490" s="22"/>
      <c r="DN490" s="91"/>
      <c r="DO490" s="85"/>
      <c r="DP490" s="86"/>
      <c r="DQ490" s="87"/>
      <c r="DR490" s="19"/>
      <c r="DS490" s="20"/>
      <c r="DT490" s="21"/>
      <c r="DU490" s="21"/>
      <c r="DV490" s="21"/>
      <c r="DW490" s="21"/>
      <c r="DX490" s="21"/>
      <c r="DY490" s="21"/>
      <c r="DZ490" s="21"/>
      <c r="EA490" s="21"/>
      <c r="EB490" s="21"/>
      <c r="EC490" s="21"/>
      <c r="ED490" s="22"/>
      <c r="EE490" s="91"/>
      <c r="EF490" s="85"/>
      <c r="EG490" s="86"/>
      <c r="EH490" s="87"/>
      <c r="EI490" s="19"/>
      <c r="EJ490" s="20"/>
      <c r="EK490" s="21"/>
      <c r="EL490" s="21"/>
      <c r="EM490" s="21"/>
      <c r="EN490" s="21"/>
      <c r="EO490" s="21"/>
      <c r="EP490" s="21"/>
      <c r="EQ490" s="21"/>
      <c r="ER490" s="21"/>
      <c r="ES490" s="21"/>
      <c r="ET490" s="21"/>
      <c r="EU490" s="22"/>
      <c r="EV490" s="91"/>
      <c r="EW490" s="85"/>
      <c r="EX490" s="86"/>
      <c r="EY490" s="87"/>
      <c r="EZ490" s="19"/>
      <c r="FA490" s="20"/>
      <c r="FB490" s="21"/>
      <c r="FC490" s="21"/>
      <c r="FD490" s="21"/>
      <c r="FE490" s="21"/>
      <c r="FF490" s="21"/>
      <c r="FG490" s="21"/>
      <c r="FH490" s="21"/>
      <c r="FI490" s="21"/>
      <c r="FJ490" s="21"/>
      <c r="FK490" s="21"/>
      <c r="FL490" s="22"/>
      <c r="FM490" s="91"/>
      <c r="FN490" s="85"/>
      <c r="FO490" s="86"/>
      <c r="FP490" s="87"/>
      <c r="FQ490" s="19"/>
      <c r="FR490" s="20"/>
      <c r="FS490" s="21"/>
      <c r="FT490" s="21"/>
      <c r="FU490" s="21"/>
      <c r="FV490" s="21"/>
      <c r="FW490" s="21"/>
      <c r="FX490" s="21"/>
      <c r="FY490" s="21"/>
      <c r="FZ490" s="21"/>
      <c r="GA490" s="21"/>
      <c r="GB490" s="21"/>
      <c r="GC490" s="22"/>
      <c r="GD490" s="91"/>
      <c r="GE490" s="85"/>
      <c r="GF490" s="86"/>
      <c r="GG490" s="87"/>
      <c r="GH490" s="19"/>
      <c r="GI490" s="20"/>
      <c r="GJ490" s="21"/>
      <c r="GK490" s="21"/>
      <c r="GL490" s="21"/>
      <c r="GM490" s="21"/>
      <c r="GN490" s="21"/>
      <c r="GO490" s="21"/>
      <c r="GP490" s="21"/>
      <c r="GQ490" s="21"/>
      <c r="GR490" s="21"/>
      <c r="GS490" s="21"/>
      <c r="GT490" s="22"/>
      <c r="GU490" s="91"/>
      <c r="GV490" s="85"/>
      <c r="GW490" s="86"/>
      <c r="GX490" s="87"/>
      <c r="GY490" s="19"/>
      <c r="GZ490" s="20"/>
      <c r="HA490" s="21"/>
      <c r="HB490" s="21"/>
      <c r="HC490" s="21"/>
      <c r="HD490" s="21"/>
      <c r="HE490" s="21"/>
      <c r="HF490" s="21"/>
      <c r="HG490" s="21"/>
      <c r="HH490" s="21"/>
      <c r="HI490" s="21"/>
      <c r="HJ490" s="21"/>
      <c r="HK490" s="22"/>
      <c r="HL490" s="91"/>
      <c r="HM490" s="85"/>
      <c r="HN490" s="86"/>
      <c r="HO490" s="87"/>
      <c r="HP490" s="19"/>
      <c r="HQ490" s="20"/>
      <c r="HR490" s="21"/>
      <c r="HS490" s="21"/>
      <c r="HT490" s="21"/>
      <c r="HU490" s="21"/>
      <c r="HV490" s="21"/>
      <c r="HW490" s="21"/>
      <c r="HX490" s="21"/>
      <c r="HY490" s="21"/>
      <c r="HZ490" s="21"/>
      <c r="IA490" s="21"/>
      <c r="IB490" s="22"/>
      <c r="IC490" s="91"/>
      <c r="ID490" s="85"/>
      <c r="IE490" s="86"/>
      <c r="IF490" s="87"/>
      <c r="IG490" s="19"/>
      <c r="IH490" s="20"/>
      <c r="II490" s="21"/>
      <c r="IJ490" s="21"/>
      <c r="IK490" s="21"/>
      <c r="IL490" s="21"/>
      <c r="IM490" s="21"/>
      <c r="IN490" s="21"/>
      <c r="IO490" s="21"/>
      <c r="IP490" s="21"/>
      <c r="IQ490" s="21"/>
      <c r="IR490" s="21"/>
      <c r="IS490" s="22"/>
    </row>
    <row r="491" spans="1:253" ht="20.25" customHeight="1">
      <c r="A491" s="100"/>
      <c r="B491" s="88"/>
      <c r="C491" s="19"/>
      <c r="D491" s="19"/>
      <c r="E491" s="19"/>
      <c r="F491" s="23">
        <v>2015</v>
      </c>
      <c r="G491" s="24">
        <f>I491+K491+M491+O491</f>
        <v>14081.7</v>
      </c>
      <c r="H491" s="24">
        <f t="shared" si="252"/>
        <v>14081.7</v>
      </c>
      <c r="I491" s="24">
        <f aca="true" t="shared" si="254" ref="I491:P501">I431+I169</f>
        <v>7614.599999999999</v>
      </c>
      <c r="J491" s="24">
        <f t="shared" si="254"/>
        <v>7614.599999999999</v>
      </c>
      <c r="K491" s="24">
        <f t="shared" si="254"/>
        <v>0</v>
      </c>
      <c r="L491" s="24">
        <f t="shared" si="254"/>
        <v>0</v>
      </c>
      <c r="M491" s="24">
        <f t="shared" si="254"/>
        <v>6467.1</v>
      </c>
      <c r="N491" s="24">
        <f t="shared" si="254"/>
        <v>6467.1</v>
      </c>
      <c r="O491" s="24">
        <f t="shared" si="254"/>
        <v>0</v>
      </c>
      <c r="P491" s="24">
        <f t="shared" si="254"/>
        <v>0</v>
      </c>
      <c r="Q491" s="91"/>
      <c r="R491" s="89"/>
      <c r="S491" s="89"/>
      <c r="T491" s="61"/>
      <c r="U491" s="49"/>
      <c r="V491" s="50"/>
      <c r="W491" s="50"/>
      <c r="X491" s="50"/>
      <c r="Y491" s="50"/>
      <c r="Z491" s="50"/>
      <c r="AA491" s="50"/>
      <c r="AB491" s="50"/>
      <c r="AC491" s="50"/>
      <c r="AD491" s="50"/>
      <c r="AE491" s="50"/>
      <c r="AF491" s="47"/>
      <c r="AG491" s="98"/>
      <c r="AH491" s="89"/>
      <c r="AI491" s="89"/>
      <c r="AJ491" s="89"/>
      <c r="AK491" s="61"/>
      <c r="AL491" s="49"/>
      <c r="AM491" s="50"/>
      <c r="AN491" s="50"/>
      <c r="AO491" s="50"/>
      <c r="AP491" s="50"/>
      <c r="AQ491" s="50"/>
      <c r="AR491" s="50"/>
      <c r="AS491" s="50"/>
      <c r="AT491" s="50"/>
      <c r="AU491" s="50"/>
      <c r="AV491" s="50"/>
      <c r="AW491" s="47"/>
      <c r="AX491" s="98"/>
      <c r="AY491" s="89"/>
      <c r="AZ491" s="89"/>
      <c r="BA491" s="89"/>
      <c r="BB491" s="61"/>
      <c r="BC491" s="49"/>
      <c r="BD491" s="50"/>
      <c r="BE491" s="50"/>
      <c r="BF491" s="50"/>
      <c r="BG491" s="50"/>
      <c r="BH491" s="50"/>
      <c r="BI491" s="50"/>
      <c r="BJ491" s="50"/>
      <c r="BK491" s="50"/>
      <c r="BL491" s="50"/>
      <c r="BM491" s="50"/>
      <c r="BN491" s="47"/>
      <c r="BO491" s="98"/>
      <c r="BP491" s="89"/>
      <c r="BQ491" s="89"/>
      <c r="BR491" s="89"/>
      <c r="BS491" s="61"/>
      <c r="BT491" s="49"/>
      <c r="BU491" s="50"/>
      <c r="BV491" s="50"/>
      <c r="BW491" s="50"/>
      <c r="BX491" s="50"/>
      <c r="BY491" s="50"/>
      <c r="BZ491" s="50"/>
      <c r="CA491" s="50"/>
      <c r="CB491" s="50"/>
      <c r="CC491" s="50"/>
      <c r="CD491" s="50"/>
      <c r="CE491" s="47"/>
      <c r="CF491" s="98"/>
      <c r="CG491" s="89"/>
      <c r="CH491" s="89"/>
      <c r="CI491" s="89"/>
      <c r="CJ491" s="61"/>
      <c r="CK491" s="49"/>
      <c r="CL491" s="50"/>
      <c r="CM491" s="50"/>
      <c r="CN491" s="50"/>
      <c r="CO491" s="50"/>
      <c r="CP491" s="50"/>
      <c r="CQ491" s="50"/>
      <c r="CR491" s="50"/>
      <c r="CS491" s="50"/>
      <c r="CT491" s="50"/>
      <c r="CU491" s="50"/>
      <c r="CV491" s="47"/>
      <c r="CW491" s="98"/>
      <c r="CX491" s="89"/>
      <c r="CY491" s="89"/>
      <c r="CZ491" s="89"/>
      <c r="DA491" s="61"/>
      <c r="DB491" s="49"/>
      <c r="DC491" s="50"/>
      <c r="DD491" s="51"/>
      <c r="DE491" s="24"/>
      <c r="DF491" s="24"/>
      <c r="DG491" s="24"/>
      <c r="DH491" s="24"/>
      <c r="DI491" s="24"/>
      <c r="DJ491" s="24"/>
      <c r="DK491" s="24"/>
      <c r="DL491" s="24"/>
      <c r="DM491" s="22"/>
      <c r="DN491" s="91"/>
      <c r="DO491" s="88"/>
      <c r="DP491" s="89"/>
      <c r="DQ491" s="90"/>
      <c r="DR491" s="19"/>
      <c r="DS491" s="23"/>
      <c r="DT491" s="24"/>
      <c r="DU491" s="24"/>
      <c r="DV491" s="24"/>
      <c r="DW491" s="24"/>
      <c r="DX491" s="24"/>
      <c r="DY491" s="24"/>
      <c r="DZ491" s="24"/>
      <c r="EA491" s="24"/>
      <c r="EB491" s="24"/>
      <c r="EC491" s="24"/>
      <c r="ED491" s="22"/>
      <c r="EE491" s="91"/>
      <c r="EF491" s="88"/>
      <c r="EG491" s="89"/>
      <c r="EH491" s="90"/>
      <c r="EI491" s="19"/>
      <c r="EJ491" s="23"/>
      <c r="EK491" s="24"/>
      <c r="EL491" s="24"/>
      <c r="EM491" s="24"/>
      <c r="EN491" s="24"/>
      <c r="EO491" s="24"/>
      <c r="EP491" s="24"/>
      <c r="EQ491" s="24"/>
      <c r="ER491" s="24"/>
      <c r="ES491" s="24"/>
      <c r="ET491" s="24"/>
      <c r="EU491" s="22"/>
      <c r="EV491" s="91"/>
      <c r="EW491" s="88"/>
      <c r="EX491" s="89"/>
      <c r="EY491" s="90"/>
      <c r="EZ491" s="19"/>
      <c r="FA491" s="23"/>
      <c r="FB491" s="24"/>
      <c r="FC491" s="24"/>
      <c r="FD491" s="24"/>
      <c r="FE491" s="24"/>
      <c r="FF491" s="24"/>
      <c r="FG491" s="24"/>
      <c r="FH491" s="24"/>
      <c r="FI491" s="24"/>
      <c r="FJ491" s="24"/>
      <c r="FK491" s="24"/>
      <c r="FL491" s="22"/>
      <c r="FM491" s="91"/>
      <c r="FN491" s="88"/>
      <c r="FO491" s="89"/>
      <c r="FP491" s="90"/>
      <c r="FQ491" s="19"/>
      <c r="FR491" s="23"/>
      <c r="FS491" s="24"/>
      <c r="FT491" s="24"/>
      <c r="FU491" s="24"/>
      <c r="FV491" s="24"/>
      <c r="FW491" s="24"/>
      <c r="FX491" s="24"/>
      <c r="FY491" s="24"/>
      <c r="FZ491" s="24"/>
      <c r="GA491" s="24"/>
      <c r="GB491" s="24"/>
      <c r="GC491" s="22"/>
      <c r="GD491" s="91"/>
      <c r="GE491" s="88"/>
      <c r="GF491" s="89"/>
      <c r="GG491" s="90"/>
      <c r="GH491" s="19"/>
      <c r="GI491" s="23"/>
      <c r="GJ491" s="24"/>
      <c r="GK491" s="24"/>
      <c r="GL491" s="24"/>
      <c r="GM491" s="24"/>
      <c r="GN491" s="24"/>
      <c r="GO491" s="24"/>
      <c r="GP491" s="24"/>
      <c r="GQ491" s="24"/>
      <c r="GR491" s="24"/>
      <c r="GS491" s="24"/>
      <c r="GT491" s="22"/>
      <c r="GU491" s="91"/>
      <c r="GV491" s="88"/>
      <c r="GW491" s="89"/>
      <c r="GX491" s="90"/>
      <c r="GY491" s="19"/>
      <c r="GZ491" s="23"/>
      <c r="HA491" s="24"/>
      <c r="HB491" s="24"/>
      <c r="HC491" s="24"/>
      <c r="HD491" s="24"/>
      <c r="HE491" s="24"/>
      <c r="HF491" s="24"/>
      <c r="HG491" s="24"/>
      <c r="HH491" s="24"/>
      <c r="HI491" s="24"/>
      <c r="HJ491" s="24"/>
      <c r="HK491" s="22"/>
      <c r="HL491" s="91"/>
      <c r="HM491" s="88"/>
      <c r="HN491" s="89"/>
      <c r="HO491" s="90"/>
      <c r="HP491" s="19"/>
      <c r="HQ491" s="23"/>
      <c r="HR491" s="24"/>
      <c r="HS491" s="24"/>
      <c r="HT491" s="24"/>
      <c r="HU491" s="24"/>
      <c r="HV491" s="24"/>
      <c r="HW491" s="24"/>
      <c r="HX491" s="24"/>
      <c r="HY491" s="24"/>
      <c r="HZ491" s="24"/>
      <c r="IA491" s="24"/>
      <c r="IB491" s="22"/>
      <c r="IC491" s="91"/>
      <c r="ID491" s="88"/>
      <c r="IE491" s="89"/>
      <c r="IF491" s="90"/>
      <c r="IG491" s="19"/>
      <c r="IH491" s="23"/>
      <c r="II491" s="24"/>
      <c r="IJ491" s="24"/>
      <c r="IK491" s="24"/>
      <c r="IL491" s="24"/>
      <c r="IM491" s="24"/>
      <c r="IN491" s="24"/>
      <c r="IO491" s="24"/>
      <c r="IP491" s="24"/>
      <c r="IQ491" s="24"/>
      <c r="IR491" s="24"/>
      <c r="IS491" s="22"/>
    </row>
    <row r="492" spans="1:253" ht="19.5" customHeight="1">
      <c r="A492" s="100"/>
      <c r="B492" s="88"/>
      <c r="C492" s="23"/>
      <c r="D492" s="23"/>
      <c r="E492" s="23"/>
      <c r="F492" s="23">
        <v>2016</v>
      </c>
      <c r="G492" s="24">
        <f aca="true" t="shared" si="255" ref="G492:G501">I492+K492+M492+O492</f>
        <v>20005.4</v>
      </c>
      <c r="H492" s="24">
        <f t="shared" si="252"/>
        <v>20005.4</v>
      </c>
      <c r="I492" s="24">
        <f t="shared" si="254"/>
        <v>10533.6</v>
      </c>
      <c r="J492" s="24">
        <f t="shared" si="254"/>
        <v>10533.6</v>
      </c>
      <c r="K492" s="24">
        <f t="shared" si="254"/>
        <v>0</v>
      </c>
      <c r="L492" s="24">
        <f t="shared" si="254"/>
        <v>0</v>
      </c>
      <c r="M492" s="24">
        <f t="shared" si="254"/>
        <v>9471.8</v>
      </c>
      <c r="N492" s="24">
        <f t="shared" si="254"/>
        <v>9471.8</v>
      </c>
      <c r="O492" s="24">
        <f t="shared" si="254"/>
        <v>0</v>
      </c>
      <c r="P492" s="24">
        <f t="shared" si="254"/>
        <v>0</v>
      </c>
      <c r="Q492" s="91"/>
      <c r="R492" s="89"/>
      <c r="S492" s="89"/>
      <c r="T492" s="49"/>
      <c r="U492" s="49"/>
      <c r="V492" s="50"/>
      <c r="W492" s="50"/>
      <c r="X492" s="50"/>
      <c r="Y492" s="50"/>
      <c r="Z492" s="50"/>
      <c r="AA492" s="50"/>
      <c r="AB492" s="50"/>
      <c r="AC492" s="50"/>
      <c r="AD492" s="50"/>
      <c r="AE492" s="50"/>
      <c r="AF492" s="47"/>
      <c r="AG492" s="98"/>
      <c r="AH492" s="89"/>
      <c r="AI492" s="89"/>
      <c r="AJ492" s="89"/>
      <c r="AK492" s="49"/>
      <c r="AL492" s="49"/>
      <c r="AM492" s="50"/>
      <c r="AN492" s="50"/>
      <c r="AO492" s="50"/>
      <c r="AP492" s="50"/>
      <c r="AQ492" s="50"/>
      <c r="AR492" s="50"/>
      <c r="AS492" s="50"/>
      <c r="AT492" s="50"/>
      <c r="AU492" s="50"/>
      <c r="AV492" s="50"/>
      <c r="AW492" s="47"/>
      <c r="AX492" s="98"/>
      <c r="AY492" s="89"/>
      <c r="AZ492" s="89"/>
      <c r="BA492" s="89"/>
      <c r="BB492" s="49"/>
      <c r="BC492" s="49"/>
      <c r="BD492" s="50"/>
      <c r="BE492" s="50"/>
      <c r="BF492" s="50"/>
      <c r="BG492" s="50"/>
      <c r="BH492" s="50"/>
      <c r="BI492" s="50"/>
      <c r="BJ492" s="50"/>
      <c r="BK492" s="50"/>
      <c r="BL492" s="50"/>
      <c r="BM492" s="50"/>
      <c r="BN492" s="47"/>
      <c r="BO492" s="98"/>
      <c r="BP492" s="89"/>
      <c r="BQ492" s="89"/>
      <c r="BR492" s="89"/>
      <c r="BS492" s="49"/>
      <c r="BT492" s="49"/>
      <c r="BU492" s="50"/>
      <c r="BV492" s="50"/>
      <c r="BW492" s="50"/>
      <c r="BX492" s="50"/>
      <c r="BY492" s="50"/>
      <c r="BZ492" s="50"/>
      <c r="CA492" s="50"/>
      <c r="CB492" s="50"/>
      <c r="CC492" s="50"/>
      <c r="CD492" s="50"/>
      <c r="CE492" s="47"/>
      <c r="CF492" s="98"/>
      <c r="CG492" s="89"/>
      <c r="CH492" s="89"/>
      <c r="CI492" s="89"/>
      <c r="CJ492" s="49"/>
      <c r="CK492" s="49"/>
      <c r="CL492" s="50"/>
      <c r="CM492" s="50"/>
      <c r="CN492" s="50"/>
      <c r="CO492" s="50"/>
      <c r="CP492" s="50"/>
      <c r="CQ492" s="50"/>
      <c r="CR492" s="50"/>
      <c r="CS492" s="50"/>
      <c r="CT492" s="50"/>
      <c r="CU492" s="50"/>
      <c r="CV492" s="47"/>
      <c r="CW492" s="98"/>
      <c r="CX492" s="89"/>
      <c r="CY492" s="89"/>
      <c r="CZ492" s="89"/>
      <c r="DA492" s="49"/>
      <c r="DB492" s="49"/>
      <c r="DC492" s="50"/>
      <c r="DD492" s="51"/>
      <c r="DE492" s="24"/>
      <c r="DF492" s="24"/>
      <c r="DG492" s="24"/>
      <c r="DH492" s="24"/>
      <c r="DI492" s="24"/>
      <c r="DJ492" s="24"/>
      <c r="DK492" s="24"/>
      <c r="DL492" s="24"/>
      <c r="DM492" s="22"/>
      <c r="DN492" s="91"/>
      <c r="DO492" s="88"/>
      <c r="DP492" s="89"/>
      <c r="DQ492" s="90"/>
      <c r="DR492" s="23"/>
      <c r="DS492" s="23"/>
      <c r="DT492" s="24"/>
      <c r="DU492" s="24"/>
      <c r="DV492" s="24"/>
      <c r="DW492" s="24"/>
      <c r="DX492" s="24"/>
      <c r="DY492" s="24"/>
      <c r="DZ492" s="24"/>
      <c r="EA492" s="24"/>
      <c r="EB492" s="24"/>
      <c r="EC492" s="24"/>
      <c r="ED492" s="22"/>
      <c r="EE492" s="91"/>
      <c r="EF492" s="88"/>
      <c r="EG492" s="89"/>
      <c r="EH492" s="90"/>
      <c r="EI492" s="23"/>
      <c r="EJ492" s="23"/>
      <c r="EK492" s="24"/>
      <c r="EL492" s="24"/>
      <c r="EM492" s="24"/>
      <c r="EN492" s="24"/>
      <c r="EO492" s="24"/>
      <c r="EP492" s="24"/>
      <c r="EQ492" s="24"/>
      <c r="ER492" s="24"/>
      <c r="ES492" s="24"/>
      <c r="ET492" s="24"/>
      <c r="EU492" s="22"/>
      <c r="EV492" s="91"/>
      <c r="EW492" s="88"/>
      <c r="EX492" s="89"/>
      <c r="EY492" s="90"/>
      <c r="EZ492" s="23"/>
      <c r="FA492" s="23"/>
      <c r="FB492" s="24"/>
      <c r="FC492" s="24"/>
      <c r="FD492" s="24"/>
      <c r="FE492" s="24"/>
      <c r="FF492" s="24"/>
      <c r="FG492" s="24"/>
      <c r="FH492" s="24"/>
      <c r="FI492" s="24"/>
      <c r="FJ492" s="24"/>
      <c r="FK492" s="24"/>
      <c r="FL492" s="22"/>
      <c r="FM492" s="91"/>
      <c r="FN492" s="88"/>
      <c r="FO492" s="89"/>
      <c r="FP492" s="90"/>
      <c r="FQ492" s="23"/>
      <c r="FR492" s="23"/>
      <c r="FS492" s="24"/>
      <c r="FT492" s="24"/>
      <c r="FU492" s="24"/>
      <c r="FV492" s="24"/>
      <c r="FW492" s="24"/>
      <c r="FX492" s="24"/>
      <c r="FY492" s="24"/>
      <c r="FZ492" s="24"/>
      <c r="GA492" s="24"/>
      <c r="GB492" s="24"/>
      <c r="GC492" s="22"/>
      <c r="GD492" s="91"/>
      <c r="GE492" s="88"/>
      <c r="GF492" s="89"/>
      <c r="GG492" s="90"/>
      <c r="GH492" s="23"/>
      <c r="GI492" s="23"/>
      <c r="GJ492" s="24"/>
      <c r="GK492" s="24"/>
      <c r="GL492" s="24"/>
      <c r="GM492" s="24"/>
      <c r="GN492" s="24"/>
      <c r="GO492" s="24"/>
      <c r="GP492" s="24"/>
      <c r="GQ492" s="24"/>
      <c r="GR492" s="24"/>
      <c r="GS492" s="24"/>
      <c r="GT492" s="22"/>
      <c r="GU492" s="91"/>
      <c r="GV492" s="88"/>
      <c r="GW492" s="89"/>
      <c r="GX492" s="90"/>
      <c r="GY492" s="23"/>
      <c r="GZ492" s="23"/>
      <c r="HA492" s="24"/>
      <c r="HB492" s="24"/>
      <c r="HC492" s="24"/>
      <c r="HD492" s="24"/>
      <c r="HE492" s="24"/>
      <c r="HF492" s="24"/>
      <c r="HG492" s="24"/>
      <c r="HH492" s="24"/>
      <c r="HI492" s="24"/>
      <c r="HJ492" s="24"/>
      <c r="HK492" s="22"/>
      <c r="HL492" s="91"/>
      <c r="HM492" s="88"/>
      <c r="HN492" s="89"/>
      <c r="HO492" s="90"/>
      <c r="HP492" s="23"/>
      <c r="HQ492" s="23"/>
      <c r="HR492" s="24"/>
      <c r="HS492" s="24"/>
      <c r="HT492" s="24"/>
      <c r="HU492" s="24"/>
      <c r="HV492" s="24"/>
      <c r="HW492" s="24"/>
      <c r="HX492" s="24"/>
      <c r="HY492" s="24"/>
      <c r="HZ492" s="24"/>
      <c r="IA492" s="24"/>
      <c r="IB492" s="22"/>
      <c r="IC492" s="91"/>
      <c r="ID492" s="88"/>
      <c r="IE492" s="89"/>
      <c r="IF492" s="90"/>
      <c r="IG492" s="23"/>
      <c r="IH492" s="23"/>
      <c r="II492" s="24"/>
      <c r="IJ492" s="24"/>
      <c r="IK492" s="24"/>
      <c r="IL492" s="24"/>
      <c r="IM492" s="24"/>
      <c r="IN492" s="24"/>
      <c r="IO492" s="24"/>
      <c r="IP492" s="24"/>
      <c r="IQ492" s="24"/>
      <c r="IR492" s="24"/>
      <c r="IS492" s="22"/>
    </row>
    <row r="493" spans="1:253" ht="21.75" customHeight="1">
      <c r="A493" s="100"/>
      <c r="B493" s="88"/>
      <c r="C493" s="23"/>
      <c r="D493" s="23"/>
      <c r="E493" s="23"/>
      <c r="F493" s="23">
        <v>2017</v>
      </c>
      <c r="G493" s="24">
        <f t="shared" si="255"/>
        <v>15632.7</v>
      </c>
      <c r="H493" s="24">
        <f t="shared" si="252"/>
        <v>15632.7</v>
      </c>
      <c r="I493" s="24">
        <f t="shared" si="254"/>
        <v>12293.7</v>
      </c>
      <c r="J493" s="24">
        <f t="shared" si="254"/>
        <v>12293.7</v>
      </c>
      <c r="K493" s="24">
        <f t="shared" si="254"/>
        <v>0</v>
      </c>
      <c r="L493" s="24">
        <f t="shared" si="254"/>
        <v>0</v>
      </c>
      <c r="M493" s="24">
        <f t="shared" si="254"/>
        <v>3339</v>
      </c>
      <c r="N493" s="24">
        <f t="shared" si="254"/>
        <v>3339</v>
      </c>
      <c r="O493" s="24">
        <f t="shared" si="254"/>
        <v>0</v>
      </c>
      <c r="P493" s="24">
        <f t="shared" si="254"/>
        <v>0</v>
      </c>
      <c r="Q493" s="91"/>
      <c r="R493" s="89"/>
      <c r="S493" s="89"/>
      <c r="T493" s="49"/>
      <c r="U493" s="49"/>
      <c r="V493" s="50"/>
      <c r="W493" s="50"/>
      <c r="X493" s="50"/>
      <c r="Y493" s="50"/>
      <c r="Z493" s="50"/>
      <c r="AA493" s="50"/>
      <c r="AB493" s="50"/>
      <c r="AC493" s="50"/>
      <c r="AD493" s="50"/>
      <c r="AE493" s="50"/>
      <c r="AF493" s="47"/>
      <c r="AG493" s="98"/>
      <c r="AH493" s="89"/>
      <c r="AI493" s="89"/>
      <c r="AJ493" s="89"/>
      <c r="AK493" s="49"/>
      <c r="AL493" s="49"/>
      <c r="AM493" s="50"/>
      <c r="AN493" s="50"/>
      <c r="AO493" s="50"/>
      <c r="AP493" s="50"/>
      <c r="AQ493" s="50"/>
      <c r="AR493" s="50"/>
      <c r="AS493" s="50"/>
      <c r="AT493" s="50"/>
      <c r="AU493" s="50"/>
      <c r="AV493" s="50"/>
      <c r="AW493" s="47"/>
      <c r="AX493" s="98"/>
      <c r="AY493" s="89"/>
      <c r="AZ493" s="89"/>
      <c r="BA493" s="89"/>
      <c r="BB493" s="49"/>
      <c r="BC493" s="49"/>
      <c r="BD493" s="50"/>
      <c r="BE493" s="50"/>
      <c r="BF493" s="50"/>
      <c r="BG493" s="50"/>
      <c r="BH493" s="50"/>
      <c r="BI493" s="50"/>
      <c r="BJ493" s="50"/>
      <c r="BK493" s="50"/>
      <c r="BL493" s="50"/>
      <c r="BM493" s="50"/>
      <c r="BN493" s="47"/>
      <c r="BO493" s="98"/>
      <c r="BP493" s="89"/>
      <c r="BQ493" s="89"/>
      <c r="BR493" s="89"/>
      <c r="BS493" s="49"/>
      <c r="BT493" s="49"/>
      <c r="BU493" s="50"/>
      <c r="BV493" s="50"/>
      <c r="BW493" s="50"/>
      <c r="BX493" s="50"/>
      <c r="BY493" s="50"/>
      <c r="BZ493" s="50"/>
      <c r="CA493" s="50"/>
      <c r="CB493" s="50"/>
      <c r="CC493" s="50"/>
      <c r="CD493" s="50"/>
      <c r="CE493" s="47"/>
      <c r="CF493" s="98"/>
      <c r="CG493" s="89"/>
      <c r="CH493" s="89"/>
      <c r="CI493" s="89"/>
      <c r="CJ493" s="49"/>
      <c r="CK493" s="49"/>
      <c r="CL493" s="50"/>
      <c r="CM493" s="50"/>
      <c r="CN493" s="50"/>
      <c r="CO493" s="50"/>
      <c r="CP493" s="50"/>
      <c r="CQ493" s="50"/>
      <c r="CR493" s="50"/>
      <c r="CS493" s="50"/>
      <c r="CT493" s="50"/>
      <c r="CU493" s="50"/>
      <c r="CV493" s="47"/>
      <c r="CW493" s="98"/>
      <c r="CX493" s="89"/>
      <c r="CY493" s="89"/>
      <c r="CZ493" s="89"/>
      <c r="DA493" s="49"/>
      <c r="DB493" s="49"/>
      <c r="DC493" s="50"/>
      <c r="DD493" s="51"/>
      <c r="DE493" s="24"/>
      <c r="DF493" s="24"/>
      <c r="DG493" s="24"/>
      <c r="DH493" s="24"/>
      <c r="DI493" s="24"/>
      <c r="DJ493" s="24"/>
      <c r="DK493" s="24"/>
      <c r="DL493" s="24"/>
      <c r="DM493" s="22"/>
      <c r="DN493" s="91"/>
      <c r="DO493" s="88"/>
      <c r="DP493" s="89"/>
      <c r="DQ493" s="90"/>
      <c r="DR493" s="23"/>
      <c r="DS493" s="23"/>
      <c r="DT493" s="24"/>
      <c r="DU493" s="24"/>
      <c r="DV493" s="24"/>
      <c r="DW493" s="24"/>
      <c r="DX493" s="24"/>
      <c r="DY493" s="24"/>
      <c r="DZ493" s="24"/>
      <c r="EA493" s="24"/>
      <c r="EB493" s="24"/>
      <c r="EC493" s="24"/>
      <c r="ED493" s="22"/>
      <c r="EE493" s="91"/>
      <c r="EF493" s="88"/>
      <c r="EG493" s="89"/>
      <c r="EH493" s="90"/>
      <c r="EI493" s="23"/>
      <c r="EJ493" s="23"/>
      <c r="EK493" s="24"/>
      <c r="EL493" s="24"/>
      <c r="EM493" s="24"/>
      <c r="EN493" s="24"/>
      <c r="EO493" s="24"/>
      <c r="EP493" s="24"/>
      <c r="EQ493" s="24"/>
      <c r="ER493" s="24"/>
      <c r="ES493" s="24"/>
      <c r="ET493" s="24"/>
      <c r="EU493" s="22"/>
      <c r="EV493" s="91"/>
      <c r="EW493" s="88"/>
      <c r="EX493" s="89"/>
      <c r="EY493" s="90"/>
      <c r="EZ493" s="23"/>
      <c r="FA493" s="23"/>
      <c r="FB493" s="24"/>
      <c r="FC493" s="24"/>
      <c r="FD493" s="24"/>
      <c r="FE493" s="24"/>
      <c r="FF493" s="24"/>
      <c r="FG493" s="24"/>
      <c r="FH493" s="24"/>
      <c r="FI493" s="24"/>
      <c r="FJ493" s="24"/>
      <c r="FK493" s="24"/>
      <c r="FL493" s="22"/>
      <c r="FM493" s="91"/>
      <c r="FN493" s="88"/>
      <c r="FO493" s="89"/>
      <c r="FP493" s="90"/>
      <c r="FQ493" s="23"/>
      <c r="FR493" s="23"/>
      <c r="FS493" s="24"/>
      <c r="FT493" s="24"/>
      <c r="FU493" s="24"/>
      <c r="FV493" s="24"/>
      <c r="FW493" s="24"/>
      <c r="FX493" s="24"/>
      <c r="FY493" s="24"/>
      <c r="FZ493" s="24"/>
      <c r="GA493" s="24"/>
      <c r="GB493" s="24"/>
      <c r="GC493" s="22"/>
      <c r="GD493" s="91"/>
      <c r="GE493" s="88"/>
      <c r="GF493" s="89"/>
      <c r="GG493" s="90"/>
      <c r="GH493" s="23"/>
      <c r="GI493" s="23"/>
      <c r="GJ493" s="24"/>
      <c r="GK493" s="24"/>
      <c r="GL493" s="24"/>
      <c r="GM493" s="24"/>
      <c r="GN493" s="24"/>
      <c r="GO493" s="24"/>
      <c r="GP493" s="24"/>
      <c r="GQ493" s="24"/>
      <c r="GR493" s="24"/>
      <c r="GS493" s="24"/>
      <c r="GT493" s="22"/>
      <c r="GU493" s="91"/>
      <c r="GV493" s="88"/>
      <c r="GW493" s="89"/>
      <c r="GX493" s="90"/>
      <c r="GY493" s="23"/>
      <c r="GZ493" s="23"/>
      <c r="HA493" s="24"/>
      <c r="HB493" s="24"/>
      <c r="HC493" s="24"/>
      <c r="HD493" s="24"/>
      <c r="HE493" s="24"/>
      <c r="HF493" s="24"/>
      <c r="HG493" s="24"/>
      <c r="HH493" s="24"/>
      <c r="HI493" s="24"/>
      <c r="HJ493" s="24"/>
      <c r="HK493" s="22"/>
      <c r="HL493" s="91"/>
      <c r="HM493" s="88"/>
      <c r="HN493" s="89"/>
      <c r="HO493" s="90"/>
      <c r="HP493" s="23"/>
      <c r="HQ493" s="23"/>
      <c r="HR493" s="24"/>
      <c r="HS493" s="24"/>
      <c r="HT493" s="24"/>
      <c r="HU493" s="24"/>
      <c r="HV493" s="24"/>
      <c r="HW493" s="24"/>
      <c r="HX493" s="24"/>
      <c r="HY493" s="24"/>
      <c r="HZ493" s="24"/>
      <c r="IA493" s="24"/>
      <c r="IB493" s="22"/>
      <c r="IC493" s="91"/>
      <c r="ID493" s="88"/>
      <c r="IE493" s="89"/>
      <c r="IF493" s="90"/>
      <c r="IG493" s="23"/>
      <c r="IH493" s="23"/>
      <c r="II493" s="24"/>
      <c r="IJ493" s="24"/>
      <c r="IK493" s="24"/>
      <c r="IL493" s="24"/>
      <c r="IM493" s="24"/>
      <c r="IN493" s="24"/>
      <c r="IO493" s="24"/>
      <c r="IP493" s="24"/>
      <c r="IQ493" s="24"/>
      <c r="IR493" s="24"/>
      <c r="IS493" s="22"/>
    </row>
    <row r="494" spans="1:253" ht="21.75" customHeight="1">
      <c r="A494" s="100"/>
      <c r="B494" s="88"/>
      <c r="C494" s="23"/>
      <c r="D494" s="23"/>
      <c r="E494" s="23"/>
      <c r="F494" s="23">
        <v>2018</v>
      </c>
      <c r="G494" s="24">
        <f t="shared" si="255"/>
        <v>3696.8</v>
      </c>
      <c r="H494" s="24">
        <f t="shared" si="252"/>
        <v>3696.8</v>
      </c>
      <c r="I494" s="24">
        <f t="shared" si="254"/>
        <v>357.8</v>
      </c>
      <c r="J494" s="24">
        <f t="shared" si="254"/>
        <v>357.8</v>
      </c>
      <c r="K494" s="24">
        <f t="shared" si="254"/>
        <v>0</v>
      </c>
      <c r="L494" s="24">
        <f t="shared" si="254"/>
        <v>0</v>
      </c>
      <c r="M494" s="24">
        <f t="shared" si="254"/>
        <v>3339</v>
      </c>
      <c r="N494" s="24">
        <f t="shared" si="254"/>
        <v>3339</v>
      </c>
      <c r="O494" s="24">
        <f t="shared" si="254"/>
        <v>0</v>
      </c>
      <c r="P494" s="24">
        <f t="shared" si="254"/>
        <v>0</v>
      </c>
      <c r="Q494" s="91"/>
      <c r="R494" s="89"/>
      <c r="S494" s="89"/>
      <c r="T494" s="49"/>
      <c r="U494" s="49"/>
      <c r="V494" s="50"/>
      <c r="W494" s="50"/>
      <c r="X494" s="50"/>
      <c r="Y494" s="50"/>
      <c r="Z494" s="50"/>
      <c r="AA494" s="50"/>
      <c r="AB494" s="50"/>
      <c r="AC494" s="50"/>
      <c r="AD494" s="50"/>
      <c r="AE494" s="50"/>
      <c r="AF494" s="47"/>
      <c r="AG494" s="98"/>
      <c r="AH494" s="89"/>
      <c r="AI494" s="89"/>
      <c r="AJ494" s="89"/>
      <c r="AK494" s="49"/>
      <c r="AL494" s="49"/>
      <c r="AM494" s="50"/>
      <c r="AN494" s="50"/>
      <c r="AO494" s="50"/>
      <c r="AP494" s="50"/>
      <c r="AQ494" s="50"/>
      <c r="AR494" s="50"/>
      <c r="AS494" s="50"/>
      <c r="AT494" s="50"/>
      <c r="AU494" s="50"/>
      <c r="AV494" s="50"/>
      <c r="AW494" s="47"/>
      <c r="AX494" s="98"/>
      <c r="AY494" s="89"/>
      <c r="AZ494" s="89"/>
      <c r="BA494" s="89"/>
      <c r="BB494" s="49"/>
      <c r="BC494" s="49"/>
      <c r="BD494" s="50"/>
      <c r="BE494" s="50"/>
      <c r="BF494" s="50"/>
      <c r="BG494" s="50"/>
      <c r="BH494" s="50"/>
      <c r="BI494" s="50"/>
      <c r="BJ494" s="50"/>
      <c r="BK494" s="50"/>
      <c r="BL494" s="50"/>
      <c r="BM494" s="50"/>
      <c r="BN494" s="47"/>
      <c r="BO494" s="98"/>
      <c r="BP494" s="89"/>
      <c r="BQ494" s="89"/>
      <c r="BR494" s="89"/>
      <c r="BS494" s="49"/>
      <c r="BT494" s="49"/>
      <c r="BU494" s="50"/>
      <c r="BV494" s="50"/>
      <c r="BW494" s="50"/>
      <c r="BX494" s="50"/>
      <c r="BY494" s="50"/>
      <c r="BZ494" s="50"/>
      <c r="CA494" s="50"/>
      <c r="CB494" s="50"/>
      <c r="CC494" s="50"/>
      <c r="CD494" s="50"/>
      <c r="CE494" s="47"/>
      <c r="CF494" s="98"/>
      <c r="CG494" s="89"/>
      <c r="CH494" s="89"/>
      <c r="CI494" s="89"/>
      <c r="CJ494" s="49"/>
      <c r="CK494" s="49"/>
      <c r="CL494" s="50"/>
      <c r="CM494" s="50"/>
      <c r="CN494" s="50"/>
      <c r="CO494" s="50"/>
      <c r="CP494" s="50"/>
      <c r="CQ494" s="50"/>
      <c r="CR494" s="50"/>
      <c r="CS494" s="50"/>
      <c r="CT494" s="50"/>
      <c r="CU494" s="50"/>
      <c r="CV494" s="47"/>
      <c r="CW494" s="98"/>
      <c r="CX494" s="89"/>
      <c r="CY494" s="89"/>
      <c r="CZ494" s="89"/>
      <c r="DA494" s="49"/>
      <c r="DB494" s="49"/>
      <c r="DC494" s="50"/>
      <c r="DD494" s="51"/>
      <c r="DE494" s="24"/>
      <c r="DF494" s="24"/>
      <c r="DG494" s="24"/>
      <c r="DH494" s="24"/>
      <c r="DI494" s="24"/>
      <c r="DJ494" s="24"/>
      <c r="DK494" s="24"/>
      <c r="DL494" s="24"/>
      <c r="DM494" s="22"/>
      <c r="DN494" s="91"/>
      <c r="DO494" s="88"/>
      <c r="DP494" s="89"/>
      <c r="DQ494" s="90"/>
      <c r="DR494" s="23"/>
      <c r="DS494" s="23"/>
      <c r="DT494" s="24"/>
      <c r="DU494" s="24"/>
      <c r="DV494" s="24"/>
      <c r="DW494" s="24"/>
      <c r="DX494" s="24"/>
      <c r="DY494" s="24"/>
      <c r="DZ494" s="24"/>
      <c r="EA494" s="24"/>
      <c r="EB494" s="24"/>
      <c r="EC494" s="24"/>
      <c r="ED494" s="22"/>
      <c r="EE494" s="91"/>
      <c r="EF494" s="88"/>
      <c r="EG494" s="89"/>
      <c r="EH494" s="90"/>
      <c r="EI494" s="23"/>
      <c r="EJ494" s="23"/>
      <c r="EK494" s="24"/>
      <c r="EL494" s="24"/>
      <c r="EM494" s="24"/>
      <c r="EN494" s="24"/>
      <c r="EO494" s="24"/>
      <c r="EP494" s="24"/>
      <c r="EQ494" s="24"/>
      <c r="ER494" s="24"/>
      <c r="ES494" s="24"/>
      <c r="ET494" s="24"/>
      <c r="EU494" s="22"/>
      <c r="EV494" s="91"/>
      <c r="EW494" s="88"/>
      <c r="EX494" s="89"/>
      <c r="EY494" s="90"/>
      <c r="EZ494" s="23"/>
      <c r="FA494" s="23"/>
      <c r="FB494" s="24"/>
      <c r="FC494" s="24"/>
      <c r="FD494" s="24"/>
      <c r="FE494" s="24"/>
      <c r="FF494" s="24"/>
      <c r="FG494" s="24"/>
      <c r="FH494" s="24"/>
      <c r="FI494" s="24"/>
      <c r="FJ494" s="24"/>
      <c r="FK494" s="24"/>
      <c r="FL494" s="22"/>
      <c r="FM494" s="91"/>
      <c r="FN494" s="88"/>
      <c r="FO494" s="89"/>
      <c r="FP494" s="90"/>
      <c r="FQ494" s="23"/>
      <c r="FR494" s="23"/>
      <c r="FS494" s="24"/>
      <c r="FT494" s="24"/>
      <c r="FU494" s="24"/>
      <c r="FV494" s="24"/>
      <c r="FW494" s="24"/>
      <c r="FX494" s="24"/>
      <c r="FY494" s="24"/>
      <c r="FZ494" s="24"/>
      <c r="GA494" s="24"/>
      <c r="GB494" s="24"/>
      <c r="GC494" s="22"/>
      <c r="GD494" s="91"/>
      <c r="GE494" s="88"/>
      <c r="GF494" s="89"/>
      <c r="GG494" s="90"/>
      <c r="GH494" s="23"/>
      <c r="GI494" s="23"/>
      <c r="GJ494" s="24"/>
      <c r="GK494" s="24"/>
      <c r="GL494" s="24"/>
      <c r="GM494" s="24"/>
      <c r="GN494" s="24"/>
      <c r="GO494" s="24"/>
      <c r="GP494" s="24"/>
      <c r="GQ494" s="24"/>
      <c r="GR494" s="24"/>
      <c r="GS494" s="24"/>
      <c r="GT494" s="22"/>
      <c r="GU494" s="91"/>
      <c r="GV494" s="88"/>
      <c r="GW494" s="89"/>
      <c r="GX494" s="90"/>
      <c r="GY494" s="23"/>
      <c r="GZ494" s="23"/>
      <c r="HA494" s="24"/>
      <c r="HB494" s="24"/>
      <c r="HC494" s="24"/>
      <c r="HD494" s="24"/>
      <c r="HE494" s="24"/>
      <c r="HF494" s="24"/>
      <c r="HG494" s="24"/>
      <c r="HH494" s="24"/>
      <c r="HI494" s="24"/>
      <c r="HJ494" s="24"/>
      <c r="HK494" s="22"/>
      <c r="HL494" s="91"/>
      <c r="HM494" s="88"/>
      <c r="HN494" s="89"/>
      <c r="HO494" s="90"/>
      <c r="HP494" s="23"/>
      <c r="HQ494" s="23"/>
      <c r="HR494" s="24"/>
      <c r="HS494" s="24"/>
      <c r="HT494" s="24"/>
      <c r="HU494" s="24"/>
      <c r="HV494" s="24"/>
      <c r="HW494" s="24"/>
      <c r="HX494" s="24"/>
      <c r="HY494" s="24"/>
      <c r="HZ494" s="24"/>
      <c r="IA494" s="24"/>
      <c r="IB494" s="22"/>
      <c r="IC494" s="91"/>
      <c r="ID494" s="88"/>
      <c r="IE494" s="89"/>
      <c r="IF494" s="90"/>
      <c r="IG494" s="23"/>
      <c r="IH494" s="23"/>
      <c r="II494" s="24"/>
      <c r="IJ494" s="24"/>
      <c r="IK494" s="24"/>
      <c r="IL494" s="24"/>
      <c r="IM494" s="24"/>
      <c r="IN494" s="24"/>
      <c r="IO494" s="24"/>
      <c r="IP494" s="24"/>
      <c r="IQ494" s="24"/>
      <c r="IR494" s="24"/>
      <c r="IS494" s="22"/>
    </row>
    <row r="495" spans="1:253" ht="18.75" customHeight="1">
      <c r="A495" s="100"/>
      <c r="B495" s="88"/>
      <c r="C495" s="23"/>
      <c r="D495" s="23"/>
      <c r="E495" s="23"/>
      <c r="F495" s="23">
        <v>2019</v>
      </c>
      <c r="G495" s="24">
        <f t="shared" si="255"/>
        <v>680</v>
      </c>
      <c r="H495" s="24">
        <f t="shared" si="252"/>
        <v>680</v>
      </c>
      <c r="I495" s="24">
        <f t="shared" si="254"/>
        <v>680</v>
      </c>
      <c r="J495" s="24">
        <f t="shared" si="254"/>
        <v>680</v>
      </c>
      <c r="K495" s="24">
        <f t="shared" si="254"/>
        <v>0</v>
      </c>
      <c r="L495" s="24">
        <f t="shared" si="254"/>
        <v>0</v>
      </c>
      <c r="M495" s="24">
        <f t="shared" si="254"/>
        <v>0</v>
      </c>
      <c r="N495" s="24">
        <f t="shared" si="254"/>
        <v>0</v>
      </c>
      <c r="O495" s="24">
        <f t="shared" si="254"/>
        <v>0</v>
      </c>
      <c r="P495" s="24">
        <f t="shared" si="254"/>
        <v>0</v>
      </c>
      <c r="Q495" s="91"/>
      <c r="R495" s="89"/>
      <c r="S495" s="89"/>
      <c r="T495" s="49"/>
      <c r="U495" s="49"/>
      <c r="V495" s="50"/>
      <c r="W495" s="50"/>
      <c r="X495" s="50"/>
      <c r="Y495" s="50"/>
      <c r="Z495" s="50"/>
      <c r="AA495" s="50"/>
      <c r="AB495" s="50"/>
      <c r="AC495" s="50"/>
      <c r="AD495" s="50"/>
      <c r="AE495" s="50"/>
      <c r="AF495" s="47"/>
      <c r="AG495" s="98"/>
      <c r="AH495" s="89"/>
      <c r="AI495" s="89"/>
      <c r="AJ495" s="89"/>
      <c r="AK495" s="49"/>
      <c r="AL495" s="49"/>
      <c r="AM495" s="50"/>
      <c r="AN495" s="50"/>
      <c r="AO495" s="50"/>
      <c r="AP495" s="50"/>
      <c r="AQ495" s="50"/>
      <c r="AR495" s="50"/>
      <c r="AS495" s="50"/>
      <c r="AT495" s="50"/>
      <c r="AU495" s="50"/>
      <c r="AV495" s="50"/>
      <c r="AW495" s="47"/>
      <c r="AX495" s="98"/>
      <c r="AY495" s="89"/>
      <c r="AZ495" s="89"/>
      <c r="BA495" s="89"/>
      <c r="BB495" s="49"/>
      <c r="BC495" s="49"/>
      <c r="BD495" s="50"/>
      <c r="BE495" s="50"/>
      <c r="BF495" s="50"/>
      <c r="BG495" s="50"/>
      <c r="BH495" s="50"/>
      <c r="BI495" s="50"/>
      <c r="BJ495" s="50"/>
      <c r="BK495" s="50"/>
      <c r="BL495" s="50"/>
      <c r="BM495" s="50"/>
      <c r="BN495" s="47"/>
      <c r="BO495" s="98"/>
      <c r="BP495" s="89"/>
      <c r="BQ495" s="89"/>
      <c r="BR495" s="89"/>
      <c r="BS495" s="49"/>
      <c r="BT495" s="49"/>
      <c r="BU495" s="50"/>
      <c r="BV495" s="50"/>
      <c r="BW495" s="50"/>
      <c r="BX495" s="50"/>
      <c r="BY495" s="50"/>
      <c r="BZ495" s="50"/>
      <c r="CA495" s="50"/>
      <c r="CB495" s="50"/>
      <c r="CC495" s="50"/>
      <c r="CD495" s="50"/>
      <c r="CE495" s="47"/>
      <c r="CF495" s="98"/>
      <c r="CG495" s="89"/>
      <c r="CH495" s="89"/>
      <c r="CI495" s="89"/>
      <c r="CJ495" s="49"/>
      <c r="CK495" s="49"/>
      <c r="CL495" s="50"/>
      <c r="CM495" s="50"/>
      <c r="CN495" s="50"/>
      <c r="CO495" s="50"/>
      <c r="CP495" s="50"/>
      <c r="CQ495" s="50"/>
      <c r="CR495" s="50"/>
      <c r="CS495" s="50"/>
      <c r="CT495" s="50"/>
      <c r="CU495" s="50"/>
      <c r="CV495" s="47"/>
      <c r="CW495" s="98"/>
      <c r="CX495" s="89"/>
      <c r="CY495" s="89"/>
      <c r="CZ495" s="89"/>
      <c r="DA495" s="49"/>
      <c r="DB495" s="49"/>
      <c r="DC495" s="50"/>
      <c r="DD495" s="51"/>
      <c r="DE495" s="24"/>
      <c r="DF495" s="24"/>
      <c r="DG495" s="24"/>
      <c r="DH495" s="24"/>
      <c r="DI495" s="24"/>
      <c r="DJ495" s="24"/>
      <c r="DK495" s="24"/>
      <c r="DL495" s="24"/>
      <c r="DM495" s="22"/>
      <c r="DN495" s="91"/>
      <c r="DO495" s="88"/>
      <c r="DP495" s="89"/>
      <c r="DQ495" s="90"/>
      <c r="DR495" s="23"/>
      <c r="DS495" s="23"/>
      <c r="DT495" s="24"/>
      <c r="DU495" s="24"/>
      <c r="DV495" s="24"/>
      <c r="DW495" s="24"/>
      <c r="DX495" s="24"/>
      <c r="DY495" s="24"/>
      <c r="DZ495" s="24"/>
      <c r="EA495" s="24"/>
      <c r="EB495" s="24"/>
      <c r="EC495" s="24"/>
      <c r="ED495" s="22"/>
      <c r="EE495" s="91"/>
      <c r="EF495" s="88"/>
      <c r="EG495" s="89"/>
      <c r="EH495" s="90"/>
      <c r="EI495" s="23"/>
      <c r="EJ495" s="23"/>
      <c r="EK495" s="24"/>
      <c r="EL495" s="24"/>
      <c r="EM495" s="24"/>
      <c r="EN495" s="24"/>
      <c r="EO495" s="24"/>
      <c r="EP495" s="24"/>
      <c r="EQ495" s="24"/>
      <c r="ER495" s="24"/>
      <c r="ES495" s="24"/>
      <c r="ET495" s="24"/>
      <c r="EU495" s="22"/>
      <c r="EV495" s="91"/>
      <c r="EW495" s="88"/>
      <c r="EX495" s="89"/>
      <c r="EY495" s="90"/>
      <c r="EZ495" s="23"/>
      <c r="FA495" s="23"/>
      <c r="FB495" s="24"/>
      <c r="FC495" s="24"/>
      <c r="FD495" s="24"/>
      <c r="FE495" s="24"/>
      <c r="FF495" s="24"/>
      <c r="FG495" s="24"/>
      <c r="FH495" s="24"/>
      <c r="FI495" s="24"/>
      <c r="FJ495" s="24"/>
      <c r="FK495" s="24"/>
      <c r="FL495" s="22"/>
      <c r="FM495" s="91"/>
      <c r="FN495" s="88"/>
      <c r="FO495" s="89"/>
      <c r="FP495" s="90"/>
      <c r="FQ495" s="23"/>
      <c r="FR495" s="23"/>
      <c r="FS495" s="24"/>
      <c r="FT495" s="24"/>
      <c r="FU495" s="24"/>
      <c r="FV495" s="24"/>
      <c r="FW495" s="24"/>
      <c r="FX495" s="24"/>
      <c r="FY495" s="24"/>
      <c r="FZ495" s="24"/>
      <c r="GA495" s="24"/>
      <c r="GB495" s="24"/>
      <c r="GC495" s="22"/>
      <c r="GD495" s="91"/>
      <c r="GE495" s="88"/>
      <c r="GF495" s="89"/>
      <c r="GG495" s="90"/>
      <c r="GH495" s="23"/>
      <c r="GI495" s="23"/>
      <c r="GJ495" s="24"/>
      <c r="GK495" s="24"/>
      <c r="GL495" s="24"/>
      <c r="GM495" s="24"/>
      <c r="GN495" s="24"/>
      <c r="GO495" s="24"/>
      <c r="GP495" s="24"/>
      <c r="GQ495" s="24"/>
      <c r="GR495" s="24"/>
      <c r="GS495" s="24"/>
      <c r="GT495" s="22"/>
      <c r="GU495" s="91"/>
      <c r="GV495" s="88"/>
      <c r="GW495" s="89"/>
      <c r="GX495" s="90"/>
      <c r="GY495" s="23"/>
      <c r="GZ495" s="23"/>
      <c r="HA495" s="24"/>
      <c r="HB495" s="24"/>
      <c r="HC495" s="24"/>
      <c r="HD495" s="24"/>
      <c r="HE495" s="24"/>
      <c r="HF495" s="24"/>
      <c r="HG495" s="24"/>
      <c r="HH495" s="24"/>
      <c r="HI495" s="24"/>
      <c r="HJ495" s="24"/>
      <c r="HK495" s="22"/>
      <c r="HL495" s="91"/>
      <c r="HM495" s="88"/>
      <c r="HN495" s="89"/>
      <c r="HO495" s="90"/>
      <c r="HP495" s="23"/>
      <c r="HQ495" s="23"/>
      <c r="HR495" s="24"/>
      <c r="HS495" s="24"/>
      <c r="HT495" s="24"/>
      <c r="HU495" s="24"/>
      <c r="HV495" s="24"/>
      <c r="HW495" s="24"/>
      <c r="HX495" s="24"/>
      <c r="HY495" s="24"/>
      <c r="HZ495" s="24"/>
      <c r="IA495" s="24"/>
      <c r="IB495" s="22"/>
      <c r="IC495" s="91"/>
      <c r="ID495" s="88"/>
      <c r="IE495" s="89"/>
      <c r="IF495" s="90"/>
      <c r="IG495" s="23"/>
      <c r="IH495" s="23"/>
      <c r="II495" s="24"/>
      <c r="IJ495" s="24"/>
      <c r="IK495" s="24"/>
      <c r="IL495" s="24"/>
      <c r="IM495" s="24"/>
      <c r="IN495" s="24"/>
      <c r="IO495" s="24"/>
      <c r="IP495" s="24"/>
      <c r="IQ495" s="24"/>
      <c r="IR495" s="24"/>
      <c r="IS495" s="22"/>
    </row>
    <row r="496" spans="1:253" ht="20.25" customHeight="1">
      <c r="A496" s="100"/>
      <c r="B496" s="88"/>
      <c r="C496" s="19"/>
      <c r="D496" s="19"/>
      <c r="E496" s="19"/>
      <c r="F496" s="23">
        <v>2020</v>
      </c>
      <c r="G496" s="24">
        <f t="shared" si="255"/>
        <v>60614</v>
      </c>
      <c r="H496" s="24">
        <f t="shared" si="252"/>
        <v>60614</v>
      </c>
      <c r="I496" s="24">
        <f t="shared" si="254"/>
        <v>60614</v>
      </c>
      <c r="J496" s="24">
        <f t="shared" si="254"/>
        <v>60614</v>
      </c>
      <c r="K496" s="24">
        <f t="shared" si="254"/>
        <v>0</v>
      </c>
      <c r="L496" s="24">
        <f t="shared" si="254"/>
        <v>0</v>
      </c>
      <c r="M496" s="24">
        <f t="shared" si="254"/>
        <v>0</v>
      </c>
      <c r="N496" s="24">
        <f t="shared" si="254"/>
        <v>0</v>
      </c>
      <c r="O496" s="24">
        <f t="shared" si="254"/>
        <v>0</v>
      </c>
      <c r="P496" s="24">
        <f t="shared" si="254"/>
        <v>0</v>
      </c>
      <c r="Q496" s="91"/>
      <c r="R496" s="89"/>
      <c r="S496" s="89"/>
      <c r="T496" s="61"/>
      <c r="U496" s="49"/>
      <c r="V496" s="50"/>
      <c r="W496" s="50"/>
      <c r="X496" s="50"/>
      <c r="Y496" s="50"/>
      <c r="Z496" s="50"/>
      <c r="AA496" s="50"/>
      <c r="AB496" s="50"/>
      <c r="AC496" s="50"/>
      <c r="AD496" s="50"/>
      <c r="AE496" s="50"/>
      <c r="AF496" s="47"/>
      <c r="AG496" s="98"/>
      <c r="AH496" s="89"/>
      <c r="AI496" s="89"/>
      <c r="AJ496" s="89"/>
      <c r="AK496" s="61"/>
      <c r="AL496" s="49"/>
      <c r="AM496" s="50"/>
      <c r="AN496" s="50"/>
      <c r="AO496" s="50"/>
      <c r="AP496" s="50"/>
      <c r="AQ496" s="50"/>
      <c r="AR496" s="50"/>
      <c r="AS496" s="50"/>
      <c r="AT496" s="50"/>
      <c r="AU496" s="50"/>
      <c r="AV496" s="50"/>
      <c r="AW496" s="47"/>
      <c r="AX496" s="98"/>
      <c r="AY496" s="89"/>
      <c r="AZ496" s="89"/>
      <c r="BA496" s="89"/>
      <c r="BB496" s="61"/>
      <c r="BC496" s="49"/>
      <c r="BD496" s="50"/>
      <c r="BE496" s="50"/>
      <c r="BF496" s="50"/>
      <c r="BG496" s="50"/>
      <c r="BH496" s="50"/>
      <c r="BI496" s="50"/>
      <c r="BJ496" s="50"/>
      <c r="BK496" s="50"/>
      <c r="BL496" s="50"/>
      <c r="BM496" s="50"/>
      <c r="BN496" s="47"/>
      <c r="BO496" s="98"/>
      <c r="BP496" s="89"/>
      <c r="BQ496" s="89"/>
      <c r="BR496" s="89"/>
      <c r="BS496" s="61"/>
      <c r="BT496" s="49"/>
      <c r="BU496" s="50"/>
      <c r="BV496" s="50"/>
      <c r="BW496" s="50"/>
      <c r="BX496" s="50"/>
      <c r="BY496" s="50"/>
      <c r="BZ496" s="50"/>
      <c r="CA496" s="50"/>
      <c r="CB496" s="50"/>
      <c r="CC496" s="50"/>
      <c r="CD496" s="50"/>
      <c r="CE496" s="47"/>
      <c r="CF496" s="98"/>
      <c r="CG496" s="89"/>
      <c r="CH496" s="89"/>
      <c r="CI496" s="89"/>
      <c r="CJ496" s="61"/>
      <c r="CK496" s="49"/>
      <c r="CL496" s="50"/>
      <c r="CM496" s="50"/>
      <c r="CN496" s="50"/>
      <c r="CO496" s="50"/>
      <c r="CP496" s="50"/>
      <c r="CQ496" s="50"/>
      <c r="CR496" s="50"/>
      <c r="CS496" s="50"/>
      <c r="CT496" s="50"/>
      <c r="CU496" s="50"/>
      <c r="CV496" s="47"/>
      <c r="CW496" s="98"/>
      <c r="CX496" s="89"/>
      <c r="CY496" s="89"/>
      <c r="CZ496" s="89"/>
      <c r="DA496" s="61"/>
      <c r="DB496" s="49"/>
      <c r="DC496" s="50"/>
      <c r="DD496" s="51"/>
      <c r="DE496" s="24"/>
      <c r="DF496" s="24"/>
      <c r="DG496" s="24"/>
      <c r="DH496" s="24"/>
      <c r="DI496" s="24"/>
      <c r="DJ496" s="24"/>
      <c r="DK496" s="24"/>
      <c r="DL496" s="24"/>
      <c r="DM496" s="22"/>
      <c r="DN496" s="91"/>
      <c r="DO496" s="88"/>
      <c r="DP496" s="89"/>
      <c r="DQ496" s="90"/>
      <c r="DR496" s="19"/>
      <c r="DS496" s="23"/>
      <c r="DT496" s="24"/>
      <c r="DU496" s="24"/>
      <c r="DV496" s="24"/>
      <c r="DW496" s="24"/>
      <c r="DX496" s="24"/>
      <c r="DY496" s="24"/>
      <c r="DZ496" s="24"/>
      <c r="EA496" s="24"/>
      <c r="EB496" s="24"/>
      <c r="EC496" s="24"/>
      <c r="ED496" s="22"/>
      <c r="EE496" s="91"/>
      <c r="EF496" s="88"/>
      <c r="EG496" s="89"/>
      <c r="EH496" s="90"/>
      <c r="EI496" s="19"/>
      <c r="EJ496" s="23"/>
      <c r="EK496" s="24"/>
      <c r="EL496" s="24"/>
      <c r="EM496" s="24"/>
      <c r="EN496" s="24"/>
      <c r="EO496" s="24"/>
      <c r="EP496" s="24"/>
      <c r="EQ496" s="24"/>
      <c r="ER496" s="24"/>
      <c r="ES496" s="24"/>
      <c r="ET496" s="24"/>
      <c r="EU496" s="22"/>
      <c r="EV496" s="91"/>
      <c r="EW496" s="88"/>
      <c r="EX496" s="89"/>
      <c r="EY496" s="90"/>
      <c r="EZ496" s="19"/>
      <c r="FA496" s="23"/>
      <c r="FB496" s="24"/>
      <c r="FC496" s="24"/>
      <c r="FD496" s="24"/>
      <c r="FE496" s="24"/>
      <c r="FF496" s="24"/>
      <c r="FG496" s="24"/>
      <c r="FH496" s="24"/>
      <c r="FI496" s="24"/>
      <c r="FJ496" s="24"/>
      <c r="FK496" s="24"/>
      <c r="FL496" s="22"/>
      <c r="FM496" s="91"/>
      <c r="FN496" s="88"/>
      <c r="FO496" s="89"/>
      <c r="FP496" s="90"/>
      <c r="FQ496" s="19"/>
      <c r="FR496" s="23"/>
      <c r="FS496" s="24"/>
      <c r="FT496" s="24"/>
      <c r="FU496" s="24"/>
      <c r="FV496" s="24"/>
      <c r="FW496" s="24"/>
      <c r="FX496" s="24"/>
      <c r="FY496" s="24"/>
      <c r="FZ496" s="24"/>
      <c r="GA496" s="24"/>
      <c r="GB496" s="24"/>
      <c r="GC496" s="22"/>
      <c r="GD496" s="91"/>
      <c r="GE496" s="88"/>
      <c r="GF496" s="89"/>
      <c r="GG496" s="90"/>
      <c r="GH496" s="19"/>
      <c r="GI496" s="23"/>
      <c r="GJ496" s="24"/>
      <c r="GK496" s="24"/>
      <c r="GL496" s="24"/>
      <c r="GM496" s="24"/>
      <c r="GN496" s="24"/>
      <c r="GO496" s="24"/>
      <c r="GP496" s="24"/>
      <c r="GQ496" s="24"/>
      <c r="GR496" s="24"/>
      <c r="GS496" s="24"/>
      <c r="GT496" s="22"/>
      <c r="GU496" s="91"/>
      <c r="GV496" s="88"/>
      <c r="GW496" s="89"/>
      <c r="GX496" s="90"/>
      <c r="GY496" s="19"/>
      <c r="GZ496" s="23"/>
      <c r="HA496" s="24"/>
      <c r="HB496" s="24"/>
      <c r="HC496" s="24"/>
      <c r="HD496" s="24"/>
      <c r="HE496" s="24"/>
      <c r="HF496" s="24"/>
      <c r="HG496" s="24"/>
      <c r="HH496" s="24"/>
      <c r="HI496" s="24"/>
      <c r="HJ496" s="24"/>
      <c r="HK496" s="22"/>
      <c r="HL496" s="91"/>
      <c r="HM496" s="88"/>
      <c r="HN496" s="89"/>
      <c r="HO496" s="90"/>
      <c r="HP496" s="19"/>
      <c r="HQ496" s="23"/>
      <c r="HR496" s="24"/>
      <c r="HS496" s="24"/>
      <c r="HT496" s="24"/>
      <c r="HU496" s="24"/>
      <c r="HV496" s="24"/>
      <c r="HW496" s="24"/>
      <c r="HX496" s="24"/>
      <c r="HY496" s="24"/>
      <c r="HZ496" s="24"/>
      <c r="IA496" s="24"/>
      <c r="IB496" s="22"/>
      <c r="IC496" s="91"/>
      <c r="ID496" s="88"/>
      <c r="IE496" s="89"/>
      <c r="IF496" s="90"/>
      <c r="IG496" s="19"/>
      <c r="IH496" s="23"/>
      <c r="II496" s="24"/>
      <c r="IJ496" s="24"/>
      <c r="IK496" s="24"/>
      <c r="IL496" s="24"/>
      <c r="IM496" s="24"/>
      <c r="IN496" s="24"/>
      <c r="IO496" s="24"/>
      <c r="IP496" s="24"/>
      <c r="IQ496" s="24"/>
      <c r="IR496" s="24"/>
      <c r="IS496" s="22"/>
    </row>
    <row r="497" spans="1:240" ht="21.75" customHeight="1">
      <c r="A497" s="100"/>
      <c r="B497" s="88"/>
      <c r="C497" s="19"/>
      <c r="D497" s="19"/>
      <c r="E497" s="19"/>
      <c r="F497" s="23">
        <v>2021</v>
      </c>
      <c r="G497" s="28">
        <f t="shared" si="255"/>
        <v>0</v>
      </c>
      <c r="H497" s="28">
        <f t="shared" si="252"/>
        <v>0</v>
      </c>
      <c r="I497" s="24">
        <f t="shared" si="254"/>
        <v>0</v>
      </c>
      <c r="J497" s="24">
        <f t="shared" si="254"/>
        <v>0</v>
      </c>
      <c r="K497" s="24">
        <f t="shared" si="254"/>
        <v>0</v>
      </c>
      <c r="L497" s="24">
        <f t="shared" si="254"/>
        <v>0</v>
      </c>
      <c r="M497" s="24">
        <f t="shared" si="254"/>
        <v>0</v>
      </c>
      <c r="N497" s="24">
        <f t="shared" si="254"/>
        <v>0</v>
      </c>
      <c r="O497" s="24">
        <f t="shared" si="254"/>
        <v>0</v>
      </c>
      <c r="P497" s="24">
        <f t="shared" si="254"/>
        <v>0</v>
      </c>
      <c r="Q497" s="2"/>
      <c r="AF497" s="66"/>
      <c r="AV497" s="66"/>
      <c r="BL497" s="66"/>
      <c r="CB497" s="66"/>
      <c r="CR497" s="66"/>
      <c r="DH497" s="66"/>
      <c r="DX497" s="66"/>
      <c r="EN497" s="66"/>
      <c r="FD497" s="66"/>
      <c r="FT497" s="66"/>
      <c r="GJ497" s="66"/>
      <c r="GZ497" s="66"/>
      <c r="HP497" s="66"/>
      <c r="IF497" s="66"/>
    </row>
    <row r="498" spans="1:240" ht="21.75" customHeight="1">
      <c r="A498" s="100"/>
      <c r="B498" s="88"/>
      <c r="C498" s="19"/>
      <c r="D498" s="19"/>
      <c r="E498" s="19"/>
      <c r="F498" s="23">
        <v>2022</v>
      </c>
      <c r="G498" s="28">
        <f t="shared" si="255"/>
        <v>225040</v>
      </c>
      <c r="H498" s="28">
        <f t="shared" si="252"/>
        <v>0</v>
      </c>
      <c r="I498" s="24">
        <f t="shared" si="254"/>
        <v>178828</v>
      </c>
      <c r="J498" s="24">
        <f t="shared" si="254"/>
        <v>0</v>
      </c>
      <c r="K498" s="24">
        <f t="shared" si="254"/>
        <v>0</v>
      </c>
      <c r="L498" s="24">
        <f t="shared" si="254"/>
        <v>0</v>
      </c>
      <c r="M498" s="24">
        <f t="shared" si="254"/>
        <v>46212</v>
      </c>
      <c r="N498" s="24">
        <f t="shared" si="254"/>
        <v>0</v>
      </c>
      <c r="O498" s="24">
        <f t="shared" si="254"/>
        <v>0</v>
      </c>
      <c r="P498" s="24">
        <f t="shared" si="254"/>
        <v>0</v>
      </c>
      <c r="Q498" s="2"/>
      <c r="AF498" s="66"/>
      <c r="AV498" s="66"/>
      <c r="BL498" s="66"/>
      <c r="CB498" s="66"/>
      <c r="CR498" s="66"/>
      <c r="DH498" s="66"/>
      <c r="DX498" s="66"/>
      <c r="EN498" s="66"/>
      <c r="FD498" s="66"/>
      <c r="FT498" s="66"/>
      <c r="GJ498" s="66"/>
      <c r="GZ498" s="66"/>
      <c r="HP498" s="66"/>
      <c r="IF498" s="66"/>
    </row>
    <row r="499" spans="1:240" ht="21.75" customHeight="1">
      <c r="A499" s="100"/>
      <c r="B499" s="88"/>
      <c r="C499" s="19"/>
      <c r="D499" s="19"/>
      <c r="E499" s="19"/>
      <c r="F499" s="23">
        <v>2023</v>
      </c>
      <c r="G499" s="28">
        <f t="shared" si="255"/>
        <v>352606.9</v>
      </c>
      <c r="H499" s="28">
        <f t="shared" si="252"/>
        <v>0</v>
      </c>
      <c r="I499" s="24">
        <f t="shared" si="254"/>
        <v>151795.6</v>
      </c>
      <c r="J499" s="24">
        <f t="shared" si="254"/>
        <v>0</v>
      </c>
      <c r="K499" s="24">
        <f t="shared" si="254"/>
        <v>0</v>
      </c>
      <c r="L499" s="24">
        <f t="shared" si="254"/>
        <v>0</v>
      </c>
      <c r="M499" s="24">
        <f t="shared" si="254"/>
        <v>200811.3</v>
      </c>
      <c r="N499" s="24">
        <f t="shared" si="254"/>
        <v>0</v>
      </c>
      <c r="O499" s="24">
        <f t="shared" si="254"/>
        <v>0</v>
      </c>
      <c r="P499" s="24">
        <f t="shared" si="254"/>
        <v>0</v>
      </c>
      <c r="Q499" s="2"/>
      <c r="AF499" s="66"/>
      <c r="AV499" s="66"/>
      <c r="BL499" s="66"/>
      <c r="CB499" s="66"/>
      <c r="CR499" s="66"/>
      <c r="DH499" s="66"/>
      <c r="DX499" s="66"/>
      <c r="EN499" s="66"/>
      <c r="FD499" s="66"/>
      <c r="FT499" s="66"/>
      <c r="GJ499" s="66"/>
      <c r="GZ499" s="66"/>
      <c r="HP499" s="66"/>
      <c r="IF499" s="66"/>
    </row>
    <row r="500" spans="1:240" ht="21.75" customHeight="1">
      <c r="A500" s="100"/>
      <c r="B500" s="88"/>
      <c r="C500" s="19"/>
      <c r="D500" s="19"/>
      <c r="E500" s="19"/>
      <c r="F500" s="23">
        <v>2024</v>
      </c>
      <c r="G500" s="28">
        <f t="shared" si="255"/>
        <v>783123.8999999999</v>
      </c>
      <c r="H500" s="28">
        <f t="shared" si="252"/>
        <v>0</v>
      </c>
      <c r="I500" s="24">
        <f t="shared" si="254"/>
        <v>247272.7</v>
      </c>
      <c r="J500" s="24">
        <f t="shared" si="254"/>
        <v>0</v>
      </c>
      <c r="K500" s="24">
        <f t="shared" si="254"/>
        <v>0</v>
      </c>
      <c r="L500" s="24">
        <f t="shared" si="254"/>
        <v>0</v>
      </c>
      <c r="M500" s="24">
        <f t="shared" si="254"/>
        <v>535851.2</v>
      </c>
      <c r="N500" s="24">
        <f t="shared" si="254"/>
        <v>0</v>
      </c>
      <c r="O500" s="24">
        <f t="shared" si="254"/>
        <v>0</v>
      </c>
      <c r="P500" s="24">
        <f t="shared" si="254"/>
        <v>0</v>
      </c>
      <c r="Q500" s="2"/>
      <c r="AF500" s="66"/>
      <c r="AV500" s="66"/>
      <c r="BL500" s="66"/>
      <c r="CB500" s="66"/>
      <c r="CR500" s="66"/>
      <c r="DH500" s="66"/>
      <c r="DX500" s="66"/>
      <c r="EN500" s="66"/>
      <c r="FD500" s="66"/>
      <c r="FT500" s="66"/>
      <c r="GJ500" s="66"/>
      <c r="GZ500" s="66"/>
      <c r="HP500" s="66"/>
      <c r="IF500" s="66"/>
    </row>
    <row r="501" spans="1:240" ht="21.75" customHeight="1">
      <c r="A501" s="101"/>
      <c r="B501" s="102"/>
      <c r="C501" s="19"/>
      <c r="D501" s="19"/>
      <c r="E501" s="19"/>
      <c r="F501" s="23">
        <v>2025</v>
      </c>
      <c r="G501" s="28">
        <f t="shared" si="255"/>
        <v>728668.1</v>
      </c>
      <c r="H501" s="28">
        <f t="shared" si="252"/>
        <v>0</v>
      </c>
      <c r="I501" s="24">
        <f t="shared" si="254"/>
        <v>728668.1</v>
      </c>
      <c r="J501" s="24">
        <f t="shared" si="254"/>
        <v>0</v>
      </c>
      <c r="K501" s="24">
        <f t="shared" si="254"/>
        <v>0</v>
      </c>
      <c r="L501" s="24">
        <f t="shared" si="254"/>
        <v>0</v>
      </c>
      <c r="M501" s="24">
        <f t="shared" si="254"/>
        <v>0</v>
      </c>
      <c r="N501" s="24">
        <f t="shared" si="254"/>
        <v>0</v>
      </c>
      <c r="O501" s="24">
        <f t="shared" si="254"/>
        <v>0</v>
      </c>
      <c r="P501" s="24">
        <f t="shared" si="254"/>
        <v>0</v>
      </c>
      <c r="Q501" s="2"/>
      <c r="AF501" s="66"/>
      <c r="AV501" s="66"/>
      <c r="BL501" s="66"/>
      <c r="CB501" s="66"/>
      <c r="CR501" s="66"/>
      <c r="DH501" s="66"/>
      <c r="DX501" s="66"/>
      <c r="EN501" s="66"/>
      <c r="FD501" s="66"/>
      <c r="FT501" s="66"/>
      <c r="GJ501" s="66"/>
      <c r="GZ501" s="66"/>
      <c r="HP501" s="66"/>
      <c r="IF501" s="66"/>
    </row>
    <row r="502" spans="1:253" ht="18" customHeight="1">
      <c r="A502" s="99"/>
      <c r="B502" s="85" t="s">
        <v>38</v>
      </c>
      <c r="C502" s="19"/>
      <c r="D502" s="19"/>
      <c r="E502" s="19"/>
      <c r="F502" s="20" t="s">
        <v>23</v>
      </c>
      <c r="G502" s="21">
        <f>SUM(G503:G513)</f>
        <v>4042030.8000000003</v>
      </c>
      <c r="H502" s="21">
        <f>J502+L502+N502+P502</f>
        <v>2323304.1</v>
      </c>
      <c r="I502" s="21">
        <f>SUM(I503:I513)</f>
        <v>534498.1</v>
      </c>
      <c r="J502" s="21">
        <f aca="true" t="shared" si="256" ref="J502:P502">SUM(J503:J513)</f>
        <v>388681.89999999997</v>
      </c>
      <c r="K502" s="21">
        <f t="shared" si="256"/>
        <v>1866690.5</v>
      </c>
      <c r="L502" s="21">
        <f t="shared" si="256"/>
        <v>1866690.5</v>
      </c>
      <c r="M502" s="21">
        <f t="shared" si="256"/>
        <v>1640842.2</v>
      </c>
      <c r="N502" s="21">
        <f t="shared" si="256"/>
        <v>67931.7</v>
      </c>
      <c r="O502" s="21">
        <f t="shared" si="256"/>
        <v>0</v>
      </c>
      <c r="P502" s="21">
        <f t="shared" si="256"/>
        <v>0</v>
      </c>
      <c r="Q502" s="91"/>
      <c r="R502" s="89"/>
      <c r="S502" s="89"/>
      <c r="T502" s="61"/>
      <c r="U502" s="45"/>
      <c r="V502" s="46"/>
      <c r="W502" s="46"/>
      <c r="X502" s="46"/>
      <c r="Y502" s="46"/>
      <c r="Z502" s="46"/>
      <c r="AA502" s="46"/>
      <c r="AB502" s="46"/>
      <c r="AC502" s="46"/>
      <c r="AD502" s="46"/>
      <c r="AE502" s="46"/>
      <c r="AF502" s="47"/>
      <c r="AG502" s="98"/>
      <c r="AH502" s="89"/>
      <c r="AI502" s="89"/>
      <c r="AJ502" s="89"/>
      <c r="AK502" s="61"/>
      <c r="AL502" s="45"/>
      <c r="AM502" s="46"/>
      <c r="AN502" s="46"/>
      <c r="AO502" s="46"/>
      <c r="AP502" s="46"/>
      <c r="AQ502" s="46"/>
      <c r="AR502" s="46"/>
      <c r="AS502" s="46"/>
      <c r="AT502" s="46"/>
      <c r="AU502" s="46"/>
      <c r="AV502" s="46"/>
      <c r="AW502" s="47"/>
      <c r="AX502" s="98"/>
      <c r="AY502" s="89"/>
      <c r="AZ502" s="89"/>
      <c r="BA502" s="89"/>
      <c r="BB502" s="61"/>
      <c r="BC502" s="45"/>
      <c r="BD502" s="46"/>
      <c r="BE502" s="46"/>
      <c r="BF502" s="46"/>
      <c r="BG502" s="46"/>
      <c r="BH502" s="46"/>
      <c r="BI502" s="46"/>
      <c r="BJ502" s="46"/>
      <c r="BK502" s="46"/>
      <c r="BL502" s="46"/>
      <c r="BM502" s="46"/>
      <c r="BN502" s="47"/>
      <c r="BO502" s="98"/>
      <c r="BP502" s="89"/>
      <c r="BQ502" s="89"/>
      <c r="BR502" s="89"/>
      <c r="BS502" s="61"/>
      <c r="BT502" s="45"/>
      <c r="BU502" s="46"/>
      <c r="BV502" s="46"/>
      <c r="BW502" s="46"/>
      <c r="BX502" s="46"/>
      <c r="BY502" s="46"/>
      <c r="BZ502" s="46"/>
      <c r="CA502" s="46"/>
      <c r="CB502" s="46"/>
      <c r="CC502" s="46"/>
      <c r="CD502" s="46"/>
      <c r="CE502" s="47"/>
      <c r="CF502" s="98"/>
      <c r="CG502" s="89"/>
      <c r="CH502" s="89"/>
      <c r="CI502" s="89"/>
      <c r="CJ502" s="61"/>
      <c r="CK502" s="45"/>
      <c r="CL502" s="46"/>
      <c r="CM502" s="46"/>
      <c r="CN502" s="46"/>
      <c r="CO502" s="46"/>
      <c r="CP502" s="46"/>
      <c r="CQ502" s="46"/>
      <c r="CR502" s="46"/>
      <c r="CS502" s="46"/>
      <c r="CT502" s="46"/>
      <c r="CU502" s="46"/>
      <c r="CV502" s="47"/>
      <c r="CW502" s="98"/>
      <c r="CX502" s="89"/>
      <c r="CY502" s="89"/>
      <c r="CZ502" s="89"/>
      <c r="DA502" s="61"/>
      <c r="DB502" s="45"/>
      <c r="DC502" s="46"/>
      <c r="DD502" s="48"/>
      <c r="DE502" s="21"/>
      <c r="DF502" s="21"/>
      <c r="DG502" s="21"/>
      <c r="DH502" s="21"/>
      <c r="DI502" s="21"/>
      <c r="DJ502" s="21"/>
      <c r="DK502" s="21"/>
      <c r="DL502" s="21"/>
      <c r="DM502" s="22"/>
      <c r="DN502" s="91"/>
      <c r="DO502" s="85"/>
      <c r="DP502" s="86"/>
      <c r="DQ502" s="87"/>
      <c r="DR502" s="19"/>
      <c r="DS502" s="20"/>
      <c r="DT502" s="21"/>
      <c r="DU502" s="21"/>
      <c r="DV502" s="21"/>
      <c r="DW502" s="21"/>
      <c r="DX502" s="21"/>
      <c r="DY502" s="21"/>
      <c r="DZ502" s="21"/>
      <c r="EA502" s="21"/>
      <c r="EB502" s="21"/>
      <c r="EC502" s="21"/>
      <c r="ED502" s="22"/>
      <c r="EE502" s="91"/>
      <c r="EF502" s="85"/>
      <c r="EG502" s="86"/>
      <c r="EH502" s="87"/>
      <c r="EI502" s="19"/>
      <c r="EJ502" s="20"/>
      <c r="EK502" s="21"/>
      <c r="EL502" s="21"/>
      <c r="EM502" s="21"/>
      <c r="EN502" s="21"/>
      <c r="EO502" s="21"/>
      <c r="EP502" s="21"/>
      <c r="EQ502" s="21"/>
      <c r="ER502" s="21"/>
      <c r="ES502" s="21"/>
      <c r="ET502" s="21"/>
      <c r="EU502" s="22"/>
      <c r="EV502" s="91"/>
      <c r="EW502" s="85"/>
      <c r="EX502" s="86"/>
      <c r="EY502" s="87"/>
      <c r="EZ502" s="19"/>
      <c r="FA502" s="20"/>
      <c r="FB502" s="21"/>
      <c r="FC502" s="21"/>
      <c r="FD502" s="21"/>
      <c r="FE502" s="21"/>
      <c r="FF502" s="21"/>
      <c r="FG502" s="21"/>
      <c r="FH502" s="21"/>
      <c r="FI502" s="21"/>
      <c r="FJ502" s="21"/>
      <c r="FK502" s="21"/>
      <c r="FL502" s="22"/>
      <c r="FM502" s="91"/>
      <c r="FN502" s="85"/>
      <c r="FO502" s="86"/>
      <c r="FP502" s="87"/>
      <c r="FQ502" s="19"/>
      <c r="FR502" s="20"/>
      <c r="FS502" s="21"/>
      <c r="FT502" s="21"/>
      <c r="FU502" s="21"/>
      <c r="FV502" s="21"/>
      <c r="FW502" s="21"/>
      <c r="FX502" s="21"/>
      <c r="FY502" s="21"/>
      <c r="FZ502" s="21"/>
      <c r="GA502" s="21"/>
      <c r="GB502" s="21"/>
      <c r="GC502" s="22"/>
      <c r="GD502" s="91"/>
      <c r="GE502" s="85"/>
      <c r="GF502" s="86"/>
      <c r="GG502" s="87"/>
      <c r="GH502" s="19"/>
      <c r="GI502" s="20"/>
      <c r="GJ502" s="21"/>
      <c r="GK502" s="21"/>
      <c r="GL502" s="21"/>
      <c r="GM502" s="21"/>
      <c r="GN502" s="21"/>
      <c r="GO502" s="21"/>
      <c r="GP502" s="21"/>
      <c r="GQ502" s="21"/>
      <c r="GR502" s="21"/>
      <c r="GS502" s="21"/>
      <c r="GT502" s="22"/>
      <c r="GU502" s="91"/>
      <c r="GV502" s="85"/>
      <c r="GW502" s="86"/>
      <c r="GX502" s="87"/>
      <c r="GY502" s="19"/>
      <c r="GZ502" s="20"/>
      <c r="HA502" s="21"/>
      <c r="HB502" s="21"/>
      <c r="HC502" s="21"/>
      <c r="HD502" s="21"/>
      <c r="HE502" s="21"/>
      <c r="HF502" s="21"/>
      <c r="HG502" s="21"/>
      <c r="HH502" s="21"/>
      <c r="HI502" s="21"/>
      <c r="HJ502" s="21"/>
      <c r="HK502" s="22"/>
      <c r="HL502" s="91"/>
      <c r="HM502" s="85"/>
      <c r="HN502" s="86"/>
      <c r="HO502" s="87"/>
      <c r="HP502" s="19"/>
      <c r="HQ502" s="20"/>
      <c r="HR502" s="21"/>
      <c r="HS502" s="21"/>
      <c r="HT502" s="21"/>
      <c r="HU502" s="21"/>
      <c r="HV502" s="21"/>
      <c r="HW502" s="21"/>
      <c r="HX502" s="21"/>
      <c r="HY502" s="21"/>
      <c r="HZ502" s="21"/>
      <c r="IA502" s="21"/>
      <c r="IB502" s="22"/>
      <c r="IC502" s="91"/>
      <c r="ID502" s="85"/>
      <c r="IE502" s="86"/>
      <c r="IF502" s="87"/>
      <c r="IG502" s="19"/>
      <c r="IH502" s="20"/>
      <c r="II502" s="21"/>
      <c r="IJ502" s="21"/>
      <c r="IK502" s="21"/>
      <c r="IL502" s="21"/>
      <c r="IM502" s="21"/>
      <c r="IN502" s="21"/>
      <c r="IO502" s="21"/>
      <c r="IP502" s="21"/>
      <c r="IQ502" s="21"/>
      <c r="IR502" s="21"/>
      <c r="IS502" s="22"/>
    </row>
    <row r="503" spans="1:253" ht="21.75" customHeight="1">
      <c r="A503" s="100"/>
      <c r="B503" s="88"/>
      <c r="C503" s="19"/>
      <c r="D503" s="19"/>
      <c r="E503" s="19"/>
      <c r="F503" s="23">
        <v>2015</v>
      </c>
      <c r="G503" s="24">
        <f>I503+K503+M503+O503</f>
        <v>109027.20000000001</v>
      </c>
      <c r="H503" s="24">
        <f>J503+L503+N503+P503</f>
        <v>109027.20000000001</v>
      </c>
      <c r="I503" s="24">
        <f aca="true" t="shared" si="257" ref="I503:P513">I443+I181</f>
        <v>109027.20000000001</v>
      </c>
      <c r="J503" s="24">
        <f t="shared" si="257"/>
        <v>109027.20000000001</v>
      </c>
      <c r="K503" s="24">
        <f t="shared" si="257"/>
        <v>0</v>
      </c>
      <c r="L503" s="24">
        <f t="shared" si="257"/>
        <v>0</v>
      </c>
      <c r="M503" s="24">
        <f t="shared" si="257"/>
        <v>0</v>
      </c>
      <c r="N503" s="24">
        <f t="shared" si="257"/>
        <v>0</v>
      </c>
      <c r="O503" s="24">
        <f t="shared" si="257"/>
        <v>0</v>
      </c>
      <c r="P503" s="24">
        <f t="shared" si="257"/>
        <v>0</v>
      </c>
      <c r="Q503" s="91"/>
      <c r="R503" s="89"/>
      <c r="S503" s="89"/>
      <c r="T503" s="61"/>
      <c r="U503" s="49"/>
      <c r="V503" s="50"/>
      <c r="W503" s="50"/>
      <c r="X503" s="50"/>
      <c r="Y503" s="50"/>
      <c r="Z503" s="50"/>
      <c r="AA503" s="50"/>
      <c r="AB503" s="50"/>
      <c r="AC503" s="50"/>
      <c r="AD503" s="50"/>
      <c r="AE503" s="50"/>
      <c r="AF503" s="47"/>
      <c r="AG503" s="98"/>
      <c r="AH503" s="89"/>
      <c r="AI503" s="89"/>
      <c r="AJ503" s="89"/>
      <c r="AK503" s="61"/>
      <c r="AL503" s="49"/>
      <c r="AM503" s="50"/>
      <c r="AN503" s="50"/>
      <c r="AO503" s="50"/>
      <c r="AP503" s="50"/>
      <c r="AQ503" s="50"/>
      <c r="AR503" s="50"/>
      <c r="AS503" s="50"/>
      <c r="AT503" s="50"/>
      <c r="AU503" s="50"/>
      <c r="AV503" s="50"/>
      <c r="AW503" s="47"/>
      <c r="AX503" s="98"/>
      <c r="AY503" s="89"/>
      <c r="AZ503" s="89"/>
      <c r="BA503" s="89"/>
      <c r="BB503" s="61"/>
      <c r="BC503" s="49"/>
      <c r="BD503" s="50"/>
      <c r="BE503" s="50"/>
      <c r="BF503" s="50"/>
      <c r="BG503" s="50"/>
      <c r="BH503" s="50"/>
      <c r="BI503" s="50"/>
      <c r="BJ503" s="50"/>
      <c r="BK503" s="50"/>
      <c r="BL503" s="50"/>
      <c r="BM503" s="50"/>
      <c r="BN503" s="47"/>
      <c r="BO503" s="98"/>
      <c r="BP503" s="89"/>
      <c r="BQ503" s="89"/>
      <c r="BR503" s="89"/>
      <c r="BS503" s="61"/>
      <c r="BT503" s="49"/>
      <c r="BU503" s="50"/>
      <c r="BV503" s="50"/>
      <c r="BW503" s="50"/>
      <c r="BX503" s="50"/>
      <c r="BY503" s="50"/>
      <c r="BZ503" s="50"/>
      <c r="CA503" s="50"/>
      <c r="CB503" s="50"/>
      <c r="CC503" s="50"/>
      <c r="CD503" s="50"/>
      <c r="CE503" s="47"/>
      <c r="CF503" s="98"/>
      <c r="CG503" s="89"/>
      <c r="CH503" s="89"/>
      <c r="CI503" s="89"/>
      <c r="CJ503" s="61"/>
      <c r="CK503" s="49"/>
      <c r="CL503" s="50"/>
      <c r="CM503" s="50"/>
      <c r="CN503" s="50"/>
      <c r="CO503" s="50"/>
      <c r="CP503" s="50"/>
      <c r="CQ503" s="50"/>
      <c r="CR503" s="50"/>
      <c r="CS503" s="50"/>
      <c r="CT503" s="50"/>
      <c r="CU503" s="50"/>
      <c r="CV503" s="47"/>
      <c r="CW503" s="98"/>
      <c r="CX503" s="89"/>
      <c r="CY503" s="89"/>
      <c r="CZ503" s="89"/>
      <c r="DA503" s="61"/>
      <c r="DB503" s="49"/>
      <c r="DC503" s="50"/>
      <c r="DD503" s="51"/>
      <c r="DE503" s="24"/>
      <c r="DF503" s="24"/>
      <c r="DG503" s="24"/>
      <c r="DH503" s="24"/>
      <c r="DI503" s="24"/>
      <c r="DJ503" s="24"/>
      <c r="DK503" s="24"/>
      <c r="DL503" s="24"/>
      <c r="DM503" s="22"/>
      <c r="DN503" s="91"/>
      <c r="DO503" s="88"/>
      <c r="DP503" s="89"/>
      <c r="DQ503" s="90"/>
      <c r="DR503" s="19"/>
      <c r="DS503" s="23"/>
      <c r="DT503" s="24"/>
      <c r="DU503" s="24"/>
      <c r="DV503" s="24"/>
      <c r="DW503" s="24"/>
      <c r="DX503" s="24"/>
      <c r="DY503" s="24"/>
      <c r="DZ503" s="24"/>
      <c r="EA503" s="24"/>
      <c r="EB503" s="24"/>
      <c r="EC503" s="24"/>
      <c r="ED503" s="22"/>
      <c r="EE503" s="91"/>
      <c r="EF503" s="88"/>
      <c r="EG503" s="89"/>
      <c r="EH503" s="90"/>
      <c r="EI503" s="19"/>
      <c r="EJ503" s="23"/>
      <c r="EK503" s="24"/>
      <c r="EL503" s="24"/>
      <c r="EM503" s="24"/>
      <c r="EN503" s="24"/>
      <c r="EO503" s="24"/>
      <c r="EP503" s="24"/>
      <c r="EQ503" s="24"/>
      <c r="ER503" s="24"/>
      <c r="ES503" s="24"/>
      <c r="ET503" s="24"/>
      <c r="EU503" s="22"/>
      <c r="EV503" s="91"/>
      <c r="EW503" s="88"/>
      <c r="EX503" s="89"/>
      <c r="EY503" s="90"/>
      <c r="EZ503" s="19"/>
      <c r="FA503" s="23"/>
      <c r="FB503" s="24"/>
      <c r="FC503" s="24"/>
      <c r="FD503" s="24"/>
      <c r="FE503" s="24"/>
      <c r="FF503" s="24"/>
      <c r="FG503" s="24"/>
      <c r="FH503" s="24"/>
      <c r="FI503" s="24"/>
      <c r="FJ503" s="24"/>
      <c r="FK503" s="24"/>
      <c r="FL503" s="22"/>
      <c r="FM503" s="91"/>
      <c r="FN503" s="88"/>
      <c r="FO503" s="89"/>
      <c r="FP503" s="90"/>
      <c r="FQ503" s="19"/>
      <c r="FR503" s="23"/>
      <c r="FS503" s="24"/>
      <c r="FT503" s="24"/>
      <c r="FU503" s="24"/>
      <c r="FV503" s="24"/>
      <c r="FW503" s="24"/>
      <c r="FX503" s="24"/>
      <c r="FY503" s="24"/>
      <c r="FZ503" s="24"/>
      <c r="GA503" s="24"/>
      <c r="GB503" s="24"/>
      <c r="GC503" s="22"/>
      <c r="GD503" s="91"/>
      <c r="GE503" s="88"/>
      <c r="GF503" s="89"/>
      <c r="GG503" s="90"/>
      <c r="GH503" s="19"/>
      <c r="GI503" s="23"/>
      <c r="GJ503" s="24"/>
      <c r="GK503" s="24"/>
      <c r="GL503" s="24"/>
      <c r="GM503" s="24"/>
      <c r="GN503" s="24"/>
      <c r="GO503" s="24"/>
      <c r="GP503" s="24"/>
      <c r="GQ503" s="24"/>
      <c r="GR503" s="24"/>
      <c r="GS503" s="24"/>
      <c r="GT503" s="22"/>
      <c r="GU503" s="91"/>
      <c r="GV503" s="88"/>
      <c r="GW503" s="89"/>
      <c r="GX503" s="90"/>
      <c r="GY503" s="19"/>
      <c r="GZ503" s="23"/>
      <c r="HA503" s="24"/>
      <c r="HB503" s="24"/>
      <c r="HC503" s="24"/>
      <c r="HD503" s="24"/>
      <c r="HE503" s="24"/>
      <c r="HF503" s="24"/>
      <c r="HG503" s="24"/>
      <c r="HH503" s="24"/>
      <c r="HI503" s="24"/>
      <c r="HJ503" s="24"/>
      <c r="HK503" s="22"/>
      <c r="HL503" s="91"/>
      <c r="HM503" s="88"/>
      <c r="HN503" s="89"/>
      <c r="HO503" s="90"/>
      <c r="HP503" s="19"/>
      <c r="HQ503" s="23"/>
      <c r="HR503" s="24"/>
      <c r="HS503" s="24"/>
      <c r="HT503" s="24"/>
      <c r="HU503" s="24"/>
      <c r="HV503" s="24"/>
      <c r="HW503" s="24"/>
      <c r="HX503" s="24"/>
      <c r="HY503" s="24"/>
      <c r="HZ503" s="24"/>
      <c r="IA503" s="24"/>
      <c r="IB503" s="22"/>
      <c r="IC503" s="91"/>
      <c r="ID503" s="88"/>
      <c r="IE503" s="89"/>
      <c r="IF503" s="90"/>
      <c r="IG503" s="19"/>
      <c r="IH503" s="23"/>
      <c r="II503" s="24"/>
      <c r="IJ503" s="24"/>
      <c r="IK503" s="24"/>
      <c r="IL503" s="24"/>
      <c r="IM503" s="24"/>
      <c r="IN503" s="24"/>
      <c r="IO503" s="24"/>
      <c r="IP503" s="24"/>
      <c r="IQ503" s="24"/>
      <c r="IR503" s="24"/>
      <c r="IS503" s="22"/>
    </row>
    <row r="504" spans="1:253" ht="19.5" customHeight="1">
      <c r="A504" s="100"/>
      <c r="B504" s="88"/>
      <c r="C504" s="23"/>
      <c r="D504" s="23"/>
      <c r="E504" s="23"/>
      <c r="F504" s="23">
        <v>2016</v>
      </c>
      <c r="G504" s="24">
        <f aca="true" t="shared" si="258" ref="G504:G513">I504+K504+M504+O504</f>
        <v>83619.70000000001</v>
      </c>
      <c r="H504" s="24">
        <f aca="true" t="shared" si="259" ref="H504:H513">J504+L504+N504+P504</f>
        <v>83619.70000000001</v>
      </c>
      <c r="I504" s="24">
        <f t="shared" si="257"/>
        <v>83619.70000000001</v>
      </c>
      <c r="J504" s="24">
        <f t="shared" si="257"/>
        <v>83619.70000000001</v>
      </c>
      <c r="K504" s="24">
        <f t="shared" si="257"/>
        <v>0</v>
      </c>
      <c r="L504" s="24">
        <f t="shared" si="257"/>
        <v>0</v>
      </c>
      <c r="M504" s="24">
        <f t="shared" si="257"/>
        <v>0</v>
      </c>
      <c r="N504" s="24">
        <f t="shared" si="257"/>
        <v>0</v>
      </c>
      <c r="O504" s="24">
        <f t="shared" si="257"/>
        <v>0</v>
      </c>
      <c r="P504" s="24">
        <f t="shared" si="257"/>
        <v>0</v>
      </c>
      <c r="Q504" s="91"/>
      <c r="R504" s="89"/>
      <c r="S504" s="89"/>
      <c r="T504" s="49"/>
      <c r="U504" s="49"/>
      <c r="V504" s="50"/>
      <c r="W504" s="50"/>
      <c r="X504" s="50"/>
      <c r="Y504" s="50"/>
      <c r="Z504" s="50"/>
      <c r="AA504" s="50"/>
      <c r="AB504" s="50"/>
      <c r="AC504" s="50"/>
      <c r="AD504" s="50"/>
      <c r="AE504" s="50"/>
      <c r="AF504" s="47"/>
      <c r="AG504" s="98"/>
      <c r="AH504" s="89"/>
      <c r="AI504" s="89"/>
      <c r="AJ504" s="89"/>
      <c r="AK504" s="49"/>
      <c r="AL504" s="49"/>
      <c r="AM504" s="50"/>
      <c r="AN504" s="50"/>
      <c r="AO504" s="50"/>
      <c r="AP504" s="50"/>
      <c r="AQ504" s="50"/>
      <c r="AR504" s="50"/>
      <c r="AS504" s="50"/>
      <c r="AT504" s="50"/>
      <c r="AU504" s="50"/>
      <c r="AV504" s="50"/>
      <c r="AW504" s="47"/>
      <c r="AX504" s="98"/>
      <c r="AY504" s="89"/>
      <c r="AZ504" s="89"/>
      <c r="BA504" s="89"/>
      <c r="BB504" s="49"/>
      <c r="BC504" s="49"/>
      <c r="BD504" s="50"/>
      <c r="BE504" s="50"/>
      <c r="BF504" s="50"/>
      <c r="BG504" s="50"/>
      <c r="BH504" s="50"/>
      <c r="BI504" s="50"/>
      <c r="BJ504" s="50"/>
      <c r="BK504" s="50"/>
      <c r="BL504" s="50"/>
      <c r="BM504" s="50"/>
      <c r="BN504" s="47"/>
      <c r="BO504" s="98"/>
      <c r="BP504" s="89"/>
      <c r="BQ504" s="89"/>
      <c r="BR504" s="89"/>
      <c r="BS504" s="49"/>
      <c r="BT504" s="49"/>
      <c r="BU504" s="50"/>
      <c r="BV504" s="50"/>
      <c r="BW504" s="50"/>
      <c r="BX504" s="50"/>
      <c r="BY504" s="50"/>
      <c r="BZ504" s="50"/>
      <c r="CA504" s="50"/>
      <c r="CB504" s="50"/>
      <c r="CC504" s="50"/>
      <c r="CD504" s="50"/>
      <c r="CE504" s="47"/>
      <c r="CF504" s="98"/>
      <c r="CG504" s="89"/>
      <c r="CH504" s="89"/>
      <c r="CI504" s="89"/>
      <c r="CJ504" s="49"/>
      <c r="CK504" s="49"/>
      <c r="CL504" s="50"/>
      <c r="CM504" s="50"/>
      <c r="CN504" s="50"/>
      <c r="CO504" s="50"/>
      <c r="CP504" s="50"/>
      <c r="CQ504" s="50"/>
      <c r="CR504" s="50"/>
      <c r="CS504" s="50"/>
      <c r="CT504" s="50"/>
      <c r="CU504" s="50"/>
      <c r="CV504" s="47"/>
      <c r="CW504" s="98"/>
      <c r="CX504" s="89"/>
      <c r="CY504" s="89"/>
      <c r="CZ504" s="89"/>
      <c r="DA504" s="49"/>
      <c r="DB504" s="49"/>
      <c r="DC504" s="50"/>
      <c r="DD504" s="51"/>
      <c r="DE504" s="24"/>
      <c r="DF504" s="24"/>
      <c r="DG504" s="24"/>
      <c r="DH504" s="24"/>
      <c r="DI504" s="24"/>
      <c r="DJ504" s="24"/>
      <c r="DK504" s="24"/>
      <c r="DL504" s="24"/>
      <c r="DM504" s="22"/>
      <c r="DN504" s="91"/>
      <c r="DO504" s="88"/>
      <c r="DP504" s="89"/>
      <c r="DQ504" s="90"/>
      <c r="DR504" s="23"/>
      <c r="DS504" s="23"/>
      <c r="DT504" s="24"/>
      <c r="DU504" s="24"/>
      <c r="DV504" s="24"/>
      <c r="DW504" s="24"/>
      <c r="DX504" s="24"/>
      <c r="DY504" s="24"/>
      <c r="DZ504" s="24"/>
      <c r="EA504" s="24"/>
      <c r="EB504" s="24"/>
      <c r="EC504" s="24"/>
      <c r="ED504" s="22"/>
      <c r="EE504" s="91"/>
      <c r="EF504" s="88"/>
      <c r="EG504" s="89"/>
      <c r="EH504" s="90"/>
      <c r="EI504" s="23"/>
      <c r="EJ504" s="23"/>
      <c r="EK504" s="24"/>
      <c r="EL504" s="24"/>
      <c r="EM504" s="24"/>
      <c r="EN504" s="24"/>
      <c r="EO504" s="24"/>
      <c r="EP504" s="24"/>
      <c r="EQ504" s="24"/>
      <c r="ER504" s="24"/>
      <c r="ES504" s="24"/>
      <c r="ET504" s="24"/>
      <c r="EU504" s="22"/>
      <c r="EV504" s="91"/>
      <c r="EW504" s="88"/>
      <c r="EX504" s="89"/>
      <c r="EY504" s="90"/>
      <c r="EZ504" s="23"/>
      <c r="FA504" s="23"/>
      <c r="FB504" s="24"/>
      <c r="FC504" s="24"/>
      <c r="FD504" s="24"/>
      <c r="FE504" s="24"/>
      <c r="FF504" s="24"/>
      <c r="FG504" s="24"/>
      <c r="FH504" s="24"/>
      <c r="FI504" s="24"/>
      <c r="FJ504" s="24"/>
      <c r="FK504" s="24"/>
      <c r="FL504" s="22"/>
      <c r="FM504" s="91"/>
      <c r="FN504" s="88"/>
      <c r="FO504" s="89"/>
      <c r="FP504" s="90"/>
      <c r="FQ504" s="23"/>
      <c r="FR504" s="23"/>
      <c r="FS504" s="24"/>
      <c r="FT504" s="24"/>
      <c r="FU504" s="24"/>
      <c r="FV504" s="24"/>
      <c r="FW504" s="24"/>
      <c r="FX504" s="24"/>
      <c r="FY504" s="24"/>
      <c r="FZ504" s="24"/>
      <c r="GA504" s="24"/>
      <c r="GB504" s="24"/>
      <c r="GC504" s="22"/>
      <c r="GD504" s="91"/>
      <c r="GE504" s="88"/>
      <c r="GF504" s="89"/>
      <c r="GG504" s="90"/>
      <c r="GH504" s="23"/>
      <c r="GI504" s="23"/>
      <c r="GJ504" s="24"/>
      <c r="GK504" s="24"/>
      <c r="GL504" s="24"/>
      <c r="GM504" s="24"/>
      <c r="GN504" s="24"/>
      <c r="GO504" s="24"/>
      <c r="GP504" s="24"/>
      <c r="GQ504" s="24"/>
      <c r="GR504" s="24"/>
      <c r="GS504" s="24"/>
      <c r="GT504" s="22"/>
      <c r="GU504" s="91"/>
      <c r="GV504" s="88"/>
      <c r="GW504" s="89"/>
      <c r="GX504" s="90"/>
      <c r="GY504" s="23"/>
      <c r="GZ504" s="23"/>
      <c r="HA504" s="24"/>
      <c r="HB504" s="24"/>
      <c r="HC504" s="24"/>
      <c r="HD504" s="24"/>
      <c r="HE504" s="24"/>
      <c r="HF504" s="24"/>
      <c r="HG504" s="24"/>
      <c r="HH504" s="24"/>
      <c r="HI504" s="24"/>
      <c r="HJ504" s="24"/>
      <c r="HK504" s="22"/>
      <c r="HL504" s="91"/>
      <c r="HM504" s="88"/>
      <c r="HN504" s="89"/>
      <c r="HO504" s="90"/>
      <c r="HP504" s="23"/>
      <c r="HQ504" s="23"/>
      <c r="HR504" s="24"/>
      <c r="HS504" s="24"/>
      <c r="HT504" s="24"/>
      <c r="HU504" s="24"/>
      <c r="HV504" s="24"/>
      <c r="HW504" s="24"/>
      <c r="HX504" s="24"/>
      <c r="HY504" s="24"/>
      <c r="HZ504" s="24"/>
      <c r="IA504" s="24"/>
      <c r="IB504" s="22"/>
      <c r="IC504" s="91"/>
      <c r="ID504" s="88"/>
      <c r="IE504" s="89"/>
      <c r="IF504" s="90"/>
      <c r="IG504" s="23"/>
      <c r="IH504" s="23"/>
      <c r="II504" s="24"/>
      <c r="IJ504" s="24"/>
      <c r="IK504" s="24"/>
      <c r="IL504" s="24"/>
      <c r="IM504" s="24"/>
      <c r="IN504" s="24"/>
      <c r="IO504" s="24"/>
      <c r="IP504" s="24"/>
      <c r="IQ504" s="24"/>
      <c r="IR504" s="24"/>
      <c r="IS504" s="22"/>
    </row>
    <row r="505" spans="1:253" ht="18.75" customHeight="1">
      <c r="A505" s="100"/>
      <c r="B505" s="88"/>
      <c r="C505" s="23"/>
      <c r="D505" s="23"/>
      <c r="E505" s="23"/>
      <c r="F505" s="23">
        <v>2017</v>
      </c>
      <c r="G505" s="24">
        <f t="shared" si="258"/>
        <v>287182.1</v>
      </c>
      <c r="H505" s="24">
        <f t="shared" si="259"/>
        <v>287182.1</v>
      </c>
      <c r="I505" s="24">
        <f t="shared" si="257"/>
        <v>157182.09999999998</v>
      </c>
      <c r="J505" s="24">
        <f t="shared" si="257"/>
        <v>157182.09999999998</v>
      </c>
      <c r="K505" s="24">
        <f t="shared" si="257"/>
        <v>100000</v>
      </c>
      <c r="L505" s="24">
        <f t="shared" si="257"/>
        <v>100000</v>
      </c>
      <c r="M505" s="24">
        <f t="shared" si="257"/>
        <v>30000</v>
      </c>
      <c r="N505" s="24">
        <f t="shared" si="257"/>
        <v>30000</v>
      </c>
      <c r="O505" s="24">
        <f t="shared" si="257"/>
        <v>0</v>
      </c>
      <c r="P505" s="24">
        <f t="shared" si="257"/>
        <v>0</v>
      </c>
      <c r="Q505" s="91"/>
      <c r="R505" s="89"/>
      <c r="S505" s="89"/>
      <c r="T505" s="49"/>
      <c r="U505" s="49"/>
      <c r="V505" s="50"/>
      <c r="W505" s="50"/>
      <c r="X505" s="50"/>
      <c r="Y505" s="50"/>
      <c r="Z505" s="50"/>
      <c r="AA505" s="50"/>
      <c r="AB505" s="50"/>
      <c r="AC505" s="50"/>
      <c r="AD505" s="50"/>
      <c r="AE505" s="50"/>
      <c r="AF505" s="47"/>
      <c r="AG505" s="98"/>
      <c r="AH505" s="89"/>
      <c r="AI505" s="89"/>
      <c r="AJ505" s="89"/>
      <c r="AK505" s="49"/>
      <c r="AL505" s="49"/>
      <c r="AM505" s="50"/>
      <c r="AN505" s="50"/>
      <c r="AO505" s="50"/>
      <c r="AP505" s="50"/>
      <c r="AQ505" s="50"/>
      <c r="AR505" s="50"/>
      <c r="AS505" s="50"/>
      <c r="AT505" s="50"/>
      <c r="AU505" s="50"/>
      <c r="AV505" s="50"/>
      <c r="AW505" s="47"/>
      <c r="AX505" s="98"/>
      <c r="AY505" s="89"/>
      <c r="AZ505" s="89"/>
      <c r="BA505" s="89"/>
      <c r="BB505" s="49"/>
      <c r="BC505" s="49"/>
      <c r="BD505" s="50"/>
      <c r="BE505" s="50"/>
      <c r="BF505" s="50"/>
      <c r="BG505" s="50"/>
      <c r="BH505" s="50"/>
      <c r="BI505" s="50"/>
      <c r="BJ505" s="50"/>
      <c r="BK505" s="50"/>
      <c r="BL505" s="50"/>
      <c r="BM505" s="50"/>
      <c r="BN505" s="47"/>
      <c r="BO505" s="98"/>
      <c r="BP505" s="89"/>
      <c r="BQ505" s="89"/>
      <c r="BR505" s="89"/>
      <c r="BS505" s="49"/>
      <c r="BT505" s="49"/>
      <c r="BU505" s="50"/>
      <c r="BV505" s="50"/>
      <c r="BW505" s="50"/>
      <c r="BX505" s="50"/>
      <c r="BY505" s="50"/>
      <c r="BZ505" s="50"/>
      <c r="CA505" s="50"/>
      <c r="CB505" s="50"/>
      <c r="CC505" s="50"/>
      <c r="CD505" s="50"/>
      <c r="CE505" s="47"/>
      <c r="CF505" s="98"/>
      <c r="CG505" s="89"/>
      <c r="CH505" s="89"/>
      <c r="CI505" s="89"/>
      <c r="CJ505" s="49"/>
      <c r="CK505" s="49"/>
      <c r="CL505" s="50"/>
      <c r="CM505" s="50"/>
      <c r="CN505" s="50"/>
      <c r="CO505" s="50"/>
      <c r="CP505" s="50"/>
      <c r="CQ505" s="50"/>
      <c r="CR505" s="50"/>
      <c r="CS505" s="50"/>
      <c r="CT505" s="50"/>
      <c r="CU505" s="50"/>
      <c r="CV505" s="47"/>
      <c r="CW505" s="98"/>
      <c r="CX505" s="89"/>
      <c r="CY505" s="89"/>
      <c r="CZ505" s="89"/>
      <c r="DA505" s="49"/>
      <c r="DB505" s="49"/>
      <c r="DC505" s="50"/>
      <c r="DD505" s="51"/>
      <c r="DE505" s="24"/>
      <c r="DF505" s="24"/>
      <c r="DG505" s="24"/>
      <c r="DH505" s="24"/>
      <c r="DI505" s="24"/>
      <c r="DJ505" s="24"/>
      <c r="DK505" s="24"/>
      <c r="DL505" s="24"/>
      <c r="DM505" s="22"/>
      <c r="DN505" s="91"/>
      <c r="DO505" s="88"/>
      <c r="DP505" s="89"/>
      <c r="DQ505" s="90"/>
      <c r="DR505" s="23"/>
      <c r="DS505" s="23"/>
      <c r="DT505" s="24"/>
      <c r="DU505" s="24"/>
      <c r="DV505" s="24"/>
      <c r="DW505" s="24"/>
      <c r="DX505" s="24"/>
      <c r="DY505" s="24"/>
      <c r="DZ505" s="24"/>
      <c r="EA505" s="24"/>
      <c r="EB505" s="24"/>
      <c r="EC505" s="24"/>
      <c r="ED505" s="22"/>
      <c r="EE505" s="91"/>
      <c r="EF505" s="88"/>
      <c r="EG505" s="89"/>
      <c r="EH505" s="90"/>
      <c r="EI505" s="23"/>
      <c r="EJ505" s="23"/>
      <c r="EK505" s="24"/>
      <c r="EL505" s="24"/>
      <c r="EM505" s="24"/>
      <c r="EN505" s="24"/>
      <c r="EO505" s="24"/>
      <c r="EP505" s="24"/>
      <c r="EQ505" s="24"/>
      <c r="ER505" s="24"/>
      <c r="ES505" s="24"/>
      <c r="ET505" s="24"/>
      <c r="EU505" s="22"/>
      <c r="EV505" s="91"/>
      <c r="EW505" s="88"/>
      <c r="EX505" s="89"/>
      <c r="EY505" s="90"/>
      <c r="EZ505" s="23"/>
      <c r="FA505" s="23"/>
      <c r="FB505" s="24"/>
      <c r="FC505" s="24"/>
      <c r="FD505" s="24"/>
      <c r="FE505" s="24"/>
      <c r="FF505" s="24"/>
      <c r="FG505" s="24"/>
      <c r="FH505" s="24"/>
      <c r="FI505" s="24"/>
      <c r="FJ505" s="24"/>
      <c r="FK505" s="24"/>
      <c r="FL505" s="22"/>
      <c r="FM505" s="91"/>
      <c r="FN505" s="88"/>
      <c r="FO505" s="89"/>
      <c r="FP505" s="90"/>
      <c r="FQ505" s="23"/>
      <c r="FR505" s="23"/>
      <c r="FS505" s="24"/>
      <c r="FT505" s="24"/>
      <c r="FU505" s="24"/>
      <c r="FV505" s="24"/>
      <c r="FW505" s="24"/>
      <c r="FX505" s="24"/>
      <c r="FY505" s="24"/>
      <c r="FZ505" s="24"/>
      <c r="GA505" s="24"/>
      <c r="GB505" s="24"/>
      <c r="GC505" s="22"/>
      <c r="GD505" s="91"/>
      <c r="GE505" s="88"/>
      <c r="GF505" s="89"/>
      <c r="GG505" s="90"/>
      <c r="GH505" s="23"/>
      <c r="GI505" s="23"/>
      <c r="GJ505" s="24"/>
      <c r="GK505" s="24"/>
      <c r="GL505" s="24"/>
      <c r="GM505" s="24"/>
      <c r="GN505" s="24"/>
      <c r="GO505" s="24"/>
      <c r="GP505" s="24"/>
      <c r="GQ505" s="24"/>
      <c r="GR505" s="24"/>
      <c r="GS505" s="24"/>
      <c r="GT505" s="22"/>
      <c r="GU505" s="91"/>
      <c r="GV505" s="88"/>
      <c r="GW505" s="89"/>
      <c r="GX505" s="90"/>
      <c r="GY505" s="23"/>
      <c r="GZ505" s="23"/>
      <c r="HA505" s="24"/>
      <c r="HB505" s="24"/>
      <c r="HC505" s="24"/>
      <c r="HD505" s="24"/>
      <c r="HE505" s="24"/>
      <c r="HF505" s="24"/>
      <c r="HG505" s="24"/>
      <c r="HH505" s="24"/>
      <c r="HI505" s="24"/>
      <c r="HJ505" s="24"/>
      <c r="HK505" s="22"/>
      <c r="HL505" s="91"/>
      <c r="HM505" s="88"/>
      <c r="HN505" s="89"/>
      <c r="HO505" s="90"/>
      <c r="HP505" s="23"/>
      <c r="HQ505" s="23"/>
      <c r="HR505" s="24"/>
      <c r="HS505" s="24"/>
      <c r="HT505" s="24"/>
      <c r="HU505" s="24"/>
      <c r="HV505" s="24"/>
      <c r="HW505" s="24"/>
      <c r="HX505" s="24"/>
      <c r="HY505" s="24"/>
      <c r="HZ505" s="24"/>
      <c r="IA505" s="24"/>
      <c r="IB505" s="22"/>
      <c r="IC505" s="91"/>
      <c r="ID505" s="88"/>
      <c r="IE505" s="89"/>
      <c r="IF505" s="90"/>
      <c r="IG505" s="23"/>
      <c r="IH505" s="23"/>
      <c r="II505" s="24"/>
      <c r="IJ505" s="24"/>
      <c r="IK505" s="24"/>
      <c r="IL505" s="24"/>
      <c r="IM505" s="24"/>
      <c r="IN505" s="24"/>
      <c r="IO505" s="24"/>
      <c r="IP505" s="24"/>
      <c r="IQ505" s="24"/>
      <c r="IR505" s="24"/>
      <c r="IS505" s="22"/>
    </row>
    <row r="506" spans="1:253" ht="17.25" customHeight="1">
      <c r="A506" s="100"/>
      <c r="B506" s="88"/>
      <c r="C506" s="23"/>
      <c r="D506" s="23"/>
      <c r="E506" s="23"/>
      <c r="F506" s="23">
        <v>2018</v>
      </c>
      <c r="G506" s="24">
        <f t="shared" si="258"/>
        <v>264956.6</v>
      </c>
      <c r="H506" s="24">
        <f t="shared" si="259"/>
        <v>264956.6</v>
      </c>
      <c r="I506" s="24">
        <f t="shared" si="257"/>
        <v>826.6</v>
      </c>
      <c r="J506" s="24">
        <f t="shared" si="257"/>
        <v>826.6</v>
      </c>
      <c r="K506" s="24">
        <f t="shared" si="257"/>
        <v>264130</v>
      </c>
      <c r="L506" s="24">
        <f t="shared" si="257"/>
        <v>264130</v>
      </c>
      <c r="M506" s="24">
        <f t="shared" si="257"/>
        <v>0</v>
      </c>
      <c r="N506" s="24">
        <f t="shared" si="257"/>
        <v>0</v>
      </c>
      <c r="O506" s="24">
        <f t="shared" si="257"/>
        <v>0</v>
      </c>
      <c r="P506" s="24">
        <f t="shared" si="257"/>
        <v>0</v>
      </c>
      <c r="Q506" s="91"/>
      <c r="R506" s="89"/>
      <c r="S506" s="89"/>
      <c r="T506" s="49"/>
      <c r="U506" s="49"/>
      <c r="V506" s="50"/>
      <c r="W506" s="50"/>
      <c r="X506" s="50"/>
      <c r="Y506" s="50"/>
      <c r="Z506" s="50"/>
      <c r="AA506" s="50"/>
      <c r="AB506" s="50"/>
      <c r="AC506" s="50"/>
      <c r="AD506" s="50"/>
      <c r="AE506" s="50"/>
      <c r="AF506" s="47"/>
      <c r="AG506" s="98"/>
      <c r="AH506" s="89"/>
      <c r="AI506" s="89"/>
      <c r="AJ506" s="89"/>
      <c r="AK506" s="49"/>
      <c r="AL506" s="49"/>
      <c r="AM506" s="50"/>
      <c r="AN506" s="50"/>
      <c r="AO506" s="50"/>
      <c r="AP506" s="50"/>
      <c r="AQ506" s="50"/>
      <c r="AR506" s="50"/>
      <c r="AS506" s="50"/>
      <c r="AT506" s="50"/>
      <c r="AU506" s="50"/>
      <c r="AV506" s="50"/>
      <c r="AW506" s="47"/>
      <c r="AX506" s="98"/>
      <c r="AY506" s="89"/>
      <c r="AZ506" s="89"/>
      <c r="BA506" s="89"/>
      <c r="BB506" s="49"/>
      <c r="BC506" s="49"/>
      <c r="BD506" s="50"/>
      <c r="BE506" s="50"/>
      <c r="BF506" s="50"/>
      <c r="BG506" s="50"/>
      <c r="BH506" s="50"/>
      <c r="BI506" s="50"/>
      <c r="BJ506" s="50"/>
      <c r="BK506" s="50"/>
      <c r="BL506" s="50"/>
      <c r="BM506" s="50"/>
      <c r="BN506" s="47"/>
      <c r="BO506" s="98"/>
      <c r="BP506" s="89"/>
      <c r="BQ506" s="89"/>
      <c r="BR506" s="89"/>
      <c r="BS506" s="49"/>
      <c r="BT506" s="49"/>
      <c r="BU506" s="50"/>
      <c r="BV506" s="50"/>
      <c r="BW506" s="50"/>
      <c r="BX506" s="50"/>
      <c r="BY506" s="50"/>
      <c r="BZ506" s="50"/>
      <c r="CA506" s="50"/>
      <c r="CB506" s="50"/>
      <c r="CC506" s="50"/>
      <c r="CD506" s="50"/>
      <c r="CE506" s="47"/>
      <c r="CF506" s="98"/>
      <c r="CG506" s="89"/>
      <c r="CH506" s="89"/>
      <c r="CI506" s="89"/>
      <c r="CJ506" s="49"/>
      <c r="CK506" s="49"/>
      <c r="CL506" s="50"/>
      <c r="CM506" s="50"/>
      <c r="CN506" s="50"/>
      <c r="CO506" s="50"/>
      <c r="CP506" s="50"/>
      <c r="CQ506" s="50"/>
      <c r="CR506" s="50"/>
      <c r="CS506" s="50"/>
      <c r="CT506" s="50"/>
      <c r="CU506" s="50"/>
      <c r="CV506" s="47"/>
      <c r="CW506" s="98"/>
      <c r="CX506" s="89"/>
      <c r="CY506" s="89"/>
      <c r="CZ506" s="89"/>
      <c r="DA506" s="49"/>
      <c r="DB506" s="49"/>
      <c r="DC506" s="50"/>
      <c r="DD506" s="51"/>
      <c r="DE506" s="24"/>
      <c r="DF506" s="24"/>
      <c r="DG506" s="24"/>
      <c r="DH506" s="24"/>
      <c r="DI506" s="24"/>
      <c r="DJ506" s="24"/>
      <c r="DK506" s="24"/>
      <c r="DL506" s="24"/>
      <c r="DM506" s="22"/>
      <c r="DN506" s="91"/>
      <c r="DO506" s="88"/>
      <c r="DP506" s="89"/>
      <c r="DQ506" s="90"/>
      <c r="DR506" s="23"/>
      <c r="DS506" s="23"/>
      <c r="DT506" s="24"/>
      <c r="DU506" s="24"/>
      <c r="DV506" s="24"/>
      <c r="DW506" s="24"/>
      <c r="DX506" s="24"/>
      <c r="DY506" s="24"/>
      <c r="DZ506" s="24"/>
      <c r="EA506" s="24"/>
      <c r="EB506" s="24"/>
      <c r="EC506" s="24"/>
      <c r="ED506" s="22"/>
      <c r="EE506" s="91"/>
      <c r="EF506" s="88"/>
      <c r="EG506" s="89"/>
      <c r="EH506" s="90"/>
      <c r="EI506" s="23"/>
      <c r="EJ506" s="23"/>
      <c r="EK506" s="24"/>
      <c r="EL506" s="24"/>
      <c r="EM506" s="24"/>
      <c r="EN506" s="24"/>
      <c r="EO506" s="24"/>
      <c r="EP506" s="24"/>
      <c r="EQ506" s="24"/>
      <c r="ER506" s="24"/>
      <c r="ES506" s="24"/>
      <c r="ET506" s="24"/>
      <c r="EU506" s="22"/>
      <c r="EV506" s="91"/>
      <c r="EW506" s="88"/>
      <c r="EX506" s="89"/>
      <c r="EY506" s="90"/>
      <c r="EZ506" s="23"/>
      <c r="FA506" s="23"/>
      <c r="FB506" s="24"/>
      <c r="FC506" s="24"/>
      <c r="FD506" s="24"/>
      <c r="FE506" s="24"/>
      <c r="FF506" s="24"/>
      <c r="FG506" s="24"/>
      <c r="FH506" s="24"/>
      <c r="FI506" s="24"/>
      <c r="FJ506" s="24"/>
      <c r="FK506" s="24"/>
      <c r="FL506" s="22"/>
      <c r="FM506" s="91"/>
      <c r="FN506" s="88"/>
      <c r="FO506" s="89"/>
      <c r="FP506" s="90"/>
      <c r="FQ506" s="23"/>
      <c r="FR506" s="23"/>
      <c r="FS506" s="24"/>
      <c r="FT506" s="24"/>
      <c r="FU506" s="24"/>
      <c r="FV506" s="24"/>
      <c r="FW506" s="24"/>
      <c r="FX506" s="24"/>
      <c r="FY506" s="24"/>
      <c r="FZ506" s="24"/>
      <c r="GA506" s="24"/>
      <c r="GB506" s="24"/>
      <c r="GC506" s="22"/>
      <c r="GD506" s="91"/>
      <c r="GE506" s="88"/>
      <c r="GF506" s="89"/>
      <c r="GG506" s="90"/>
      <c r="GH506" s="23"/>
      <c r="GI506" s="23"/>
      <c r="GJ506" s="24"/>
      <c r="GK506" s="24"/>
      <c r="GL506" s="24"/>
      <c r="GM506" s="24"/>
      <c r="GN506" s="24"/>
      <c r="GO506" s="24"/>
      <c r="GP506" s="24"/>
      <c r="GQ506" s="24"/>
      <c r="GR506" s="24"/>
      <c r="GS506" s="24"/>
      <c r="GT506" s="22"/>
      <c r="GU506" s="91"/>
      <c r="GV506" s="88"/>
      <c r="GW506" s="89"/>
      <c r="GX506" s="90"/>
      <c r="GY506" s="23"/>
      <c r="GZ506" s="23"/>
      <c r="HA506" s="24"/>
      <c r="HB506" s="24"/>
      <c r="HC506" s="24"/>
      <c r="HD506" s="24"/>
      <c r="HE506" s="24"/>
      <c r="HF506" s="24"/>
      <c r="HG506" s="24"/>
      <c r="HH506" s="24"/>
      <c r="HI506" s="24"/>
      <c r="HJ506" s="24"/>
      <c r="HK506" s="22"/>
      <c r="HL506" s="91"/>
      <c r="HM506" s="88"/>
      <c r="HN506" s="89"/>
      <c r="HO506" s="90"/>
      <c r="HP506" s="23"/>
      <c r="HQ506" s="23"/>
      <c r="HR506" s="24"/>
      <c r="HS506" s="24"/>
      <c r="HT506" s="24"/>
      <c r="HU506" s="24"/>
      <c r="HV506" s="24"/>
      <c r="HW506" s="24"/>
      <c r="HX506" s="24"/>
      <c r="HY506" s="24"/>
      <c r="HZ506" s="24"/>
      <c r="IA506" s="24"/>
      <c r="IB506" s="22"/>
      <c r="IC506" s="91"/>
      <c r="ID506" s="88"/>
      <c r="IE506" s="89"/>
      <c r="IF506" s="90"/>
      <c r="IG506" s="23"/>
      <c r="IH506" s="23"/>
      <c r="II506" s="24"/>
      <c r="IJ506" s="24"/>
      <c r="IK506" s="24"/>
      <c r="IL506" s="24"/>
      <c r="IM506" s="24"/>
      <c r="IN506" s="24"/>
      <c r="IO506" s="24"/>
      <c r="IP506" s="24"/>
      <c r="IQ506" s="24"/>
      <c r="IR506" s="24"/>
      <c r="IS506" s="22"/>
    </row>
    <row r="507" spans="1:253" ht="19.5" customHeight="1">
      <c r="A507" s="100"/>
      <c r="B507" s="88"/>
      <c r="C507" s="23"/>
      <c r="D507" s="23"/>
      <c r="E507" s="23"/>
      <c r="F507" s="23">
        <v>2019</v>
      </c>
      <c r="G507" s="24">
        <f t="shared" si="258"/>
        <v>835958</v>
      </c>
      <c r="H507" s="24">
        <f t="shared" si="259"/>
        <v>835958</v>
      </c>
      <c r="I507" s="24">
        <f t="shared" si="257"/>
        <v>38026.299999999996</v>
      </c>
      <c r="J507" s="24">
        <f t="shared" si="257"/>
        <v>38026.299999999996</v>
      </c>
      <c r="K507" s="24">
        <f t="shared" si="257"/>
        <v>760000</v>
      </c>
      <c r="L507" s="24">
        <f t="shared" si="257"/>
        <v>760000</v>
      </c>
      <c r="M507" s="24">
        <f t="shared" si="257"/>
        <v>37931.7</v>
      </c>
      <c r="N507" s="24">
        <f t="shared" si="257"/>
        <v>37931.7</v>
      </c>
      <c r="O507" s="24">
        <f t="shared" si="257"/>
        <v>0</v>
      </c>
      <c r="P507" s="24">
        <f t="shared" si="257"/>
        <v>0</v>
      </c>
      <c r="Q507" s="91"/>
      <c r="R507" s="89"/>
      <c r="S507" s="89"/>
      <c r="T507" s="49"/>
      <c r="U507" s="49"/>
      <c r="V507" s="50"/>
      <c r="W507" s="50"/>
      <c r="X507" s="50"/>
      <c r="Y507" s="50"/>
      <c r="Z507" s="50"/>
      <c r="AA507" s="50"/>
      <c r="AB507" s="50"/>
      <c r="AC507" s="50"/>
      <c r="AD507" s="50"/>
      <c r="AE507" s="50"/>
      <c r="AF507" s="47"/>
      <c r="AG507" s="98"/>
      <c r="AH507" s="89"/>
      <c r="AI507" s="89"/>
      <c r="AJ507" s="89"/>
      <c r="AK507" s="49"/>
      <c r="AL507" s="49"/>
      <c r="AM507" s="50"/>
      <c r="AN507" s="50"/>
      <c r="AO507" s="50"/>
      <c r="AP507" s="50"/>
      <c r="AQ507" s="50"/>
      <c r="AR507" s="50"/>
      <c r="AS507" s="50"/>
      <c r="AT507" s="50"/>
      <c r="AU507" s="50"/>
      <c r="AV507" s="50"/>
      <c r="AW507" s="47"/>
      <c r="AX507" s="98"/>
      <c r="AY507" s="89"/>
      <c r="AZ507" s="89"/>
      <c r="BA507" s="89"/>
      <c r="BB507" s="49"/>
      <c r="BC507" s="49"/>
      <c r="BD507" s="50"/>
      <c r="BE507" s="50"/>
      <c r="BF507" s="50"/>
      <c r="BG507" s="50"/>
      <c r="BH507" s="50"/>
      <c r="BI507" s="50"/>
      <c r="BJ507" s="50"/>
      <c r="BK507" s="50"/>
      <c r="BL507" s="50"/>
      <c r="BM507" s="50"/>
      <c r="BN507" s="47"/>
      <c r="BO507" s="98"/>
      <c r="BP507" s="89"/>
      <c r="BQ507" s="89"/>
      <c r="BR507" s="89"/>
      <c r="BS507" s="49"/>
      <c r="BT507" s="49"/>
      <c r="BU507" s="50"/>
      <c r="BV507" s="50"/>
      <c r="BW507" s="50"/>
      <c r="BX507" s="50"/>
      <c r="BY507" s="50"/>
      <c r="BZ507" s="50"/>
      <c r="CA507" s="50"/>
      <c r="CB507" s="50"/>
      <c r="CC507" s="50"/>
      <c r="CD507" s="50"/>
      <c r="CE507" s="47"/>
      <c r="CF507" s="98"/>
      <c r="CG507" s="89"/>
      <c r="CH507" s="89"/>
      <c r="CI507" s="89"/>
      <c r="CJ507" s="49"/>
      <c r="CK507" s="49"/>
      <c r="CL507" s="50"/>
      <c r="CM507" s="50"/>
      <c r="CN507" s="50"/>
      <c r="CO507" s="50"/>
      <c r="CP507" s="50"/>
      <c r="CQ507" s="50"/>
      <c r="CR507" s="50"/>
      <c r="CS507" s="50"/>
      <c r="CT507" s="50"/>
      <c r="CU507" s="50"/>
      <c r="CV507" s="47"/>
      <c r="CW507" s="98"/>
      <c r="CX507" s="89"/>
      <c r="CY507" s="89"/>
      <c r="CZ507" s="89"/>
      <c r="DA507" s="49"/>
      <c r="DB507" s="49"/>
      <c r="DC507" s="50"/>
      <c r="DD507" s="51"/>
      <c r="DE507" s="24"/>
      <c r="DF507" s="24"/>
      <c r="DG507" s="24"/>
      <c r="DH507" s="24"/>
      <c r="DI507" s="24"/>
      <c r="DJ507" s="24"/>
      <c r="DK507" s="24"/>
      <c r="DL507" s="24"/>
      <c r="DM507" s="22"/>
      <c r="DN507" s="91"/>
      <c r="DO507" s="88"/>
      <c r="DP507" s="89"/>
      <c r="DQ507" s="90"/>
      <c r="DR507" s="23"/>
      <c r="DS507" s="23"/>
      <c r="DT507" s="24"/>
      <c r="DU507" s="24"/>
      <c r="DV507" s="24"/>
      <c r="DW507" s="24"/>
      <c r="DX507" s="24"/>
      <c r="DY507" s="24"/>
      <c r="DZ507" s="24"/>
      <c r="EA507" s="24"/>
      <c r="EB507" s="24"/>
      <c r="EC507" s="24"/>
      <c r="ED507" s="22"/>
      <c r="EE507" s="91"/>
      <c r="EF507" s="88"/>
      <c r="EG507" s="89"/>
      <c r="EH507" s="90"/>
      <c r="EI507" s="23"/>
      <c r="EJ507" s="23"/>
      <c r="EK507" s="24"/>
      <c r="EL507" s="24"/>
      <c r="EM507" s="24"/>
      <c r="EN507" s="24"/>
      <c r="EO507" s="24"/>
      <c r="EP507" s="24"/>
      <c r="EQ507" s="24"/>
      <c r="ER507" s="24"/>
      <c r="ES507" s="24"/>
      <c r="ET507" s="24"/>
      <c r="EU507" s="22"/>
      <c r="EV507" s="91"/>
      <c r="EW507" s="88"/>
      <c r="EX507" s="89"/>
      <c r="EY507" s="90"/>
      <c r="EZ507" s="23"/>
      <c r="FA507" s="23"/>
      <c r="FB507" s="24"/>
      <c r="FC507" s="24"/>
      <c r="FD507" s="24"/>
      <c r="FE507" s="24"/>
      <c r="FF507" s="24"/>
      <c r="FG507" s="24"/>
      <c r="FH507" s="24"/>
      <c r="FI507" s="24"/>
      <c r="FJ507" s="24"/>
      <c r="FK507" s="24"/>
      <c r="FL507" s="22"/>
      <c r="FM507" s="91"/>
      <c r="FN507" s="88"/>
      <c r="FO507" s="89"/>
      <c r="FP507" s="90"/>
      <c r="FQ507" s="23"/>
      <c r="FR507" s="23"/>
      <c r="FS507" s="24"/>
      <c r="FT507" s="24"/>
      <c r="FU507" s="24"/>
      <c r="FV507" s="24"/>
      <c r="FW507" s="24"/>
      <c r="FX507" s="24"/>
      <c r="FY507" s="24"/>
      <c r="FZ507" s="24"/>
      <c r="GA507" s="24"/>
      <c r="GB507" s="24"/>
      <c r="GC507" s="22"/>
      <c r="GD507" s="91"/>
      <c r="GE507" s="88"/>
      <c r="GF507" s="89"/>
      <c r="GG507" s="90"/>
      <c r="GH507" s="23"/>
      <c r="GI507" s="23"/>
      <c r="GJ507" s="24"/>
      <c r="GK507" s="24"/>
      <c r="GL507" s="24"/>
      <c r="GM507" s="24"/>
      <c r="GN507" s="24"/>
      <c r="GO507" s="24"/>
      <c r="GP507" s="24"/>
      <c r="GQ507" s="24"/>
      <c r="GR507" s="24"/>
      <c r="GS507" s="24"/>
      <c r="GT507" s="22"/>
      <c r="GU507" s="91"/>
      <c r="GV507" s="88"/>
      <c r="GW507" s="89"/>
      <c r="GX507" s="90"/>
      <c r="GY507" s="23"/>
      <c r="GZ507" s="23"/>
      <c r="HA507" s="24"/>
      <c r="HB507" s="24"/>
      <c r="HC507" s="24"/>
      <c r="HD507" s="24"/>
      <c r="HE507" s="24"/>
      <c r="HF507" s="24"/>
      <c r="HG507" s="24"/>
      <c r="HH507" s="24"/>
      <c r="HI507" s="24"/>
      <c r="HJ507" s="24"/>
      <c r="HK507" s="22"/>
      <c r="HL507" s="91"/>
      <c r="HM507" s="88"/>
      <c r="HN507" s="89"/>
      <c r="HO507" s="90"/>
      <c r="HP507" s="23"/>
      <c r="HQ507" s="23"/>
      <c r="HR507" s="24"/>
      <c r="HS507" s="24"/>
      <c r="HT507" s="24"/>
      <c r="HU507" s="24"/>
      <c r="HV507" s="24"/>
      <c r="HW507" s="24"/>
      <c r="HX507" s="24"/>
      <c r="HY507" s="24"/>
      <c r="HZ507" s="24"/>
      <c r="IA507" s="24"/>
      <c r="IB507" s="22"/>
      <c r="IC507" s="91"/>
      <c r="ID507" s="88"/>
      <c r="IE507" s="89"/>
      <c r="IF507" s="90"/>
      <c r="IG507" s="23"/>
      <c r="IH507" s="23"/>
      <c r="II507" s="24"/>
      <c r="IJ507" s="24"/>
      <c r="IK507" s="24"/>
      <c r="IL507" s="24"/>
      <c r="IM507" s="24"/>
      <c r="IN507" s="24"/>
      <c r="IO507" s="24"/>
      <c r="IP507" s="24"/>
      <c r="IQ507" s="24"/>
      <c r="IR507" s="24"/>
      <c r="IS507" s="22"/>
    </row>
    <row r="508" spans="1:253" ht="18" customHeight="1">
      <c r="A508" s="100"/>
      <c r="B508" s="88"/>
      <c r="C508" s="19"/>
      <c r="D508" s="19"/>
      <c r="E508" s="19"/>
      <c r="F508" s="23">
        <v>2020</v>
      </c>
      <c r="G508" s="24">
        <f t="shared" si="258"/>
        <v>678896.6</v>
      </c>
      <c r="H508" s="24">
        <f t="shared" si="259"/>
        <v>678896.6</v>
      </c>
      <c r="I508" s="24">
        <f t="shared" si="257"/>
        <v>0</v>
      </c>
      <c r="J508" s="24">
        <f t="shared" si="257"/>
        <v>0</v>
      </c>
      <c r="K508" s="24">
        <f t="shared" si="257"/>
        <v>678896.6</v>
      </c>
      <c r="L508" s="24">
        <f t="shared" si="257"/>
        <v>678896.6</v>
      </c>
      <c r="M508" s="24">
        <f t="shared" si="257"/>
        <v>0</v>
      </c>
      <c r="N508" s="24">
        <f t="shared" si="257"/>
        <v>0</v>
      </c>
      <c r="O508" s="24">
        <f t="shared" si="257"/>
        <v>0</v>
      </c>
      <c r="P508" s="24">
        <f t="shared" si="257"/>
        <v>0</v>
      </c>
      <c r="Q508" s="91"/>
      <c r="R508" s="89"/>
      <c r="S508" s="89"/>
      <c r="T508" s="61"/>
      <c r="U508" s="49"/>
      <c r="V508" s="50"/>
      <c r="W508" s="50"/>
      <c r="X508" s="50"/>
      <c r="Y508" s="50"/>
      <c r="Z508" s="50"/>
      <c r="AA508" s="50"/>
      <c r="AB508" s="50"/>
      <c r="AC508" s="50"/>
      <c r="AD508" s="50"/>
      <c r="AE508" s="50"/>
      <c r="AF508" s="47"/>
      <c r="AG508" s="98"/>
      <c r="AH508" s="89"/>
      <c r="AI508" s="89"/>
      <c r="AJ508" s="89"/>
      <c r="AK508" s="61"/>
      <c r="AL508" s="49"/>
      <c r="AM508" s="50"/>
      <c r="AN508" s="50"/>
      <c r="AO508" s="50"/>
      <c r="AP508" s="50"/>
      <c r="AQ508" s="50"/>
      <c r="AR508" s="50"/>
      <c r="AS508" s="50"/>
      <c r="AT508" s="50"/>
      <c r="AU508" s="50"/>
      <c r="AV508" s="50"/>
      <c r="AW508" s="47"/>
      <c r="AX508" s="98"/>
      <c r="AY508" s="89"/>
      <c r="AZ508" s="89"/>
      <c r="BA508" s="89"/>
      <c r="BB508" s="61"/>
      <c r="BC508" s="49"/>
      <c r="BD508" s="50"/>
      <c r="BE508" s="50"/>
      <c r="BF508" s="50"/>
      <c r="BG508" s="50"/>
      <c r="BH508" s="50"/>
      <c r="BI508" s="50"/>
      <c r="BJ508" s="50"/>
      <c r="BK508" s="50"/>
      <c r="BL508" s="50"/>
      <c r="BM508" s="50"/>
      <c r="BN508" s="47"/>
      <c r="BO508" s="98"/>
      <c r="BP508" s="89"/>
      <c r="BQ508" s="89"/>
      <c r="BR508" s="89"/>
      <c r="BS508" s="61"/>
      <c r="BT508" s="49"/>
      <c r="BU508" s="50"/>
      <c r="BV508" s="50"/>
      <c r="BW508" s="50"/>
      <c r="BX508" s="50"/>
      <c r="BY508" s="50"/>
      <c r="BZ508" s="50"/>
      <c r="CA508" s="50"/>
      <c r="CB508" s="50"/>
      <c r="CC508" s="50"/>
      <c r="CD508" s="50"/>
      <c r="CE508" s="47"/>
      <c r="CF508" s="98"/>
      <c r="CG508" s="89"/>
      <c r="CH508" s="89"/>
      <c r="CI508" s="89"/>
      <c r="CJ508" s="61"/>
      <c r="CK508" s="49"/>
      <c r="CL508" s="50"/>
      <c r="CM508" s="50"/>
      <c r="CN508" s="50"/>
      <c r="CO508" s="50"/>
      <c r="CP508" s="50"/>
      <c r="CQ508" s="50"/>
      <c r="CR508" s="50"/>
      <c r="CS508" s="50"/>
      <c r="CT508" s="50"/>
      <c r="CU508" s="50"/>
      <c r="CV508" s="47"/>
      <c r="CW508" s="98"/>
      <c r="CX508" s="89"/>
      <c r="CY508" s="89"/>
      <c r="CZ508" s="89"/>
      <c r="DA508" s="61"/>
      <c r="DB508" s="49"/>
      <c r="DC508" s="50"/>
      <c r="DD508" s="51"/>
      <c r="DE508" s="24"/>
      <c r="DF508" s="24"/>
      <c r="DG508" s="24"/>
      <c r="DH508" s="24"/>
      <c r="DI508" s="24"/>
      <c r="DJ508" s="24"/>
      <c r="DK508" s="24"/>
      <c r="DL508" s="24"/>
      <c r="DM508" s="22"/>
      <c r="DN508" s="91"/>
      <c r="DO508" s="88"/>
      <c r="DP508" s="89"/>
      <c r="DQ508" s="90"/>
      <c r="DR508" s="19"/>
      <c r="DS508" s="23"/>
      <c r="DT508" s="24"/>
      <c r="DU508" s="24"/>
      <c r="DV508" s="24"/>
      <c r="DW508" s="24"/>
      <c r="DX508" s="24"/>
      <c r="DY508" s="24"/>
      <c r="DZ508" s="24"/>
      <c r="EA508" s="24"/>
      <c r="EB508" s="24"/>
      <c r="EC508" s="24"/>
      <c r="ED508" s="22"/>
      <c r="EE508" s="91"/>
      <c r="EF508" s="88"/>
      <c r="EG508" s="89"/>
      <c r="EH508" s="90"/>
      <c r="EI508" s="19"/>
      <c r="EJ508" s="23"/>
      <c r="EK508" s="24"/>
      <c r="EL508" s="24"/>
      <c r="EM508" s="24"/>
      <c r="EN508" s="24"/>
      <c r="EO508" s="24"/>
      <c r="EP508" s="24"/>
      <c r="EQ508" s="24"/>
      <c r="ER508" s="24"/>
      <c r="ES508" s="24"/>
      <c r="ET508" s="24"/>
      <c r="EU508" s="22"/>
      <c r="EV508" s="91"/>
      <c r="EW508" s="88"/>
      <c r="EX508" s="89"/>
      <c r="EY508" s="90"/>
      <c r="EZ508" s="19"/>
      <c r="FA508" s="23"/>
      <c r="FB508" s="24"/>
      <c r="FC508" s="24"/>
      <c r="FD508" s="24"/>
      <c r="FE508" s="24"/>
      <c r="FF508" s="24"/>
      <c r="FG508" s="24"/>
      <c r="FH508" s="24"/>
      <c r="FI508" s="24"/>
      <c r="FJ508" s="24"/>
      <c r="FK508" s="24"/>
      <c r="FL508" s="22"/>
      <c r="FM508" s="91"/>
      <c r="FN508" s="88"/>
      <c r="FO508" s="89"/>
      <c r="FP508" s="90"/>
      <c r="FQ508" s="19"/>
      <c r="FR508" s="23"/>
      <c r="FS508" s="24"/>
      <c r="FT508" s="24"/>
      <c r="FU508" s="24"/>
      <c r="FV508" s="24"/>
      <c r="FW508" s="24"/>
      <c r="FX508" s="24"/>
      <c r="FY508" s="24"/>
      <c r="FZ508" s="24"/>
      <c r="GA508" s="24"/>
      <c r="GB508" s="24"/>
      <c r="GC508" s="22"/>
      <c r="GD508" s="91"/>
      <c r="GE508" s="88"/>
      <c r="GF508" s="89"/>
      <c r="GG508" s="90"/>
      <c r="GH508" s="19"/>
      <c r="GI508" s="23"/>
      <c r="GJ508" s="24"/>
      <c r="GK508" s="24"/>
      <c r="GL508" s="24"/>
      <c r="GM508" s="24"/>
      <c r="GN508" s="24"/>
      <c r="GO508" s="24"/>
      <c r="GP508" s="24"/>
      <c r="GQ508" s="24"/>
      <c r="GR508" s="24"/>
      <c r="GS508" s="24"/>
      <c r="GT508" s="22"/>
      <c r="GU508" s="91"/>
      <c r="GV508" s="88"/>
      <c r="GW508" s="89"/>
      <c r="GX508" s="90"/>
      <c r="GY508" s="19"/>
      <c r="GZ508" s="23"/>
      <c r="HA508" s="24"/>
      <c r="HB508" s="24"/>
      <c r="HC508" s="24"/>
      <c r="HD508" s="24"/>
      <c r="HE508" s="24"/>
      <c r="HF508" s="24"/>
      <c r="HG508" s="24"/>
      <c r="HH508" s="24"/>
      <c r="HI508" s="24"/>
      <c r="HJ508" s="24"/>
      <c r="HK508" s="22"/>
      <c r="HL508" s="91"/>
      <c r="HM508" s="88"/>
      <c r="HN508" s="89"/>
      <c r="HO508" s="90"/>
      <c r="HP508" s="19"/>
      <c r="HQ508" s="23"/>
      <c r="HR508" s="24"/>
      <c r="HS508" s="24"/>
      <c r="HT508" s="24"/>
      <c r="HU508" s="24"/>
      <c r="HV508" s="24"/>
      <c r="HW508" s="24"/>
      <c r="HX508" s="24"/>
      <c r="HY508" s="24"/>
      <c r="HZ508" s="24"/>
      <c r="IA508" s="24"/>
      <c r="IB508" s="22"/>
      <c r="IC508" s="91"/>
      <c r="ID508" s="88"/>
      <c r="IE508" s="89"/>
      <c r="IF508" s="90"/>
      <c r="IG508" s="19"/>
      <c r="IH508" s="23"/>
      <c r="II508" s="24"/>
      <c r="IJ508" s="24"/>
      <c r="IK508" s="24"/>
      <c r="IL508" s="24"/>
      <c r="IM508" s="24"/>
      <c r="IN508" s="24"/>
      <c r="IO508" s="24"/>
      <c r="IP508" s="24"/>
      <c r="IQ508" s="24"/>
      <c r="IR508" s="24"/>
      <c r="IS508" s="22"/>
    </row>
    <row r="509" spans="1:240" ht="21.75" customHeight="1">
      <c r="A509" s="100"/>
      <c r="B509" s="88"/>
      <c r="C509" s="19"/>
      <c r="D509" s="19"/>
      <c r="E509" s="19"/>
      <c r="F509" s="23">
        <v>2021</v>
      </c>
      <c r="G509" s="24">
        <f t="shared" si="258"/>
        <v>63663.899999999994</v>
      </c>
      <c r="H509" s="24">
        <f t="shared" si="259"/>
        <v>63663.899999999994</v>
      </c>
      <c r="I509" s="24">
        <f t="shared" si="257"/>
        <v>0</v>
      </c>
      <c r="J509" s="24">
        <f t="shared" si="257"/>
        <v>0</v>
      </c>
      <c r="K509" s="24">
        <f t="shared" si="257"/>
        <v>63663.899999999994</v>
      </c>
      <c r="L509" s="24">
        <f t="shared" si="257"/>
        <v>63663.899999999994</v>
      </c>
      <c r="M509" s="24">
        <f t="shared" si="257"/>
        <v>0</v>
      </c>
      <c r="N509" s="24">
        <f t="shared" si="257"/>
        <v>0</v>
      </c>
      <c r="O509" s="24">
        <f t="shared" si="257"/>
        <v>0</v>
      </c>
      <c r="P509" s="24">
        <f t="shared" si="257"/>
        <v>0</v>
      </c>
      <c r="Q509" s="2"/>
      <c r="AF509" s="66"/>
      <c r="AV509" s="66"/>
      <c r="BL509" s="66"/>
      <c r="CB509" s="66"/>
      <c r="CR509" s="66"/>
      <c r="DH509" s="66"/>
      <c r="DX509" s="66"/>
      <c r="EN509" s="66"/>
      <c r="FD509" s="66"/>
      <c r="FT509" s="66"/>
      <c r="GJ509" s="66"/>
      <c r="GZ509" s="66"/>
      <c r="HP509" s="66"/>
      <c r="IF509" s="66"/>
    </row>
    <row r="510" spans="1:240" ht="21.75" customHeight="1">
      <c r="A510" s="100"/>
      <c r="B510" s="88"/>
      <c r="C510" s="19"/>
      <c r="D510" s="19"/>
      <c r="E510" s="19"/>
      <c r="F510" s="23">
        <v>2022</v>
      </c>
      <c r="G510" s="24">
        <f t="shared" si="258"/>
        <v>969624.1</v>
      </c>
      <c r="H510" s="24">
        <f t="shared" si="259"/>
        <v>0</v>
      </c>
      <c r="I510" s="24">
        <f t="shared" si="257"/>
        <v>104871.40000000001</v>
      </c>
      <c r="J510" s="24">
        <f t="shared" si="257"/>
        <v>0</v>
      </c>
      <c r="K510" s="24">
        <f t="shared" si="257"/>
        <v>0</v>
      </c>
      <c r="L510" s="24">
        <f t="shared" si="257"/>
        <v>0</v>
      </c>
      <c r="M510" s="24">
        <f t="shared" si="257"/>
        <v>864752.7</v>
      </c>
      <c r="N510" s="24">
        <f t="shared" si="257"/>
        <v>0</v>
      </c>
      <c r="O510" s="24">
        <f t="shared" si="257"/>
        <v>0</v>
      </c>
      <c r="P510" s="24">
        <f t="shared" si="257"/>
        <v>0</v>
      </c>
      <c r="Q510" s="2"/>
      <c r="AF510" s="66"/>
      <c r="AV510" s="66"/>
      <c r="BL510" s="66"/>
      <c r="CB510" s="66"/>
      <c r="CR510" s="66"/>
      <c r="DH510" s="66"/>
      <c r="DX510" s="66"/>
      <c r="EN510" s="66"/>
      <c r="FD510" s="66"/>
      <c r="FT510" s="66"/>
      <c r="GJ510" s="66"/>
      <c r="GZ510" s="66"/>
      <c r="HP510" s="66"/>
      <c r="IF510" s="66"/>
    </row>
    <row r="511" spans="1:240" ht="21.75" customHeight="1">
      <c r="A511" s="100"/>
      <c r="B511" s="88"/>
      <c r="C511" s="19"/>
      <c r="D511" s="19"/>
      <c r="E511" s="19"/>
      <c r="F511" s="23">
        <v>2023</v>
      </c>
      <c r="G511" s="24">
        <f t="shared" si="258"/>
        <v>749102.6000000001</v>
      </c>
      <c r="H511" s="24">
        <f t="shared" si="259"/>
        <v>0</v>
      </c>
      <c r="I511" s="24">
        <f t="shared" si="257"/>
        <v>40944.799999999996</v>
      </c>
      <c r="J511" s="24">
        <f t="shared" si="257"/>
        <v>0</v>
      </c>
      <c r="K511" s="24">
        <f t="shared" si="257"/>
        <v>0</v>
      </c>
      <c r="L511" s="24">
        <f t="shared" si="257"/>
        <v>0</v>
      </c>
      <c r="M511" s="24">
        <f t="shared" si="257"/>
        <v>708157.8</v>
      </c>
      <c r="N511" s="24">
        <f t="shared" si="257"/>
        <v>0</v>
      </c>
      <c r="O511" s="24">
        <f t="shared" si="257"/>
        <v>0</v>
      </c>
      <c r="P511" s="24">
        <f t="shared" si="257"/>
        <v>0</v>
      </c>
      <c r="Q511" s="2"/>
      <c r="AF511" s="66"/>
      <c r="AV511" s="66"/>
      <c r="BL511" s="66"/>
      <c r="CB511" s="66"/>
      <c r="CR511" s="66"/>
      <c r="DH511" s="66"/>
      <c r="DX511" s="66"/>
      <c r="EN511" s="66"/>
      <c r="FD511" s="66"/>
      <c r="FT511" s="66"/>
      <c r="GJ511" s="66"/>
      <c r="GZ511" s="66"/>
      <c r="HP511" s="66"/>
      <c r="IF511" s="66"/>
    </row>
    <row r="512" spans="1:240" ht="21.75" customHeight="1">
      <c r="A512" s="100"/>
      <c r="B512" s="88"/>
      <c r="C512" s="19"/>
      <c r="D512" s="19"/>
      <c r="E512" s="19"/>
      <c r="F512" s="23">
        <v>2024</v>
      </c>
      <c r="G512" s="24">
        <f t="shared" si="258"/>
        <v>0</v>
      </c>
      <c r="H512" s="24">
        <f t="shared" si="259"/>
        <v>0</v>
      </c>
      <c r="I512" s="24">
        <f t="shared" si="257"/>
        <v>0</v>
      </c>
      <c r="J512" s="24">
        <f t="shared" si="257"/>
        <v>0</v>
      </c>
      <c r="K512" s="24">
        <f t="shared" si="257"/>
        <v>0</v>
      </c>
      <c r="L512" s="24">
        <f t="shared" si="257"/>
        <v>0</v>
      </c>
      <c r="M512" s="24">
        <f t="shared" si="257"/>
        <v>0</v>
      </c>
      <c r="N512" s="24">
        <f t="shared" si="257"/>
        <v>0</v>
      </c>
      <c r="O512" s="24">
        <f t="shared" si="257"/>
        <v>0</v>
      </c>
      <c r="P512" s="24">
        <f t="shared" si="257"/>
        <v>0</v>
      </c>
      <c r="Q512" s="2"/>
      <c r="AF512" s="66"/>
      <c r="AV512" s="66"/>
      <c r="BL512" s="66"/>
      <c r="CB512" s="66"/>
      <c r="CR512" s="66"/>
      <c r="DH512" s="66"/>
      <c r="DX512" s="66"/>
      <c r="EN512" s="66"/>
      <c r="FD512" s="66"/>
      <c r="FT512" s="66"/>
      <c r="GJ512" s="66"/>
      <c r="GZ512" s="66"/>
      <c r="HP512" s="66"/>
      <c r="IF512" s="66"/>
    </row>
    <row r="513" spans="1:240" ht="21.75" customHeight="1">
      <c r="A513" s="101"/>
      <c r="B513" s="102"/>
      <c r="C513" s="19"/>
      <c r="D513" s="19"/>
      <c r="E513" s="19"/>
      <c r="F513" s="23">
        <v>2025</v>
      </c>
      <c r="G513" s="24">
        <f t="shared" si="258"/>
        <v>0</v>
      </c>
      <c r="H513" s="24">
        <f t="shared" si="259"/>
        <v>0</v>
      </c>
      <c r="I513" s="24">
        <f t="shared" si="257"/>
        <v>0</v>
      </c>
      <c r="J513" s="24">
        <f t="shared" si="257"/>
        <v>0</v>
      </c>
      <c r="K513" s="24">
        <f t="shared" si="257"/>
        <v>0</v>
      </c>
      <c r="L513" s="24">
        <f t="shared" si="257"/>
        <v>0</v>
      </c>
      <c r="M513" s="24">
        <f t="shared" si="257"/>
        <v>0</v>
      </c>
      <c r="N513" s="24">
        <f t="shared" si="257"/>
        <v>0</v>
      </c>
      <c r="O513" s="24">
        <f t="shared" si="257"/>
        <v>0</v>
      </c>
      <c r="P513" s="24">
        <f t="shared" si="257"/>
        <v>0</v>
      </c>
      <c r="Q513" s="2"/>
      <c r="AF513" s="66"/>
      <c r="AV513" s="66"/>
      <c r="BL513" s="66"/>
      <c r="CB513" s="66"/>
      <c r="CR513" s="66"/>
      <c r="DH513" s="66"/>
      <c r="DX513" s="66"/>
      <c r="EN513" s="66"/>
      <c r="FD513" s="66"/>
      <c r="FT513" s="66"/>
      <c r="GJ513" s="66"/>
      <c r="GZ513" s="66"/>
      <c r="HP513" s="66"/>
      <c r="IF513" s="66"/>
    </row>
    <row r="514" spans="1:253" ht="18" customHeight="1">
      <c r="A514" s="99"/>
      <c r="B514" s="85" t="s">
        <v>130</v>
      </c>
      <c r="C514" s="19"/>
      <c r="D514" s="19"/>
      <c r="E514" s="19"/>
      <c r="F514" s="20" t="s">
        <v>23</v>
      </c>
      <c r="G514" s="21">
        <f>SUM(G515:G525)</f>
        <v>9859.6</v>
      </c>
      <c r="H514" s="21">
        <f aca="true" t="shared" si="260" ref="H514:P514">SUM(H515:H525)</f>
        <v>9859.6</v>
      </c>
      <c r="I514" s="21">
        <f t="shared" si="260"/>
        <v>9859.6</v>
      </c>
      <c r="J514" s="21">
        <f t="shared" si="260"/>
        <v>9859.6</v>
      </c>
      <c r="K514" s="21">
        <f t="shared" si="260"/>
        <v>0</v>
      </c>
      <c r="L514" s="21">
        <f t="shared" si="260"/>
        <v>0</v>
      </c>
      <c r="M514" s="21">
        <f t="shared" si="260"/>
        <v>0</v>
      </c>
      <c r="N514" s="21">
        <f t="shared" si="260"/>
        <v>0</v>
      </c>
      <c r="O514" s="21">
        <f t="shared" si="260"/>
        <v>0</v>
      </c>
      <c r="P514" s="21">
        <f t="shared" si="260"/>
        <v>0</v>
      </c>
      <c r="Q514" s="91"/>
      <c r="R514" s="89"/>
      <c r="S514" s="89"/>
      <c r="T514" s="61"/>
      <c r="U514" s="45"/>
      <c r="V514" s="46"/>
      <c r="W514" s="46"/>
      <c r="X514" s="46"/>
      <c r="Y514" s="46"/>
      <c r="Z514" s="46"/>
      <c r="AA514" s="46"/>
      <c r="AB514" s="46"/>
      <c r="AC514" s="46"/>
      <c r="AD514" s="46"/>
      <c r="AE514" s="46"/>
      <c r="AF514" s="47"/>
      <c r="AG514" s="98"/>
      <c r="AH514" s="89"/>
      <c r="AI514" s="89"/>
      <c r="AJ514" s="89"/>
      <c r="AK514" s="61"/>
      <c r="AL514" s="45"/>
      <c r="AM514" s="46"/>
      <c r="AN514" s="46"/>
      <c r="AO514" s="46"/>
      <c r="AP514" s="46"/>
      <c r="AQ514" s="46"/>
      <c r="AR514" s="46"/>
      <c r="AS514" s="46"/>
      <c r="AT514" s="46"/>
      <c r="AU514" s="46"/>
      <c r="AV514" s="46"/>
      <c r="AW514" s="47"/>
      <c r="AX514" s="98"/>
      <c r="AY514" s="89"/>
      <c r="AZ514" s="89"/>
      <c r="BA514" s="89"/>
      <c r="BB514" s="61"/>
      <c r="BC514" s="45"/>
      <c r="BD514" s="46"/>
      <c r="BE514" s="46"/>
      <c r="BF514" s="46"/>
      <c r="BG514" s="46"/>
      <c r="BH514" s="46"/>
      <c r="BI514" s="46"/>
      <c r="BJ514" s="46"/>
      <c r="BK514" s="46"/>
      <c r="BL514" s="46"/>
      <c r="BM514" s="46"/>
      <c r="BN514" s="47"/>
      <c r="BO514" s="98"/>
      <c r="BP514" s="89"/>
      <c r="BQ514" s="89"/>
      <c r="BR514" s="89"/>
      <c r="BS514" s="61"/>
      <c r="BT514" s="45"/>
      <c r="BU514" s="46"/>
      <c r="BV514" s="46"/>
      <c r="BW514" s="46"/>
      <c r="BX514" s="46"/>
      <c r="BY514" s="46"/>
      <c r="BZ514" s="46"/>
      <c r="CA514" s="46"/>
      <c r="CB514" s="46"/>
      <c r="CC514" s="46"/>
      <c r="CD514" s="46"/>
      <c r="CE514" s="47"/>
      <c r="CF514" s="98"/>
      <c r="CG514" s="89"/>
      <c r="CH514" s="89"/>
      <c r="CI514" s="89"/>
      <c r="CJ514" s="61"/>
      <c r="CK514" s="45"/>
      <c r="CL514" s="46"/>
      <c r="CM514" s="46"/>
      <c r="CN514" s="46"/>
      <c r="CO514" s="46"/>
      <c r="CP514" s="46"/>
      <c r="CQ514" s="46"/>
      <c r="CR514" s="46"/>
      <c r="CS514" s="46"/>
      <c r="CT514" s="46"/>
      <c r="CU514" s="46"/>
      <c r="CV514" s="47"/>
      <c r="CW514" s="98"/>
      <c r="CX514" s="89"/>
      <c r="CY514" s="89"/>
      <c r="CZ514" s="89"/>
      <c r="DA514" s="61"/>
      <c r="DB514" s="45"/>
      <c r="DC514" s="46"/>
      <c r="DD514" s="48"/>
      <c r="DE514" s="21"/>
      <c r="DF514" s="21"/>
      <c r="DG514" s="21"/>
      <c r="DH514" s="21"/>
      <c r="DI514" s="21"/>
      <c r="DJ514" s="21"/>
      <c r="DK514" s="21"/>
      <c r="DL514" s="21"/>
      <c r="DM514" s="22"/>
      <c r="DN514" s="91"/>
      <c r="DO514" s="85"/>
      <c r="DP514" s="86"/>
      <c r="DQ514" s="87"/>
      <c r="DR514" s="19"/>
      <c r="DS514" s="20"/>
      <c r="DT514" s="21"/>
      <c r="DU514" s="21"/>
      <c r="DV514" s="21"/>
      <c r="DW514" s="21"/>
      <c r="DX514" s="21"/>
      <c r="DY514" s="21"/>
      <c r="DZ514" s="21"/>
      <c r="EA514" s="21"/>
      <c r="EB514" s="21"/>
      <c r="EC514" s="21"/>
      <c r="ED514" s="22"/>
      <c r="EE514" s="91"/>
      <c r="EF514" s="85"/>
      <c r="EG514" s="86"/>
      <c r="EH514" s="87"/>
      <c r="EI514" s="19"/>
      <c r="EJ514" s="20"/>
      <c r="EK514" s="21"/>
      <c r="EL514" s="21"/>
      <c r="EM514" s="21"/>
      <c r="EN514" s="21"/>
      <c r="EO514" s="21"/>
      <c r="EP514" s="21"/>
      <c r="EQ514" s="21"/>
      <c r="ER514" s="21"/>
      <c r="ES514" s="21"/>
      <c r="ET514" s="21"/>
      <c r="EU514" s="22"/>
      <c r="EV514" s="91"/>
      <c r="EW514" s="85"/>
      <c r="EX514" s="86"/>
      <c r="EY514" s="87"/>
      <c r="EZ514" s="19"/>
      <c r="FA514" s="20"/>
      <c r="FB514" s="21"/>
      <c r="FC514" s="21"/>
      <c r="FD514" s="21"/>
      <c r="FE514" s="21"/>
      <c r="FF514" s="21"/>
      <c r="FG514" s="21"/>
      <c r="FH514" s="21"/>
      <c r="FI514" s="21"/>
      <c r="FJ514" s="21"/>
      <c r="FK514" s="21"/>
      <c r="FL514" s="22"/>
      <c r="FM514" s="91"/>
      <c r="FN514" s="85"/>
      <c r="FO514" s="86"/>
      <c r="FP514" s="87"/>
      <c r="FQ514" s="19"/>
      <c r="FR514" s="20"/>
      <c r="FS514" s="21"/>
      <c r="FT514" s="21"/>
      <c r="FU514" s="21"/>
      <c r="FV514" s="21"/>
      <c r="FW514" s="21"/>
      <c r="FX514" s="21"/>
      <c r="FY514" s="21"/>
      <c r="FZ514" s="21"/>
      <c r="GA514" s="21"/>
      <c r="GB514" s="21"/>
      <c r="GC514" s="22"/>
      <c r="GD514" s="91"/>
      <c r="GE514" s="85"/>
      <c r="GF514" s="86"/>
      <c r="GG514" s="87"/>
      <c r="GH514" s="19"/>
      <c r="GI514" s="20"/>
      <c r="GJ514" s="21"/>
      <c r="GK514" s="21"/>
      <c r="GL514" s="21"/>
      <c r="GM514" s="21"/>
      <c r="GN514" s="21"/>
      <c r="GO514" s="21"/>
      <c r="GP514" s="21"/>
      <c r="GQ514" s="21"/>
      <c r="GR514" s="21"/>
      <c r="GS514" s="21"/>
      <c r="GT514" s="22"/>
      <c r="GU514" s="91"/>
      <c r="GV514" s="85"/>
      <c r="GW514" s="86"/>
      <c r="GX514" s="87"/>
      <c r="GY514" s="19"/>
      <c r="GZ514" s="20"/>
      <c r="HA514" s="21"/>
      <c r="HB514" s="21"/>
      <c r="HC514" s="21"/>
      <c r="HD514" s="21"/>
      <c r="HE514" s="21"/>
      <c r="HF514" s="21"/>
      <c r="HG514" s="21"/>
      <c r="HH514" s="21"/>
      <c r="HI514" s="21"/>
      <c r="HJ514" s="21"/>
      <c r="HK514" s="22"/>
      <c r="HL514" s="91"/>
      <c r="HM514" s="85"/>
      <c r="HN514" s="86"/>
      <c r="HO514" s="87"/>
      <c r="HP514" s="19"/>
      <c r="HQ514" s="20"/>
      <c r="HR514" s="21"/>
      <c r="HS514" s="21"/>
      <c r="HT514" s="21"/>
      <c r="HU514" s="21"/>
      <c r="HV514" s="21"/>
      <c r="HW514" s="21"/>
      <c r="HX514" s="21"/>
      <c r="HY514" s="21"/>
      <c r="HZ514" s="21"/>
      <c r="IA514" s="21"/>
      <c r="IB514" s="22"/>
      <c r="IC514" s="91"/>
      <c r="ID514" s="85"/>
      <c r="IE514" s="86"/>
      <c r="IF514" s="87"/>
      <c r="IG514" s="19"/>
      <c r="IH514" s="20"/>
      <c r="II514" s="21"/>
      <c r="IJ514" s="21"/>
      <c r="IK514" s="21"/>
      <c r="IL514" s="21"/>
      <c r="IM514" s="21"/>
      <c r="IN514" s="21"/>
      <c r="IO514" s="21"/>
      <c r="IP514" s="21"/>
      <c r="IQ514" s="21"/>
      <c r="IR514" s="21"/>
      <c r="IS514" s="22"/>
    </row>
    <row r="515" spans="1:253" ht="21.75" customHeight="1">
      <c r="A515" s="100"/>
      <c r="B515" s="88"/>
      <c r="C515" s="19"/>
      <c r="D515" s="19"/>
      <c r="E515" s="19"/>
      <c r="F515" s="23">
        <v>2015</v>
      </c>
      <c r="G515" s="24">
        <f>G193</f>
        <v>0</v>
      </c>
      <c r="H515" s="24">
        <f aca="true" t="shared" si="261" ref="H515:P515">H193</f>
        <v>0</v>
      </c>
      <c r="I515" s="24">
        <f t="shared" si="261"/>
        <v>0</v>
      </c>
      <c r="J515" s="24">
        <f t="shared" si="261"/>
        <v>0</v>
      </c>
      <c r="K515" s="24">
        <f t="shared" si="261"/>
        <v>0</v>
      </c>
      <c r="L515" s="24">
        <f t="shared" si="261"/>
        <v>0</v>
      </c>
      <c r="M515" s="24">
        <f t="shared" si="261"/>
        <v>0</v>
      </c>
      <c r="N515" s="24">
        <f t="shared" si="261"/>
        <v>0</v>
      </c>
      <c r="O515" s="24">
        <f t="shared" si="261"/>
        <v>0</v>
      </c>
      <c r="P515" s="24">
        <f t="shared" si="261"/>
        <v>0</v>
      </c>
      <c r="Q515" s="91"/>
      <c r="R515" s="89"/>
      <c r="S515" s="89"/>
      <c r="T515" s="61"/>
      <c r="U515" s="49"/>
      <c r="V515" s="50"/>
      <c r="W515" s="50"/>
      <c r="X515" s="50"/>
      <c r="Y515" s="50"/>
      <c r="Z515" s="50"/>
      <c r="AA515" s="50"/>
      <c r="AB515" s="50"/>
      <c r="AC515" s="50"/>
      <c r="AD515" s="50"/>
      <c r="AE515" s="50"/>
      <c r="AF515" s="47"/>
      <c r="AG515" s="98"/>
      <c r="AH515" s="89"/>
      <c r="AI515" s="89"/>
      <c r="AJ515" s="89"/>
      <c r="AK515" s="61"/>
      <c r="AL515" s="49"/>
      <c r="AM515" s="50"/>
      <c r="AN515" s="50"/>
      <c r="AO515" s="50"/>
      <c r="AP515" s="50"/>
      <c r="AQ515" s="50"/>
      <c r="AR515" s="50"/>
      <c r="AS515" s="50"/>
      <c r="AT515" s="50"/>
      <c r="AU515" s="50"/>
      <c r="AV515" s="50"/>
      <c r="AW515" s="47"/>
      <c r="AX515" s="98"/>
      <c r="AY515" s="89"/>
      <c r="AZ515" s="89"/>
      <c r="BA515" s="89"/>
      <c r="BB515" s="61"/>
      <c r="BC515" s="49"/>
      <c r="BD515" s="50"/>
      <c r="BE515" s="50"/>
      <c r="BF515" s="50"/>
      <c r="BG515" s="50"/>
      <c r="BH515" s="50"/>
      <c r="BI515" s="50"/>
      <c r="BJ515" s="50"/>
      <c r="BK515" s="50"/>
      <c r="BL515" s="50"/>
      <c r="BM515" s="50"/>
      <c r="BN515" s="47"/>
      <c r="BO515" s="98"/>
      <c r="BP515" s="89"/>
      <c r="BQ515" s="89"/>
      <c r="BR515" s="89"/>
      <c r="BS515" s="61"/>
      <c r="BT515" s="49"/>
      <c r="BU515" s="50"/>
      <c r="BV515" s="50"/>
      <c r="BW515" s="50"/>
      <c r="BX515" s="50"/>
      <c r="BY515" s="50"/>
      <c r="BZ515" s="50"/>
      <c r="CA515" s="50"/>
      <c r="CB515" s="50"/>
      <c r="CC515" s="50"/>
      <c r="CD515" s="50"/>
      <c r="CE515" s="47"/>
      <c r="CF515" s="98"/>
      <c r="CG515" s="89"/>
      <c r="CH515" s="89"/>
      <c r="CI515" s="89"/>
      <c r="CJ515" s="61"/>
      <c r="CK515" s="49"/>
      <c r="CL515" s="50"/>
      <c r="CM515" s="50"/>
      <c r="CN515" s="50"/>
      <c r="CO515" s="50"/>
      <c r="CP515" s="50"/>
      <c r="CQ515" s="50"/>
      <c r="CR515" s="50"/>
      <c r="CS515" s="50"/>
      <c r="CT515" s="50"/>
      <c r="CU515" s="50"/>
      <c r="CV515" s="47"/>
      <c r="CW515" s="98"/>
      <c r="CX515" s="89"/>
      <c r="CY515" s="89"/>
      <c r="CZ515" s="89"/>
      <c r="DA515" s="61"/>
      <c r="DB515" s="49"/>
      <c r="DC515" s="50"/>
      <c r="DD515" s="51"/>
      <c r="DE515" s="24"/>
      <c r="DF515" s="24"/>
      <c r="DG515" s="24"/>
      <c r="DH515" s="24"/>
      <c r="DI515" s="24"/>
      <c r="DJ515" s="24"/>
      <c r="DK515" s="24"/>
      <c r="DL515" s="24"/>
      <c r="DM515" s="22"/>
      <c r="DN515" s="91"/>
      <c r="DO515" s="88"/>
      <c r="DP515" s="89"/>
      <c r="DQ515" s="90"/>
      <c r="DR515" s="19"/>
      <c r="DS515" s="23"/>
      <c r="DT515" s="24"/>
      <c r="DU515" s="24"/>
      <c r="DV515" s="24"/>
      <c r="DW515" s="24"/>
      <c r="DX515" s="24"/>
      <c r="DY515" s="24"/>
      <c r="DZ515" s="24"/>
      <c r="EA515" s="24"/>
      <c r="EB515" s="24"/>
      <c r="EC515" s="24"/>
      <c r="ED515" s="22"/>
      <c r="EE515" s="91"/>
      <c r="EF515" s="88"/>
      <c r="EG515" s="89"/>
      <c r="EH515" s="90"/>
      <c r="EI515" s="19"/>
      <c r="EJ515" s="23"/>
      <c r="EK515" s="24"/>
      <c r="EL515" s="24"/>
      <c r="EM515" s="24"/>
      <c r="EN515" s="24"/>
      <c r="EO515" s="24"/>
      <c r="EP515" s="24"/>
      <c r="EQ515" s="24"/>
      <c r="ER515" s="24"/>
      <c r="ES515" s="24"/>
      <c r="ET515" s="24"/>
      <c r="EU515" s="22"/>
      <c r="EV515" s="91"/>
      <c r="EW515" s="88"/>
      <c r="EX515" s="89"/>
      <c r="EY515" s="90"/>
      <c r="EZ515" s="19"/>
      <c r="FA515" s="23"/>
      <c r="FB515" s="24"/>
      <c r="FC515" s="24"/>
      <c r="FD515" s="24"/>
      <c r="FE515" s="24"/>
      <c r="FF515" s="24"/>
      <c r="FG515" s="24"/>
      <c r="FH515" s="24"/>
      <c r="FI515" s="24"/>
      <c r="FJ515" s="24"/>
      <c r="FK515" s="24"/>
      <c r="FL515" s="22"/>
      <c r="FM515" s="91"/>
      <c r="FN515" s="88"/>
      <c r="FO515" s="89"/>
      <c r="FP515" s="90"/>
      <c r="FQ515" s="19"/>
      <c r="FR515" s="23"/>
      <c r="FS515" s="24"/>
      <c r="FT515" s="24"/>
      <c r="FU515" s="24"/>
      <c r="FV515" s="24"/>
      <c r="FW515" s="24"/>
      <c r="FX515" s="24"/>
      <c r="FY515" s="24"/>
      <c r="FZ515" s="24"/>
      <c r="GA515" s="24"/>
      <c r="GB515" s="24"/>
      <c r="GC515" s="22"/>
      <c r="GD515" s="91"/>
      <c r="GE515" s="88"/>
      <c r="GF515" s="89"/>
      <c r="GG515" s="90"/>
      <c r="GH515" s="19"/>
      <c r="GI515" s="23"/>
      <c r="GJ515" s="24"/>
      <c r="GK515" s="24"/>
      <c r="GL515" s="24"/>
      <c r="GM515" s="24"/>
      <c r="GN515" s="24"/>
      <c r="GO515" s="24"/>
      <c r="GP515" s="24"/>
      <c r="GQ515" s="24"/>
      <c r="GR515" s="24"/>
      <c r="GS515" s="24"/>
      <c r="GT515" s="22"/>
      <c r="GU515" s="91"/>
      <c r="GV515" s="88"/>
      <c r="GW515" s="89"/>
      <c r="GX515" s="90"/>
      <c r="GY515" s="19"/>
      <c r="GZ515" s="23"/>
      <c r="HA515" s="24"/>
      <c r="HB515" s="24"/>
      <c r="HC515" s="24"/>
      <c r="HD515" s="24"/>
      <c r="HE515" s="24"/>
      <c r="HF515" s="24"/>
      <c r="HG515" s="24"/>
      <c r="HH515" s="24"/>
      <c r="HI515" s="24"/>
      <c r="HJ515" s="24"/>
      <c r="HK515" s="22"/>
      <c r="HL515" s="91"/>
      <c r="HM515" s="88"/>
      <c r="HN515" s="89"/>
      <c r="HO515" s="90"/>
      <c r="HP515" s="19"/>
      <c r="HQ515" s="23"/>
      <c r="HR515" s="24"/>
      <c r="HS515" s="24"/>
      <c r="HT515" s="24"/>
      <c r="HU515" s="24"/>
      <c r="HV515" s="24"/>
      <c r="HW515" s="24"/>
      <c r="HX515" s="24"/>
      <c r="HY515" s="24"/>
      <c r="HZ515" s="24"/>
      <c r="IA515" s="24"/>
      <c r="IB515" s="22"/>
      <c r="IC515" s="91"/>
      <c r="ID515" s="88"/>
      <c r="IE515" s="89"/>
      <c r="IF515" s="90"/>
      <c r="IG515" s="19"/>
      <c r="IH515" s="23"/>
      <c r="II515" s="24"/>
      <c r="IJ515" s="24"/>
      <c r="IK515" s="24"/>
      <c r="IL515" s="24"/>
      <c r="IM515" s="24"/>
      <c r="IN515" s="24"/>
      <c r="IO515" s="24"/>
      <c r="IP515" s="24"/>
      <c r="IQ515" s="24"/>
      <c r="IR515" s="24"/>
      <c r="IS515" s="22"/>
    </row>
    <row r="516" spans="1:253" ht="19.5" customHeight="1">
      <c r="A516" s="100"/>
      <c r="B516" s="88"/>
      <c r="C516" s="23"/>
      <c r="D516" s="23"/>
      <c r="E516" s="23"/>
      <c r="F516" s="23">
        <v>2016</v>
      </c>
      <c r="G516" s="24">
        <f aca="true" t="shared" si="262" ref="G516:P520">G194</f>
        <v>0</v>
      </c>
      <c r="H516" s="24">
        <f t="shared" si="262"/>
        <v>0</v>
      </c>
      <c r="I516" s="24">
        <f t="shared" si="262"/>
        <v>0</v>
      </c>
      <c r="J516" s="24">
        <f t="shared" si="262"/>
        <v>0</v>
      </c>
      <c r="K516" s="24">
        <f t="shared" si="262"/>
        <v>0</v>
      </c>
      <c r="L516" s="24">
        <f t="shared" si="262"/>
        <v>0</v>
      </c>
      <c r="M516" s="24">
        <f t="shared" si="262"/>
        <v>0</v>
      </c>
      <c r="N516" s="24">
        <f t="shared" si="262"/>
        <v>0</v>
      </c>
      <c r="O516" s="24">
        <f t="shared" si="262"/>
        <v>0</v>
      </c>
      <c r="P516" s="24">
        <f t="shared" si="262"/>
        <v>0</v>
      </c>
      <c r="Q516" s="91"/>
      <c r="R516" s="89"/>
      <c r="S516" s="89"/>
      <c r="T516" s="49"/>
      <c r="U516" s="49"/>
      <c r="V516" s="50"/>
      <c r="W516" s="50"/>
      <c r="X516" s="50"/>
      <c r="Y516" s="50"/>
      <c r="Z516" s="50"/>
      <c r="AA516" s="50"/>
      <c r="AB516" s="50"/>
      <c r="AC516" s="50"/>
      <c r="AD516" s="50"/>
      <c r="AE516" s="50"/>
      <c r="AF516" s="47"/>
      <c r="AG516" s="98"/>
      <c r="AH516" s="89"/>
      <c r="AI516" s="89"/>
      <c r="AJ516" s="89"/>
      <c r="AK516" s="49"/>
      <c r="AL516" s="49"/>
      <c r="AM516" s="50"/>
      <c r="AN516" s="50"/>
      <c r="AO516" s="50"/>
      <c r="AP516" s="50"/>
      <c r="AQ516" s="50"/>
      <c r="AR516" s="50"/>
      <c r="AS516" s="50"/>
      <c r="AT516" s="50"/>
      <c r="AU516" s="50"/>
      <c r="AV516" s="50"/>
      <c r="AW516" s="47"/>
      <c r="AX516" s="98"/>
      <c r="AY516" s="89"/>
      <c r="AZ516" s="89"/>
      <c r="BA516" s="89"/>
      <c r="BB516" s="49"/>
      <c r="BC516" s="49"/>
      <c r="BD516" s="50"/>
      <c r="BE516" s="50"/>
      <c r="BF516" s="50"/>
      <c r="BG516" s="50"/>
      <c r="BH516" s="50"/>
      <c r="BI516" s="50"/>
      <c r="BJ516" s="50"/>
      <c r="BK516" s="50"/>
      <c r="BL516" s="50"/>
      <c r="BM516" s="50"/>
      <c r="BN516" s="47"/>
      <c r="BO516" s="98"/>
      <c r="BP516" s="89"/>
      <c r="BQ516" s="89"/>
      <c r="BR516" s="89"/>
      <c r="BS516" s="49"/>
      <c r="BT516" s="49"/>
      <c r="BU516" s="50"/>
      <c r="BV516" s="50"/>
      <c r="BW516" s="50"/>
      <c r="BX516" s="50"/>
      <c r="BY516" s="50"/>
      <c r="BZ516" s="50"/>
      <c r="CA516" s="50"/>
      <c r="CB516" s="50"/>
      <c r="CC516" s="50"/>
      <c r="CD516" s="50"/>
      <c r="CE516" s="47"/>
      <c r="CF516" s="98"/>
      <c r="CG516" s="89"/>
      <c r="CH516" s="89"/>
      <c r="CI516" s="89"/>
      <c r="CJ516" s="49"/>
      <c r="CK516" s="49"/>
      <c r="CL516" s="50"/>
      <c r="CM516" s="50"/>
      <c r="CN516" s="50"/>
      <c r="CO516" s="50"/>
      <c r="CP516" s="50"/>
      <c r="CQ516" s="50"/>
      <c r="CR516" s="50"/>
      <c r="CS516" s="50"/>
      <c r="CT516" s="50"/>
      <c r="CU516" s="50"/>
      <c r="CV516" s="47"/>
      <c r="CW516" s="98"/>
      <c r="CX516" s="89"/>
      <c r="CY516" s="89"/>
      <c r="CZ516" s="89"/>
      <c r="DA516" s="49"/>
      <c r="DB516" s="49"/>
      <c r="DC516" s="50"/>
      <c r="DD516" s="51"/>
      <c r="DE516" s="24"/>
      <c r="DF516" s="24"/>
      <c r="DG516" s="24"/>
      <c r="DH516" s="24"/>
      <c r="DI516" s="24"/>
      <c r="DJ516" s="24"/>
      <c r="DK516" s="24"/>
      <c r="DL516" s="24"/>
      <c r="DM516" s="22"/>
      <c r="DN516" s="91"/>
      <c r="DO516" s="88"/>
      <c r="DP516" s="89"/>
      <c r="DQ516" s="90"/>
      <c r="DR516" s="23"/>
      <c r="DS516" s="23"/>
      <c r="DT516" s="24"/>
      <c r="DU516" s="24"/>
      <c r="DV516" s="24"/>
      <c r="DW516" s="24"/>
      <c r="DX516" s="24"/>
      <c r="DY516" s="24"/>
      <c r="DZ516" s="24"/>
      <c r="EA516" s="24"/>
      <c r="EB516" s="24"/>
      <c r="EC516" s="24"/>
      <c r="ED516" s="22"/>
      <c r="EE516" s="91"/>
      <c r="EF516" s="88"/>
      <c r="EG516" s="89"/>
      <c r="EH516" s="90"/>
      <c r="EI516" s="23"/>
      <c r="EJ516" s="23"/>
      <c r="EK516" s="24"/>
      <c r="EL516" s="24"/>
      <c r="EM516" s="24"/>
      <c r="EN516" s="24"/>
      <c r="EO516" s="24"/>
      <c r="EP516" s="24"/>
      <c r="EQ516" s="24"/>
      <c r="ER516" s="24"/>
      <c r="ES516" s="24"/>
      <c r="ET516" s="24"/>
      <c r="EU516" s="22"/>
      <c r="EV516" s="91"/>
      <c r="EW516" s="88"/>
      <c r="EX516" s="89"/>
      <c r="EY516" s="90"/>
      <c r="EZ516" s="23"/>
      <c r="FA516" s="23"/>
      <c r="FB516" s="24"/>
      <c r="FC516" s="24"/>
      <c r="FD516" s="24"/>
      <c r="FE516" s="24"/>
      <c r="FF516" s="24"/>
      <c r="FG516" s="24"/>
      <c r="FH516" s="24"/>
      <c r="FI516" s="24"/>
      <c r="FJ516" s="24"/>
      <c r="FK516" s="24"/>
      <c r="FL516" s="22"/>
      <c r="FM516" s="91"/>
      <c r="FN516" s="88"/>
      <c r="FO516" s="89"/>
      <c r="FP516" s="90"/>
      <c r="FQ516" s="23"/>
      <c r="FR516" s="23"/>
      <c r="FS516" s="24"/>
      <c r="FT516" s="24"/>
      <c r="FU516" s="24"/>
      <c r="FV516" s="24"/>
      <c r="FW516" s="24"/>
      <c r="FX516" s="24"/>
      <c r="FY516" s="24"/>
      <c r="FZ516" s="24"/>
      <c r="GA516" s="24"/>
      <c r="GB516" s="24"/>
      <c r="GC516" s="22"/>
      <c r="GD516" s="91"/>
      <c r="GE516" s="88"/>
      <c r="GF516" s="89"/>
      <c r="GG516" s="90"/>
      <c r="GH516" s="23"/>
      <c r="GI516" s="23"/>
      <c r="GJ516" s="24"/>
      <c r="GK516" s="24"/>
      <c r="GL516" s="24"/>
      <c r="GM516" s="24"/>
      <c r="GN516" s="24"/>
      <c r="GO516" s="24"/>
      <c r="GP516" s="24"/>
      <c r="GQ516" s="24"/>
      <c r="GR516" s="24"/>
      <c r="GS516" s="24"/>
      <c r="GT516" s="22"/>
      <c r="GU516" s="91"/>
      <c r="GV516" s="88"/>
      <c r="GW516" s="89"/>
      <c r="GX516" s="90"/>
      <c r="GY516" s="23"/>
      <c r="GZ516" s="23"/>
      <c r="HA516" s="24"/>
      <c r="HB516" s="24"/>
      <c r="HC516" s="24"/>
      <c r="HD516" s="24"/>
      <c r="HE516" s="24"/>
      <c r="HF516" s="24"/>
      <c r="HG516" s="24"/>
      <c r="HH516" s="24"/>
      <c r="HI516" s="24"/>
      <c r="HJ516" s="24"/>
      <c r="HK516" s="22"/>
      <c r="HL516" s="91"/>
      <c r="HM516" s="88"/>
      <c r="HN516" s="89"/>
      <c r="HO516" s="90"/>
      <c r="HP516" s="23"/>
      <c r="HQ516" s="23"/>
      <c r="HR516" s="24"/>
      <c r="HS516" s="24"/>
      <c r="HT516" s="24"/>
      <c r="HU516" s="24"/>
      <c r="HV516" s="24"/>
      <c r="HW516" s="24"/>
      <c r="HX516" s="24"/>
      <c r="HY516" s="24"/>
      <c r="HZ516" s="24"/>
      <c r="IA516" s="24"/>
      <c r="IB516" s="22"/>
      <c r="IC516" s="91"/>
      <c r="ID516" s="88"/>
      <c r="IE516" s="89"/>
      <c r="IF516" s="90"/>
      <c r="IG516" s="23"/>
      <c r="IH516" s="23"/>
      <c r="II516" s="24"/>
      <c r="IJ516" s="24"/>
      <c r="IK516" s="24"/>
      <c r="IL516" s="24"/>
      <c r="IM516" s="24"/>
      <c r="IN516" s="24"/>
      <c r="IO516" s="24"/>
      <c r="IP516" s="24"/>
      <c r="IQ516" s="24"/>
      <c r="IR516" s="24"/>
      <c r="IS516" s="22"/>
    </row>
    <row r="517" spans="1:253" ht="18.75" customHeight="1">
      <c r="A517" s="100"/>
      <c r="B517" s="88"/>
      <c r="C517" s="23"/>
      <c r="D517" s="23"/>
      <c r="E517" s="23"/>
      <c r="F517" s="23">
        <v>2017</v>
      </c>
      <c r="G517" s="24">
        <f t="shared" si="262"/>
        <v>9859.6</v>
      </c>
      <c r="H517" s="24">
        <f t="shared" si="262"/>
        <v>9859.6</v>
      </c>
      <c r="I517" s="24">
        <f t="shared" si="262"/>
        <v>9859.6</v>
      </c>
      <c r="J517" s="24">
        <f t="shared" si="262"/>
        <v>9859.6</v>
      </c>
      <c r="K517" s="24">
        <f t="shared" si="262"/>
        <v>0</v>
      </c>
      <c r="L517" s="24">
        <f t="shared" si="262"/>
        <v>0</v>
      </c>
      <c r="M517" s="24">
        <f t="shared" si="262"/>
        <v>0</v>
      </c>
      <c r="N517" s="24">
        <f t="shared" si="262"/>
        <v>0</v>
      </c>
      <c r="O517" s="24">
        <f t="shared" si="262"/>
        <v>0</v>
      </c>
      <c r="P517" s="24">
        <f t="shared" si="262"/>
        <v>0</v>
      </c>
      <c r="Q517" s="91"/>
      <c r="R517" s="89"/>
      <c r="S517" s="89"/>
      <c r="T517" s="49"/>
      <c r="U517" s="49"/>
      <c r="V517" s="50"/>
      <c r="W517" s="50"/>
      <c r="X517" s="50"/>
      <c r="Y517" s="50"/>
      <c r="Z517" s="50"/>
      <c r="AA517" s="50"/>
      <c r="AB517" s="50"/>
      <c r="AC517" s="50"/>
      <c r="AD517" s="50"/>
      <c r="AE517" s="50"/>
      <c r="AF517" s="47"/>
      <c r="AG517" s="98"/>
      <c r="AH517" s="89"/>
      <c r="AI517" s="89"/>
      <c r="AJ517" s="89"/>
      <c r="AK517" s="49"/>
      <c r="AL517" s="49"/>
      <c r="AM517" s="50"/>
      <c r="AN517" s="50"/>
      <c r="AO517" s="50"/>
      <c r="AP517" s="50"/>
      <c r="AQ517" s="50"/>
      <c r="AR517" s="50"/>
      <c r="AS517" s="50"/>
      <c r="AT517" s="50"/>
      <c r="AU517" s="50"/>
      <c r="AV517" s="50"/>
      <c r="AW517" s="47"/>
      <c r="AX517" s="98"/>
      <c r="AY517" s="89"/>
      <c r="AZ517" s="89"/>
      <c r="BA517" s="89"/>
      <c r="BB517" s="49"/>
      <c r="BC517" s="49"/>
      <c r="BD517" s="50"/>
      <c r="BE517" s="50"/>
      <c r="BF517" s="50"/>
      <c r="BG517" s="50"/>
      <c r="BH517" s="50"/>
      <c r="BI517" s="50"/>
      <c r="BJ517" s="50"/>
      <c r="BK517" s="50"/>
      <c r="BL517" s="50"/>
      <c r="BM517" s="50"/>
      <c r="BN517" s="47"/>
      <c r="BO517" s="98"/>
      <c r="BP517" s="89"/>
      <c r="BQ517" s="89"/>
      <c r="BR517" s="89"/>
      <c r="BS517" s="49"/>
      <c r="BT517" s="49"/>
      <c r="BU517" s="50"/>
      <c r="BV517" s="50"/>
      <c r="BW517" s="50"/>
      <c r="BX517" s="50"/>
      <c r="BY517" s="50"/>
      <c r="BZ517" s="50"/>
      <c r="CA517" s="50"/>
      <c r="CB517" s="50"/>
      <c r="CC517" s="50"/>
      <c r="CD517" s="50"/>
      <c r="CE517" s="47"/>
      <c r="CF517" s="98"/>
      <c r="CG517" s="89"/>
      <c r="CH517" s="89"/>
      <c r="CI517" s="89"/>
      <c r="CJ517" s="49"/>
      <c r="CK517" s="49"/>
      <c r="CL517" s="50"/>
      <c r="CM517" s="50"/>
      <c r="CN517" s="50"/>
      <c r="CO517" s="50"/>
      <c r="CP517" s="50"/>
      <c r="CQ517" s="50"/>
      <c r="CR517" s="50"/>
      <c r="CS517" s="50"/>
      <c r="CT517" s="50"/>
      <c r="CU517" s="50"/>
      <c r="CV517" s="47"/>
      <c r="CW517" s="98"/>
      <c r="CX517" s="89"/>
      <c r="CY517" s="89"/>
      <c r="CZ517" s="89"/>
      <c r="DA517" s="49"/>
      <c r="DB517" s="49"/>
      <c r="DC517" s="50"/>
      <c r="DD517" s="51"/>
      <c r="DE517" s="24"/>
      <c r="DF517" s="24"/>
      <c r="DG517" s="24"/>
      <c r="DH517" s="24"/>
      <c r="DI517" s="24"/>
      <c r="DJ517" s="24"/>
      <c r="DK517" s="24"/>
      <c r="DL517" s="24"/>
      <c r="DM517" s="22"/>
      <c r="DN517" s="91"/>
      <c r="DO517" s="88"/>
      <c r="DP517" s="89"/>
      <c r="DQ517" s="90"/>
      <c r="DR517" s="23"/>
      <c r="DS517" s="23"/>
      <c r="DT517" s="24"/>
      <c r="DU517" s="24"/>
      <c r="DV517" s="24"/>
      <c r="DW517" s="24"/>
      <c r="DX517" s="24"/>
      <c r="DY517" s="24"/>
      <c r="DZ517" s="24"/>
      <c r="EA517" s="24"/>
      <c r="EB517" s="24"/>
      <c r="EC517" s="24"/>
      <c r="ED517" s="22"/>
      <c r="EE517" s="91"/>
      <c r="EF517" s="88"/>
      <c r="EG517" s="89"/>
      <c r="EH517" s="90"/>
      <c r="EI517" s="23"/>
      <c r="EJ517" s="23"/>
      <c r="EK517" s="24"/>
      <c r="EL517" s="24"/>
      <c r="EM517" s="24"/>
      <c r="EN517" s="24"/>
      <c r="EO517" s="24"/>
      <c r="EP517" s="24"/>
      <c r="EQ517" s="24"/>
      <c r="ER517" s="24"/>
      <c r="ES517" s="24"/>
      <c r="ET517" s="24"/>
      <c r="EU517" s="22"/>
      <c r="EV517" s="91"/>
      <c r="EW517" s="88"/>
      <c r="EX517" s="89"/>
      <c r="EY517" s="90"/>
      <c r="EZ517" s="23"/>
      <c r="FA517" s="23"/>
      <c r="FB517" s="24"/>
      <c r="FC517" s="24"/>
      <c r="FD517" s="24"/>
      <c r="FE517" s="24"/>
      <c r="FF517" s="24"/>
      <c r="FG517" s="24"/>
      <c r="FH517" s="24"/>
      <c r="FI517" s="24"/>
      <c r="FJ517" s="24"/>
      <c r="FK517" s="24"/>
      <c r="FL517" s="22"/>
      <c r="FM517" s="91"/>
      <c r="FN517" s="88"/>
      <c r="FO517" s="89"/>
      <c r="FP517" s="90"/>
      <c r="FQ517" s="23"/>
      <c r="FR517" s="23"/>
      <c r="FS517" s="24"/>
      <c r="FT517" s="24"/>
      <c r="FU517" s="24"/>
      <c r="FV517" s="24"/>
      <c r="FW517" s="24"/>
      <c r="FX517" s="24"/>
      <c r="FY517" s="24"/>
      <c r="FZ517" s="24"/>
      <c r="GA517" s="24"/>
      <c r="GB517" s="24"/>
      <c r="GC517" s="22"/>
      <c r="GD517" s="91"/>
      <c r="GE517" s="88"/>
      <c r="GF517" s="89"/>
      <c r="GG517" s="90"/>
      <c r="GH517" s="23"/>
      <c r="GI517" s="23"/>
      <c r="GJ517" s="24"/>
      <c r="GK517" s="24"/>
      <c r="GL517" s="24"/>
      <c r="GM517" s="24"/>
      <c r="GN517" s="24"/>
      <c r="GO517" s="24"/>
      <c r="GP517" s="24"/>
      <c r="GQ517" s="24"/>
      <c r="GR517" s="24"/>
      <c r="GS517" s="24"/>
      <c r="GT517" s="22"/>
      <c r="GU517" s="91"/>
      <c r="GV517" s="88"/>
      <c r="GW517" s="89"/>
      <c r="GX517" s="90"/>
      <c r="GY517" s="23"/>
      <c r="GZ517" s="23"/>
      <c r="HA517" s="24"/>
      <c r="HB517" s="24"/>
      <c r="HC517" s="24"/>
      <c r="HD517" s="24"/>
      <c r="HE517" s="24"/>
      <c r="HF517" s="24"/>
      <c r="HG517" s="24"/>
      <c r="HH517" s="24"/>
      <c r="HI517" s="24"/>
      <c r="HJ517" s="24"/>
      <c r="HK517" s="22"/>
      <c r="HL517" s="91"/>
      <c r="HM517" s="88"/>
      <c r="HN517" s="89"/>
      <c r="HO517" s="90"/>
      <c r="HP517" s="23"/>
      <c r="HQ517" s="23"/>
      <c r="HR517" s="24"/>
      <c r="HS517" s="24"/>
      <c r="HT517" s="24"/>
      <c r="HU517" s="24"/>
      <c r="HV517" s="24"/>
      <c r="HW517" s="24"/>
      <c r="HX517" s="24"/>
      <c r="HY517" s="24"/>
      <c r="HZ517" s="24"/>
      <c r="IA517" s="24"/>
      <c r="IB517" s="22"/>
      <c r="IC517" s="91"/>
      <c r="ID517" s="88"/>
      <c r="IE517" s="89"/>
      <c r="IF517" s="90"/>
      <c r="IG517" s="23"/>
      <c r="IH517" s="23"/>
      <c r="II517" s="24"/>
      <c r="IJ517" s="24"/>
      <c r="IK517" s="24"/>
      <c r="IL517" s="24"/>
      <c r="IM517" s="24"/>
      <c r="IN517" s="24"/>
      <c r="IO517" s="24"/>
      <c r="IP517" s="24"/>
      <c r="IQ517" s="24"/>
      <c r="IR517" s="24"/>
      <c r="IS517" s="22"/>
    </row>
    <row r="518" spans="1:253" ht="17.25" customHeight="1">
      <c r="A518" s="100"/>
      <c r="B518" s="88"/>
      <c r="C518" s="23"/>
      <c r="D518" s="23"/>
      <c r="E518" s="23"/>
      <c r="F518" s="23">
        <v>2018</v>
      </c>
      <c r="G518" s="24">
        <f t="shared" si="262"/>
        <v>0</v>
      </c>
      <c r="H518" s="24">
        <f t="shared" si="262"/>
        <v>0</v>
      </c>
      <c r="I518" s="24">
        <f t="shared" si="262"/>
        <v>0</v>
      </c>
      <c r="J518" s="24">
        <f t="shared" si="262"/>
        <v>0</v>
      </c>
      <c r="K518" s="24">
        <f t="shared" si="262"/>
        <v>0</v>
      </c>
      <c r="L518" s="24">
        <f t="shared" si="262"/>
        <v>0</v>
      </c>
      <c r="M518" s="24">
        <f t="shared" si="262"/>
        <v>0</v>
      </c>
      <c r="N518" s="24">
        <f t="shared" si="262"/>
        <v>0</v>
      </c>
      <c r="O518" s="24">
        <f t="shared" si="262"/>
        <v>0</v>
      </c>
      <c r="P518" s="24">
        <f t="shared" si="262"/>
        <v>0</v>
      </c>
      <c r="Q518" s="91"/>
      <c r="R518" s="89"/>
      <c r="S518" s="89"/>
      <c r="T518" s="49"/>
      <c r="U518" s="49"/>
      <c r="V518" s="50"/>
      <c r="W518" s="50"/>
      <c r="X518" s="50"/>
      <c r="Y518" s="50"/>
      <c r="Z518" s="50"/>
      <c r="AA518" s="50"/>
      <c r="AB518" s="50"/>
      <c r="AC518" s="50"/>
      <c r="AD518" s="50"/>
      <c r="AE518" s="50"/>
      <c r="AF518" s="47"/>
      <c r="AG518" s="98"/>
      <c r="AH518" s="89"/>
      <c r="AI518" s="89"/>
      <c r="AJ518" s="89"/>
      <c r="AK518" s="49"/>
      <c r="AL518" s="49"/>
      <c r="AM518" s="50"/>
      <c r="AN518" s="50"/>
      <c r="AO518" s="50"/>
      <c r="AP518" s="50"/>
      <c r="AQ518" s="50"/>
      <c r="AR518" s="50"/>
      <c r="AS518" s="50"/>
      <c r="AT518" s="50"/>
      <c r="AU518" s="50"/>
      <c r="AV518" s="50"/>
      <c r="AW518" s="47"/>
      <c r="AX518" s="98"/>
      <c r="AY518" s="89"/>
      <c r="AZ518" s="89"/>
      <c r="BA518" s="89"/>
      <c r="BB518" s="49"/>
      <c r="BC518" s="49"/>
      <c r="BD518" s="50"/>
      <c r="BE518" s="50"/>
      <c r="BF518" s="50"/>
      <c r="BG518" s="50"/>
      <c r="BH518" s="50"/>
      <c r="BI518" s="50"/>
      <c r="BJ518" s="50"/>
      <c r="BK518" s="50"/>
      <c r="BL518" s="50"/>
      <c r="BM518" s="50"/>
      <c r="BN518" s="47"/>
      <c r="BO518" s="98"/>
      <c r="BP518" s="89"/>
      <c r="BQ518" s="89"/>
      <c r="BR518" s="89"/>
      <c r="BS518" s="49"/>
      <c r="BT518" s="49"/>
      <c r="BU518" s="50"/>
      <c r="BV518" s="50"/>
      <c r="BW518" s="50"/>
      <c r="BX518" s="50"/>
      <c r="BY518" s="50"/>
      <c r="BZ518" s="50"/>
      <c r="CA518" s="50"/>
      <c r="CB518" s="50"/>
      <c r="CC518" s="50"/>
      <c r="CD518" s="50"/>
      <c r="CE518" s="47"/>
      <c r="CF518" s="98"/>
      <c r="CG518" s="89"/>
      <c r="CH518" s="89"/>
      <c r="CI518" s="89"/>
      <c r="CJ518" s="49"/>
      <c r="CK518" s="49"/>
      <c r="CL518" s="50"/>
      <c r="CM518" s="50"/>
      <c r="CN518" s="50"/>
      <c r="CO518" s="50"/>
      <c r="CP518" s="50"/>
      <c r="CQ518" s="50"/>
      <c r="CR518" s="50"/>
      <c r="CS518" s="50"/>
      <c r="CT518" s="50"/>
      <c r="CU518" s="50"/>
      <c r="CV518" s="47"/>
      <c r="CW518" s="98"/>
      <c r="CX518" s="89"/>
      <c r="CY518" s="89"/>
      <c r="CZ518" s="89"/>
      <c r="DA518" s="49"/>
      <c r="DB518" s="49"/>
      <c r="DC518" s="50"/>
      <c r="DD518" s="51"/>
      <c r="DE518" s="24"/>
      <c r="DF518" s="24"/>
      <c r="DG518" s="24"/>
      <c r="DH518" s="24"/>
      <c r="DI518" s="24"/>
      <c r="DJ518" s="24"/>
      <c r="DK518" s="24"/>
      <c r="DL518" s="24"/>
      <c r="DM518" s="22"/>
      <c r="DN518" s="91"/>
      <c r="DO518" s="88"/>
      <c r="DP518" s="89"/>
      <c r="DQ518" s="90"/>
      <c r="DR518" s="23"/>
      <c r="DS518" s="23"/>
      <c r="DT518" s="24"/>
      <c r="DU518" s="24"/>
      <c r="DV518" s="24"/>
      <c r="DW518" s="24"/>
      <c r="DX518" s="24"/>
      <c r="DY518" s="24"/>
      <c r="DZ518" s="24"/>
      <c r="EA518" s="24"/>
      <c r="EB518" s="24"/>
      <c r="EC518" s="24"/>
      <c r="ED518" s="22"/>
      <c r="EE518" s="91"/>
      <c r="EF518" s="88"/>
      <c r="EG518" s="89"/>
      <c r="EH518" s="90"/>
      <c r="EI518" s="23"/>
      <c r="EJ518" s="23"/>
      <c r="EK518" s="24"/>
      <c r="EL518" s="24"/>
      <c r="EM518" s="24"/>
      <c r="EN518" s="24"/>
      <c r="EO518" s="24"/>
      <c r="EP518" s="24"/>
      <c r="EQ518" s="24"/>
      <c r="ER518" s="24"/>
      <c r="ES518" s="24"/>
      <c r="ET518" s="24"/>
      <c r="EU518" s="22"/>
      <c r="EV518" s="91"/>
      <c r="EW518" s="88"/>
      <c r="EX518" s="89"/>
      <c r="EY518" s="90"/>
      <c r="EZ518" s="23"/>
      <c r="FA518" s="23"/>
      <c r="FB518" s="24"/>
      <c r="FC518" s="24"/>
      <c r="FD518" s="24"/>
      <c r="FE518" s="24"/>
      <c r="FF518" s="24"/>
      <c r="FG518" s="24"/>
      <c r="FH518" s="24"/>
      <c r="FI518" s="24"/>
      <c r="FJ518" s="24"/>
      <c r="FK518" s="24"/>
      <c r="FL518" s="22"/>
      <c r="FM518" s="91"/>
      <c r="FN518" s="88"/>
      <c r="FO518" s="89"/>
      <c r="FP518" s="90"/>
      <c r="FQ518" s="23"/>
      <c r="FR518" s="23"/>
      <c r="FS518" s="24"/>
      <c r="FT518" s="24"/>
      <c r="FU518" s="24"/>
      <c r="FV518" s="24"/>
      <c r="FW518" s="24"/>
      <c r="FX518" s="24"/>
      <c r="FY518" s="24"/>
      <c r="FZ518" s="24"/>
      <c r="GA518" s="24"/>
      <c r="GB518" s="24"/>
      <c r="GC518" s="22"/>
      <c r="GD518" s="91"/>
      <c r="GE518" s="88"/>
      <c r="GF518" s="89"/>
      <c r="GG518" s="90"/>
      <c r="GH518" s="23"/>
      <c r="GI518" s="23"/>
      <c r="GJ518" s="24"/>
      <c r="GK518" s="24"/>
      <c r="GL518" s="24"/>
      <c r="GM518" s="24"/>
      <c r="GN518" s="24"/>
      <c r="GO518" s="24"/>
      <c r="GP518" s="24"/>
      <c r="GQ518" s="24"/>
      <c r="GR518" s="24"/>
      <c r="GS518" s="24"/>
      <c r="GT518" s="22"/>
      <c r="GU518" s="91"/>
      <c r="GV518" s="88"/>
      <c r="GW518" s="89"/>
      <c r="GX518" s="90"/>
      <c r="GY518" s="23"/>
      <c r="GZ518" s="23"/>
      <c r="HA518" s="24"/>
      <c r="HB518" s="24"/>
      <c r="HC518" s="24"/>
      <c r="HD518" s="24"/>
      <c r="HE518" s="24"/>
      <c r="HF518" s="24"/>
      <c r="HG518" s="24"/>
      <c r="HH518" s="24"/>
      <c r="HI518" s="24"/>
      <c r="HJ518" s="24"/>
      <c r="HK518" s="22"/>
      <c r="HL518" s="91"/>
      <c r="HM518" s="88"/>
      <c r="HN518" s="89"/>
      <c r="HO518" s="90"/>
      <c r="HP518" s="23"/>
      <c r="HQ518" s="23"/>
      <c r="HR518" s="24"/>
      <c r="HS518" s="24"/>
      <c r="HT518" s="24"/>
      <c r="HU518" s="24"/>
      <c r="HV518" s="24"/>
      <c r="HW518" s="24"/>
      <c r="HX518" s="24"/>
      <c r="HY518" s="24"/>
      <c r="HZ518" s="24"/>
      <c r="IA518" s="24"/>
      <c r="IB518" s="22"/>
      <c r="IC518" s="91"/>
      <c r="ID518" s="88"/>
      <c r="IE518" s="89"/>
      <c r="IF518" s="90"/>
      <c r="IG518" s="23"/>
      <c r="IH518" s="23"/>
      <c r="II518" s="24"/>
      <c r="IJ518" s="24"/>
      <c r="IK518" s="24"/>
      <c r="IL518" s="24"/>
      <c r="IM518" s="24"/>
      <c r="IN518" s="24"/>
      <c r="IO518" s="24"/>
      <c r="IP518" s="24"/>
      <c r="IQ518" s="24"/>
      <c r="IR518" s="24"/>
      <c r="IS518" s="22"/>
    </row>
    <row r="519" spans="1:253" ht="19.5" customHeight="1">
      <c r="A519" s="100"/>
      <c r="B519" s="88"/>
      <c r="C519" s="23"/>
      <c r="D519" s="23"/>
      <c r="E519" s="23"/>
      <c r="F519" s="23">
        <v>2019</v>
      </c>
      <c r="G519" s="24">
        <f t="shared" si="262"/>
        <v>0</v>
      </c>
      <c r="H519" s="24">
        <f t="shared" si="262"/>
        <v>0</v>
      </c>
      <c r="I519" s="24">
        <f t="shared" si="262"/>
        <v>0</v>
      </c>
      <c r="J519" s="24">
        <f t="shared" si="262"/>
        <v>0</v>
      </c>
      <c r="K519" s="24">
        <f t="shared" si="262"/>
        <v>0</v>
      </c>
      <c r="L519" s="24">
        <f t="shared" si="262"/>
        <v>0</v>
      </c>
      <c r="M519" s="24">
        <f t="shared" si="262"/>
        <v>0</v>
      </c>
      <c r="N519" s="24">
        <f t="shared" si="262"/>
        <v>0</v>
      </c>
      <c r="O519" s="24">
        <f t="shared" si="262"/>
        <v>0</v>
      </c>
      <c r="P519" s="24">
        <f t="shared" si="262"/>
        <v>0</v>
      </c>
      <c r="Q519" s="91"/>
      <c r="R519" s="89"/>
      <c r="S519" s="89"/>
      <c r="T519" s="49"/>
      <c r="U519" s="49"/>
      <c r="V519" s="50"/>
      <c r="W519" s="50"/>
      <c r="X519" s="50"/>
      <c r="Y519" s="50"/>
      <c r="Z519" s="50"/>
      <c r="AA519" s="50"/>
      <c r="AB519" s="50"/>
      <c r="AC519" s="50"/>
      <c r="AD519" s="50"/>
      <c r="AE519" s="50"/>
      <c r="AF519" s="47"/>
      <c r="AG519" s="98"/>
      <c r="AH519" s="89"/>
      <c r="AI519" s="89"/>
      <c r="AJ519" s="89"/>
      <c r="AK519" s="49"/>
      <c r="AL519" s="49"/>
      <c r="AM519" s="50"/>
      <c r="AN519" s="50"/>
      <c r="AO519" s="50"/>
      <c r="AP519" s="50"/>
      <c r="AQ519" s="50"/>
      <c r="AR519" s="50"/>
      <c r="AS519" s="50"/>
      <c r="AT519" s="50"/>
      <c r="AU519" s="50"/>
      <c r="AV519" s="50"/>
      <c r="AW519" s="47"/>
      <c r="AX519" s="98"/>
      <c r="AY519" s="89"/>
      <c r="AZ519" s="89"/>
      <c r="BA519" s="89"/>
      <c r="BB519" s="49"/>
      <c r="BC519" s="49"/>
      <c r="BD519" s="50"/>
      <c r="BE519" s="50"/>
      <c r="BF519" s="50"/>
      <c r="BG519" s="50"/>
      <c r="BH519" s="50"/>
      <c r="BI519" s="50"/>
      <c r="BJ519" s="50"/>
      <c r="BK519" s="50"/>
      <c r="BL519" s="50"/>
      <c r="BM519" s="50"/>
      <c r="BN519" s="47"/>
      <c r="BO519" s="98"/>
      <c r="BP519" s="89"/>
      <c r="BQ519" s="89"/>
      <c r="BR519" s="89"/>
      <c r="BS519" s="49"/>
      <c r="BT519" s="49"/>
      <c r="BU519" s="50"/>
      <c r="BV519" s="50"/>
      <c r="BW519" s="50"/>
      <c r="BX519" s="50"/>
      <c r="BY519" s="50"/>
      <c r="BZ519" s="50"/>
      <c r="CA519" s="50"/>
      <c r="CB519" s="50"/>
      <c r="CC519" s="50"/>
      <c r="CD519" s="50"/>
      <c r="CE519" s="47"/>
      <c r="CF519" s="98"/>
      <c r="CG519" s="89"/>
      <c r="CH519" s="89"/>
      <c r="CI519" s="89"/>
      <c r="CJ519" s="49"/>
      <c r="CK519" s="49"/>
      <c r="CL519" s="50"/>
      <c r="CM519" s="50"/>
      <c r="CN519" s="50"/>
      <c r="CO519" s="50"/>
      <c r="CP519" s="50"/>
      <c r="CQ519" s="50"/>
      <c r="CR519" s="50"/>
      <c r="CS519" s="50"/>
      <c r="CT519" s="50"/>
      <c r="CU519" s="50"/>
      <c r="CV519" s="47"/>
      <c r="CW519" s="98"/>
      <c r="CX519" s="89"/>
      <c r="CY519" s="89"/>
      <c r="CZ519" s="89"/>
      <c r="DA519" s="49"/>
      <c r="DB519" s="49"/>
      <c r="DC519" s="50"/>
      <c r="DD519" s="51"/>
      <c r="DE519" s="24"/>
      <c r="DF519" s="24"/>
      <c r="DG519" s="24"/>
      <c r="DH519" s="24"/>
      <c r="DI519" s="24"/>
      <c r="DJ519" s="24"/>
      <c r="DK519" s="24"/>
      <c r="DL519" s="24"/>
      <c r="DM519" s="22"/>
      <c r="DN519" s="91"/>
      <c r="DO519" s="88"/>
      <c r="DP519" s="89"/>
      <c r="DQ519" s="90"/>
      <c r="DR519" s="23"/>
      <c r="DS519" s="23"/>
      <c r="DT519" s="24"/>
      <c r="DU519" s="24"/>
      <c r="DV519" s="24"/>
      <c r="DW519" s="24"/>
      <c r="DX519" s="24"/>
      <c r="DY519" s="24"/>
      <c r="DZ519" s="24"/>
      <c r="EA519" s="24"/>
      <c r="EB519" s="24"/>
      <c r="EC519" s="24"/>
      <c r="ED519" s="22"/>
      <c r="EE519" s="91"/>
      <c r="EF519" s="88"/>
      <c r="EG519" s="89"/>
      <c r="EH519" s="90"/>
      <c r="EI519" s="23"/>
      <c r="EJ519" s="23"/>
      <c r="EK519" s="24"/>
      <c r="EL519" s="24"/>
      <c r="EM519" s="24"/>
      <c r="EN519" s="24"/>
      <c r="EO519" s="24"/>
      <c r="EP519" s="24"/>
      <c r="EQ519" s="24"/>
      <c r="ER519" s="24"/>
      <c r="ES519" s="24"/>
      <c r="ET519" s="24"/>
      <c r="EU519" s="22"/>
      <c r="EV519" s="91"/>
      <c r="EW519" s="88"/>
      <c r="EX519" s="89"/>
      <c r="EY519" s="90"/>
      <c r="EZ519" s="23"/>
      <c r="FA519" s="23"/>
      <c r="FB519" s="24"/>
      <c r="FC519" s="24"/>
      <c r="FD519" s="24"/>
      <c r="FE519" s="24"/>
      <c r="FF519" s="24"/>
      <c r="FG519" s="24"/>
      <c r="FH519" s="24"/>
      <c r="FI519" s="24"/>
      <c r="FJ519" s="24"/>
      <c r="FK519" s="24"/>
      <c r="FL519" s="22"/>
      <c r="FM519" s="91"/>
      <c r="FN519" s="88"/>
      <c r="FO519" s="89"/>
      <c r="FP519" s="90"/>
      <c r="FQ519" s="23"/>
      <c r="FR519" s="23"/>
      <c r="FS519" s="24"/>
      <c r="FT519" s="24"/>
      <c r="FU519" s="24"/>
      <c r="FV519" s="24"/>
      <c r="FW519" s="24"/>
      <c r="FX519" s="24"/>
      <c r="FY519" s="24"/>
      <c r="FZ519" s="24"/>
      <c r="GA519" s="24"/>
      <c r="GB519" s="24"/>
      <c r="GC519" s="22"/>
      <c r="GD519" s="91"/>
      <c r="GE519" s="88"/>
      <c r="GF519" s="89"/>
      <c r="GG519" s="90"/>
      <c r="GH519" s="23"/>
      <c r="GI519" s="23"/>
      <c r="GJ519" s="24"/>
      <c r="GK519" s="24"/>
      <c r="GL519" s="24"/>
      <c r="GM519" s="24"/>
      <c r="GN519" s="24"/>
      <c r="GO519" s="24"/>
      <c r="GP519" s="24"/>
      <c r="GQ519" s="24"/>
      <c r="GR519" s="24"/>
      <c r="GS519" s="24"/>
      <c r="GT519" s="22"/>
      <c r="GU519" s="91"/>
      <c r="GV519" s="88"/>
      <c r="GW519" s="89"/>
      <c r="GX519" s="90"/>
      <c r="GY519" s="23"/>
      <c r="GZ519" s="23"/>
      <c r="HA519" s="24"/>
      <c r="HB519" s="24"/>
      <c r="HC519" s="24"/>
      <c r="HD519" s="24"/>
      <c r="HE519" s="24"/>
      <c r="HF519" s="24"/>
      <c r="HG519" s="24"/>
      <c r="HH519" s="24"/>
      <c r="HI519" s="24"/>
      <c r="HJ519" s="24"/>
      <c r="HK519" s="22"/>
      <c r="HL519" s="91"/>
      <c r="HM519" s="88"/>
      <c r="HN519" s="89"/>
      <c r="HO519" s="90"/>
      <c r="HP519" s="23"/>
      <c r="HQ519" s="23"/>
      <c r="HR519" s="24"/>
      <c r="HS519" s="24"/>
      <c r="HT519" s="24"/>
      <c r="HU519" s="24"/>
      <c r="HV519" s="24"/>
      <c r="HW519" s="24"/>
      <c r="HX519" s="24"/>
      <c r="HY519" s="24"/>
      <c r="HZ519" s="24"/>
      <c r="IA519" s="24"/>
      <c r="IB519" s="22"/>
      <c r="IC519" s="91"/>
      <c r="ID519" s="88"/>
      <c r="IE519" s="89"/>
      <c r="IF519" s="90"/>
      <c r="IG519" s="23"/>
      <c r="IH519" s="23"/>
      <c r="II519" s="24"/>
      <c r="IJ519" s="24"/>
      <c r="IK519" s="24"/>
      <c r="IL519" s="24"/>
      <c r="IM519" s="24"/>
      <c r="IN519" s="24"/>
      <c r="IO519" s="24"/>
      <c r="IP519" s="24"/>
      <c r="IQ519" s="24"/>
      <c r="IR519" s="24"/>
      <c r="IS519" s="22"/>
    </row>
    <row r="520" spans="1:253" ht="18" customHeight="1">
      <c r="A520" s="100"/>
      <c r="B520" s="88"/>
      <c r="C520" s="19"/>
      <c r="D520" s="19"/>
      <c r="E520" s="19"/>
      <c r="F520" s="23">
        <v>2020</v>
      </c>
      <c r="G520" s="24">
        <f t="shared" si="262"/>
        <v>0</v>
      </c>
      <c r="H520" s="24">
        <f t="shared" si="262"/>
        <v>0</v>
      </c>
      <c r="I520" s="24">
        <f>I198</f>
        <v>0</v>
      </c>
      <c r="J520" s="24">
        <f aca="true" t="shared" si="263" ref="J520:P520">J198</f>
        <v>0</v>
      </c>
      <c r="K520" s="24">
        <f t="shared" si="263"/>
        <v>0</v>
      </c>
      <c r="L520" s="24">
        <f t="shared" si="263"/>
        <v>0</v>
      </c>
      <c r="M520" s="24">
        <f t="shared" si="263"/>
        <v>0</v>
      </c>
      <c r="N520" s="24">
        <f t="shared" si="263"/>
        <v>0</v>
      </c>
      <c r="O520" s="24">
        <f t="shared" si="263"/>
        <v>0</v>
      </c>
      <c r="P520" s="24">
        <f t="shared" si="263"/>
        <v>0</v>
      </c>
      <c r="Q520" s="91"/>
      <c r="R520" s="89"/>
      <c r="S520" s="89"/>
      <c r="T520" s="61"/>
      <c r="U520" s="49"/>
      <c r="V520" s="50"/>
      <c r="W520" s="50"/>
      <c r="X520" s="50"/>
      <c r="Y520" s="50"/>
      <c r="Z520" s="50"/>
      <c r="AA520" s="50"/>
      <c r="AB520" s="50"/>
      <c r="AC520" s="50"/>
      <c r="AD520" s="50"/>
      <c r="AE520" s="50"/>
      <c r="AF520" s="47"/>
      <c r="AG520" s="98"/>
      <c r="AH520" s="89"/>
      <c r="AI520" s="89"/>
      <c r="AJ520" s="89"/>
      <c r="AK520" s="61"/>
      <c r="AL520" s="49"/>
      <c r="AM520" s="50"/>
      <c r="AN520" s="50"/>
      <c r="AO520" s="50"/>
      <c r="AP520" s="50"/>
      <c r="AQ520" s="50"/>
      <c r="AR520" s="50"/>
      <c r="AS520" s="50"/>
      <c r="AT520" s="50"/>
      <c r="AU520" s="50"/>
      <c r="AV520" s="50"/>
      <c r="AW520" s="47"/>
      <c r="AX520" s="98"/>
      <c r="AY520" s="89"/>
      <c r="AZ520" s="89"/>
      <c r="BA520" s="89"/>
      <c r="BB520" s="61"/>
      <c r="BC520" s="49"/>
      <c r="BD520" s="50"/>
      <c r="BE520" s="50"/>
      <c r="BF520" s="50"/>
      <c r="BG520" s="50"/>
      <c r="BH520" s="50"/>
      <c r="BI520" s="50"/>
      <c r="BJ520" s="50"/>
      <c r="BK520" s="50"/>
      <c r="BL520" s="50"/>
      <c r="BM520" s="50"/>
      <c r="BN520" s="47"/>
      <c r="BO520" s="98"/>
      <c r="BP520" s="89"/>
      <c r="BQ520" s="89"/>
      <c r="BR520" s="89"/>
      <c r="BS520" s="61"/>
      <c r="BT520" s="49"/>
      <c r="BU520" s="50"/>
      <c r="BV520" s="50"/>
      <c r="BW520" s="50"/>
      <c r="BX520" s="50"/>
      <c r="BY520" s="50"/>
      <c r="BZ520" s="50"/>
      <c r="CA520" s="50"/>
      <c r="CB520" s="50"/>
      <c r="CC520" s="50"/>
      <c r="CD520" s="50"/>
      <c r="CE520" s="47"/>
      <c r="CF520" s="98"/>
      <c r="CG520" s="89"/>
      <c r="CH520" s="89"/>
      <c r="CI520" s="89"/>
      <c r="CJ520" s="61"/>
      <c r="CK520" s="49"/>
      <c r="CL520" s="50"/>
      <c r="CM520" s="50"/>
      <c r="CN520" s="50"/>
      <c r="CO520" s="50"/>
      <c r="CP520" s="50"/>
      <c r="CQ520" s="50"/>
      <c r="CR520" s="50"/>
      <c r="CS520" s="50"/>
      <c r="CT520" s="50"/>
      <c r="CU520" s="50"/>
      <c r="CV520" s="47"/>
      <c r="CW520" s="98"/>
      <c r="CX520" s="89"/>
      <c r="CY520" s="89"/>
      <c r="CZ520" s="89"/>
      <c r="DA520" s="61"/>
      <c r="DB520" s="49"/>
      <c r="DC520" s="50"/>
      <c r="DD520" s="51"/>
      <c r="DE520" s="24"/>
      <c r="DF520" s="24"/>
      <c r="DG520" s="24"/>
      <c r="DH520" s="24"/>
      <c r="DI520" s="24"/>
      <c r="DJ520" s="24"/>
      <c r="DK520" s="24"/>
      <c r="DL520" s="24"/>
      <c r="DM520" s="22"/>
      <c r="DN520" s="91"/>
      <c r="DO520" s="88"/>
      <c r="DP520" s="89"/>
      <c r="DQ520" s="90"/>
      <c r="DR520" s="19"/>
      <c r="DS520" s="23"/>
      <c r="DT520" s="24"/>
      <c r="DU520" s="24"/>
      <c r="DV520" s="24"/>
      <c r="DW520" s="24"/>
      <c r="DX520" s="24"/>
      <c r="DY520" s="24"/>
      <c r="DZ520" s="24"/>
      <c r="EA520" s="24"/>
      <c r="EB520" s="24"/>
      <c r="EC520" s="24"/>
      <c r="ED520" s="22"/>
      <c r="EE520" s="91"/>
      <c r="EF520" s="88"/>
      <c r="EG520" s="89"/>
      <c r="EH520" s="90"/>
      <c r="EI520" s="19"/>
      <c r="EJ520" s="23"/>
      <c r="EK520" s="24"/>
      <c r="EL520" s="24"/>
      <c r="EM520" s="24"/>
      <c r="EN520" s="24"/>
      <c r="EO520" s="24"/>
      <c r="EP520" s="24"/>
      <c r="EQ520" s="24"/>
      <c r="ER520" s="24"/>
      <c r="ES520" s="24"/>
      <c r="ET520" s="24"/>
      <c r="EU520" s="22"/>
      <c r="EV520" s="91"/>
      <c r="EW520" s="88"/>
      <c r="EX520" s="89"/>
      <c r="EY520" s="90"/>
      <c r="EZ520" s="19"/>
      <c r="FA520" s="23"/>
      <c r="FB520" s="24"/>
      <c r="FC520" s="24"/>
      <c r="FD520" s="24"/>
      <c r="FE520" s="24"/>
      <c r="FF520" s="24"/>
      <c r="FG520" s="24"/>
      <c r="FH520" s="24"/>
      <c r="FI520" s="24"/>
      <c r="FJ520" s="24"/>
      <c r="FK520" s="24"/>
      <c r="FL520" s="22"/>
      <c r="FM520" s="91"/>
      <c r="FN520" s="88"/>
      <c r="FO520" s="89"/>
      <c r="FP520" s="90"/>
      <c r="FQ520" s="19"/>
      <c r="FR520" s="23"/>
      <c r="FS520" s="24"/>
      <c r="FT520" s="24"/>
      <c r="FU520" s="24"/>
      <c r="FV520" s="24"/>
      <c r="FW520" s="24"/>
      <c r="FX520" s="24"/>
      <c r="FY520" s="24"/>
      <c r="FZ520" s="24"/>
      <c r="GA520" s="24"/>
      <c r="GB520" s="24"/>
      <c r="GC520" s="22"/>
      <c r="GD520" s="91"/>
      <c r="GE520" s="88"/>
      <c r="GF520" s="89"/>
      <c r="GG520" s="90"/>
      <c r="GH520" s="19"/>
      <c r="GI520" s="23"/>
      <c r="GJ520" s="24"/>
      <c r="GK520" s="24"/>
      <c r="GL520" s="24"/>
      <c r="GM520" s="24"/>
      <c r="GN520" s="24"/>
      <c r="GO520" s="24"/>
      <c r="GP520" s="24"/>
      <c r="GQ520" s="24"/>
      <c r="GR520" s="24"/>
      <c r="GS520" s="24"/>
      <c r="GT520" s="22"/>
      <c r="GU520" s="91"/>
      <c r="GV520" s="88"/>
      <c r="GW520" s="89"/>
      <c r="GX520" s="90"/>
      <c r="GY520" s="19"/>
      <c r="GZ520" s="23"/>
      <c r="HA520" s="24"/>
      <c r="HB520" s="24"/>
      <c r="HC520" s="24"/>
      <c r="HD520" s="24"/>
      <c r="HE520" s="24"/>
      <c r="HF520" s="24"/>
      <c r="HG520" s="24"/>
      <c r="HH520" s="24"/>
      <c r="HI520" s="24"/>
      <c r="HJ520" s="24"/>
      <c r="HK520" s="22"/>
      <c r="HL520" s="91"/>
      <c r="HM520" s="88"/>
      <c r="HN520" s="89"/>
      <c r="HO520" s="90"/>
      <c r="HP520" s="19"/>
      <c r="HQ520" s="23"/>
      <c r="HR520" s="24"/>
      <c r="HS520" s="24"/>
      <c r="HT520" s="24"/>
      <c r="HU520" s="24"/>
      <c r="HV520" s="24"/>
      <c r="HW520" s="24"/>
      <c r="HX520" s="24"/>
      <c r="HY520" s="24"/>
      <c r="HZ520" s="24"/>
      <c r="IA520" s="24"/>
      <c r="IB520" s="22"/>
      <c r="IC520" s="91"/>
      <c r="ID520" s="88"/>
      <c r="IE520" s="89"/>
      <c r="IF520" s="90"/>
      <c r="IG520" s="19"/>
      <c r="IH520" s="23"/>
      <c r="II520" s="24"/>
      <c r="IJ520" s="24"/>
      <c r="IK520" s="24"/>
      <c r="IL520" s="24"/>
      <c r="IM520" s="24"/>
      <c r="IN520" s="24"/>
      <c r="IO520" s="24"/>
      <c r="IP520" s="24"/>
      <c r="IQ520" s="24"/>
      <c r="IR520" s="24"/>
      <c r="IS520" s="22"/>
    </row>
    <row r="521" spans="1:240" ht="21.75" customHeight="1">
      <c r="A521" s="100"/>
      <c r="B521" s="88"/>
      <c r="C521" s="19"/>
      <c r="D521" s="19"/>
      <c r="E521" s="19"/>
      <c r="F521" s="23">
        <v>2021</v>
      </c>
      <c r="G521" s="28">
        <f aca="true" t="shared" si="264" ref="G521:H525">I521+K521+M521+O521</f>
        <v>0</v>
      </c>
      <c r="H521" s="28">
        <f t="shared" si="264"/>
        <v>0</v>
      </c>
      <c r="I521" s="24">
        <f aca="true" t="shared" si="265" ref="I521:P525">I199</f>
        <v>0</v>
      </c>
      <c r="J521" s="24">
        <f t="shared" si="265"/>
        <v>0</v>
      </c>
      <c r="K521" s="24">
        <f t="shared" si="265"/>
        <v>0</v>
      </c>
      <c r="L521" s="24">
        <f t="shared" si="265"/>
        <v>0</v>
      </c>
      <c r="M521" s="24">
        <f t="shared" si="265"/>
        <v>0</v>
      </c>
      <c r="N521" s="24">
        <f t="shared" si="265"/>
        <v>0</v>
      </c>
      <c r="O521" s="24">
        <f t="shared" si="265"/>
        <v>0</v>
      </c>
      <c r="P521" s="24">
        <f t="shared" si="265"/>
        <v>0</v>
      </c>
      <c r="Q521" s="2"/>
      <c r="AF521" s="66"/>
      <c r="AV521" s="66"/>
      <c r="BL521" s="66"/>
      <c r="CB521" s="66"/>
      <c r="CR521" s="66"/>
      <c r="DH521" s="66"/>
      <c r="DX521" s="66"/>
      <c r="EN521" s="66"/>
      <c r="FD521" s="66"/>
      <c r="FT521" s="66"/>
      <c r="GJ521" s="66"/>
      <c r="GZ521" s="66"/>
      <c r="HP521" s="66"/>
      <c r="IF521" s="66"/>
    </row>
    <row r="522" spans="1:240" ht="21.75" customHeight="1">
      <c r="A522" s="100"/>
      <c r="B522" s="88"/>
      <c r="C522" s="19"/>
      <c r="D522" s="19"/>
      <c r="E522" s="19"/>
      <c r="F522" s="23">
        <v>2022</v>
      </c>
      <c r="G522" s="28">
        <f t="shared" si="264"/>
        <v>0</v>
      </c>
      <c r="H522" s="28">
        <f t="shared" si="264"/>
        <v>0</v>
      </c>
      <c r="I522" s="24">
        <f t="shared" si="265"/>
        <v>0</v>
      </c>
      <c r="J522" s="24">
        <f t="shared" si="265"/>
        <v>0</v>
      </c>
      <c r="K522" s="24">
        <f t="shared" si="265"/>
        <v>0</v>
      </c>
      <c r="L522" s="24">
        <f t="shared" si="265"/>
        <v>0</v>
      </c>
      <c r="M522" s="24">
        <f t="shared" si="265"/>
        <v>0</v>
      </c>
      <c r="N522" s="24">
        <f t="shared" si="265"/>
        <v>0</v>
      </c>
      <c r="O522" s="24">
        <f t="shared" si="265"/>
        <v>0</v>
      </c>
      <c r="P522" s="24">
        <f t="shared" si="265"/>
        <v>0</v>
      </c>
      <c r="Q522" s="2"/>
      <c r="AF522" s="66"/>
      <c r="AV522" s="66"/>
      <c r="BL522" s="66"/>
      <c r="CB522" s="66"/>
      <c r="CR522" s="66"/>
      <c r="DH522" s="66"/>
      <c r="DX522" s="66"/>
      <c r="EN522" s="66"/>
      <c r="FD522" s="66"/>
      <c r="FT522" s="66"/>
      <c r="GJ522" s="66"/>
      <c r="GZ522" s="66"/>
      <c r="HP522" s="66"/>
      <c r="IF522" s="66"/>
    </row>
    <row r="523" spans="1:240" ht="21.75" customHeight="1">
      <c r="A523" s="100"/>
      <c r="B523" s="88"/>
      <c r="C523" s="19"/>
      <c r="D523" s="19"/>
      <c r="E523" s="19"/>
      <c r="F523" s="23">
        <v>2023</v>
      </c>
      <c r="G523" s="28">
        <f t="shared" si="264"/>
        <v>0</v>
      </c>
      <c r="H523" s="28">
        <f t="shared" si="264"/>
        <v>0</v>
      </c>
      <c r="I523" s="24">
        <f t="shared" si="265"/>
        <v>0</v>
      </c>
      <c r="J523" s="24">
        <f t="shared" si="265"/>
        <v>0</v>
      </c>
      <c r="K523" s="24">
        <f t="shared" si="265"/>
        <v>0</v>
      </c>
      <c r="L523" s="24">
        <f t="shared" si="265"/>
        <v>0</v>
      </c>
      <c r="M523" s="24">
        <f t="shared" si="265"/>
        <v>0</v>
      </c>
      <c r="N523" s="24">
        <f t="shared" si="265"/>
        <v>0</v>
      </c>
      <c r="O523" s="24">
        <f t="shared" si="265"/>
        <v>0</v>
      </c>
      <c r="P523" s="24">
        <f t="shared" si="265"/>
        <v>0</v>
      </c>
      <c r="Q523" s="2"/>
      <c r="AF523" s="66"/>
      <c r="AV523" s="66"/>
      <c r="BL523" s="66"/>
      <c r="CB523" s="66"/>
      <c r="CR523" s="66"/>
      <c r="DH523" s="66"/>
      <c r="DX523" s="66"/>
      <c r="EN523" s="66"/>
      <c r="FD523" s="66"/>
      <c r="FT523" s="66"/>
      <c r="GJ523" s="66"/>
      <c r="GZ523" s="66"/>
      <c r="HP523" s="66"/>
      <c r="IF523" s="66"/>
    </row>
    <row r="524" spans="1:240" ht="21.75" customHeight="1">
      <c r="A524" s="100"/>
      <c r="B524" s="88"/>
      <c r="C524" s="19"/>
      <c r="D524" s="19"/>
      <c r="E524" s="19"/>
      <c r="F524" s="23">
        <v>2024</v>
      </c>
      <c r="G524" s="28">
        <f t="shared" si="264"/>
        <v>0</v>
      </c>
      <c r="H524" s="28">
        <f t="shared" si="264"/>
        <v>0</v>
      </c>
      <c r="I524" s="24">
        <f t="shared" si="265"/>
        <v>0</v>
      </c>
      <c r="J524" s="24">
        <f t="shared" si="265"/>
        <v>0</v>
      </c>
      <c r="K524" s="24">
        <f t="shared" si="265"/>
        <v>0</v>
      </c>
      <c r="L524" s="24">
        <f t="shared" si="265"/>
        <v>0</v>
      </c>
      <c r="M524" s="24">
        <f t="shared" si="265"/>
        <v>0</v>
      </c>
      <c r="N524" s="24">
        <f t="shared" si="265"/>
        <v>0</v>
      </c>
      <c r="O524" s="24">
        <f t="shared" si="265"/>
        <v>0</v>
      </c>
      <c r="P524" s="24">
        <f t="shared" si="265"/>
        <v>0</v>
      </c>
      <c r="Q524" s="2"/>
      <c r="AF524" s="66"/>
      <c r="AV524" s="66"/>
      <c r="BL524" s="66"/>
      <c r="CB524" s="66"/>
      <c r="CR524" s="66"/>
      <c r="DH524" s="66"/>
      <c r="DX524" s="66"/>
      <c r="EN524" s="66"/>
      <c r="FD524" s="66"/>
      <c r="FT524" s="66"/>
      <c r="GJ524" s="66"/>
      <c r="GZ524" s="66"/>
      <c r="HP524" s="66"/>
      <c r="IF524" s="66"/>
    </row>
    <row r="525" spans="1:240" ht="21.75" customHeight="1">
      <c r="A525" s="101"/>
      <c r="B525" s="102"/>
      <c r="C525" s="19"/>
      <c r="D525" s="19"/>
      <c r="E525" s="19"/>
      <c r="F525" s="23">
        <v>2025</v>
      </c>
      <c r="G525" s="28">
        <f t="shared" si="264"/>
        <v>0</v>
      </c>
      <c r="H525" s="28">
        <f t="shared" si="264"/>
        <v>0</v>
      </c>
      <c r="I525" s="24">
        <f t="shared" si="265"/>
        <v>0</v>
      </c>
      <c r="J525" s="24">
        <f t="shared" si="265"/>
        <v>0</v>
      </c>
      <c r="K525" s="24">
        <f t="shared" si="265"/>
        <v>0</v>
      </c>
      <c r="L525" s="24">
        <f t="shared" si="265"/>
        <v>0</v>
      </c>
      <c r="M525" s="24">
        <f t="shared" si="265"/>
        <v>0</v>
      </c>
      <c r="N525" s="24">
        <f t="shared" si="265"/>
        <v>0</v>
      </c>
      <c r="O525" s="24">
        <f t="shared" si="265"/>
        <v>0</v>
      </c>
      <c r="P525" s="24">
        <f t="shared" si="265"/>
        <v>0</v>
      </c>
      <c r="Q525" s="52"/>
      <c r="AF525" s="66"/>
      <c r="AV525" s="66"/>
      <c r="BL525" s="66"/>
      <c r="CB525" s="66"/>
      <c r="CR525" s="66"/>
      <c r="DH525" s="66"/>
      <c r="DX525" s="66"/>
      <c r="EN525" s="66"/>
      <c r="FD525" s="66"/>
      <c r="FT525" s="66"/>
      <c r="GJ525" s="66"/>
      <c r="GZ525" s="66"/>
      <c r="HP525" s="66"/>
      <c r="IF525" s="66"/>
    </row>
    <row r="526" spans="1:253" ht="18" customHeight="1">
      <c r="A526" s="99"/>
      <c r="B526" s="85" t="s">
        <v>260</v>
      </c>
      <c r="C526" s="19"/>
      <c r="D526" s="19"/>
      <c r="E526" s="19"/>
      <c r="F526" s="20" t="s">
        <v>23</v>
      </c>
      <c r="G526" s="21">
        <f>SUM(G527:G537)</f>
        <v>187228.8</v>
      </c>
      <c r="H526" s="21">
        <f aca="true" t="shared" si="266" ref="H526:P526">SUM(H527:H537)</f>
        <v>0</v>
      </c>
      <c r="I526" s="21">
        <f t="shared" si="266"/>
        <v>46807.2</v>
      </c>
      <c r="J526" s="21">
        <f t="shared" si="266"/>
        <v>0</v>
      </c>
      <c r="K526" s="21">
        <f t="shared" si="266"/>
        <v>0</v>
      </c>
      <c r="L526" s="21">
        <f t="shared" si="266"/>
        <v>0</v>
      </c>
      <c r="M526" s="21">
        <f t="shared" si="266"/>
        <v>140421.6</v>
      </c>
      <c r="N526" s="21">
        <f t="shared" si="266"/>
        <v>0</v>
      </c>
      <c r="O526" s="21">
        <f t="shared" si="266"/>
        <v>0</v>
      </c>
      <c r="P526" s="21">
        <f t="shared" si="266"/>
        <v>0</v>
      </c>
      <c r="Q526" s="91"/>
      <c r="R526" s="89"/>
      <c r="S526" s="89"/>
      <c r="T526" s="61"/>
      <c r="U526" s="45"/>
      <c r="V526" s="46"/>
      <c r="W526" s="46"/>
      <c r="X526" s="46"/>
      <c r="Y526" s="46"/>
      <c r="Z526" s="46"/>
      <c r="AA526" s="46"/>
      <c r="AB526" s="46"/>
      <c r="AC526" s="46"/>
      <c r="AD526" s="46"/>
      <c r="AE526" s="46"/>
      <c r="AF526" s="47"/>
      <c r="AG526" s="98"/>
      <c r="AH526" s="89"/>
      <c r="AI526" s="89"/>
      <c r="AJ526" s="89"/>
      <c r="AK526" s="61"/>
      <c r="AL526" s="45"/>
      <c r="AM526" s="46"/>
      <c r="AN526" s="46"/>
      <c r="AO526" s="46"/>
      <c r="AP526" s="46"/>
      <c r="AQ526" s="46"/>
      <c r="AR526" s="46"/>
      <c r="AS526" s="46"/>
      <c r="AT526" s="46"/>
      <c r="AU526" s="46"/>
      <c r="AV526" s="46"/>
      <c r="AW526" s="47"/>
      <c r="AX526" s="98"/>
      <c r="AY526" s="89"/>
      <c r="AZ526" s="89"/>
      <c r="BA526" s="89"/>
      <c r="BB526" s="61"/>
      <c r="BC526" s="45"/>
      <c r="BD526" s="46"/>
      <c r="BE526" s="46"/>
      <c r="BF526" s="46"/>
      <c r="BG526" s="46"/>
      <c r="BH526" s="46"/>
      <c r="BI526" s="46"/>
      <c r="BJ526" s="46"/>
      <c r="BK526" s="46"/>
      <c r="BL526" s="46"/>
      <c r="BM526" s="46"/>
      <c r="BN526" s="47"/>
      <c r="BO526" s="98"/>
      <c r="BP526" s="89"/>
      <c r="BQ526" s="89"/>
      <c r="BR526" s="89"/>
      <c r="BS526" s="61"/>
      <c r="BT526" s="45"/>
      <c r="BU526" s="46"/>
      <c r="BV526" s="46"/>
      <c r="BW526" s="46"/>
      <c r="BX526" s="46"/>
      <c r="BY526" s="46"/>
      <c r="BZ526" s="46"/>
      <c r="CA526" s="46"/>
      <c r="CB526" s="46"/>
      <c r="CC526" s="46"/>
      <c r="CD526" s="46"/>
      <c r="CE526" s="47"/>
      <c r="CF526" s="98"/>
      <c r="CG526" s="89"/>
      <c r="CH526" s="89"/>
      <c r="CI526" s="89"/>
      <c r="CJ526" s="61"/>
      <c r="CK526" s="45"/>
      <c r="CL526" s="46"/>
      <c r="CM526" s="46"/>
      <c r="CN526" s="46"/>
      <c r="CO526" s="46"/>
      <c r="CP526" s="46"/>
      <c r="CQ526" s="46"/>
      <c r="CR526" s="46"/>
      <c r="CS526" s="46"/>
      <c r="CT526" s="46"/>
      <c r="CU526" s="46"/>
      <c r="CV526" s="47"/>
      <c r="CW526" s="98"/>
      <c r="CX526" s="89"/>
      <c r="CY526" s="89"/>
      <c r="CZ526" s="89"/>
      <c r="DA526" s="61"/>
      <c r="DB526" s="45"/>
      <c r="DC526" s="46"/>
      <c r="DD526" s="48"/>
      <c r="DE526" s="21"/>
      <c r="DF526" s="21"/>
      <c r="DG526" s="21"/>
      <c r="DH526" s="21"/>
      <c r="DI526" s="21"/>
      <c r="DJ526" s="21"/>
      <c r="DK526" s="21"/>
      <c r="DL526" s="21"/>
      <c r="DM526" s="22"/>
      <c r="DN526" s="91"/>
      <c r="DO526" s="85"/>
      <c r="DP526" s="86"/>
      <c r="DQ526" s="87"/>
      <c r="DR526" s="19"/>
      <c r="DS526" s="20"/>
      <c r="DT526" s="21"/>
      <c r="DU526" s="21"/>
      <c r="DV526" s="21"/>
      <c r="DW526" s="21"/>
      <c r="DX526" s="21"/>
      <c r="DY526" s="21"/>
      <c r="DZ526" s="21"/>
      <c r="EA526" s="21"/>
      <c r="EB526" s="21"/>
      <c r="EC526" s="21"/>
      <c r="ED526" s="22"/>
      <c r="EE526" s="91"/>
      <c r="EF526" s="85"/>
      <c r="EG526" s="86"/>
      <c r="EH526" s="87"/>
      <c r="EI526" s="19"/>
      <c r="EJ526" s="20"/>
      <c r="EK526" s="21"/>
      <c r="EL526" s="21"/>
      <c r="EM526" s="21"/>
      <c r="EN526" s="21"/>
      <c r="EO526" s="21"/>
      <c r="EP526" s="21"/>
      <c r="EQ526" s="21"/>
      <c r="ER526" s="21"/>
      <c r="ES526" s="21"/>
      <c r="ET526" s="21"/>
      <c r="EU526" s="22"/>
      <c r="EV526" s="91"/>
      <c r="EW526" s="85"/>
      <c r="EX526" s="86"/>
      <c r="EY526" s="87"/>
      <c r="EZ526" s="19"/>
      <c r="FA526" s="20"/>
      <c r="FB526" s="21"/>
      <c r="FC526" s="21"/>
      <c r="FD526" s="21"/>
      <c r="FE526" s="21"/>
      <c r="FF526" s="21"/>
      <c r="FG526" s="21"/>
      <c r="FH526" s="21"/>
      <c r="FI526" s="21"/>
      <c r="FJ526" s="21"/>
      <c r="FK526" s="21"/>
      <c r="FL526" s="22"/>
      <c r="FM526" s="91"/>
      <c r="FN526" s="85"/>
      <c r="FO526" s="86"/>
      <c r="FP526" s="87"/>
      <c r="FQ526" s="19"/>
      <c r="FR526" s="20"/>
      <c r="FS526" s="21"/>
      <c r="FT526" s="21"/>
      <c r="FU526" s="21"/>
      <c r="FV526" s="21"/>
      <c r="FW526" s="21"/>
      <c r="FX526" s="21"/>
      <c r="FY526" s="21"/>
      <c r="FZ526" s="21"/>
      <c r="GA526" s="21"/>
      <c r="GB526" s="21"/>
      <c r="GC526" s="22"/>
      <c r="GD526" s="91"/>
      <c r="GE526" s="85"/>
      <c r="GF526" s="86"/>
      <c r="GG526" s="87"/>
      <c r="GH526" s="19"/>
      <c r="GI526" s="20"/>
      <c r="GJ526" s="21"/>
      <c r="GK526" s="21"/>
      <c r="GL526" s="21"/>
      <c r="GM526" s="21"/>
      <c r="GN526" s="21"/>
      <c r="GO526" s="21"/>
      <c r="GP526" s="21"/>
      <c r="GQ526" s="21"/>
      <c r="GR526" s="21"/>
      <c r="GS526" s="21"/>
      <c r="GT526" s="22"/>
      <c r="GU526" s="91"/>
      <c r="GV526" s="85"/>
      <c r="GW526" s="86"/>
      <c r="GX526" s="87"/>
      <c r="GY526" s="19"/>
      <c r="GZ526" s="20"/>
      <c r="HA526" s="21"/>
      <c r="HB526" s="21"/>
      <c r="HC526" s="21"/>
      <c r="HD526" s="21"/>
      <c r="HE526" s="21"/>
      <c r="HF526" s="21"/>
      <c r="HG526" s="21"/>
      <c r="HH526" s="21"/>
      <c r="HI526" s="21"/>
      <c r="HJ526" s="21"/>
      <c r="HK526" s="22"/>
      <c r="HL526" s="91"/>
      <c r="HM526" s="85"/>
      <c r="HN526" s="86"/>
      <c r="HO526" s="87"/>
      <c r="HP526" s="19"/>
      <c r="HQ526" s="20"/>
      <c r="HR526" s="21"/>
      <c r="HS526" s="21"/>
      <c r="HT526" s="21"/>
      <c r="HU526" s="21"/>
      <c r="HV526" s="21"/>
      <c r="HW526" s="21"/>
      <c r="HX526" s="21"/>
      <c r="HY526" s="21"/>
      <c r="HZ526" s="21"/>
      <c r="IA526" s="21"/>
      <c r="IB526" s="22"/>
      <c r="IC526" s="91"/>
      <c r="ID526" s="85"/>
      <c r="IE526" s="86"/>
      <c r="IF526" s="87"/>
      <c r="IG526" s="19"/>
      <c r="IH526" s="20"/>
      <c r="II526" s="21"/>
      <c r="IJ526" s="21"/>
      <c r="IK526" s="21"/>
      <c r="IL526" s="21"/>
      <c r="IM526" s="21"/>
      <c r="IN526" s="21"/>
      <c r="IO526" s="21"/>
      <c r="IP526" s="21"/>
      <c r="IQ526" s="21"/>
      <c r="IR526" s="21"/>
      <c r="IS526" s="22"/>
    </row>
    <row r="527" spans="1:253" ht="21.75" customHeight="1">
      <c r="A527" s="100"/>
      <c r="B527" s="88"/>
      <c r="C527" s="19"/>
      <c r="D527" s="19"/>
      <c r="E527" s="19"/>
      <c r="F527" s="23">
        <v>2015</v>
      </c>
      <c r="G527" s="24">
        <f>G205</f>
        <v>0</v>
      </c>
      <c r="H527" s="24">
        <f aca="true" t="shared" si="267" ref="H527:P527">H205</f>
        <v>0</v>
      </c>
      <c r="I527" s="24">
        <f t="shared" si="267"/>
        <v>0</v>
      </c>
      <c r="J527" s="24">
        <f t="shared" si="267"/>
        <v>0</v>
      </c>
      <c r="K527" s="24">
        <f t="shared" si="267"/>
        <v>0</v>
      </c>
      <c r="L527" s="24">
        <f t="shared" si="267"/>
        <v>0</v>
      </c>
      <c r="M527" s="24">
        <f t="shared" si="267"/>
        <v>0</v>
      </c>
      <c r="N527" s="24">
        <f t="shared" si="267"/>
        <v>0</v>
      </c>
      <c r="O527" s="24">
        <f t="shared" si="267"/>
        <v>0</v>
      </c>
      <c r="P527" s="24">
        <f t="shared" si="267"/>
        <v>0</v>
      </c>
      <c r="Q527" s="91"/>
      <c r="R527" s="89"/>
      <c r="S527" s="89"/>
      <c r="T527" s="61"/>
      <c r="U527" s="49"/>
      <c r="V527" s="50"/>
      <c r="W527" s="50"/>
      <c r="X527" s="50"/>
      <c r="Y527" s="50"/>
      <c r="Z527" s="50"/>
      <c r="AA527" s="50"/>
      <c r="AB527" s="50"/>
      <c r="AC527" s="50"/>
      <c r="AD527" s="50"/>
      <c r="AE527" s="50"/>
      <c r="AF527" s="47"/>
      <c r="AG527" s="98"/>
      <c r="AH527" s="89"/>
      <c r="AI527" s="89"/>
      <c r="AJ527" s="89"/>
      <c r="AK527" s="61"/>
      <c r="AL527" s="49"/>
      <c r="AM527" s="50"/>
      <c r="AN527" s="50"/>
      <c r="AO527" s="50"/>
      <c r="AP527" s="50"/>
      <c r="AQ527" s="50"/>
      <c r="AR527" s="50"/>
      <c r="AS527" s="50"/>
      <c r="AT527" s="50"/>
      <c r="AU527" s="50"/>
      <c r="AV527" s="50"/>
      <c r="AW527" s="47"/>
      <c r="AX527" s="98"/>
      <c r="AY527" s="89"/>
      <c r="AZ527" s="89"/>
      <c r="BA527" s="89"/>
      <c r="BB527" s="61"/>
      <c r="BC527" s="49"/>
      <c r="BD527" s="50"/>
      <c r="BE527" s="50"/>
      <c r="BF527" s="50"/>
      <c r="BG527" s="50"/>
      <c r="BH527" s="50"/>
      <c r="BI527" s="50"/>
      <c r="BJ527" s="50"/>
      <c r="BK527" s="50"/>
      <c r="BL527" s="50"/>
      <c r="BM527" s="50"/>
      <c r="BN527" s="47"/>
      <c r="BO527" s="98"/>
      <c r="BP527" s="89"/>
      <c r="BQ527" s="89"/>
      <c r="BR527" s="89"/>
      <c r="BS527" s="61"/>
      <c r="BT527" s="49"/>
      <c r="BU527" s="50"/>
      <c r="BV527" s="50"/>
      <c r="BW527" s="50"/>
      <c r="BX527" s="50"/>
      <c r="BY527" s="50"/>
      <c r="BZ527" s="50"/>
      <c r="CA527" s="50"/>
      <c r="CB527" s="50"/>
      <c r="CC527" s="50"/>
      <c r="CD527" s="50"/>
      <c r="CE527" s="47"/>
      <c r="CF527" s="98"/>
      <c r="CG527" s="89"/>
      <c r="CH527" s="89"/>
      <c r="CI527" s="89"/>
      <c r="CJ527" s="61"/>
      <c r="CK527" s="49"/>
      <c r="CL527" s="50"/>
      <c r="CM527" s="50"/>
      <c r="CN527" s="50"/>
      <c r="CO527" s="50"/>
      <c r="CP527" s="50"/>
      <c r="CQ527" s="50"/>
      <c r="CR527" s="50"/>
      <c r="CS527" s="50"/>
      <c r="CT527" s="50"/>
      <c r="CU527" s="50"/>
      <c r="CV527" s="47"/>
      <c r="CW527" s="98"/>
      <c r="CX527" s="89"/>
      <c r="CY527" s="89"/>
      <c r="CZ527" s="89"/>
      <c r="DA527" s="61"/>
      <c r="DB527" s="49"/>
      <c r="DC527" s="50"/>
      <c r="DD527" s="51"/>
      <c r="DE527" s="24"/>
      <c r="DF527" s="24"/>
      <c r="DG527" s="24"/>
      <c r="DH527" s="24"/>
      <c r="DI527" s="24"/>
      <c r="DJ527" s="24"/>
      <c r="DK527" s="24"/>
      <c r="DL527" s="24"/>
      <c r="DM527" s="22"/>
      <c r="DN527" s="91"/>
      <c r="DO527" s="88"/>
      <c r="DP527" s="89"/>
      <c r="DQ527" s="90"/>
      <c r="DR527" s="19"/>
      <c r="DS527" s="23"/>
      <c r="DT527" s="24"/>
      <c r="DU527" s="24"/>
      <c r="DV527" s="24"/>
      <c r="DW527" s="24"/>
      <c r="DX527" s="24"/>
      <c r="DY527" s="24"/>
      <c r="DZ527" s="24"/>
      <c r="EA527" s="24"/>
      <c r="EB527" s="24"/>
      <c r="EC527" s="24"/>
      <c r="ED527" s="22"/>
      <c r="EE527" s="91"/>
      <c r="EF527" s="88"/>
      <c r="EG527" s="89"/>
      <c r="EH527" s="90"/>
      <c r="EI527" s="19"/>
      <c r="EJ527" s="23"/>
      <c r="EK527" s="24"/>
      <c r="EL527" s="24"/>
      <c r="EM527" s="24"/>
      <c r="EN527" s="24"/>
      <c r="EO527" s="24"/>
      <c r="EP527" s="24"/>
      <c r="EQ527" s="24"/>
      <c r="ER527" s="24"/>
      <c r="ES527" s="24"/>
      <c r="ET527" s="24"/>
      <c r="EU527" s="22"/>
      <c r="EV527" s="91"/>
      <c r="EW527" s="88"/>
      <c r="EX527" s="89"/>
      <c r="EY527" s="90"/>
      <c r="EZ527" s="19"/>
      <c r="FA527" s="23"/>
      <c r="FB527" s="24"/>
      <c r="FC527" s="24"/>
      <c r="FD527" s="24"/>
      <c r="FE527" s="24"/>
      <c r="FF527" s="24"/>
      <c r="FG527" s="24"/>
      <c r="FH527" s="24"/>
      <c r="FI527" s="24"/>
      <c r="FJ527" s="24"/>
      <c r="FK527" s="24"/>
      <c r="FL527" s="22"/>
      <c r="FM527" s="91"/>
      <c r="FN527" s="88"/>
      <c r="FO527" s="89"/>
      <c r="FP527" s="90"/>
      <c r="FQ527" s="19"/>
      <c r="FR527" s="23"/>
      <c r="FS527" s="24"/>
      <c r="FT527" s="24"/>
      <c r="FU527" s="24"/>
      <c r="FV527" s="24"/>
      <c r="FW527" s="24"/>
      <c r="FX527" s="24"/>
      <c r="FY527" s="24"/>
      <c r="FZ527" s="24"/>
      <c r="GA527" s="24"/>
      <c r="GB527" s="24"/>
      <c r="GC527" s="22"/>
      <c r="GD527" s="91"/>
      <c r="GE527" s="88"/>
      <c r="GF527" s="89"/>
      <c r="GG527" s="90"/>
      <c r="GH527" s="19"/>
      <c r="GI527" s="23"/>
      <c r="GJ527" s="24"/>
      <c r="GK527" s="24"/>
      <c r="GL527" s="24"/>
      <c r="GM527" s="24"/>
      <c r="GN527" s="24"/>
      <c r="GO527" s="24"/>
      <c r="GP527" s="24"/>
      <c r="GQ527" s="24"/>
      <c r="GR527" s="24"/>
      <c r="GS527" s="24"/>
      <c r="GT527" s="22"/>
      <c r="GU527" s="91"/>
      <c r="GV527" s="88"/>
      <c r="GW527" s="89"/>
      <c r="GX527" s="90"/>
      <c r="GY527" s="19"/>
      <c r="GZ527" s="23"/>
      <c r="HA527" s="24"/>
      <c r="HB527" s="24"/>
      <c r="HC527" s="24"/>
      <c r="HD527" s="24"/>
      <c r="HE527" s="24"/>
      <c r="HF527" s="24"/>
      <c r="HG527" s="24"/>
      <c r="HH527" s="24"/>
      <c r="HI527" s="24"/>
      <c r="HJ527" s="24"/>
      <c r="HK527" s="22"/>
      <c r="HL527" s="91"/>
      <c r="HM527" s="88"/>
      <c r="HN527" s="89"/>
      <c r="HO527" s="90"/>
      <c r="HP527" s="19"/>
      <c r="HQ527" s="23"/>
      <c r="HR527" s="24"/>
      <c r="HS527" s="24"/>
      <c r="HT527" s="24"/>
      <c r="HU527" s="24"/>
      <c r="HV527" s="24"/>
      <c r="HW527" s="24"/>
      <c r="HX527" s="24"/>
      <c r="HY527" s="24"/>
      <c r="HZ527" s="24"/>
      <c r="IA527" s="24"/>
      <c r="IB527" s="22"/>
      <c r="IC527" s="91"/>
      <c r="ID527" s="88"/>
      <c r="IE527" s="89"/>
      <c r="IF527" s="90"/>
      <c r="IG527" s="19"/>
      <c r="IH527" s="23"/>
      <c r="II527" s="24"/>
      <c r="IJ527" s="24"/>
      <c r="IK527" s="24"/>
      <c r="IL527" s="24"/>
      <c r="IM527" s="24"/>
      <c r="IN527" s="24"/>
      <c r="IO527" s="24"/>
      <c r="IP527" s="24"/>
      <c r="IQ527" s="24"/>
      <c r="IR527" s="24"/>
      <c r="IS527" s="22"/>
    </row>
    <row r="528" spans="1:253" ht="19.5" customHeight="1">
      <c r="A528" s="100"/>
      <c r="B528" s="88"/>
      <c r="C528" s="23"/>
      <c r="D528" s="23"/>
      <c r="E528" s="23"/>
      <c r="F528" s="23">
        <v>2016</v>
      </c>
      <c r="G528" s="24">
        <f aca="true" t="shared" si="268" ref="G528:P528">G206</f>
        <v>0</v>
      </c>
      <c r="H528" s="24">
        <f t="shared" si="268"/>
        <v>0</v>
      </c>
      <c r="I528" s="24">
        <f t="shared" si="268"/>
        <v>0</v>
      </c>
      <c r="J528" s="24">
        <f t="shared" si="268"/>
        <v>0</v>
      </c>
      <c r="K528" s="24">
        <f t="shared" si="268"/>
        <v>0</v>
      </c>
      <c r="L528" s="24">
        <f t="shared" si="268"/>
        <v>0</v>
      </c>
      <c r="M528" s="24">
        <f t="shared" si="268"/>
        <v>0</v>
      </c>
      <c r="N528" s="24">
        <f t="shared" si="268"/>
        <v>0</v>
      </c>
      <c r="O528" s="24">
        <f t="shared" si="268"/>
        <v>0</v>
      </c>
      <c r="P528" s="24">
        <f t="shared" si="268"/>
        <v>0</v>
      </c>
      <c r="Q528" s="91"/>
      <c r="R528" s="89"/>
      <c r="S528" s="89"/>
      <c r="T528" s="49"/>
      <c r="U528" s="49"/>
      <c r="V528" s="50"/>
      <c r="W528" s="50"/>
      <c r="X528" s="50"/>
      <c r="Y528" s="50"/>
      <c r="Z528" s="50"/>
      <c r="AA528" s="50"/>
      <c r="AB528" s="50"/>
      <c r="AC528" s="50"/>
      <c r="AD528" s="50"/>
      <c r="AE528" s="50"/>
      <c r="AF528" s="47"/>
      <c r="AG528" s="98"/>
      <c r="AH528" s="89"/>
      <c r="AI528" s="89"/>
      <c r="AJ528" s="89"/>
      <c r="AK528" s="49"/>
      <c r="AL528" s="49"/>
      <c r="AM528" s="50"/>
      <c r="AN528" s="50"/>
      <c r="AO528" s="50"/>
      <c r="AP528" s="50"/>
      <c r="AQ528" s="50"/>
      <c r="AR528" s="50"/>
      <c r="AS528" s="50"/>
      <c r="AT528" s="50"/>
      <c r="AU528" s="50"/>
      <c r="AV528" s="50"/>
      <c r="AW528" s="47"/>
      <c r="AX528" s="98"/>
      <c r="AY528" s="89"/>
      <c r="AZ528" s="89"/>
      <c r="BA528" s="89"/>
      <c r="BB528" s="49"/>
      <c r="BC528" s="49"/>
      <c r="BD528" s="50"/>
      <c r="BE528" s="50"/>
      <c r="BF528" s="50"/>
      <c r="BG528" s="50"/>
      <c r="BH528" s="50"/>
      <c r="BI528" s="50"/>
      <c r="BJ528" s="50"/>
      <c r="BK528" s="50"/>
      <c r="BL528" s="50"/>
      <c r="BM528" s="50"/>
      <c r="BN528" s="47"/>
      <c r="BO528" s="98"/>
      <c r="BP528" s="89"/>
      <c r="BQ528" s="89"/>
      <c r="BR528" s="89"/>
      <c r="BS528" s="49"/>
      <c r="BT528" s="49"/>
      <c r="BU528" s="50"/>
      <c r="BV528" s="50"/>
      <c r="BW528" s="50"/>
      <c r="BX528" s="50"/>
      <c r="BY528" s="50"/>
      <c r="BZ528" s="50"/>
      <c r="CA528" s="50"/>
      <c r="CB528" s="50"/>
      <c r="CC528" s="50"/>
      <c r="CD528" s="50"/>
      <c r="CE528" s="47"/>
      <c r="CF528" s="98"/>
      <c r="CG528" s="89"/>
      <c r="CH528" s="89"/>
      <c r="CI528" s="89"/>
      <c r="CJ528" s="49"/>
      <c r="CK528" s="49"/>
      <c r="CL528" s="50"/>
      <c r="CM528" s="50"/>
      <c r="CN528" s="50"/>
      <c r="CO528" s="50"/>
      <c r="CP528" s="50"/>
      <c r="CQ528" s="50"/>
      <c r="CR528" s="50"/>
      <c r="CS528" s="50"/>
      <c r="CT528" s="50"/>
      <c r="CU528" s="50"/>
      <c r="CV528" s="47"/>
      <c r="CW528" s="98"/>
      <c r="CX528" s="89"/>
      <c r="CY528" s="89"/>
      <c r="CZ528" s="89"/>
      <c r="DA528" s="49"/>
      <c r="DB528" s="49"/>
      <c r="DC528" s="50"/>
      <c r="DD528" s="51"/>
      <c r="DE528" s="24"/>
      <c r="DF528" s="24"/>
      <c r="DG528" s="24"/>
      <c r="DH528" s="24"/>
      <c r="DI528" s="24"/>
      <c r="DJ528" s="24"/>
      <c r="DK528" s="24"/>
      <c r="DL528" s="24"/>
      <c r="DM528" s="22"/>
      <c r="DN528" s="91"/>
      <c r="DO528" s="88"/>
      <c r="DP528" s="89"/>
      <c r="DQ528" s="90"/>
      <c r="DR528" s="23"/>
      <c r="DS528" s="23"/>
      <c r="DT528" s="24"/>
      <c r="DU528" s="24"/>
      <c r="DV528" s="24"/>
      <c r="DW528" s="24"/>
      <c r="DX528" s="24"/>
      <c r="DY528" s="24"/>
      <c r="DZ528" s="24"/>
      <c r="EA528" s="24"/>
      <c r="EB528" s="24"/>
      <c r="EC528" s="24"/>
      <c r="ED528" s="22"/>
      <c r="EE528" s="91"/>
      <c r="EF528" s="88"/>
      <c r="EG528" s="89"/>
      <c r="EH528" s="90"/>
      <c r="EI528" s="23"/>
      <c r="EJ528" s="23"/>
      <c r="EK528" s="24"/>
      <c r="EL528" s="24"/>
      <c r="EM528" s="24"/>
      <c r="EN528" s="24"/>
      <c r="EO528" s="24"/>
      <c r="EP528" s="24"/>
      <c r="EQ528" s="24"/>
      <c r="ER528" s="24"/>
      <c r="ES528" s="24"/>
      <c r="ET528" s="24"/>
      <c r="EU528" s="22"/>
      <c r="EV528" s="91"/>
      <c r="EW528" s="88"/>
      <c r="EX528" s="89"/>
      <c r="EY528" s="90"/>
      <c r="EZ528" s="23"/>
      <c r="FA528" s="23"/>
      <c r="FB528" s="24"/>
      <c r="FC528" s="24"/>
      <c r="FD528" s="24"/>
      <c r="FE528" s="24"/>
      <c r="FF528" s="24"/>
      <c r="FG528" s="24"/>
      <c r="FH528" s="24"/>
      <c r="FI528" s="24"/>
      <c r="FJ528" s="24"/>
      <c r="FK528" s="24"/>
      <c r="FL528" s="22"/>
      <c r="FM528" s="91"/>
      <c r="FN528" s="88"/>
      <c r="FO528" s="89"/>
      <c r="FP528" s="90"/>
      <c r="FQ528" s="23"/>
      <c r="FR528" s="23"/>
      <c r="FS528" s="24"/>
      <c r="FT528" s="24"/>
      <c r="FU528" s="24"/>
      <c r="FV528" s="24"/>
      <c r="FW528" s="24"/>
      <c r="FX528" s="24"/>
      <c r="FY528" s="24"/>
      <c r="FZ528" s="24"/>
      <c r="GA528" s="24"/>
      <c r="GB528" s="24"/>
      <c r="GC528" s="22"/>
      <c r="GD528" s="91"/>
      <c r="GE528" s="88"/>
      <c r="GF528" s="89"/>
      <c r="GG528" s="90"/>
      <c r="GH528" s="23"/>
      <c r="GI528" s="23"/>
      <c r="GJ528" s="24"/>
      <c r="GK528" s="24"/>
      <c r="GL528" s="24"/>
      <c r="GM528" s="24"/>
      <c r="GN528" s="24"/>
      <c r="GO528" s="24"/>
      <c r="GP528" s="24"/>
      <c r="GQ528" s="24"/>
      <c r="GR528" s="24"/>
      <c r="GS528" s="24"/>
      <c r="GT528" s="22"/>
      <c r="GU528" s="91"/>
      <c r="GV528" s="88"/>
      <c r="GW528" s="89"/>
      <c r="GX528" s="90"/>
      <c r="GY528" s="23"/>
      <c r="GZ528" s="23"/>
      <c r="HA528" s="24"/>
      <c r="HB528" s="24"/>
      <c r="HC528" s="24"/>
      <c r="HD528" s="24"/>
      <c r="HE528" s="24"/>
      <c r="HF528" s="24"/>
      <c r="HG528" s="24"/>
      <c r="HH528" s="24"/>
      <c r="HI528" s="24"/>
      <c r="HJ528" s="24"/>
      <c r="HK528" s="22"/>
      <c r="HL528" s="91"/>
      <c r="HM528" s="88"/>
      <c r="HN528" s="89"/>
      <c r="HO528" s="90"/>
      <c r="HP528" s="23"/>
      <c r="HQ528" s="23"/>
      <c r="HR528" s="24"/>
      <c r="HS528" s="24"/>
      <c r="HT528" s="24"/>
      <c r="HU528" s="24"/>
      <c r="HV528" s="24"/>
      <c r="HW528" s="24"/>
      <c r="HX528" s="24"/>
      <c r="HY528" s="24"/>
      <c r="HZ528" s="24"/>
      <c r="IA528" s="24"/>
      <c r="IB528" s="22"/>
      <c r="IC528" s="91"/>
      <c r="ID528" s="88"/>
      <c r="IE528" s="89"/>
      <c r="IF528" s="90"/>
      <c r="IG528" s="23"/>
      <c r="IH528" s="23"/>
      <c r="II528" s="24"/>
      <c r="IJ528" s="24"/>
      <c r="IK528" s="24"/>
      <c r="IL528" s="24"/>
      <c r="IM528" s="24"/>
      <c r="IN528" s="24"/>
      <c r="IO528" s="24"/>
      <c r="IP528" s="24"/>
      <c r="IQ528" s="24"/>
      <c r="IR528" s="24"/>
      <c r="IS528" s="22"/>
    </row>
    <row r="529" spans="1:253" ht="18.75" customHeight="1">
      <c r="A529" s="100"/>
      <c r="B529" s="88"/>
      <c r="C529" s="23"/>
      <c r="D529" s="23"/>
      <c r="E529" s="23"/>
      <c r="F529" s="23">
        <v>2017</v>
      </c>
      <c r="G529" s="24">
        <f aca="true" t="shared" si="269" ref="G529:P529">G207</f>
        <v>0</v>
      </c>
      <c r="H529" s="24">
        <f t="shared" si="269"/>
        <v>0</v>
      </c>
      <c r="I529" s="24">
        <f t="shared" si="269"/>
        <v>0</v>
      </c>
      <c r="J529" s="24">
        <f t="shared" si="269"/>
        <v>0</v>
      </c>
      <c r="K529" s="24">
        <f t="shared" si="269"/>
        <v>0</v>
      </c>
      <c r="L529" s="24">
        <f t="shared" si="269"/>
        <v>0</v>
      </c>
      <c r="M529" s="24">
        <f t="shared" si="269"/>
        <v>0</v>
      </c>
      <c r="N529" s="24">
        <f t="shared" si="269"/>
        <v>0</v>
      </c>
      <c r="O529" s="24">
        <f t="shared" si="269"/>
        <v>0</v>
      </c>
      <c r="P529" s="24">
        <f t="shared" si="269"/>
        <v>0</v>
      </c>
      <c r="Q529" s="91"/>
      <c r="R529" s="89"/>
      <c r="S529" s="89"/>
      <c r="T529" s="49"/>
      <c r="U529" s="49"/>
      <c r="V529" s="50"/>
      <c r="W529" s="50"/>
      <c r="X529" s="50"/>
      <c r="Y529" s="50"/>
      <c r="Z529" s="50"/>
      <c r="AA529" s="50"/>
      <c r="AB529" s="50"/>
      <c r="AC529" s="50"/>
      <c r="AD529" s="50"/>
      <c r="AE529" s="50"/>
      <c r="AF529" s="47"/>
      <c r="AG529" s="98"/>
      <c r="AH529" s="89"/>
      <c r="AI529" s="89"/>
      <c r="AJ529" s="89"/>
      <c r="AK529" s="49"/>
      <c r="AL529" s="49"/>
      <c r="AM529" s="50"/>
      <c r="AN529" s="50"/>
      <c r="AO529" s="50"/>
      <c r="AP529" s="50"/>
      <c r="AQ529" s="50"/>
      <c r="AR529" s="50"/>
      <c r="AS529" s="50"/>
      <c r="AT529" s="50"/>
      <c r="AU529" s="50"/>
      <c r="AV529" s="50"/>
      <c r="AW529" s="47"/>
      <c r="AX529" s="98"/>
      <c r="AY529" s="89"/>
      <c r="AZ529" s="89"/>
      <c r="BA529" s="89"/>
      <c r="BB529" s="49"/>
      <c r="BC529" s="49"/>
      <c r="BD529" s="50"/>
      <c r="BE529" s="50"/>
      <c r="BF529" s="50"/>
      <c r="BG529" s="50"/>
      <c r="BH529" s="50"/>
      <c r="BI529" s="50"/>
      <c r="BJ529" s="50"/>
      <c r="BK529" s="50"/>
      <c r="BL529" s="50"/>
      <c r="BM529" s="50"/>
      <c r="BN529" s="47"/>
      <c r="BO529" s="98"/>
      <c r="BP529" s="89"/>
      <c r="BQ529" s="89"/>
      <c r="BR529" s="89"/>
      <c r="BS529" s="49"/>
      <c r="BT529" s="49"/>
      <c r="BU529" s="50"/>
      <c r="BV529" s="50"/>
      <c r="BW529" s="50"/>
      <c r="BX529" s="50"/>
      <c r="BY529" s="50"/>
      <c r="BZ529" s="50"/>
      <c r="CA529" s="50"/>
      <c r="CB529" s="50"/>
      <c r="CC529" s="50"/>
      <c r="CD529" s="50"/>
      <c r="CE529" s="47"/>
      <c r="CF529" s="98"/>
      <c r="CG529" s="89"/>
      <c r="CH529" s="89"/>
      <c r="CI529" s="89"/>
      <c r="CJ529" s="49"/>
      <c r="CK529" s="49"/>
      <c r="CL529" s="50"/>
      <c r="CM529" s="50"/>
      <c r="CN529" s="50"/>
      <c r="CO529" s="50"/>
      <c r="CP529" s="50"/>
      <c r="CQ529" s="50"/>
      <c r="CR529" s="50"/>
      <c r="CS529" s="50"/>
      <c r="CT529" s="50"/>
      <c r="CU529" s="50"/>
      <c r="CV529" s="47"/>
      <c r="CW529" s="98"/>
      <c r="CX529" s="89"/>
      <c r="CY529" s="89"/>
      <c r="CZ529" s="89"/>
      <c r="DA529" s="49"/>
      <c r="DB529" s="49"/>
      <c r="DC529" s="50"/>
      <c r="DD529" s="51"/>
      <c r="DE529" s="24"/>
      <c r="DF529" s="24"/>
      <c r="DG529" s="24"/>
      <c r="DH529" s="24"/>
      <c r="DI529" s="24"/>
      <c r="DJ529" s="24"/>
      <c r="DK529" s="24"/>
      <c r="DL529" s="24"/>
      <c r="DM529" s="22"/>
      <c r="DN529" s="91"/>
      <c r="DO529" s="88"/>
      <c r="DP529" s="89"/>
      <c r="DQ529" s="90"/>
      <c r="DR529" s="23"/>
      <c r="DS529" s="23"/>
      <c r="DT529" s="24"/>
      <c r="DU529" s="24"/>
      <c r="DV529" s="24"/>
      <c r="DW529" s="24"/>
      <c r="DX529" s="24"/>
      <c r="DY529" s="24"/>
      <c r="DZ529" s="24"/>
      <c r="EA529" s="24"/>
      <c r="EB529" s="24"/>
      <c r="EC529" s="24"/>
      <c r="ED529" s="22"/>
      <c r="EE529" s="91"/>
      <c r="EF529" s="88"/>
      <c r="EG529" s="89"/>
      <c r="EH529" s="90"/>
      <c r="EI529" s="23"/>
      <c r="EJ529" s="23"/>
      <c r="EK529" s="24"/>
      <c r="EL529" s="24"/>
      <c r="EM529" s="24"/>
      <c r="EN529" s="24"/>
      <c r="EO529" s="24"/>
      <c r="EP529" s="24"/>
      <c r="EQ529" s="24"/>
      <c r="ER529" s="24"/>
      <c r="ES529" s="24"/>
      <c r="ET529" s="24"/>
      <c r="EU529" s="22"/>
      <c r="EV529" s="91"/>
      <c r="EW529" s="88"/>
      <c r="EX529" s="89"/>
      <c r="EY529" s="90"/>
      <c r="EZ529" s="23"/>
      <c r="FA529" s="23"/>
      <c r="FB529" s="24"/>
      <c r="FC529" s="24"/>
      <c r="FD529" s="24"/>
      <c r="FE529" s="24"/>
      <c r="FF529" s="24"/>
      <c r="FG529" s="24"/>
      <c r="FH529" s="24"/>
      <c r="FI529" s="24"/>
      <c r="FJ529" s="24"/>
      <c r="FK529" s="24"/>
      <c r="FL529" s="22"/>
      <c r="FM529" s="91"/>
      <c r="FN529" s="88"/>
      <c r="FO529" s="89"/>
      <c r="FP529" s="90"/>
      <c r="FQ529" s="23"/>
      <c r="FR529" s="23"/>
      <c r="FS529" s="24"/>
      <c r="FT529" s="24"/>
      <c r="FU529" s="24"/>
      <c r="FV529" s="24"/>
      <c r="FW529" s="24"/>
      <c r="FX529" s="24"/>
      <c r="FY529" s="24"/>
      <c r="FZ529" s="24"/>
      <c r="GA529" s="24"/>
      <c r="GB529" s="24"/>
      <c r="GC529" s="22"/>
      <c r="GD529" s="91"/>
      <c r="GE529" s="88"/>
      <c r="GF529" s="89"/>
      <c r="GG529" s="90"/>
      <c r="GH529" s="23"/>
      <c r="GI529" s="23"/>
      <c r="GJ529" s="24"/>
      <c r="GK529" s="24"/>
      <c r="GL529" s="24"/>
      <c r="GM529" s="24"/>
      <c r="GN529" s="24"/>
      <c r="GO529" s="24"/>
      <c r="GP529" s="24"/>
      <c r="GQ529" s="24"/>
      <c r="GR529" s="24"/>
      <c r="GS529" s="24"/>
      <c r="GT529" s="22"/>
      <c r="GU529" s="91"/>
      <c r="GV529" s="88"/>
      <c r="GW529" s="89"/>
      <c r="GX529" s="90"/>
      <c r="GY529" s="23"/>
      <c r="GZ529" s="23"/>
      <c r="HA529" s="24"/>
      <c r="HB529" s="24"/>
      <c r="HC529" s="24"/>
      <c r="HD529" s="24"/>
      <c r="HE529" s="24"/>
      <c r="HF529" s="24"/>
      <c r="HG529" s="24"/>
      <c r="HH529" s="24"/>
      <c r="HI529" s="24"/>
      <c r="HJ529" s="24"/>
      <c r="HK529" s="22"/>
      <c r="HL529" s="91"/>
      <c r="HM529" s="88"/>
      <c r="HN529" s="89"/>
      <c r="HO529" s="90"/>
      <c r="HP529" s="23"/>
      <c r="HQ529" s="23"/>
      <c r="HR529" s="24"/>
      <c r="HS529" s="24"/>
      <c r="HT529" s="24"/>
      <c r="HU529" s="24"/>
      <c r="HV529" s="24"/>
      <c r="HW529" s="24"/>
      <c r="HX529" s="24"/>
      <c r="HY529" s="24"/>
      <c r="HZ529" s="24"/>
      <c r="IA529" s="24"/>
      <c r="IB529" s="22"/>
      <c r="IC529" s="91"/>
      <c r="ID529" s="88"/>
      <c r="IE529" s="89"/>
      <c r="IF529" s="90"/>
      <c r="IG529" s="23"/>
      <c r="IH529" s="23"/>
      <c r="II529" s="24"/>
      <c r="IJ529" s="24"/>
      <c r="IK529" s="24"/>
      <c r="IL529" s="24"/>
      <c r="IM529" s="24"/>
      <c r="IN529" s="24"/>
      <c r="IO529" s="24"/>
      <c r="IP529" s="24"/>
      <c r="IQ529" s="24"/>
      <c r="IR529" s="24"/>
      <c r="IS529" s="22"/>
    </row>
    <row r="530" spans="1:253" ht="17.25" customHeight="1">
      <c r="A530" s="100"/>
      <c r="B530" s="88"/>
      <c r="C530" s="23"/>
      <c r="D530" s="23"/>
      <c r="E530" s="23"/>
      <c r="F530" s="23">
        <v>2018</v>
      </c>
      <c r="G530" s="24">
        <f aca="true" t="shared" si="270" ref="G530:P530">G208</f>
        <v>0</v>
      </c>
      <c r="H530" s="24">
        <f t="shared" si="270"/>
        <v>0</v>
      </c>
      <c r="I530" s="24">
        <f t="shared" si="270"/>
        <v>0</v>
      </c>
      <c r="J530" s="24">
        <f t="shared" si="270"/>
        <v>0</v>
      </c>
      <c r="K530" s="24">
        <f t="shared" si="270"/>
        <v>0</v>
      </c>
      <c r="L530" s="24">
        <f t="shared" si="270"/>
        <v>0</v>
      </c>
      <c r="M530" s="24">
        <f t="shared" si="270"/>
        <v>0</v>
      </c>
      <c r="N530" s="24">
        <f t="shared" si="270"/>
        <v>0</v>
      </c>
      <c r="O530" s="24">
        <f t="shared" si="270"/>
        <v>0</v>
      </c>
      <c r="P530" s="24">
        <f t="shared" si="270"/>
        <v>0</v>
      </c>
      <c r="Q530" s="91"/>
      <c r="R530" s="89"/>
      <c r="S530" s="89"/>
      <c r="T530" s="49"/>
      <c r="U530" s="49"/>
      <c r="V530" s="50"/>
      <c r="W530" s="50"/>
      <c r="X530" s="50"/>
      <c r="Y530" s="50"/>
      <c r="Z530" s="50"/>
      <c r="AA530" s="50"/>
      <c r="AB530" s="50"/>
      <c r="AC530" s="50"/>
      <c r="AD530" s="50"/>
      <c r="AE530" s="50"/>
      <c r="AF530" s="47"/>
      <c r="AG530" s="98"/>
      <c r="AH530" s="89"/>
      <c r="AI530" s="89"/>
      <c r="AJ530" s="89"/>
      <c r="AK530" s="49"/>
      <c r="AL530" s="49"/>
      <c r="AM530" s="50"/>
      <c r="AN530" s="50"/>
      <c r="AO530" s="50"/>
      <c r="AP530" s="50"/>
      <c r="AQ530" s="50"/>
      <c r="AR530" s="50"/>
      <c r="AS530" s="50"/>
      <c r="AT530" s="50"/>
      <c r="AU530" s="50"/>
      <c r="AV530" s="50"/>
      <c r="AW530" s="47"/>
      <c r="AX530" s="98"/>
      <c r="AY530" s="89"/>
      <c r="AZ530" s="89"/>
      <c r="BA530" s="89"/>
      <c r="BB530" s="49"/>
      <c r="BC530" s="49"/>
      <c r="BD530" s="50"/>
      <c r="BE530" s="50"/>
      <c r="BF530" s="50"/>
      <c r="BG530" s="50"/>
      <c r="BH530" s="50"/>
      <c r="BI530" s="50"/>
      <c r="BJ530" s="50"/>
      <c r="BK530" s="50"/>
      <c r="BL530" s="50"/>
      <c r="BM530" s="50"/>
      <c r="BN530" s="47"/>
      <c r="BO530" s="98"/>
      <c r="BP530" s="89"/>
      <c r="BQ530" s="89"/>
      <c r="BR530" s="89"/>
      <c r="BS530" s="49"/>
      <c r="BT530" s="49"/>
      <c r="BU530" s="50"/>
      <c r="BV530" s="50"/>
      <c r="BW530" s="50"/>
      <c r="BX530" s="50"/>
      <c r="BY530" s="50"/>
      <c r="BZ530" s="50"/>
      <c r="CA530" s="50"/>
      <c r="CB530" s="50"/>
      <c r="CC530" s="50"/>
      <c r="CD530" s="50"/>
      <c r="CE530" s="47"/>
      <c r="CF530" s="98"/>
      <c r="CG530" s="89"/>
      <c r="CH530" s="89"/>
      <c r="CI530" s="89"/>
      <c r="CJ530" s="49"/>
      <c r="CK530" s="49"/>
      <c r="CL530" s="50"/>
      <c r="CM530" s="50"/>
      <c r="CN530" s="50"/>
      <c r="CO530" s="50"/>
      <c r="CP530" s="50"/>
      <c r="CQ530" s="50"/>
      <c r="CR530" s="50"/>
      <c r="CS530" s="50"/>
      <c r="CT530" s="50"/>
      <c r="CU530" s="50"/>
      <c r="CV530" s="47"/>
      <c r="CW530" s="98"/>
      <c r="CX530" s="89"/>
      <c r="CY530" s="89"/>
      <c r="CZ530" s="89"/>
      <c r="DA530" s="49"/>
      <c r="DB530" s="49"/>
      <c r="DC530" s="50"/>
      <c r="DD530" s="51"/>
      <c r="DE530" s="24"/>
      <c r="DF530" s="24"/>
      <c r="DG530" s="24"/>
      <c r="DH530" s="24"/>
      <c r="DI530" s="24"/>
      <c r="DJ530" s="24"/>
      <c r="DK530" s="24"/>
      <c r="DL530" s="24"/>
      <c r="DM530" s="22"/>
      <c r="DN530" s="91"/>
      <c r="DO530" s="88"/>
      <c r="DP530" s="89"/>
      <c r="DQ530" s="90"/>
      <c r="DR530" s="23"/>
      <c r="DS530" s="23"/>
      <c r="DT530" s="24"/>
      <c r="DU530" s="24"/>
      <c r="DV530" s="24"/>
      <c r="DW530" s="24"/>
      <c r="DX530" s="24"/>
      <c r="DY530" s="24"/>
      <c r="DZ530" s="24"/>
      <c r="EA530" s="24"/>
      <c r="EB530" s="24"/>
      <c r="EC530" s="24"/>
      <c r="ED530" s="22"/>
      <c r="EE530" s="91"/>
      <c r="EF530" s="88"/>
      <c r="EG530" s="89"/>
      <c r="EH530" s="90"/>
      <c r="EI530" s="23"/>
      <c r="EJ530" s="23"/>
      <c r="EK530" s="24"/>
      <c r="EL530" s="24"/>
      <c r="EM530" s="24"/>
      <c r="EN530" s="24"/>
      <c r="EO530" s="24"/>
      <c r="EP530" s="24"/>
      <c r="EQ530" s="24"/>
      <c r="ER530" s="24"/>
      <c r="ES530" s="24"/>
      <c r="ET530" s="24"/>
      <c r="EU530" s="22"/>
      <c r="EV530" s="91"/>
      <c r="EW530" s="88"/>
      <c r="EX530" s="89"/>
      <c r="EY530" s="90"/>
      <c r="EZ530" s="23"/>
      <c r="FA530" s="23"/>
      <c r="FB530" s="24"/>
      <c r="FC530" s="24"/>
      <c r="FD530" s="24"/>
      <c r="FE530" s="24"/>
      <c r="FF530" s="24"/>
      <c r="FG530" s="24"/>
      <c r="FH530" s="24"/>
      <c r="FI530" s="24"/>
      <c r="FJ530" s="24"/>
      <c r="FK530" s="24"/>
      <c r="FL530" s="22"/>
      <c r="FM530" s="91"/>
      <c r="FN530" s="88"/>
      <c r="FO530" s="89"/>
      <c r="FP530" s="90"/>
      <c r="FQ530" s="23"/>
      <c r="FR530" s="23"/>
      <c r="FS530" s="24"/>
      <c r="FT530" s="24"/>
      <c r="FU530" s="24"/>
      <c r="FV530" s="24"/>
      <c r="FW530" s="24"/>
      <c r="FX530" s="24"/>
      <c r="FY530" s="24"/>
      <c r="FZ530" s="24"/>
      <c r="GA530" s="24"/>
      <c r="GB530" s="24"/>
      <c r="GC530" s="22"/>
      <c r="GD530" s="91"/>
      <c r="GE530" s="88"/>
      <c r="GF530" s="89"/>
      <c r="GG530" s="90"/>
      <c r="GH530" s="23"/>
      <c r="GI530" s="23"/>
      <c r="GJ530" s="24"/>
      <c r="GK530" s="24"/>
      <c r="GL530" s="24"/>
      <c r="GM530" s="24"/>
      <c r="GN530" s="24"/>
      <c r="GO530" s="24"/>
      <c r="GP530" s="24"/>
      <c r="GQ530" s="24"/>
      <c r="GR530" s="24"/>
      <c r="GS530" s="24"/>
      <c r="GT530" s="22"/>
      <c r="GU530" s="91"/>
      <c r="GV530" s="88"/>
      <c r="GW530" s="89"/>
      <c r="GX530" s="90"/>
      <c r="GY530" s="23"/>
      <c r="GZ530" s="23"/>
      <c r="HA530" s="24"/>
      <c r="HB530" s="24"/>
      <c r="HC530" s="24"/>
      <c r="HD530" s="24"/>
      <c r="HE530" s="24"/>
      <c r="HF530" s="24"/>
      <c r="HG530" s="24"/>
      <c r="HH530" s="24"/>
      <c r="HI530" s="24"/>
      <c r="HJ530" s="24"/>
      <c r="HK530" s="22"/>
      <c r="HL530" s="91"/>
      <c r="HM530" s="88"/>
      <c r="HN530" s="89"/>
      <c r="HO530" s="90"/>
      <c r="HP530" s="23"/>
      <c r="HQ530" s="23"/>
      <c r="HR530" s="24"/>
      <c r="HS530" s="24"/>
      <c r="HT530" s="24"/>
      <c r="HU530" s="24"/>
      <c r="HV530" s="24"/>
      <c r="HW530" s="24"/>
      <c r="HX530" s="24"/>
      <c r="HY530" s="24"/>
      <c r="HZ530" s="24"/>
      <c r="IA530" s="24"/>
      <c r="IB530" s="22"/>
      <c r="IC530" s="91"/>
      <c r="ID530" s="88"/>
      <c r="IE530" s="89"/>
      <c r="IF530" s="90"/>
      <c r="IG530" s="23"/>
      <c r="IH530" s="23"/>
      <c r="II530" s="24"/>
      <c r="IJ530" s="24"/>
      <c r="IK530" s="24"/>
      <c r="IL530" s="24"/>
      <c r="IM530" s="24"/>
      <c r="IN530" s="24"/>
      <c r="IO530" s="24"/>
      <c r="IP530" s="24"/>
      <c r="IQ530" s="24"/>
      <c r="IR530" s="24"/>
      <c r="IS530" s="22"/>
    </row>
    <row r="531" spans="1:253" ht="19.5" customHeight="1">
      <c r="A531" s="100"/>
      <c r="B531" s="88"/>
      <c r="C531" s="23"/>
      <c r="D531" s="23"/>
      <c r="E531" s="23"/>
      <c r="F531" s="23">
        <v>2019</v>
      </c>
      <c r="G531" s="24">
        <f aca="true" t="shared" si="271" ref="G531:P531">G209</f>
        <v>0</v>
      </c>
      <c r="H531" s="24">
        <f t="shared" si="271"/>
        <v>0</v>
      </c>
      <c r="I531" s="24">
        <f t="shared" si="271"/>
        <v>0</v>
      </c>
      <c r="J531" s="24">
        <f t="shared" si="271"/>
        <v>0</v>
      </c>
      <c r="K531" s="24">
        <f t="shared" si="271"/>
        <v>0</v>
      </c>
      <c r="L531" s="24">
        <f t="shared" si="271"/>
        <v>0</v>
      </c>
      <c r="M531" s="24">
        <f t="shared" si="271"/>
        <v>0</v>
      </c>
      <c r="N531" s="24">
        <f t="shared" si="271"/>
        <v>0</v>
      </c>
      <c r="O531" s="24">
        <f t="shared" si="271"/>
        <v>0</v>
      </c>
      <c r="P531" s="24">
        <f t="shared" si="271"/>
        <v>0</v>
      </c>
      <c r="Q531" s="91"/>
      <c r="R531" s="89"/>
      <c r="S531" s="89"/>
      <c r="T531" s="49"/>
      <c r="U531" s="49"/>
      <c r="V531" s="50"/>
      <c r="W531" s="50"/>
      <c r="X531" s="50"/>
      <c r="Y531" s="50"/>
      <c r="Z531" s="50"/>
      <c r="AA531" s="50"/>
      <c r="AB531" s="50"/>
      <c r="AC531" s="50"/>
      <c r="AD531" s="50"/>
      <c r="AE531" s="50"/>
      <c r="AF531" s="47"/>
      <c r="AG531" s="98"/>
      <c r="AH531" s="89"/>
      <c r="AI531" s="89"/>
      <c r="AJ531" s="89"/>
      <c r="AK531" s="49"/>
      <c r="AL531" s="49"/>
      <c r="AM531" s="50"/>
      <c r="AN531" s="50"/>
      <c r="AO531" s="50"/>
      <c r="AP531" s="50"/>
      <c r="AQ531" s="50"/>
      <c r="AR531" s="50"/>
      <c r="AS531" s="50"/>
      <c r="AT531" s="50"/>
      <c r="AU531" s="50"/>
      <c r="AV531" s="50"/>
      <c r="AW531" s="47"/>
      <c r="AX531" s="98"/>
      <c r="AY531" s="89"/>
      <c r="AZ531" s="89"/>
      <c r="BA531" s="89"/>
      <c r="BB531" s="49"/>
      <c r="BC531" s="49"/>
      <c r="BD531" s="50"/>
      <c r="BE531" s="50"/>
      <c r="BF531" s="50"/>
      <c r="BG531" s="50"/>
      <c r="BH531" s="50"/>
      <c r="BI531" s="50"/>
      <c r="BJ531" s="50"/>
      <c r="BK531" s="50"/>
      <c r="BL531" s="50"/>
      <c r="BM531" s="50"/>
      <c r="BN531" s="47"/>
      <c r="BO531" s="98"/>
      <c r="BP531" s="89"/>
      <c r="BQ531" s="89"/>
      <c r="BR531" s="89"/>
      <c r="BS531" s="49"/>
      <c r="BT531" s="49"/>
      <c r="BU531" s="50"/>
      <c r="BV531" s="50"/>
      <c r="BW531" s="50"/>
      <c r="BX531" s="50"/>
      <c r="BY531" s="50"/>
      <c r="BZ531" s="50"/>
      <c r="CA531" s="50"/>
      <c r="CB531" s="50"/>
      <c r="CC531" s="50"/>
      <c r="CD531" s="50"/>
      <c r="CE531" s="47"/>
      <c r="CF531" s="98"/>
      <c r="CG531" s="89"/>
      <c r="CH531" s="89"/>
      <c r="CI531" s="89"/>
      <c r="CJ531" s="49"/>
      <c r="CK531" s="49"/>
      <c r="CL531" s="50"/>
      <c r="CM531" s="50"/>
      <c r="CN531" s="50"/>
      <c r="CO531" s="50"/>
      <c r="CP531" s="50"/>
      <c r="CQ531" s="50"/>
      <c r="CR531" s="50"/>
      <c r="CS531" s="50"/>
      <c r="CT531" s="50"/>
      <c r="CU531" s="50"/>
      <c r="CV531" s="47"/>
      <c r="CW531" s="98"/>
      <c r="CX531" s="89"/>
      <c r="CY531" s="89"/>
      <c r="CZ531" s="89"/>
      <c r="DA531" s="49"/>
      <c r="DB531" s="49"/>
      <c r="DC531" s="50"/>
      <c r="DD531" s="51"/>
      <c r="DE531" s="24"/>
      <c r="DF531" s="24"/>
      <c r="DG531" s="24"/>
      <c r="DH531" s="24"/>
      <c r="DI531" s="24"/>
      <c r="DJ531" s="24"/>
      <c r="DK531" s="24"/>
      <c r="DL531" s="24"/>
      <c r="DM531" s="22"/>
      <c r="DN531" s="91"/>
      <c r="DO531" s="88"/>
      <c r="DP531" s="89"/>
      <c r="DQ531" s="90"/>
      <c r="DR531" s="23"/>
      <c r="DS531" s="23"/>
      <c r="DT531" s="24"/>
      <c r="DU531" s="24"/>
      <c r="DV531" s="24"/>
      <c r="DW531" s="24"/>
      <c r="DX531" s="24"/>
      <c r="DY531" s="24"/>
      <c r="DZ531" s="24"/>
      <c r="EA531" s="24"/>
      <c r="EB531" s="24"/>
      <c r="EC531" s="24"/>
      <c r="ED531" s="22"/>
      <c r="EE531" s="91"/>
      <c r="EF531" s="88"/>
      <c r="EG531" s="89"/>
      <c r="EH531" s="90"/>
      <c r="EI531" s="23"/>
      <c r="EJ531" s="23"/>
      <c r="EK531" s="24"/>
      <c r="EL531" s="24"/>
      <c r="EM531" s="24"/>
      <c r="EN531" s="24"/>
      <c r="EO531" s="24"/>
      <c r="EP531" s="24"/>
      <c r="EQ531" s="24"/>
      <c r="ER531" s="24"/>
      <c r="ES531" s="24"/>
      <c r="ET531" s="24"/>
      <c r="EU531" s="22"/>
      <c r="EV531" s="91"/>
      <c r="EW531" s="88"/>
      <c r="EX531" s="89"/>
      <c r="EY531" s="90"/>
      <c r="EZ531" s="23"/>
      <c r="FA531" s="23"/>
      <c r="FB531" s="24"/>
      <c r="FC531" s="24"/>
      <c r="FD531" s="24"/>
      <c r="FE531" s="24"/>
      <c r="FF531" s="24"/>
      <c r="FG531" s="24"/>
      <c r="FH531" s="24"/>
      <c r="FI531" s="24"/>
      <c r="FJ531" s="24"/>
      <c r="FK531" s="24"/>
      <c r="FL531" s="22"/>
      <c r="FM531" s="91"/>
      <c r="FN531" s="88"/>
      <c r="FO531" s="89"/>
      <c r="FP531" s="90"/>
      <c r="FQ531" s="23"/>
      <c r="FR531" s="23"/>
      <c r="FS531" s="24"/>
      <c r="FT531" s="24"/>
      <c r="FU531" s="24"/>
      <c r="FV531" s="24"/>
      <c r="FW531" s="24"/>
      <c r="FX531" s="24"/>
      <c r="FY531" s="24"/>
      <c r="FZ531" s="24"/>
      <c r="GA531" s="24"/>
      <c r="GB531" s="24"/>
      <c r="GC531" s="22"/>
      <c r="GD531" s="91"/>
      <c r="GE531" s="88"/>
      <c r="GF531" s="89"/>
      <c r="GG531" s="90"/>
      <c r="GH531" s="23"/>
      <c r="GI531" s="23"/>
      <c r="GJ531" s="24"/>
      <c r="GK531" s="24"/>
      <c r="GL531" s="24"/>
      <c r="GM531" s="24"/>
      <c r="GN531" s="24"/>
      <c r="GO531" s="24"/>
      <c r="GP531" s="24"/>
      <c r="GQ531" s="24"/>
      <c r="GR531" s="24"/>
      <c r="GS531" s="24"/>
      <c r="GT531" s="22"/>
      <c r="GU531" s="91"/>
      <c r="GV531" s="88"/>
      <c r="GW531" s="89"/>
      <c r="GX531" s="90"/>
      <c r="GY531" s="23"/>
      <c r="GZ531" s="23"/>
      <c r="HA531" s="24"/>
      <c r="HB531" s="24"/>
      <c r="HC531" s="24"/>
      <c r="HD531" s="24"/>
      <c r="HE531" s="24"/>
      <c r="HF531" s="24"/>
      <c r="HG531" s="24"/>
      <c r="HH531" s="24"/>
      <c r="HI531" s="24"/>
      <c r="HJ531" s="24"/>
      <c r="HK531" s="22"/>
      <c r="HL531" s="91"/>
      <c r="HM531" s="88"/>
      <c r="HN531" s="89"/>
      <c r="HO531" s="90"/>
      <c r="HP531" s="23"/>
      <c r="HQ531" s="23"/>
      <c r="HR531" s="24"/>
      <c r="HS531" s="24"/>
      <c r="HT531" s="24"/>
      <c r="HU531" s="24"/>
      <c r="HV531" s="24"/>
      <c r="HW531" s="24"/>
      <c r="HX531" s="24"/>
      <c r="HY531" s="24"/>
      <c r="HZ531" s="24"/>
      <c r="IA531" s="24"/>
      <c r="IB531" s="22"/>
      <c r="IC531" s="91"/>
      <c r="ID531" s="88"/>
      <c r="IE531" s="89"/>
      <c r="IF531" s="90"/>
      <c r="IG531" s="23"/>
      <c r="IH531" s="23"/>
      <c r="II531" s="24"/>
      <c r="IJ531" s="24"/>
      <c r="IK531" s="24"/>
      <c r="IL531" s="24"/>
      <c r="IM531" s="24"/>
      <c r="IN531" s="24"/>
      <c r="IO531" s="24"/>
      <c r="IP531" s="24"/>
      <c r="IQ531" s="24"/>
      <c r="IR531" s="24"/>
      <c r="IS531" s="22"/>
    </row>
    <row r="532" spans="1:253" ht="18" customHeight="1">
      <c r="A532" s="100"/>
      <c r="B532" s="88"/>
      <c r="C532" s="19"/>
      <c r="D532" s="19"/>
      <c r="E532" s="19"/>
      <c r="F532" s="23">
        <v>2020</v>
      </c>
      <c r="G532" s="24">
        <f>G210</f>
        <v>0</v>
      </c>
      <c r="H532" s="24">
        <f>H210</f>
        <v>0</v>
      </c>
      <c r="I532" s="24">
        <f>I210</f>
        <v>0</v>
      </c>
      <c r="J532" s="24">
        <f aca="true" t="shared" si="272" ref="J532:P532">J210</f>
        <v>0</v>
      </c>
      <c r="K532" s="24">
        <f t="shared" si="272"/>
        <v>0</v>
      </c>
      <c r="L532" s="24">
        <f t="shared" si="272"/>
        <v>0</v>
      </c>
      <c r="M532" s="24">
        <f t="shared" si="272"/>
        <v>0</v>
      </c>
      <c r="N532" s="24">
        <f t="shared" si="272"/>
        <v>0</v>
      </c>
      <c r="O532" s="24">
        <f t="shared" si="272"/>
        <v>0</v>
      </c>
      <c r="P532" s="24">
        <f t="shared" si="272"/>
        <v>0</v>
      </c>
      <c r="Q532" s="91"/>
      <c r="R532" s="89"/>
      <c r="S532" s="89"/>
      <c r="T532" s="61"/>
      <c r="U532" s="49"/>
      <c r="V532" s="50"/>
      <c r="W532" s="50"/>
      <c r="X532" s="50"/>
      <c r="Y532" s="50"/>
      <c r="Z532" s="50"/>
      <c r="AA532" s="50"/>
      <c r="AB532" s="50"/>
      <c r="AC532" s="50"/>
      <c r="AD532" s="50"/>
      <c r="AE532" s="50"/>
      <c r="AF532" s="47"/>
      <c r="AG532" s="98"/>
      <c r="AH532" s="89"/>
      <c r="AI532" s="89"/>
      <c r="AJ532" s="89"/>
      <c r="AK532" s="61"/>
      <c r="AL532" s="49"/>
      <c r="AM532" s="50"/>
      <c r="AN532" s="50"/>
      <c r="AO532" s="50"/>
      <c r="AP532" s="50"/>
      <c r="AQ532" s="50"/>
      <c r="AR532" s="50"/>
      <c r="AS532" s="50"/>
      <c r="AT532" s="50"/>
      <c r="AU532" s="50"/>
      <c r="AV532" s="50"/>
      <c r="AW532" s="47"/>
      <c r="AX532" s="98"/>
      <c r="AY532" s="89"/>
      <c r="AZ532" s="89"/>
      <c r="BA532" s="89"/>
      <c r="BB532" s="61"/>
      <c r="BC532" s="49"/>
      <c r="BD532" s="50"/>
      <c r="BE532" s="50"/>
      <c r="BF532" s="50"/>
      <c r="BG532" s="50"/>
      <c r="BH532" s="50"/>
      <c r="BI532" s="50"/>
      <c r="BJ532" s="50"/>
      <c r="BK532" s="50"/>
      <c r="BL532" s="50"/>
      <c r="BM532" s="50"/>
      <c r="BN532" s="47"/>
      <c r="BO532" s="98"/>
      <c r="BP532" s="89"/>
      <c r="BQ532" s="89"/>
      <c r="BR532" s="89"/>
      <c r="BS532" s="61"/>
      <c r="BT532" s="49"/>
      <c r="BU532" s="50"/>
      <c r="BV532" s="50"/>
      <c r="BW532" s="50"/>
      <c r="BX532" s="50"/>
      <c r="BY532" s="50"/>
      <c r="BZ532" s="50"/>
      <c r="CA532" s="50"/>
      <c r="CB532" s="50"/>
      <c r="CC532" s="50"/>
      <c r="CD532" s="50"/>
      <c r="CE532" s="47"/>
      <c r="CF532" s="98"/>
      <c r="CG532" s="89"/>
      <c r="CH532" s="89"/>
      <c r="CI532" s="89"/>
      <c r="CJ532" s="61"/>
      <c r="CK532" s="49"/>
      <c r="CL532" s="50"/>
      <c r="CM532" s="50"/>
      <c r="CN532" s="50"/>
      <c r="CO532" s="50"/>
      <c r="CP532" s="50"/>
      <c r="CQ532" s="50"/>
      <c r="CR532" s="50"/>
      <c r="CS532" s="50"/>
      <c r="CT532" s="50"/>
      <c r="CU532" s="50"/>
      <c r="CV532" s="47"/>
      <c r="CW532" s="98"/>
      <c r="CX532" s="89"/>
      <c r="CY532" s="89"/>
      <c r="CZ532" s="89"/>
      <c r="DA532" s="61"/>
      <c r="DB532" s="49"/>
      <c r="DC532" s="50"/>
      <c r="DD532" s="51"/>
      <c r="DE532" s="24"/>
      <c r="DF532" s="24"/>
      <c r="DG532" s="24"/>
      <c r="DH532" s="24"/>
      <c r="DI532" s="24"/>
      <c r="DJ532" s="24"/>
      <c r="DK532" s="24"/>
      <c r="DL532" s="24"/>
      <c r="DM532" s="22"/>
      <c r="DN532" s="91"/>
      <c r="DO532" s="88"/>
      <c r="DP532" s="89"/>
      <c r="DQ532" s="90"/>
      <c r="DR532" s="19"/>
      <c r="DS532" s="23"/>
      <c r="DT532" s="24"/>
      <c r="DU532" s="24"/>
      <c r="DV532" s="24"/>
      <c r="DW532" s="24"/>
      <c r="DX532" s="24"/>
      <c r="DY532" s="24"/>
      <c r="DZ532" s="24"/>
      <c r="EA532" s="24"/>
      <c r="EB532" s="24"/>
      <c r="EC532" s="24"/>
      <c r="ED532" s="22"/>
      <c r="EE532" s="91"/>
      <c r="EF532" s="88"/>
      <c r="EG532" s="89"/>
      <c r="EH532" s="90"/>
      <c r="EI532" s="19"/>
      <c r="EJ532" s="23"/>
      <c r="EK532" s="24"/>
      <c r="EL532" s="24"/>
      <c r="EM532" s="24"/>
      <c r="EN532" s="24"/>
      <c r="EO532" s="24"/>
      <c r="EP532" s="24"/>
      <c r="EQ532" s="24"/>
      <c r="ER532" s="24"/>
      <c r="ES532" s="24"/>
      <c r="ET532" s="24"/>
      <c r="EU532" s="22"/>
      <c r="EV532" s="91"/>
      <c r="EW532" s="88"/>
      <c r="EX532" s="89"/>
      <c r="EY532" s="90"/>
      <c r="EZ532" s="19"/>
      <c r="FA532" s="23"/>
      <c r="FB532" s="24"/>
      <c r="FC532" s="24"/>
      <c r="FD532" s="24"/>
      <c r="FE532" s="24"/>
      <c r="FF532" s="24"/>
      <c r="FG532" s="24"/>
      <c r="FH532" s="24"/>
      <c r="FI532" s="24"/>
      <c r="FJ532" s="24"/>
      <c r="FK532" s="24"/>
      <c r="FL532" s="22"/>
      <c r="FM532" s="91"/>
      <c r="FN532" s="88"/>
      <c r="FO532" s="89"/>
      <c r="FP532" s="90"/>
      <c r="FQ532" s="19"/>
      <c r="FR532" s="23"/>
      <c r="FS532" s="24"/>
      <c r="FT532" s="24"/>
      <c r="FU532" s="24"/>
      <c r="FV532" s="24"/>
      <c r="FW532" s="24"/>
      <c r="FX532" s="24"/>
      <c r="FY532" s="24"/>
      <c r="FZ532" s="24"/>
      <c r="GA532" s="24"/>
      <c r="GB532" s="24"/>
      <c r="GC532" s="22"/>
      <c r="GD532" s="91"/>
      <c r="GE532" s="88"/>
      <c r="GF532" s="89"/>
      <c r="GG532" s="90"/>
      <c r="GH532" s="19"/>
      <c r="GI532" s="23"/>
      <c r="GJ532" s="24"/>
      <c r="GK532" s="24"/>
      <c r="GL532" s="24"/>
      <c r="GM532" s="24"/>
      <c r="GN532" s="24"/>
      <c r="GO532" s="24"/>
      <c r="GP532" s="24"/>
      <c r="GQ532" s="24"/>
      <c r="GR532" s="24"/>
      <c r="GS532" s="24"/>
      <c r="GT532" s="22"/>
      <c r="GU532" s="91"/>
      <c r="GV532" s="88"/>
      <c r="GW532" s="89"/>
      <c r="GX532" s="90"/>
      <c r="GY532" s="19"/>
      <c r="GZ532" s="23"/>
      <c r="HA532" s="24"/>
      <c r="HB532" s="24"/>
      <c r="HC532" s="24"/>
      <c r="HD532" s="24"/>
      <c r="HE532" s="24"/>
      <c r="HF532" s="24"/>
      <c r="HG532" s="24"/>
      <c r="HH532" s="24"/>
      <c r="HI532" s="24"/>
      <c r="HJ532" s="24"/>
      <c r="HK532" s="22"/>
      <c r="HL532" s="91"/>
      <c r="HM532" s="88"/>
      <c r="HN532" s="89"/>
      <c r="HO532" s="90"/>
      <c r="HP532" s="19"/>
      <c r="HQ532" s="23"/>
      <c r="HR532" s="24"/>
      <c r="HS532" s="24"/>
      <c r="HT532" s="24"/>
      <c r="HU532" s="24"/>
      <c r="HV532" s="24"/>
      <c r="HW532" s="24"/>
      <c r="HX532" s="24"/>
      <c r="HY532" s="24"/>
      <c r="HZ532" s="24"/>
      <c r="IA532" s="24"/>
      <c r="IB532" s="22"/>
      <c r="IC532" s="91"/>
      <c r="ID532" s="88"/>
      <c r="IE532" s="89"/>
      <c r="IF532" s="90"/>
      <c r="IG532" s="19"/>
      <c r="IH532" s="23"/>
      <c r="II532" s="24"/>
      <c r="IJ532" s="24"/>
      <c r="IK532" s="24"/>
      <c r="IL532" s="24"/>
      <c r="IM532" s="24"/>
      <c r="IN532" s="24"/>
      <c r="IO532" s="24"/>
      <c r="IP532" s="24"/>
      <c r="IQ532" s="24"/>
      <c r="IR532" s="24"/>
      <c r="IS532" s="22"/>
    </row>
    <row r="533" spans="1:240" ht="21.75" customHeight="1">
      <c r="A533" s="100"/>
      <c r="B533" s="88"/>
      <c r="C533" s="19"/>
      <c r="D533" s="19"/>
      <c r="E533" s="19"/>
      <c r="F533" s="23">
        <v>2021</v>
      </c>
      <c r="G533" s="28">
        <f aca="true" t="shared" si="273" ref="G533:G541">I533+K533+M533+O533</f>
        <v>0</v>
      </c>
      <c r="H533" s="28">
        <f aca="true" t="shared" si="274" ref="H533:H541">J533+L533+N533+P533</f>
        <v>0</v>
      </c>
      <c r="I533" s="24">
        <f aca="true" t="shared" si="275" ref="I533:P533">I211</f>
        <v>0</v>
      </c>
      <c r="J533" s="24">
        <f t="shared" si="275"/>
        <v>0</v>
      </c>
      <c r="K533" s="24">
        <f t="shared" si="275"/>
        <v>0</v>
      </c>
      <c r="L533" s="24">
        <f t="shared" si="275"/>
        <v>0</v>
      </c>
      <c r="M533" s="24">
        <f t="shared" si="275"/>
        <v>0</v>
      </c>
      <c r="N533" s="24">
        <f t="shared" si="275"/>
        <v>0</v>
      </c>
      <c r="O533" s="24">
        <f t="shared" si="275"/>
        <v>0</v>
      </c>
      <c r="P533" s="24">
        <f t="shared" si="275"/>
        <v>0</v>
      </c>
      <c r="Q533" s="2"/>
      <c r="AF533" s="66"/>
      <c r="AV533" s="66"/>
      <c r="BL533" s="66"/>
      <c r="CB533" s="66"/>
      <c r="CR533" s="66"/>
      <c r="DH533" s="66"/>
      <c r="DX533" s="66"/>
      <c r="EN533" s="66"/>
      <c r="FD533" s="66"/>
      <c r="FT533" s="66"/>
      <c r="GJ533" s="66"/>
      <c r="GZ533" s="66"/>
      <c r="HP533" s="66"/>
      <c r="IF533" s="66"/>
    </row>
    <row r="534" spans="1:240" ht="21.75" customHeight="1">
      <c r="A534" s="100"/>
      <c r="B534" s="88"/>
      <c r="C534" s="19"/>
      <c r="D534" s="19"/>
      <c r="E534" s="19"/>
      <c r="F534" s="23">
        <v>2022</v>
      </c>
      <c r="G534" s="28">
        <f t="shared" si="273"/>
        <v>187228.8</v>
      </c>
      <c r="H534" s="28">
        <f t="shared" si="274"/>
        <v>0</v>
      </c>
      <c r="I534" s="24">
        <f aca="true" t="shared" si="276" ref="I534:P534">I212</f>
        <v>46807.2</v>
      </c>
      <c r="J534" s="24">
        <f t="shared" si="276"/>
        <v>0</v>
      </c>
      <c r="K534" s="24">
        <f t="shared" si="276"/>
        <v>0</v>
      </c>
      <c r="L534" s="24">
        <f t="shared" si="276"/>
        <v>0</v>
      </c>
      <c r="M534" s="24">
        <f t="shared" si="276"/>
        <v>140421.6</v>
      </c>
      <c r="N534" s="24">
        <f t="shared" si="276"/>
        <v>0</v>
      </c>
      <c r="O534" s="24">
        <f t="shared" si="276"/>
        <v>0</v>
      </c>
      <c r="P534" s="24">
        <f t="shared" si="276"/>
        <v>0</v>
      </c>
      <c r="Q534" s="2"/>
      <c r="AF534" s="66"/>
      <c r="AV534" s="66"/>
      <c r="BL534" s="66"/>
      <c r="CB534" s="66"/>
      <c r="CR534" s="66"/>
      <c r="DH534" s="66"/>
      <c r="DX534" s="66"/>
      <c r="EN534" s="66"/>
      <c r="FD534" s="66"/>
      <c r="FT534" s="66"/>
      <c r="GJ534" s="66"/>
      <c r="GZ534" s="66"/>
      <c r="HP534" s="66"/>
      <c r="IF534" s="66"/>
    </row>
    <row r="535" spans="1:240" ht="21.75" customHeight="1">
      <c r="A535" s="100"/>
      <c r="B535" s="88"/>
      <c r="C535" s="19"/>
      <c r="D535" s="19"/>
      <c r="E535" s="19"/>
      <c r="F535" s="23">
        <v>2023</v>
      </c>
      <c r="G535" s="28">
        <f t="shared" si="273"/>
        <v>0</v>
      </c>
      <c r="H535" s="28">
        <f t="shared" si="274"/>
        <v>0</v>
      </c>
      <c r="I535" s="24">
        <f aca="true" t="shared" si="277" ref="I535:P535">I213</f>
        <v>0</v>
      </c>
      <c r="J535" s="24">
        <f t="shared" si="277"/>
        <v>0</v>
      </c>
      <c r="K535" s="24">
        <f t="shared" si="277"/>
        <v>0</v>
      </c>
      <c r="L535" s="24">
        <f t="shared" si="277"/>
        <v>0</v>
      </c>
      <c r="M535" s="24">
        <f t="shared" si="277"/>
        <v>0</v>
      </c>
      <c r="N535" s="24">
        <f t="shared" si="277"/>
        <v>0</v>
      </c>
      <c r="O535" s="24">
        <f t="shared" si="277"/>
        <v>0</v>
      </c>
      <c r="P535" s="24">
        <f t="shared" si="277"/>
        <v>0</v>
      </c>
      <c r="Q535" s="2"/>
      <c r="AF535" s="66"/>
      <c r="AV535" s="66"/>
      <c r="BL535" s="66"/>
      <c r="CB535" s="66"/>
      <c r="CR535" s="66"/>
      <c r="DH535" s="66"/>
      <c r="DX535" s="66"/>
      <c r="EN535" s="66"/>
      <c r="FD535" s="66"/>
      <c r="FT535" s="66"/>
      <c r="GJ535" s="66"/>
      <c r="GZ535" s="66"/>
      <c r="HP535" s="66"/>
      <c r="IF535" s="66"/>
    </row>
    <row r="536" spans="1:240" ht="21.75" customHeight="1">
      <c r="A536" s="100"/>
      <c r="B536" s="88"/>
      <c r="C536" s="19"/>
      <c r="D536" s="19"/>
      <c r="E536" s="19"/>
      <c r="F536" s="23">
        <v>2024</v>
      </c>
      <c r="G536" s="28">
        <f t="shared" si="273"/>
        <v>0</v>
      </c>
      <c r="H536" s="28">
        <f t="shared" si="274"/>
        <v>0</v>
      </c>
      <c r="I536" s="24">
        <f aca="true" t="shared" si="278" ref="I536:P536">I214</f>
        <v>0</v>
      </c>
      <c r="J536" s="24">
        <f t="shared" si="278"/>
        <v>0</v>
      </c>
      <c r="K536" s="24">
        <f t="shared" si="278"/>
        <v>0</v>
      </c>
      <c r="L536" s="24">
        <f t="shared" si="278"/>
        <v>0</v>
      </c>
      <c r="M536" s="24">
        <f t="shared" si="278"/>
        <v>0</v>
      </c>
      <c r="N536" s="24">
        <f t="shared" si="278"/>
        <v>0</v>
      </c>
      <c r="O536" s="24">
        <f t="shared" si="278"/>
        <v>0</v>
      </c>
      <c r="P536" s="24">
        <f t="shared" si="278"/>
        <v>0</v>
      </c>
      <c r="Q536" s="2"/>
      <c r="AF536" s="66"/>
      <c r="AV536" s="66"/>
      <c r="BL536" s="66"/>
      <c r="CB536" s="66"/>
      <c r="CR536" s="66"/>
      <c r="DH536" s="66"/>
      <c r="DX536" s="66"/>
      <c r="EN536" s="66"/>
      <c r="FD536" s="66"/>
      <c r="FT536" s="66"/>
      <c r="GJ536" s="66"/>
      <c r="GZ536" s="66"/>
      <c r="HP536" s="66"/>
      <c r="IF536" s="66"/>
    </row>
    <row r="537" spans="1:240" ht="21.75" customHeight="1">
      <c r="A537" s="101"/>
      <c r="B537" s="102"/>
      <c r="C537" s="19"/>
      <c r="D537" s="19"/>
      <c r="E537" s="19"/>
      <c r="F537" s="23">
        <v>2025</v>
      </c>
      <c r="G537" s="28">
        <f t="shared" si="273"/>
        <v>0</v>
      </c>
      <c r="H537" s="28">
        <f t="shared" si="274"/>
        <v>0</v>
      </c>
      <c r="I537" s="24">
        <f aca="true" t="shared" si="279" ref="I537:P537">I215</f>
        <v>0</v>
      </c>
      <c r="J537" s="24">
        <f t="shared" si="279"/>
        <v>0</v>
      </c>
      <c r="K537" s="24">
        <f t="shared" si="279"/>
        <v>0</v>
      </c>
      <c r="L537" s="24">
        <f t="shared" si="279"/>
        <v>0</v>
      </c>
      <c r="M537" s="24">
        <f t="shared" si="279"/>
        <v>0</v>
      </c>
      <c r="N537" s="24">
        <f t="shared" si="279"/>
        <v>0</v>
      </c>
      <c r="O537" s="24">
        <f t="shared" si="279"/>
        <v>0</v>
      </c>
      <c r="P537" s="24">
        <f t="shared" si="279"/>
        <v>0</v>
      </c>
      <c r="Q537" s="52"/>
      <c r="AF537" s="66"/>
      <c r="AV537" s="66"/>
      <c r="BL537" s="66"/>
      <c r="CB537" s="66"/>
      <c r="CR537" s="66"/>
      <c r="DH537" s="66"/>
      <c r="DX537" s="66"/>
      <c r="EN537" s="66"/>
      <c r="FD537" s="66"/>
      <c r="FT537" s="66"/>
      <c r="GJ537" s="66"/>
      <c r="GZ537" s="66"/>
      <c r="HP537" s="66"/>
      <c r="IF537" s="66"/>
    </row>
    <row r="538" spans="1:253" ht="18" customHeight="1">
      <c r="A538" s="99"/>
      <c r="B538" s="85" t="s">
        <v>222</v>
      </c>
      <c r="C538" s="19"/>
      <c r="D538" s="19"/>
      <c r="E538" s="19"/>
      <c r="F538" s="20" t="s">
        <v>23</v>
      </c>
      <c r="G538" s="21">
        <f t="shared" si="273"/>
        <v>0</v>
      </c>
      <c r="H538" s="21">
        <f t="shared" si="274"/>
        <v>0</v>
      </c>
      <c r="I538" s="21">
        <f>SUM(I539:I549)</f>
        <v>0</v>
      </c>
      <c r="J538" s="21">
        <f aca="true" t="shared" si="280" ref="J538:P538">SUM(J539:J549)</f>
        <v>0</v>
      </c>
      <c r="K538" s="21">
        <f t="shared" si="280"/>
        <v>0</v>
      </c>
      <c r="L538" s="21">
        <f t="shared" si="280"/>
        <v>0</v>
      </c>
      <c r="M538" s="21">
        <f t="shared" si="280"/>
        <v>0</v>
      </c>
      <c r="N538" s="21">
        <f t="shared" si="280"/>
        <v>0</v>
      </c>
      <c r="O538" s="21">
        <f t="shared" si="280"/>
        <v>0</v>
      </c>
      <c r="P538" s="21">
        <f t="shared" si="280"/>
        <v>0</v>
      </c>
      <c r="Q538" s="91"/>
      <c r="R538" s="89"/>
      <c r="S538" s="89"/>
      <c r="T538" s="61"/>
      <c r="U538" s="45"/>
      <c r="V538" s="46"/>
      <c r="W538" s="46"/>
      <c r="X538" s="46"/>
      <c r="Y538" s="46"/>
      <c r="Z538" s="46"/>
      <c r="AA538" s="46"/>
      <c r="AB538" s="46"/>
      <c r="AC538" s="46"/>
      <c r="AD538" s="46"/>
      <c r="AE538" s="46"/>
      <c r="AF538" s="47"/>
      <c r="AG538" s="98"/>
      <c r="AH538" s="89"/>
      <c r="AI538" s="89"/>
      <c r="AJ538" s="89"/>
      <c r="AK538" s="61"/>
      <c r="AL538" s="45"/>
      <c r="AM538" s="46"/>
      <c r="AN538" s="46"/>
      <c r="AO538" s="46"/>
      <c r="AP538" s="46"/>
      <c r="AQ538" s="46"/>
      <c r="AR538" s="46"/>
      <c r="AS538" s="46"/>
      <c r="AT538" s="46"/>
      <c r="AU538" s="46"/>
      <c r="AV538" s="46"/>
      <c r="AW538" s="47"/>
      <c r="AX538" s="98"/>
      <c r="AY538" s="89"/>
      <c r="AZ538" s="89"/>
      <c r="BA538" s="89"/>
      <c r="BB538" s="61"/>
      <c r="BC538" s="45"/>
      <c r="BD538" s="46"/>
      <c r="BE538" s="46"/>
      <c r="BF538" s="46"/>
      <c r="BG538" s="46"/>
      <c r="BH538" s="46"/>
      <c r="BI538" s="46"/>
      <c r="BJ538" s="46"/>
      <c r="BK538" s="46"/>
      <c r="BL538" s="46"/>
      <c r="BM538" s="46"/>
      <c r="BN538" s="47"/>
      <c r="BO538" s="98"/>
      <c r="BP538" s="89"/>
      <c r="BQ538" s="89"/>
      <c r="BR538" s="89"/>
      <c r="BS538" s="61"/>
      <c r="BT538" s="45"/>
      <c r="BU538" s="46"/>
      <c r="BV538" s="46"/>
      <c r="BW538" s="46"/>
      <c r="BX538" s="46"/>
      <c r="BY538" s="46"/>
      <c r="BZ538" s="46"/>
      <c r="CA538" s="46"/>
      <c r="CB538" s="46"/>
      <c r="CC538" s="46"/>
      <c r="CD538" s="46"/>
      <c r="CE538" s="47"/>
      <c r="CF538" s="98"/>
      <c r="CG538" s="89"/>
      <c r="CH538" s="89"/>
      <c r="CI538" s="89"/>
      <c r="CJ538" s="61"/>
      <c r="CK538" s="45"/>
      <c r="CL538" s="46"/>
      <c r="CM538" s="46"/>
      <c r="CN538" s="46"/>
      <c r="CO538" s="46"/>
      <c r="CP538" s="46"/>
      <c r="CQ538" s="46"/>
      <c r="CR538" s="46"/>
      <c r="CS538" s="46"/>
      <c r="CT538" s="46"/>
      <c r="CU538" s="46"/>
      <c r="CV538" s="47"/>
      <c r="CW538" s="98"/>
      <c r="CX538" s="89"/>
      <c r="CY538" s="89"/>
      <c r="CZ538" s="89"/>
      <c r="DA538" s="61"/>
      <c r="DB538" s="45"/>
      <c r="DC538" s="46"/>
      <c r="DD538" s="48"/>
      <c r="DE538" s="21"/>
      <c r="DF538" s="21"/>
      <c r="DG538" s="21"/>
      <c r="DH538" s="21"/>
      <c r="DI538" s="21"/>
      <c r="DJ538" s="21"/>
      <c r="DK538" s="21"/>
      <c r="DL538" s="21"/>
      <c r="DM538" s="22"/>
      <c r="DN538" s="91"/>
      <c r="DO538" s="85"/>
      <c r="DP538" s="86"/>
      <c r="DQ538" s="87"/>
      <c r="DR538" s="19"/>
      <c r="DS538" s="20"/>
      <c r="DT538" s="21"/>
      <c r="DU538" s="21"/>
      <c r="DV538" s="21"/>
      <c r="DW538" s="21"/>
      <c r="DX538" s="21"/>
      <c r="DY538" s="21"/>
      <c r="DZ538" s="21"/>
      <c r="EA538" s="21"/>
      <c r="EB538" s="21"/>
      <c r="EC538" s="21"/>
      <c r="ED538" s="22"/>
      <c r="EE538" s="91"/>
      <c r="EF538" s="85"/>
      <c r="EG538" s="86"/>
      <c r="EH538" s="87"/>
      <c r="EI538" s="19"/>
      <c r="EJ538" s="20"/>
      <c r="EK538" s="21"/>
      <c r="EL538" s="21"/>
      <c r="EM538" s="21"/>
      <c r="EN538" s="21"/>
      <c r="EO538" s="21"/>
      <c r="EP538" s="21"/>
      <c r="EQ538" s="21"/>
      <c r="ER538" s="21"/>
      <c r="ES538" s="21"/>
      <c r="ET538" s="21"/>
      <c r="EU538" s="22"/>
      <c r="EV538" s="91"/>
      <c r="EW538" s="85"/>
      <c r="EX538" s="86"/>
      <c r="EY538" s="87"/>
      <c r="EZ538" s="19"/>
      <c r="FA538" s="20"/>
      <c r="FB538" s="21"/>
      <c r="FC538" s="21"/>
      <c r="FD538" s="21"/>
      <c r="FE538" s="21"/>
      <c r="FF538" s="21"/>
      <c r="FG538" s="21"/>
      <c r="FH538" s="21"/>
      <c r="FI538" s="21"/>
      <c r="FJ538" s="21"/>
      <c r="FK538" s="21"/>
      <c r="FL538" s="22"/>
      <c r="FM538" s="91"/>
      <c r="FN538" s="85"/>
      <c r="FO538" s="86"/>
      <c r="FP538" s="87"/>
      <c r="FQ538" s="19"/>
      <c r="FR538" s="20"/>
      <c r="FS538" s="21"/>
      <c r="FT538" s="21"/>
      <c r="FU538" s="21"/>
      <c r="FV538" s="21"/>
      <c r="FW538" s="21"/>
      <c r="FX538" s="21"/>
      <c r="FY538" s="21"/>
      <c r="FZ538" s="21"/>
      <c r="GA538" s="21"/>
      <c r="GB538" s="21"/>
      <c r="GC538" s="22"/>
      <c r="GD538" s="91"/>
      <c r="GE538" s="85"/>
      <c r="GF538" s="86"/>
      <c r="GG538" s="87"/>
      <c r="GH538" s="19"/>
      <c r="GI538" s="20"/>
      <c r="GJ538" s="21"/>
      <c r="GK538" s="21"/>
      <c r="GL538" s="21"/>
      <c r="GM538" s="21"/>
      <c r="GN538" s="21"/>
      <c r="GO538" s="21"/>
      <c r="GP538" s="21"/>
      <c r="GQ538" s="21"/>
      <c r="GR538" s="21"/>
      <c r="GS538" s="21"/>
      <c r="GT538" s="22"/>
      <c r="GU538" s="91"/>
      <c r="GV538" s="85"/>
      <c r="GW538" s="86"/>
      <c r="GX538" s="87"/>
      <c r="GY538" s="19"/>
      <c r="GZ538" s="20"/>
      <c r="HA538" s="21"/>
      <c r="HB538" s="21"/>
      <c r="HC538" s="21"/>
      <c r="HD538" s="21"/>
      <c r="HE538" s="21"/>
      <c r="HF538" s="21"/>
      <c r="HG538" s="21"/>
      <c r="HH538" s="21"/>
      <c r="HI538" s="21"/>
      <c r="HJ538" s="21"/>
      <c r="HK538" s="22"/>
      <c r="HL538" s="91"/>
      <c r="HM538" s="85"/>
      <c r="HN538" s="86"/>
      <c r="HO538" s="87"/>
      <c r="HP538" s="19"/>
      <c r="HQ538" s="20"/>
      <c r="HR538" s="21"/>
      <c r="HS538" s="21"/>
      <c r="HT538" s="21"/>
      <c r="HU538" s="21"/>
      <c r="HV538" s="21"/>
      <c r="HW538" s="21"/>
      <c r="HX538" s="21"/>
      <c r="HY538" s="21"/>
      <c r="HZ538" s="21"/>
      <c r="IA538" s="21"/>
      <c r="IB538" s="22"/>
      <c r="IC538" s="91"/>
      <c r="ID538" s="85"/>
      <c r="IE538" s="86"/>
      <c r="IF538" s="87"/>
      <c r="IG538" s="19"/>
      <c r="IH538" s="20"/>
      <c r="II538" s="21"/>
      <c r="IJ538" s="21"/>
      <c r="IK538" s="21"/>
      <c r="IL538" s="21"/>
      <c r="IM538" s="21"/>
      <c r="IN538" s="21"/>
      <c r="IO538" s="21"/>
      <c r="IP538" s="21"/>
      <c r="IQ538" s="21"/>
      <c r="IR538" s="21"/>
      <c r="IS538" s="22"/>
    </row>
    <row r="539" spans="1:253" ht="21.75" customHeight="1">
      <c r="A539" s="100"/>
      <c r="B539" s="88"/>
      <c r="C539" s="19"/>
      <c r="D539" s="19"/>
      <c r="E539" s="19"/>
      <c r="F539" s="23">
        <v>2015</v>
      </c>
      <c r="G539" s="24">
        <f t="shared" si="273"/>
        <v>0</v>
      </c>
      <c r="H539" s="24">
        <f t="shared" si="274"/>
        <v>0</v>
      </c>
      <c r="I539" s="24">
        <f>I455</f>
        <v>0</v>
      </c>
      <c r="J539" s="24">
        <f aca="true" t="shared" si="281" ref="J539:P539">J455</f>
        <v>0</v>
      </c>
      <c r="K539" s="24">
        <f t="shared" si="281"/>
        <v>0</v>
      </c>
      <c r="L539" s="24">
        <f t="shared" si="281"/>
        <v>0</v>
      </c>
      <c r="M539" s="24">
        <f t="shared" si="281"/>
        <v>0</v>
      </c>
      <c r="N539" s="24">
        <f t="shared" si="281"/>
        <v>0</v>
      </c>
      <c r="O539" s="24">
        <f t="shared" si="281"/>
        <v>0</v>
      </c>
      <c r="P539" s="24">
        <f t="shared" si="281"/>
        <v>0</v>
      </c>
      <c r="Q539" s="91"/>
      <c r="R539" s="89"/>
      <c r="S539" s="89"/>
      <c r="T539" s="61"/>
      <c r="U539" s="49"/>
      <c r="V539" s="50"/>
      <c r="W539" s="50"/>
      <c r="X539" s="50"/>
      <c r="Y539" s="50"/>
      <c r="Z539" s="50"/>
      <c r="AA539" s="50"/>
      <c r="AB539" s="50"/>
      <c r="AC539" s="50"/>
      <c r="AD539" s="50"/>
      <c r="AE539" s="50"/>
      <c r="AF539" s="47"/>
      <c r="AG539" s="98"/>
      <c r="AH539" s="89"/>
      <c r="AI539" s="89"/>
      <c r="AJ539" s="89"/>
      <c r="AK539" s="61"/>
      <c r="AL539" s="49"/>
      <c r="AM539" s="50"/>
      <c r="AN539" s="50"/>
      <c r="AO539" s="50"/>
      <c r="AP539" s="50"/>
      <c r="AQ539" s="50"/>
      <c r="AR539" s="50"/>
      <c r="AS539" s="50"/>
      <c r="AT539" s="50"/>
      <c r="AU539" s="50"/>
      <c r="AV539" s="50"/>
      <c r="AW539" s="47"/>
      <c r="AX539" s="98"/>
      <c r="AY539" s="89"/>
      <c r="AZ539" s="89"/>
      <c r="BA539" s="89"/>
      <c r="BB539" s="61"/>
      <c r="BC539" s="49"/>
      <c r="BD539" s="50"/>
      <c r="BE539" s="50"/>
      <c r="BF539" s="50"/>
      <c r="BG539" s="50"/>
      <c r="BH539" s="50"/>
      <c r="BI539" s="50"/>
      <c r="BJ539" s="50"/>
      <c r="BK539" s="50"/>
      <c r="BL539" s="50"/>
      <c r="BM539" s="50"/>
      <c r="BN539" s="47"/>
      <c r="BO539" s="98"/>
      <c r="BP539" s="89"/>
      <c r="BQ539" s="89"/>
      <c r="BR539" s="89"/>
      <c r="BS539" s="61"/>
      <c r="BT539" s="49"/>
      <c r="BU539" s="50"/>
      <c r="BV539" s="50"/>
      <c r="BW539" s="50"/>
      <c r="BX539" s="50"/>
      <c r="BY539" s="50"/>
      <c r="BZ539" s="50"/>
      <c r="CA539" s="50"/>
      <c r="CB539" s="50"/>
      <c r="CC539" s="50"/>
      <c r="CD539" s="50"/>
      <c r="CE539" s="47"/>
      <c r="CF539" s="98"/>
      <c r="CG539" s="89"/>
      <c r="CH539" s="89"/>
      <c r="CI539" s="89"/>
      <c r="CJ539" s="61"/>
      <c r="CK539" s="49"/>
      <c r="CL539" s="50"/>
      <c r="CM539" s="50"/>
      <c r="CN539" s="50"/>
      <c r="CO539" s="50"/>
      <c r="CP539" s="50"/>
      <c r="CQ539" s="50"/>
      <c r="CR539" s="50"/>
      <c r="CS539" s="50"/>
      <c r="CT539" s="50"/>
      <c r="CU539" s="50"/>
      <c r="CV539" s="47"/>
      <c r="CW539" s="98"/>
      <c r="CX539" s="89"/>
      <c r="CY539" s="89"/>
      <c r="CZ539" s="89"/>
      <c r="DA539" s="61"/>
      <c r="DB539" s="49"/>
      <c r="DC539" s="50"/>
      <c r="DD539" s="51"/>
      <c r="DE539" s="24"/>
      <c r="DF539" s="24"/>
      <c r="DG539" s="24"/>
      <c r="DH539" s="24"/>
      <c r="DI539" s="24"/>
      <c r="DJ539" s="24"/>
      <c r="DK539" s="24"/>
      <c r="DL539" s="24"/>
      <c r="DM539" s="22"/>
      <c r="DN539" s="91"/>
      <c r="DO539" s="88"/>
      <c r="DP539" s="89"/>
      <c r="DQ539" s="90"/>
      <c r="DR539" s="19"/>
      <c r="DS539" s="23"/>
      <c r="DT539" s="24"/>
      <c r="DU539" s="24"/>
      <c r="DV539" s="24"/>
      <c r="DW539" s="24"/>
      <c r="DX539" s="24"/>
      <c r="DY539" s="24"/>
      <c r="DZ539" s="24"/>
      <c r="EA539" s="24"/>
      <c r="EB539" s="24"/>
      <c r="EC539" s="24"/>
      <c r="ED539" s="22"/>
      <c r="EE539" s="91"/>
      <c r="EF539" s="88"/>
      <c r="EG539" s="89"/>
      <c r="EH539" s="90"/>
      <c r="EI539" s="19"/>
      <c r="EJ539" s="23"/>
      <c r="EK539" s="24"/>
      <c r="EL539" s="24"/>
      <c r="EM539" s="24"/>
      <c r="EN539" s="24"/>
      <c r="EO539" s="24"/>
      <c r="EP539" s="24"/>
      <c r="EQ539" s="24"/>
      <c r="ER539" s="24"/>
      <c r="ES539" s="24"/>
      <c r="ET539" s="24"/>
      <c r="EU539" s="22"/>
      <c r="EV539" s="91"/>
      <c r="EW539" s="88"/>
      <c r="EX539" s="89"/>
      <c r="EY539" s="90"/>
      <c r="EZ539" s="19"/>
      <c r="FA539" s="23"/>
      <c r="FB539" s="24"/>
      <c r="FC539" s="24"/>
      <c r="FD539" s="24"/>
      <c r="FE539" s="24"/>
      <c r="FF539" s="24"/>
      <c r="FG539" s="24"/>
      <c r="FH539" s="24"/>
      <c r="FI539" s="24"/>
      <c r="FJ539" s="24"/>
      <c r="FK539" s="24"/>
      <c r="FL539" s="22"/>
      <c r="FM539" s="91"/>
      <c r="FN539" s="88"/>
      <c r="FO539" s="89"/>
      <c r="FP539" s="90"/>
      <c r="FQ539" s="19"/>
      <c r="FR539" s="23"/>
      <c r="FS539" s="24"/>
      <c r="FT539" s="24"/>
      <c r="FU539" s="24"/>
      <c r="FV539" s="24"/>
      <c r="FW539" s="24"/>
      <c r="FX539" s="24"/>
      <c r="FY539" s="24"/>
      <c r="FZ539" s="24"/>
      <c r="GA539" s="24"/>
      <c r="GB539" s="24"/>
      <c r="GC539" s="22"/>
      <c r="GD539" s="91"/>
      <c r="GE539" s="88"/>
      <c r="GF539" s="89"/>
      <c r="GG539" s="90"/>
      <c r="GH539" s="19"/>
      <c r="GI539" s="23"/>
      <c r="GJ539" s="24"/>
      <c r="GK539" s="24"/>
      <c r="GL539" s="24"/>
      <c r="GM539" s="24"/>
      <c r="GN539" s="24"/>
      <c r="GO539" s="24"/>
      <c r="GP539" s="24"/>
      <c r="GQ539" s="24"/>
      <c r="GR539" s="24"/>
      <c r="GS539" s="24"/>
      <c r="GT539" s="22"/>
      <c r="GU539" s="91"/>
      <c r="GV539" s="88"/>
      <c r="GW539" s="89"/>
      <c r="GX539" s="90"/>
      <c r="GY539" s="19"/>
      <c r="GZ539" s="23"/>
      <c r="HA539" s="24"/>
      <c r="HB539" s="24"/>
      <c r="HC539" s="24"/>
      <c r="HD539" s="24"/>
      <c r="HE539" s="24"/>
      <c r="HF539" s="24"/>
      <c r="HG539" s="24"/>
      <c r="HH539" s="24"/>
      <c r="HI539" s="24"/>
      <c r="HJ539" s="24"/>
      <c r="HK539" s="22"/>
      <c r="HL539" s="91"/>
      <c r="HM539" s="88"/>
      <c r="HN539" s="89"/>
      <c r="HO539" s="90"/>
      <c r="HP539" s="19"/>
      <c r="HQ539" s="23"/>
      <c r="HR539" s="24"/>
      <c r="HS539" s="24"/>
      <c r="HT539" s="24"/>
      <c r="HU539" s="24"/>
      <c r="HV539" s="24"/>
      <c r="HW539" s="24"/>
      <c r="HX539" s="24"/>
      <c r="HY539" s="24"/>
      <c r="HZ539" s="24"/>
      <c r="IA539" s="24"/>
      <c r="IB539" s="22"/>
      <c r="IC539" s="91"/>
      <c r="ID539" s="88"/>
      <c r="IE539" s="89"/>
      <c r="IF539" s="90"/>
      <c r="IG539" s="19"/>
      <c r="IH539" s="23"/>
      <c r="II539" s="24"/>
      <c r="IJ539" s="24"/>
      <c r="IK539" s="24"/>
      <c r="IL539" s="24"/>
      <c r="IM539" s="24"/>
      <c r="IN539" s="24"/>
      <c r="IO539" s="24"/>
      <c r="IP539" s="24"/>
      <c r="IQ539" s="24"/>
      <c r="IR539" s="24"/>
      <c r="IS539" s="22"/>
    </row>
    <row r="540" spans="1:253" ht="19.5" customHeight="1">
      <c r="A540" s="100"/>
      <c r="B540" s="88"/>
      <c r="C540" s="23"/>
      <c r="D540" s="23"/>
      <c r="E540" s="23"/>
      <c r="F540" s="23">
        <v>2016</v>
      </c>
      <c r="G540" s="24">
        <f t="shared" si="273"/>
        <v>0</v>
      </c>
      <c r="H540" s="24">
        <f t="shared" si="274"/>
        <v>0</v>
      </c>
      <c r="I540" s="24">
        <f aca="true" t="shared" si="282" ref="I540:P549">I456</f>
        <v>0</v>
      </c>
      <c r="J540" s="24">
        <f t="shared" si="282"/>
        <v>0</v>
      </c>
      <c r="K540" s="24">
        <f t="shared" si="282"/>
        <v>0</v>
      </c>
      <c r="L540" s="24">
        <f t="shared" si="282"/>
        <v>0</v>
      </c>
      <c r="M540" s="24">
        <f t="shared" si="282"/>
        <v>0</v>
      </c>
      <c r="N540" s="24">
        <f t="shared" si="282"/>
        <v>0</v>
      </c>
      <c r="O540" s="24">
        <f t="shared" si="282"/>
        <v>0</v>
      </c>
      <c r="P540" s="24">
        <f t="shared" si="282"/>
        <v>0</v>
      </c>
      <c r="Q540" s="91"/>
      <c r="R540" s="89"/>
      <c r="S540" s="89"/>
      <c r="T540" s="49"/>
      <c r="U540" s="49"/>
      <c r="V540" s="50"/>
      <c r="W540" s="50"/>
      <c r="X540" s="50"/>
      <c r="Y540" s="50"/>
      <c r="Z540" s="50"/>
      <c r="AA540" s="50"/>
      <c r="AB540" s="50"/>
      <c r="AC540" s="50"/>
      <c r="AD540" s="50"/>
      <c r="AE540" s="50"/>
      <c r="AF540" s="47"/>
      <c r="AG540" s="98"/>
      <c r="AH540" s="89"/>
      <c r="AI540" s="89"/>
      <c r="AJ540" s="89"/>
      <c r="AK540" s="49"/>
      <c r="AL540" s="49"/>
      <c r="AM540" s="50"/>
      <c r="AN540" s="50"/>
      <c r="AO540" s="50"/>
      <c r="AP540" s="50"/>
      <c r="AQ540" s="50"/>
      <c r="AR540" s="50"/>
      <c r="AS540" s="50"/>
      <c r="AT540" s="50"/>
      <c r="AU540" s="50"/>
      <c r="AV540" s="50"/>
      <c r="AW540" s="47"/>
      <c r="AX540" s="98"/>
      <c r="AY540" s="89"/>
      <c r="AZ540" s="89"/>
      <c r="BA540" s="89"/>
      <c r="BB540" s="49"/>
      <c r="BC540" s="49"/>
      <c r="BD540" s="50"/>
      <c r="BE540" s="50"/>
      <c r="BF540" s="50"/>
      <c r="BG540" s="50"/>
      <c r="BH540" s="50"/>
      <c r="BI540" s="50"/>
      <c r="BJ540" s="50"/>
      <c r="BK540" s="50"/>
      <c r="BL540" s="50"/>
      <c r="BM540" s="50"/>
      <c r="BN540" s="47"/>
      <c r="BO540" s="98"/>
      <c r="BP540" s="89"/>
      <c r="BQ540" s="89"/>
      <c r="BR540" s="89"/>
      <c r="BS540" s="49"/>
      <c r="BT540" s="49"/>
      <c r="BU540" s="50"/>
      <c r="BV540" s="50"/>
      <c r="BW540" s="50"/>
      <c r="BX540" s="50"/>
      <c r="BY540" s="50"/>
      <c r="BZ540" s="50"/>
      <c r="CA540" s="50"/>
      <c r="CB540" s="50"/>
      <c r="CC540" s="50"/>
      <c r="CD540" s="50"/>
      <c r="CE540" s="47"/>
      <c r="CF540" s="98"/>
      <c r="CG540" s="89"/>
      <c r="CH540" s="89"/>
      <c r="CI540" s="89"/>
      <c r="CJ540" s="49"/>
      <c r="CK540" s="49"/>
      <c r="CL540" s="50"/>
      <c r="CM540" s="50"/>
      <c r="CN540" s="50"/>
      <c r="CO540" s="50"/>
      <c r="CP540" s="50"/>
      <c r="CQ540" s="50"/>
      <c r="CR540" s="50"/>
      <c r="CS540" s="50"/>
      <c r="CT540" s="50"/>
      <c r="CU540" s="50"/>
      <c r="CV540" s="47"/>
      <c r="CW540" s="98"/>
      <c r="CX540" s="89"/>
      <c r="CY540" s="89"/>
      <c r="CZ540" s="89"/>
      <c r="DA540" s="49"/>
      <c r="DB540" s="49"/>
      <c r="DC540" s="50"/>
      <c r="DD540" s="51"/>
      <c r="DE540" s="24"/>
      <c r="DF540" s="24"/>
      <c r="DG540" s="24"/>
      <c r="DH540" s="24"/>
      <c r="DI540" s="24"/>
      <c r="DJ540" s="24"/>
      <c r="DK540" s="24"/>
      <c r="DL540" s="24"/>
      <c r="DM540" s="22"/>
      <c r="DN540" s="91"/>
      <c r="DO540" s="88"/>
      <c r="DP540" s="89"/>
      <c r="DQ540" s="90"/>
      <c r="DR540" s="23"/>
      <c r="DS540" s="23"/>
      <c r="DT540" s="24"/>
      <c r="DU540" s="24"/>
      <c r="DV540" s="24"/>
      <c r="DW540" s="24"/>
      <c r="DX540" s="24"/>
      <c r="DY540" s="24"/>
      <c r="DZ540" s="24"/>
      <c r="EA540" s="24"/>
      <c r="EB540" s="24"/>
      <c r="EC540" s="24"/>
      <c r="ED540" s="22"/>
      <c r="EE540" s="91"/>
      <c r="EF540" s="88"/>
      <c r="EG540" s="89"/>
      <c r="EH540" s="90"/>
      <c r="EI540" s="23"/>
      <c r="EJ540" s="23"/>
      <c r="EK540" s="24"/>
      <c r="EL540" s="24"/>
      <c r="EM540" s="24"/>
      <c r="EN540" s="24"/>
      <c r="EO540" s="24"/>
      <c r="EP540" s="24"/>
      <c r="EQ540" s="24"/>
      <c r="ER540" s="24"/>
      <c r="ES540" s="24"/>
      <c r="ET540" s="24"/>
      <c r="EU540" s="22"/>
      <c r="EV540" s="91"/>
      <c r="EW540" s="88"/>
      <c r="EX540" s="89"/>
      <c r="EY540" s="90"/>
      <c r="EZ540" s="23"/>
      <c r="FA540" s="23"/>
      <c r="FB540" s="24"/>
      <c r="FC540" s="24"/>
      <c r="FD540" s="24"/>
      <c r="FE540" s="24"/>
      <c r="FF540" s="24"/>
      <c r="FG540" s="24"/>
      <c r="FH540" s="24"/>
      <c r="FI540" s="24"/>
      <c r="FJ540" s="24"/>
      <c r="FK540" s="24"/>
      <c r="FL540" s="22"/>
      <c r="FM540" s="91"/>
      <c r="FN540" s="88"/>
      <c r="FO540" s="89"/>
      <c r="FP540" s="90"/>
      <c r="FQ540" s="23"/>
      <c r="FR540" s="23"/>
      <c r="FS540" s="24"/>
      <c r="FT540" s="24"/>
      <c r="FU540" s="24"/>
      <c r="FV540" s="24"/>
      <c r="FW540" s="24"/>
      <c r="FX540" s="24"/>
      <c r="FY540" s="24"/>
      <c r="FZ540" s="24"/>
      <c r="GA540" s="24"/>
      <c r="GB540" s="24"/>
      <c r="GC540" s="22"/>
      <c r="GD540" s="91"/>
      <c r="GE540" s="88"/>
      <c r="GF540" s="89"/>
      <c r="GG540" s="90"/>
      <c r="GH540" s="23"/>
      <c r="GI540" s="23"/>
      <c r="GJ540" s="24"/>
      <c r="GK540" s="24"/>
      <c r="GL540" s="24"/>
      <c r="GM540" s="24"/>
      <c r="GN540" s="24"/>
      <c r="GO540" s="24"/>
      <c r="GP540" s="24"/>
      <c r="GQ540" s="24"/>
      <c r="GR540" s="24"/>
      <c r="GS540" s="24"/>
      <c r="GT540" s="22"/>
      <c r="GU540" s="91"/>
      <c r="GV540" s="88"/>
      <c r="GW540" s="89"/>
      <c r="GX540" s="90"/>
      <c r="GY540" s="23"/>
      <c r="GZ540" s="23"/>
      <c r="HA540" s="24"/>
      <c r="HB540" s="24"/>
      <c r="HC540" s="24"/>
      <c r="HD540" s="24"/>
      <c r="HE540" s="24"/>
      <c r="HF540" s="24"/>
      <c r="HG540" s="24"/>
      <c r="HH540" s="24"/>
      <c r="HI540" s="24"/>
      <c r="HJ540" s="24"/>
      <c r="HK540" s="22"/>
      <c r="HL540" s="91"/>
      <c r="HM540" s="88"/>
      <c r="HN540" s="89"/>
      <c r="HO540" s="90"/>
      <c r="HP540" s="23"/>
      <c r="HQ540" s="23"/>
      <c r="HR540" s="24"/>
      <c r="HS540" s="24"/>
      <c r="HT540" s="24"/>
      <c r="HU540" s="24"/>
      <c r="HV540" s="24"/>
      <c r="HW540" s="24"/>
      <c r="HX540" s="24"/>
      <c r="HY540" s="24"/>
      <c r="HZ540" s="24"/>
      <c r="IA540" s="24"/>
      <c r="IB540" s="22"/>
      <c r="IC540" s="91"/>
      <c r="ID540" s="88"/>
      <c r="IE540" s="89"/>
      <c r="IF540" s="90"/>
      <c r="IG540" s="23"/>
      <c r="IH540" s="23"/>
      <c r="II540" s="24"/>
      <c r="IJ540" s="24"/>
      <c r="IK540" s="24"/>
      <c r="IL540" s="24"/>
      <c r="IM540" s="24"/>
      <c r="IN540" s="24"/>
      <c r="IO540" s="24"/>
      <c r="IP540" s="24"/>
      <c r="IQ540" s="24"/>
      <c r="IR540" s="24"/>
      <c r="IS540" s="22"/>
    </row>
    <row r="541" spans="1:253" ht="18.75" customHeight="1">
      <c r="A541" s="100"/>
      <c r="B541" s="88"/>
      <c r="C541" s="23"/>
      <c r="D541" s="23"/>
      <c r="E541" s="23"/>
      <c r="F541" s="23">
        <v>2017</v>
      </c>
      <c r="G541" s="24">
        <f t="shared" si="273"/>
        <v>0</v>
      </c>
      <c r="H541" s="24">
        <f t="shared" si="274"/>
        <v>0</v>
      </c>
      <c r="I541" s="24">
        <f t="shared" si="282"/>
        <v>0</v>
      </c>
      <c r="J541" s="24">
        <f t="shared" si="282"/>
        <v>0</v>
      </c>
      <c r="K541" s="24">
        <f t="shared" si="282"/>
        <v>0</v>
      </c>
      <c r="L541" s="24">
        <f t="shared" si="282"/>
        <v>0</v>
      </c>
      <c r="M541" s="24">
        <f t="shared" si="282"/>
        <v>0</v>
      </c>
      <c r="N541" s="24">
        <f t="shared" si="282"/>
        <v>0</v>
      </c>
      <c r="O541" s="24">
        <f t="shared" si="282"/>
        <v>0</v>
      </c>
      <c r="P541" s="24">
        <f t="shared" si="282"/>
        <v>0</v>
      </c>
      <c r="Q541" s="91"/>
      <c r="R541" s="89"/>
      <c r="S541" s="89"/>
      <c r="T541" s="49"/>
      <c r="U541" s="49"/>
      <c r="V541" s="50"/>
      <c r="W541" s="50"/>
      <c r="X541" s="50"/>
      <c r="Y541" s="50"/>
      <c r="Z541" s="50"/>
      <c r="AA541" s="50"/>
      <c r="AB541" s="50"/>
      <c r="AC541" s="50"/>
      <c r="AD541" s="50"/>
      <c r="AE541" s="50"/>
      <c r="AF541" s="47"/>
      <c r="AG541" s="98"/>
      <c r="AH541" s="89"/>
      <c r="AI541" s="89"/>
      <c r="AJ541" s="89"/>
      <c r="AK541" s="49"/>
      <c r="AL541" s="49"/>
      <c r="AM541" s="50"/>
      <c r="AN541" s="50"/>
      <c r="AO541" s="50"/>
      <c r="AP541" s="50"/>
      <c r="AQ541" s="50"/>
      <c r="AR541" s="50"/>
      <c r="AS541" s="50"/>
      <c r="AT541" s="50"/>
      <c r="AU541" s="50"/>
      <c r="AV541" s="50"/>
      <c r="AW541" s="47"/>
      <c r="AX541" s="98"/>
      <c r="AY541" s="89"/>
      <c r="AZ541" s="89"/>
      <c r="BA541" s="89"/>
      <c r="BB541" s="49"/>
      <c r="BC541" s="49"/>
      <c r="BD541" s="50"/>
      <c r="BE541" s="50"/>
      <c r="BF541" s="50"/>
      <c r="BG541" s="50"/>
      <c r="BH541" s="50"/>
      <c r="BI541" s="50"/>
      <c r="BJ541" s="50"/>
      <c r="BK541" s="50"/>
      <c r="BL541" s="50"/>
      <c r="BM541" s="50"/>
      <c r="BN541" s="47"/>
      <c r="BO541" s="98"/>
      <c r="BP541" s="89"/>
      <c r="BQ541" s="89"/>
      <c r="BR541" s="89"/>
      <c r="BS541" s="49"/>
      <c r="BT541" s="49"/>
      <c r="BU541" s="50"/>
      <c r="BV541" s="50"/>
      <c r="BW541" s="50"/>
      <c r="BX541" s="50"/>
      <c r="BY541" s="50"/>
      <c r="BZ541" s="50"/>
      <c r="CA541" s="50"/>
      <c r="CB541" s="50"/>
      <c r="CC541" s="50"/>
      <c r="CD541" s="50"/>
      <c r="CE541" s="47"/>
      <c r="CF541" s="98"/>
      <c r="CG541" s="89"/>
      <c r="CH541" s="89"/>
      <c r="CI541" s="89"/>
      <c r="CJ541" s="49"/>
      <c r="CK541" s="49"/>
      <c r="CL541" s="50"/>
      <c r="CM541" s="50"/>
      <c r="CN541" s="50"/>
      <c r="CO541" s="50"/>
      <c r="CP541" s="50"/>
      <c r="CQ541" s="50"/>
      <c r="CR541" s="50"/>
      <c r="CS541" s="50"/>
      <c r="CT541" s="50"/>
      <c r="CU541" s="50"/>
      <c r="CV541" s="47"/>
      <c r="CW541" s="98"/>
      <c r="CX541" s="89"/>
      <c r="CY541" s="89"/>
      <c r="CZ541" s="89"/>
      <c r="DA541" s="49"/>
      <c r="DB541" s="49"/>
      <c r="DC541" s="50"/>
      <c r="DD541" s="51"/>
      <c r="DE541" s="24"/>
      <c r="DF541" s="24"/>
      <c r="DG541" s="24"/>
      <c r="DH541" s="24"/>
      <c r="DI541" s="24"/>
      <c r="DJ541" s="24"/>
      <c r="DK541" s="24"/>
      <c r="DL541" s="24"/>
      <c r="DM541" s="22"/>
      <c r="DN541" s="91"/>
      <c r="DO541" s="88"/>
      <c r="DP541" s="89"/>
      <c r="DQ541" s="90"/>
      <c r="DR541" s="23"/>
      <c r="DS541" s="23"/>
      <c r="DT541" s="24"/>
      <c r="DU541" s="24"/>
      <c r="DV541" s="24"/>
      <c r="DW541" s="24"/>
      <c r="DX541" s="24"/>
      <c r="DY541" s="24"/>
      <c r="DZ541" s="24"/>
      <c r="EA541" s="24"/>
      <c r="EB541" s="24"/>
      <c r="EC541" s="24"/>
      <c r="ED541" s="22"/>
      <c r="EE541" s="91"/>
      <c r="EF541" s="88"/>
      <c r="EG541" s="89"/>
      <c r="EH541" s="90"/>
      <c r="EI541" s="23"/>
      <c r="EJ541" s="23"/>
      <c r="EK541" s="24"/>
      <c r="EL541" s="24"/>
      <c r="EM541" s="24"/>
      <c r="EN541" s="24"/>
      <c r="EO541" s="24"/>
      <c r="EP541" s="24"/>
      <c r="EQ541" s="24"/>
      <c r="ER541" s="24"/>
      <c r="ES541" s="24"/>
      <c r="ET541" s="24"/>
      <c r="EU541" s="22"/>
      <c r="EV541" s="91"/>
      <c r="EW541" s="88"/>
      <c r="EX541" s="89"/>
      <c r="EY541" s="90"/>
      <c r="EZ541" s="23"/>
      <c r="FA541" s="23"/>
      <c r="FB541" s="24"/>
      <c r="FC541" s="24"/>
      <c r="FD541" s="24"/>
      <c r="FE541" s="24"/>
      <c r="FF541" s="24"/>
      <c r="FG541" s="24"/>
      <c r="FH541" s="24"/>
      <c r="FI541" s="24"/>
      <c r="FJ541" s="24"/>
      <c r="FK541" s="24"/>
      <c r="FL541" s="22"/>
      <c r="FM541" s="91"/>
      <c r="FN541" s="88"/>
      <c r="FO541" s="89"/>
      <c r="FP541" s="90"/>
      <c r="FQ541" s="23"/>
      <c r="FR541" s="23"/>
      <c r="FS541" s="24"/>
      <c r="FT541" s="24"/>
      <c r="FU541" s="24"/>
      <c r="FV541" s="24"/>
      <c r="FW541" s="24"/>
      <c r="FX541" s="24"/>
      <c r="FY541" s="24"/>
      <c r="FZ541" s="24"/>
      <c r="GA541" s="24"/>
      <c r="GB541" s="24"/>
      <c r="GC541" s="22"/>
      <c r="GD541" s="91"/>
      <c r="GE541" s="88"/>
      <c r="GF541" s="89"/>
      <c r="GG541" s="90"/>
      <c r="GH541" s="23"/>
      <c r="GI541" s="23"/>
      <c r="GJ541" s="24"/>
      <c r="GK541" s="24"/>
      <c r="GL541" s="24"/>
      <c r="GM541" s="24"/>
      <c r="GN541" s="24"/>
      <c r="GO541" s="24"/>
      <c r="GP541" s="24"/>
      <c r="GQ541" s="24"/>
      <c r="GR541" s="24"/>
      <c r="GS541" s="24"/>
      <c r="GT541" s="22"/>
      <c r="GU541" s="91"/>
      <c r="GV541" s="88"/>
      <c r="GW541" s="89"/>
      <c r="GX541" s="90"/>
      <c r="GY541" s="23"/>
      <c r="GZ541" s="23"/>
      <c r="HA541" s="24"/>
      <c r="HB541" s="24"/>
      <c r="HC541" s="24"/>
      <c r="HD541" s="24"/>
      <c r="HE541" s="24"/>
      <c r="HF541" s="24"/>
      <c r="HG541" s="24"/>
      <c r="HH541" s="24"/>
      <c r="HI541" s="24"/>
      <c r="HJ541" s="24"/>
      <c r="HK541" s="22"/>
      <c r="HL541" s="91"/>
      <c r="HM541" s="88"/>
      <c r="HN541" s="89"/>
      <c r="HO541" s="90"/>
      <c r="HP541" s="23"/>
      <c r="HQ541" s="23"/>
      <c r="HR541" s="24"/>
      <c r="HS541" s="24"/>
      <c r="HT541" s="24"/>
      <c r="HU541" s="24"/>
      <c r="HV541" s="24"/>
      <c r="HW541" s="24"/>
      <c r="HX541" s="24"/>
      <c r="HY541" s="24"/>
      <c r="HZ541" s="24"/>
      <c r="IA541" s="24"/>
      <c r="IB541" s="22"/>
      <c r="IC541" s="91"/>
      <c r="ID541" s="88"/>
      <c r="IE541" s="89"/>
      <c r="IF541" s="90"/>
      <c r="IG541" s="23"/>
      <c r="IH541" s="23"/>
      <c r="II541" s="24"/>
      <c r="IJ541" s="24"/>
      <c r="IK541" s="24"/>
      <c r="IL541" s="24"/>
      <c r="IM541" s="24"/>
      <c r="IN541" s="24"/>
      <c r="IO541" s="24"/>
      <c r="IP541" s="24"/>
      <c r="IQ541" s="24"/>
      <c r="IR541" s="24"/>
      <c r="IS541" s="22"/>
    </row>
    <row r="542" spans="1:253" ht="17.25" customHeight="1">
      <c r="A542" s="100"/>
      <c r="B542" s="88"/>
      <c r="C542" s="23"/>
      <c r="D542" s="23"/>
      <c r="E542" s="23"/>
      <c r="F542" s="23">
        <v>2018</v>
      </c>
      <c r="G542" s="24">
        <f aca="true" t="shared" si="283" ref="G542:G549">I542+K542+M542+O542</f>
        <v>0</v>
      </c>
      <c r="H542" s="24">
        <f aca="true" t="shared" si="284" ref="H542:H549">J542+L542+N542+P542</f>
        <v>0</v>
      </c>
      <c r="I542" s="24">
        <f t="shared" si="282"/>
        <v>0</v>
      </c>
      <c r="J542" s="24">
        <f t="shared" si="282"/>
        <v>0</v>
      </c>
      <c r="K542" s="24">
        <f t="shared" si="282"/>
        <v>0</v>
      </c>
      <c r="L542" s="24">
        <f t="shared" si="282"/>
        <v>0</v>
      </c>
      <c r="M542" s="24">
        <f t="shared" si="282"/>
        <v>0</v>
      </c>
      <c r="N542" s="24">
        <f t="shared" si="282"/>
        <v>0</v>
      </c>
      <c r="O542" s="24">
        <f t="shared" si="282"/>
        <v>0</v>
      </c>
      <c r="P542" s="24">
        <f t="shared" si="282"/>
        <v>0</v>
      </c>
      <c r="Q542" s="91"/>
      <c r="R542" s="89"/>
      <c r="S542" s="89"/>
      <c r="T542" s="49"/>
      <c r="U542" s="49"/>
      <c r="V542" s="50"/>
      <c r="W542" s="50"/>
      <c r="X542" s="50"/>
      <c r="Y542" s="50"/>
      <c r="Z542" s="50"/>
      <c r="AA542" s="50"/>
      <c r="AB542" s="50"/>
      <c r="AC542" s="50"/>
      <c r="AD542" s="50"/>
      <c r="AE542" s="50"/>
      <c r="AF542" s="47"/>
      <c r="AG542" s="98"/>
      <c r="AH542" s="89"/>
      <c r="AI542" s="89"/>
      <c r="AJ542" s="89"/>
      <c r="AK542" s="49"/>
      <c r="AL542" s="49"/>
      <c r="AM542" s="50"/>
      <c r="AN542" s="50"/>
      <c r="AO542" s="50"/>
      <c r="AP542" s="50"/>
      <c r="AQ542" s="50"/>
      <c r="AR542" s="50"/>
      <c r="AS542" s="50"/>
      <c r="AT542" s="50"/>
      <c r="AU542" s="50"/>
      <c r="AV542" s="50"/>
      <c r="AW542" s="47"/>
      <c r="AX542" s="98"/>
      <c r="AY542" s="89"/>
      <c r="AZ542" s="89"/>
      <c r="BA542" s="89"/>
      <c r="BB542" s="49"/>
      <c r="BC542" s="49"/>
      <c r="BD542" s="50"/>
      <c r="BE542" s="50"/>
      <c r="BF542" s="50"/>
      <c r="BG542" s="50"/>
      <c r="BH542" s="50"/>
      <c r="BI542" s="50"/>
      <c r="BJ542" s="50"/>
      <c r="BK542" s="50"/>
      <c r="BL542" s="50"/>
      <c r="BM542" s="50"/>
      <c r="BN542" s="47"/>
      <c r="BO542" s="98"/>
      <c r="BP542" s="89"/>
      <c r="BQ542" s="89"/>
      <c r="BR542" s="89"/>
      <c r="BS542" s="49"/>
      <c r="BT542" s="49"/>
      <c r="BU542" s="50"/>
      <c r="BV542" s="50"/>
      <c r="BW542" s="50"/>
      <c r="BX542" s="50"/>
      <c r="BY542" s="50"/>
      <c r="BZ542" s="50"/>
      <c r="CA542" s="50"/>
      <c r="CB542" s="50"/>
      <c r="CC542" s="50"/>
      <c r="CD542" s="50"/>
      <c r="CE542" s="47"/>
      <c r="CF542" s="98"/>
      <c r="CG542" s="89"/>
      <c r="CH542" s="89"/>
      <c r="CI542" s="89"/>
      <c r="CJ542" s="49"/>
      <c r="CK542" s="49"/>
      <c r="CL542" s="50"/>
      <c r="CM542" s="50"/>
      <c r="CN542" s="50"/>
      <c r="CO542" s="50"/>
      <c r="CP542" s="50"/>
      <c r="CQ542" s="50"/>
      <c r="CR542" s="50"/>
      <c r="CS542" s="50"/>
      <c r="CT542" s="50"/>
      <c r="CU542" s="50"/>
      <c r="CV542" s="47"/>
      <c r="CW542" s="98"/>
      <c r="CX542" s="89"/>
      <c r="CY542" s="89"/>
      <c r="CZ542" s="89"/>
      <c r="DA542" s="49"/>
      <c r="DB542" s="49"/>
      <c r="DC542" s="50"/>
      <c r="DD542" s="51"/>
      <c r="DE542" s="24"/>
      <c r="DF542" s="24"/>
      <c r="DG542" s="24"/>
      <c r="DH542" s="24"/>
      <c r="DI542" s="24"/>
      <c r="DJ542" s="24"/>
      <c r="DK542" s="24"/>
      <c r="DL542" s="24"/>
      <c r="DM542" s="22"/>
      <c r="DN542" s="91"/>
      <c r="DO542" s="88"/>
      <c r="DP542" s="89"/>
      <c r="DQ542" s="90"/>
      <c r="DR542" s="23"/>
      <c r="DS542" s="23"/>
      <c r="DT542" s="24"/>
      <c r="DU542" s="24"/>
      <c r="DV542" s="24"/>
      <c r="DW542" s="24"/>
      <c r="DX542" s="24"/>
      <c r="DY542" s="24"/>
      <c r="DZ542" s="24"/>
      <c r="EA542" s="24"/>
      <c r="EB542" s="24"/>
      <c r="EC542" s="24"/>
      <c r="ED542" s="22"/>
      <c r="EE542" s="91"/>
      <c r="EF542" s="88"/>
      <c r="EG542" s="89"/>
      <c r="EH542" s="90"/>
      <c r="EI542" s="23"/>
      <c r="EJ542" s="23"/>
      <c r="EK542" s="24"/>
      <c r="EL542" s="24"/>
      <c r="EM542" s="24"/>
      <c r="EN542" s="24"/>
      <c r="EO542" s="24"/>
      <c r="EP542" s="24"/>
      <c r="EQ542" s="24"/>
      <c r="ER542" s="24"/>
      <c r="ES542" s="24"/>
      <c r="ET542" s="24"/>
      <c r="EU542" s="22"/>
      <c r="EV542" s="91"/>
      <c r="EW542" s="88"/>
      <c r="EX542" s="89"/>
      <c r="EY542" s="90"/>
      <c r="EZ542" s="23"/>
      <c r="FA542" s="23"/>
      <c r="FB542" s="24"/>
      <c r="FC542" s="24"/>
      <c r="FD542" s="24"/>
      <c r="FE542" s="24"/>
      <c r="FF542" s="24"/>
      <c r="FG542" s="24"/>
      <c r="FH542" s="24"/>
      <c r="FI542" s="24"/>
      <c r="FJ542" s="24"/>
      <c r="FK542" s="24"/>
      <c r="FL542" s="22"/>
      <c r="FM542" s="91"/>
      <c r="FN542" s="88"/>
      <c r="FO542" s="89"/>
      <c r="FP542" s="90"/>
      <c r="FQ542" s="23"/>
      <c r="FR542" s="23"/>
      <c r="FS542" s="24"/>
      <c r="FT542" s="24"/>
      <c r="FU542" s="24"/>
      <c r="FV542" s="24"/>
      <c r="FW542" s="24"/>
      <c r="FX542" s="24"/>
      <c r="FY542" s="24"/>
      <c r="FZ542" s="24"/>
      <c r="GA542" s="24"/>
      <c r="GB542" s="24"/>
      <c r="GC542" s="22"/>
      <c r="GD542" s="91"/>
      <c r="GE542" s="88"/>
      <c r="GF542" s="89"/>
      <c r="GG542" s="90"/>
      <c r="GH542" s="23"/>
      <c r="GI542" s="23"/>
      <c r="GJ542" s="24"/>
      <c r="GK542" s="24"/>
      <c r="GL542" s="24"/>
      <c r="GM542" s="24"/>
      <c r="GN542" s="24"/>
      <c r="GO542" s="24"/>
      <c r="GP542" s="24"/>
      <c r="GQ542" s="24"/>
      <c r="GR542" s="24"/>
      <c r="GS542" s="24"/>
      <c r="GT542" s="22"/>
      <c r="GU542" s="91"/>
      <c r="GV542" s="88"/>
      <c r="GW542" s="89"/>
      <c r="GX542" s="90"/>
      <c r="GY542" s="23"/>
      <c r="GZ542" s="23"/>
      <c r="HA542" s="24"/>
      <c r="HB542" s="24"/>
      <c r="HC542" s="24"/>
      <c r="HD542" s="24"/>
      <c r="HE542" s="24"/>
      <c r="HF542" s="24"/>
      <c r="HG542" s="24"/>
      <c r="HH542" s="24"/>
      <c r="HI542" s="24"/>
      <c r="HJ542" s="24"/>
      <c r="HK542" s="22"/>
      <c r="HL542" s="91"/>
      <c r="HM542" s="88"/>
      <c r="HN542" s="89"/>
      <c r="HO542" s="90"/>
      <c r="HP542" s="23"/>
      <c r="HQ542" s="23"/>
      <c r="HR542" s="24"/>
      <c r="HS542" s="24"/>
      <c r="HT542" s="24"/>
      <c r="HU542" s="24"/>
      <c r="HV542" s="24"/>
      <c r="HW542" s="24"/>
      <c r="HX542" s="24"/>
      <c r="HY542" s="24"/>
      <c r="HZ542" s="24"/>
      <c r="IA542" s="24"/>
      <c r="IB542" s="22"/>
      <c r="IC542" s="91"/>
      <c r="ID542" s="88"/>
      <c r="IE542" s="89"/>
      <c r="IF542" s="90"/>
      <c r="IG542" s="23"/>
      <c r="IH542" s="23"/>
      <c r="II542" s="24"/>
      <c r="IJ542" s="24"/>
      <c r="IK542" s="24"/>
      <c r="IL542" s="24"/>
      <c r="IM542" s="24"/>
      <c r="IN542" s="24"/>
      <c r="IO542" s="24"/>
      <c r="IP542" s="24"/>
      <c r="IQ542" s="24"/>
      <c r="IR542" s="24"/>
      <c r="IS542" s="22"/>
    </row>
    <row r="543" spans="1:253" ht="19.5" customHeight="1">
      <c r="A543" s="100"/>
      <c r="B543" s="88"/>
      <c r="C543" s="23"/>
      <c r="D543" s="23"/>
      <c r="E543" s="23"/>
      <c r="F543" s="23">
        <v>2019</v>
      </c>
      <c r="G543" s="24">
        <f t="shared" si="283"/>
        <v>0</v>
      </c>
      <c r="H543" s="24">
        <f t="shared" si="284"/>
        <v>0</v>
      </c>
      <c r="I543" s="24">
        <f t="shared" si="282"/>
        <v>0</v>
      </c>
      <c r="J543" s="24">
        <f t="shared" si="282"/>
        <v>0</v>
      </c>
      <c r="K543" s="24">
        <f t="shared" si="282"/>
        <v>0</v>
      </c>
      <c r="L543" s="24">
        <f t="shared" si="282"/>
        <v>0</v>
      </c>
      <c r="M543" s="24">
        <f t="shared" si="282"/>
        <v>0</v>
      </c>
      <c r="N543" s="24">
        <f t="shared" si="282"/>
        <v>0</v>
      </c>
      <c r="O543" s="24">
        <f t="shared" si="282"/>
        <v>0</v>
      </c>
      <c r="P543" s="24">
        <f t="shared" si="282"/>
        <v>0</v>
      </c>
      <c r="Q543" s="91"/>
      <c r="R543" s="89"/>
      <c r="S543" s="89"/>
      <c r="T543" s="49"/>
      <c r="U543" s="49"/>
      <c r="V543" s="50"/>
      <c r="W543" s="50"/>
      <c r="X543" s="50"/>
      <c r="Y543" s="50"/>
      <c r="Z543" s="50"/>
      <c r="AA543" s="50"/>
      <c r="AB543" s="50"/>
      <c r="AC543" s="50"/>
      <c r="AD543" s="50"/>
      <c r="AE543" s="50"/>
      <c r="AF543" s="47"/>
      <c r="AG543" s="98"/>
      <c r="AH543" s="89"/>
      <c r="AI543" s="89"/>
      <c r="AJ543" s="89"/>
      <c r="AK543" s="49"/>
      <c r="AL543" s="49"/>
      <c r="AM543" s="50"/>
      <c r="AN543" s="50"/>
      <c r="AO543" s="50"/>
      <c r="AP543" s="50"/>
      <c r="AQ543" s="50"/>
      <c r="AR543" s="50"/>
      <c r="AS543" s="50"/>
      <c r="AT543" s="50"/>
      <c r="AU543" s="50"/>
      <c r="AV543" s="50"/>
      <c r="AW543" s="47"/>
      <c r="AX543" s="98"/>
      <c r="AY543" s="89"/>
      <c r="AZ543" s="89"/>
      <c r="BA543" s="89"/>
      <c r="BB543" s="49"/>
      <c r="BC543" s="49"/>
      <c r="BD543" s="50"/>
      <c r="BE543" s="50"/>
      <c r="BF543" s="50"/>
      <c r="BG543" s="50"/>
      <c r="BH543" s="50"/>
      <c r="BI543" s="50"/>
      <c r="BJ543" s="50"/>
      <c r="BK543" s="50"/>
      <c r="BL543" s="50"/>
      <c r="BM543" s="50"/>
      <c r="BN543" s="47"/>
      <c r="BO543" s="98"/>
      <c r="BP543" s="89"/>
      <c r="BQ543" s="89"/>
      <c r="BR543" s="89"/>
      <c r="BS543" s="49"/>
      <c r="BT543" s="49"/>
      <c r="BU543" s="50"/>
      <c r="BV543" s="50"/>
      <c r="BW543" s="50"/>
      <c r="BX543" s="50"/>
      <c r="BY543" s="50"/>
      <c r="BZ543" s="50"/>
      <c r="CA543" s="50"/>
      <c r="CB543" s="50"/>
      <c r="CC543" s="50"/>
      <c r="CD543" s="50"/>
      <c r="CE543" s="47"/>
      <c r="CF543" s="98"/>
      <c r="CG543" s="89"/>
      <c r="CH543" s="89"/>
      <c r="CI543" s="89"/>
      <c r="CJ543" s="49"/>
      <c r="CK543" s="49"/>
      <c r="CL543" s="50"/>
      <c r="CM543" s="50"/>
      <c r="CN543" s="50"/>
      <c r="CO543" s="50"/>
      <c r="CP543" s="50"/>
      <c r="CQ543" s="50"/>
      <c r="CR543" s="50"/>
      <c r="CS543" s="50"/>
      <c r="CT543" s="50"/>
      <c r="CU543" s="50"/>
      <c r="CV543" s="47"/>
      <c r="CW543" s="98"/>
      <c r="CX543" s="89"/>
      <c r="CY543" s="89"/>
      <c r="CZ543" s="89"/>
      <c r="DA543" s="49"/>
      <c r="DB543" s="49"/>
      <c r="DC543" s="50"/>
      <c r="DD543" s="51"/>
      <c r="DE543" s="24"/>
      <c r="DF543" s="24"/>
      <c r="DG543" s="24"/>
      <c r="DH543" s="24"/>
      <c r="DI543" s="24"/>
      <c r="DJ543" s="24"/>
      <c r="DK543" s="24"/>
      <c r="DL543" s="24"/>
      <c r="DM543" s="22"/>
      <c r="DN543" s="91"/>
      <c r="DO543" s="88"/>
      <c r="DP543" s="89"/>
      <c r="DQ543" s="90"/>
      <c r="DR543" s="23"/>
      <c r="DS543" s="23"/>
      <c r="DT543" s="24"/>
      <c r="DU543" s="24"/>
      <c r="DV543" s="24"/>
      <c r="DW543" s="24"/>
      <c r="DX543" s="24"/>
      <c r="DY543" s="24"/>
      <c r="DZ543" s="24"/>
      <c r="EA543" s="24"/>
      <c r="EB543" s="24"/>
      <c r="EC543" s="24"/>
      <c r="ED543" s="22"/>
      <c r="EE543" s="91"/>
      <c r="EF543" s="88"/>
      <c r="EG543" s="89"/>
      <c r="EH543" s="90"/>
      <c r="EI543" s="23"/>
      <c r="EJ543" s="23"/>
      <c r="EK543" s="24"/>
      <c r="EL543" s="24"/>
      <c r="EM543" s="24"/>
      <c r="EN543" s="24"/>
      <c r="EO543" s="24"/>
      <c r="EP543" s="24"/>
      <c r="EQ543" s="24"/>
      <c r="ER543" s="24"/>
      <c r="ES543" s="24"/>
      <c r="ET543" s="24"/>
      <c r="EU543" s="22"/>
      <c r="EV543" s="91"/>
      <c r="EW543" s="88"/>
      <c r="EX543" s="89"/>
      <c r="EY543" s="90"/>
      <c r="EZ543" s="23"/>
      <c r="FA543" s="23"/>
      <c r="FB543" s="24"/>
      <c r="FC543" s="24"/>
      <c r="FD543" s="24"/>
      <c r="FE543" s="24"/>
      <c r="FF543" s="24"/>
      <c r="FG543" s="24"/>
      <c r="FH543" s="24"/>
      <c r="FI543" s="24"/>
      <c r="FJ543" s="24"/>
      <c r="FK543" s="24"/>
      <c r="FL543" s="22"/>
      <c r="FM543" s="91"/>
      <c r="FN543" s="88"/>
      <c r="FO543" s="89"/>
      <c r="FP543" s="90"/>
      <c r="FQ543" s="23"/>
      <c r="FR543" s="23"/>
      <c r="FS543" s="24"/>
      <c r="FT543" s="24"/>
      <c r="FU543" s="24"/>
      <c r="FV543" s="24"/>
      <c r="FW543" s="24"/>
      <c r="FX543" s="24"/>
      <c r="FY543" s="24"/>
      <c r="FZ543" s="24"/>
      <c r="GA543" s="24"/>
      <c r="GB543" s="24"/>
      <c r="GC543" s="22"/>
      <c r="GD543" s="91"/>
      <c r="GE543" s="88"/>
      <c r="GF543" s="89"/>
      <c r="GG543" s="90"/>
      <c r="GH543" s="23"/>
      <c r="GI543" s="23"/>
      <c r="GJ543" s="24"/>
      <c r="GK543" s="24"/>
      <c r="GL543" s="24"/>
      <c r="GM543" s="24"/>
      <c r="GN543" s="24"/>
      <c r="GO543" s="24"/>
      <c r="GP543" s="24"/>
      <c r="GQ543" s="24"/>
      <c r="GR543" s="24"/>
      <c r="GS543" s="24"/>
      <c r="GT543" s="22"/>
      <c r="GU543" s="91"/>
      <c r="GV543" s="88"/>
      <c r="GW543" s="89"/>
      <c r="GX543" s="90"/>
      <c r="GY543" s="23"/>
      <c r="GZ543" s="23"/>
      <c r="HA543" s="24"/>
      <c r="HB543" s="24"/>
      <c r="HC543" s="24"/>
      <c r="HD543" s="24"/>
      <c r="HE543" s="24"/>
      <c r="HF543" s="24"/>
      <c r="HG543" s="24"/>
      <c r="HH543" s="24"/>
      <c r="HI543" s="24"/>
      <c r="HJ543" s="24"/>
      <c r="HK543" s="22"/>
      <c r="HL543" s="91"/>
      <c r="HM543" s="88"/>
      <c r="HN543" s="89"/>
      <c r="HO543" s="90"/>
      <c r="HP543" s="23"/>
      <c r="HQ543" s="23"/>
      <c r="HR543" s="24"/>
      <c r="HS543" s="24"/>
      <c r="HT543" s="24"/>
      <c r="HU543" s="24"/>
      <c r="HV543" s="24"/>
      <c r="HW543" s="24"/>
      <c r="HX543" s="24"/>
      <c r="HY543" s="24"/>
      <c r="HZ543" s="24"/>
      <c r="IA543" s="24"/>
      <c r="IB543" s="22"/>
      <c r="IC543" s="91"/>
      <c r="ID543" s="88"/>
      <c r="IE543" s="89"/>
      <c r="IF543" s="90"/>
      <c r="IG543" s="23"/>
      <c r="IH543" s="23"/>
      <c r="II543" s="24"/>
      <c r="IJ543" s="24"/>
      <c r="IK543" s="24"/>
      <c r="IL543" s="24"/>
      <c r="IM543" s="24"/>
      <c r="IN543" s="24"/>
      <c r="IO543" s="24"/>
      <c r="IP543" s="24"/>
      <c r="IQ543" s="24"/>
      <c r="IR543" s="24"/>
      <c r="IS543" s="22"/>
    </row>
    <row r="544" spans="1:253" ht="18" customHeight="1">
      <c r="A544" s="100"/>
      <c r="B544" s="88"/>
      <c r="C544" s="19"/>
      <c r="D544" s="19"/>
      <c r="E544" s="19"/>
      <c r="F544" s="23">
        <v>2020</v>
      </c>
      <c r="G544" s="24">
        <f t="shared" si="283"/>
        <v>0</v>
      </c>
      <c r="H544" s="24">
        <f t="shared" si="284"/>
        <v>0</v>
      </c>
      <c r="I544" s="24">
        <f t="shared" si="282"/>
        <v>0</v>
      </c>
      <c r="J544" s="24">
        <f t="shared" si="282"/>
        <v>0</v>
      </c>
      <c r="K544" s="24">
        <f t="shared" si="282"/>
        <v>0</v>
      </c>
      <c r="L544" s="24">
        <f t="shared" si="282"/>
        <v>0</v>
      </c>
      <c r="M544" s="24">
        <f t="shared" si="282"/>
        <v>0</v>
      </c>
      <c r="N544" s="24">
        <f t="shared" si="282"/>
        <v>0</v>
      </c>
      <c r="O544" s="24">
        <f t="shared" si="282"/>
        <v>0</v>
      </c>
      <c r="P544" s="24">
        <f t="shared" si="282"/>
        <v>0</v>
      </c>
      <c r="Q544" s="91"/>
      <c r="R544" s="89"/>
      <c r="S544" s="89"/>
      <c r="T544" s="61"/>
      <c r="U544" s="49"/>
      <c r="V544" s="50"/>
      <c r="W544" s="50"/>
      <c r="X544" s="50"/>
      <c r="Y544" s="50"/>
      <c r="Z544" s="50"/>
      <c r="AA544" s="50"/>
      <c r="AB544" s="50"/>
      <c r="AC544" s="50"/>
      <c r="AD544" s="50"/>
      <c r="AE544" s="50"/>
      <c r="AF544" s="47"/>
      <c r="AG544" s="98"/>
      <c r="AH544" s="89"/>
      <c r="AI544" s="89"/>
      <c r="AJ544" s="89"/>
      <c r="AK544" s="61"/>
      <c r="AL544" s="49"/>
      <c r="AM544" s="50"/>
      <c r="AN544" s="50"/>
      <c r="AO544" s="50"/>
      <c r="AP544" s="50"/>
      <c r="AQ544" s="50"/>
      <c r="AR544" s="50"/>
      <c r="AS544" s="50"/>
      <c r="AT544" s="50"/>
      <c r="AU544" s="50"/>
      <c r="AV544" s="50"/>
      <c r="AW544" s="47"/>
      <c r="AX544" s="98"/>
      <c r="AY544" s="89"/>
      <c r="AZ544" s="89"/>
      <c r="BA544" s="89"/>
      <c r="BB544" s="61"/>
      <c r="BC544" s="49"/>
      <c r="BD544" s="50"/>
      <c r="BE544" s="50"/>
      <c r="BF544" s="50"/>
      <c r="BG544" s="50"/>
      <c r="BH544" s="50"/>
      <c r="BI544" s="50"/>
      <c r="BJ544" s="50"/>
      <c r="BK544" s="50"/>
      <c r="BL544" s="50"/>
      <c r="BM544" s="50"/>
      <c r="BN544" s="47"/>
      <c r="BO544" s="98"/>
      <c r="BP544" s="89"/>
      <c r="BQ544" s="89"/>
      <c r="BR544" s="89"/>
      <c r="BS544" s="61"/>
      <c r="BT544" s="49"/>
      <c r="BU544" s="50"/>
      <c r="BV544" s="50"/>
      <c r="BW544" s="50"/>
      <c r="BX544" s="50"/>
      <c r="BY544" s="50"/>
      <c r="BZ544" s="50"/>
      <c r="CA544" s="50"/>
      <c r="CB544" s="50"/>
      <c r="CC544" s="50"/>
      <c r="CD544" s="50"/>
      <c r="CE544" s="47"/>
      <c r="CF544" s="98"/>
      <c r="CG544" s="89"/>
      <c r="CH544" s="89"/>
      <c r="CI544" s="89"/>
      <c r="CJ544" s="61"/>
      <c r="CK544" s="49"/>
      <c r="CL544" s="50"/>
      <c r="CM544" s="50"/>
      <c r="CN544" s="50"/>
      <c r="CO544" s="50"/>
      <c r="CP544" s="50"/>
      <c r="CQ544" s="50"/>
      <c r="CR544" s="50"/>
      <c r="CS544" s="50"/>
      <c r="CT544" s="50"/>
      <c r="CU544" s="50"/>
      <c r="CV544" s="47"/>
      <c r="CW544" s="98"/>
      <c r="CX544" s="89"/>
      <c r="CY544" s="89"/>
      <c r="CZ544" s="89"/>
      <c r="DA544" s="61"/>
      <c r="DB544" s="49"/>
      <c r="DC544" s="50"/>
      <c r="DD544" s="51"/>
      <c r="DE544" s="24"/>
      <c r="DF544" s="24"/>
      <c r="DG544" s="24"/>
      <c r="DH544" s="24"/>
      <c r="DI544" s="24"/>
      <c r="DJ544" s="24"/>
      <c r="DK544" s="24"/>
      <c r="DL544" s="24"/>
      <c r="DM544" s="22"/>
      <c r="DN544" s="91"/>
      <c r="DO544" s="88"/>
      <c r="DP544" s="89"/>
      <c r="DQ544" s="90"/>
      <c r="DR544" s="19"/>
      <c r="DS544" s="23"/>
      <c r="DT544" s="24"/>
      <c r="DU544" s="24"/>
      <c r="DV544" s="24"/>
      <c r="DW544" s="24"/>
      <c r="DX544" s="24"/>
      <c r="DY544" s="24"/>
      <c r="DZ544" s="24"/>
      <c r="EA544" s="24"/>
      <c r="EB544" s="24"/>
      <c r="EC544" s="24"/>
      <c r="ED544" s="22"/>
      <c r="EE544" s="91"/>
      <c r="EF544" s="88"/>
      <c r="EG544" s="89"/>
      <c r="EH544" s="90"/>
      <c r="EI544" s="19"/>
      <c r="EJ544" s="23"/>
      <c r="EK544" s="24"/>
      <c r="EL544" s="24"/>
      <c r="EM544" s="24"/>
      <c r="EN544" s="24"/>
      <c r="EO544" s="24"/>
      <c r="EP544" s="24"/>
      <c r="EQ544" s="24"/>
      <c r="ER544" s="24"/>
      <c r="ES544" s="24"/>
      <c r="ET544" s="24"/>
      <c r="EU544" s="22"/>
      <c r="EV544" s="91"/>
      <c r="EW544" s="88"/>
      <c r="EX544" s="89"/>
      <c r="EY544" s="90"/>
      <c r="EZ544" s="19"/>
      <c r="FA544" s="23"/>
      <c r="FB544" s="24"/>
      <c r="FC544" s="24"/>
      <c r="FD544" s="24"/>
      <c r="FE544" s="24"/>
      <c r="FF544" s="24"/>
      <c r="FG544" s="24"/>
      <c r="FH544" s="24"/>
      <c r="FI544" s="24"/>
      <c r="FJ544" s="24"/>
      <c r="FK544" s="24"/>
      <c r="FL544" s="22"/>
      <c r="FM544" s="91"/>
      <c r="FN544" s="88"/>
      <c r="FO544" s="89"/>
      <c r="FP544" s="90"/>
      <c r="FQ544" s="19"/>
      <c r="FR544" s="23"/>
      <c r="FS544" s="24"/>
      <c r="FT544" s="24"/>
      <c r="FU544" s="24"/>
      <c r="FV544" s="24"/>
      <c r="FW544" s="24"/>
      <c r="FX544" s="24"/>
      <c r="FY544" s="24"/>
      <c r="FZ544" s="24"/>
      <c r="GA544" s="24"/>
      <c r="GB544" s="24"/>
      <c r="GC544" s="22"/>
      <c r="GD544" s="91"/>
      <c r="GE544" s="88"/>
      <c r="GF544" s="89"/>
      <c r="GG544" s="90"/>
      <c r="GH544" s="19"/>
      <c r="GI544" s="23"/>
      <c r="GJ544" s="24"/>
      <c r="GK544" s="24"/>
      <c r="GL544" s="24"/>
      <c r="GM544" s="24"/>
      <c r="GN544" s="24"/>
      <c r="GO544" s="24"/>
      <c r="GP544" s="24"/>
      <c r="GQ544" s="24"/>
      <c r="GR544" s="24"/>
      <c r="GS544" s="24"/>
      <c r="GT544" s="22"/>
      <c r="GU544" s="91"/>
      <c r="GV544" s="88"/>
      <c r="GW544" s="89"/>
      <c r="GX544" s="90"/>
      <c r="GY544" s="19"/>
      <c r="GZ544" s="23"/>
      <c r="HA544" s="24"/>
      <c r="HB544" s="24"/>
      <c r="HC544" s="24"/>
      <c r="HD544" s="24"/>
      <c r="HE544" s="24"/>
      <c r="HF544" s="24"/>
      <c r="HG544" s="24"/>
      <c r="HH544" s="24"/>
      <c r="HI544" s="24"/>
      <c r="HJ544" s="24"/>
      <c r="HK544" s="22"/>
      <c r="HL544" s="91"/>
      <c r="HM544" s="88"/>
      <c r="HN544" s="89"/>
      <c r="HO544" s="90"/>
      <c r="HP544" s="19"/>
      <c r="HQ544" s="23"/>
      <c r="HR544" s="24"/>
      <c r="HS544" s="24"/>
      <c r="HT544" s="24"/>
      <c r="HU544" s="24"/>
      <c r="HV544" s="24"/>
      <c r="HW544" s="24"/>
      <c r="HX544" s="24"/>
      <c r="HY544" s="24"/>
      <c r="HZ544" s="24"/>
      <c r="IA544" s="24"/>
      <c r="IB544" s="22"/>
      <c r="IC544" s="91"/>
      <c r="ID544" s="88"/>
      <c r="IE544" s="89"/>
      <c r="IF544" s="90"/>
      <c r="IG544" s="19"/>
      <c r="IH544" s="23"/>
      <c r="II544" s="24"/>
      <c r="IJ544" s="24"/>
      <c r="IK544" s="24"/>
      <c r="IL544" s="24"/>
      <c r="IM544" s="24"/>
      <c r="IN544" s="24"/>
      <c r="IO544" s="24"/>
      <c r="IP544" s="24"/>
      <c r="IQ544" s="24"/>
      <c r="IR544" s="24"/>
      <c r="IS544" s="22"/>
    </row>
    <row r="545" spans="1:240" ht="21.75" customHeight="1">
      <c r="A545" s="100"/>
      <c r="B545" s="88"/>
      <c r="C545" s="19"/>
      <c r="D545" s="19"/>
      <c r="E545" s="19"/>
      <c r="F545" s="23">
        <v>2021</v>
      </c>
      <c r="G545" s="28">
        <f t="shared" si="283"/>
        <v>0</v>
      </c>
      <c r="H545" s="28">
        <f t="shared" si="284"/>
        <v>0</v>
      </c>
      <c r="I545" s="24">
        <f t="shared" si="282"/>
        <v>0</v>
      </c>
      <c r="J545" s="24">
        <f t="shared" si="282"/>
        <v>0</v>
      </c>
      <c r="K545" s="24">
        <f t="shared" si="282"/>
        <v>0</v>
      </c>
      <c r="L545" s="24">
        <f t="shared" si="282"/>
        <v>0</v>
      </c>
      <c r="M545" s="24">
        <f t="shared" si="282"/>
        <v>0</v>
      </c>
      <c r="N545" s="24">
        <f t="shared" si="282"/>
        <v>0</v>
      </c>
      <c r="O545" s="24">
        <f t="shared" si="282"/>
        <v>0</v>
      </c>
      <c r="P545" s="24">
        <f t="shared" si="282"/>
        <v>0</v>
      </c>
      <c r="Q545" s="2"/>
      <c r="AF545" s="66"/>
      <c r="AV545" s="66"/>
      <c r="BL545" s="66"/>
      <c r="CB545" s="66"/>
      <c r="CR545" s="66"/>
      <c r="DH545" s="66"/>
      <c r="DX545" s="66"/>
      <c r="EN545" s="66"/>
      <c r="FD545" s="66"/>
      <c r="FT545" s="66"/>
      <c r="GJ545" s="66"/>
      <c r="GZ545" s="66"/>
      <c r="HP545" s="66"/>
      <c r="IF545" s="66"/>
    </row>
    <row r="546" spans="1:240" ht="21.75" customHeight="1">
      <c r="A546" s="100"/>
      <c r="B546" s="88"/>
      <c r="C546" s="19"/>
      <c r="D546" s="19"/>
      <c r="E546" s="19"/>
      <c r="F546" s="23">
        <v>2022</v>
      </c>
      <c r="G546" s="28">
        <f t="shared" si="283"/>
        <v>0</v>
      </c>
      <c r="H546" s="28">
        <f t="shared" si="284"/>
        <v>0</v>
      </c>
      <c r="I546" s="24">
        <f t="shared" si="282"/>
        <v>0</v>
      </c>
      <c r="J546" s="24">
        <f t="shared" si="282"/>
        <v>0</v>
      </c>
      <c r="K546" s="24">
        <f t="shared" si="282"/>
        <v>0</v>
      </c>
      <c r="L546" s="24">
        <f t="shared" si="282"/>
        <v>0</v>
      </c>
      <c r="M546" s="24">
        <f t="shared" si="282"/>
        <v>0</v>
      </c>
      <c r="N546" s="24">
        <f t="shared" si="282"/>
        <v>0</v>
      </c>
      <c r="O546" s="24">
        <f t="shared" si="282"/>
        <v>0</v>
      </c>
      <c r="P546" s="24">
        <f t="shared" si="282"/>
        <v>0</v>
      </c>
      <c r="Q546" s="2"/>
      <c r="AF546" s="66"/>
      <c r="AV546" s="66"/>
      <c r="BL546" s="66"/>
      <c r="CB546" s="66"/>
      <c r="CR546" s="66"/>
      <c r="DH546" s="66"/>
      <c r="DX546" s="66"/>
      <c r="EN546" s="66"/>
      <c r="FD546" s="66"/>
      <c r="FT546" s="66"/>
      <c r="GJ546" s="66"/>
      <c r="GZ546" s="66"/>
      <c r="HP546" s="66"/>
      <c r="IF546" s="66"/>
    </row>
    <row r="547" spans="1:240" ht="21.75" customHeight="1">
      <c r="A547" s="100"/>
      <c r="B547" s="88"/>
      <c r="C547" s="19"/>
      <c r="D547" s="19"/>
      <c r="E547" s="19"/>
      <c r="F547" s="23">
        <v>2023</v>
      </c>
      <c r="G547" s="28">
        <f t="shared" si="283"/>
        <v>0</v>
      </c>
      <c r="H547" s="28">
        <f t="shared" si="284"/>
        <v>0</v>
      </c>
      <c r="I547" s="24">
        <f t="shared" si="282"/>
        <v>0</v>
      </c>
      <c r="J547" s="24">
        <f t="shared" si="282"/>
        <v>0</v>
      </c>
      <c r="K547" s="24">
        <f t="shared" si="282"/>
        <v>0</v>
      </c>
      <c r="L547" s="24">
        <f t="shared" si="282"/>
        <v>0</v>
      </c>
      <c r="M547" s="24">
        <f t="shared" si="282"/>
        <v>0</v>
      </c>
      <c r="N547" s="24">
        <f t="shared" si="282"/>
        <v>0</v>
      </c>
      <c r="O547" s="24">
        <f t="shared" si="282"/>
        <v>0</v>
      </c>
      <c r="P547" s="24">
        <f t="shared" si="282"/>
        <v>0</v>
      </c>
      <c r="Q547" s="2"/>
      <c r="AF547" s="66"/>
      <c r="AV547" s="66"/>
      <c r="BL547" s="66"/>
      <c r="CB547" s="66"/>
      <c r="CR547" s="66"/>
      <c r="DH547" s="66"/>
      <c r="DX547" s="66"/>
      <c r="EN547" s="66"/>
      <c r="FD547" s="66"/>
      <c r="FT547" s="66"/>
      <c r="GJ547" s="66"/>
      <c r="GZ547" s="66"/>
      <c r="HP547" s="66"/>
      <c r="IF547" s="66"/>
    </row>
    <row r="548" spans="1:240" ht="21.75" customHeight="1">
      <c r="A548" s="100"/>
      <c r="B548" s="88"/>
      <c r="C548" s="19"/>
      <c r="D548" s="19"/>
      <c r="E548" s="19"/>
      <c r="F548" s="23">
        <v>2024</v>
      </c>
      <c r="G548" s="28">
        <f t="shared" si="283"/>
        <v>0</v>
      </c>
      <c r="H548" s="28">
        <f t="shared" si="284"/>
        <v>0</v>
      </c>
      <c r="I548" s="24">
        <f t="shared" si="282"/>
        <v>0</v>
      </c>
      <c r="J548" s="24">
        <f t="shared" si="282"/>
        <v>0</v>
      </c>
      <c r="K548" s="24">
        <f t="shared" si="282"/>
        <v>0</v>
      </c>
      <c r="L548" s="24">
        <f t="shared" si="282"/>
        <v>0</v>
      </c>
      <c r="M548" s="24">
        <f t="shared" si="282"/>
        <v>0</v>
      </c>
      <c r="N548" s="24">
        <f t="shared" si="282"/>
        <v>0</v>
      </c>
      <c r="O548" s="24">
        <f t="shared" si="282"/>
        <v>0</v>
      </c>
      <c r="P548" s="24">
        <f t="shared" si="282"/>
        <v>0</v>
      </c>
      <c r="Q548" s="2"/>
      <c r="AF548" s="66"/>
      <c r="AV548" s="66"/>
      <c r="BL548" s="66"/>
      <c r="CB548" s="66"/>
      <c r="CR548" s="66"/>
      <c r="DH548" s="66"/>
      <c r="DX548" s="66"/>
      <c r="EN548" s="66"/>
      <c r="FD548" s="66"/>
      <c r="FT548" s="66"/>
      <c r="GJ548" s="66"/>
      <c r="GZ548" s="66"/>
      <c r="HP548" s="66"/>
      <c r="IF548" s="66"/>
    </row>
    <row r="549" spans="1:240" ht="21.75" customHeight="1">
      <c r="A549" s="101"/>
      <c r="B549" s="102"/>
      <c r="C549" s="19"/>
      <c r="D549" s="19"/>
      <c r="E549" s="19"/>
      <c r="F549" s="23">
        <v>2025</v>
      </c>
      <c r="G549" s="28">
        <f t="shared" si="283"/>
        <v>0</v>
      </c>
      <c r="H549" s="28">
        <f t="shared" si="284"/>
        <v>0</v>
      </c>
      <c r="I549" s="24">
        <f t="shared" si="282"/>
        <v>0</v>
      </c>
      <c r="J549" s="24">
        <f t="shared" si="282"/>
        <v>0</v>
      </c>
      <c r="K549" s="24">
        <f t="shared" si="282"/>
        <v>0</v>
      </c>
      <c r="L549" s="24">
        <f t="shared" si="282"/>
        <v>0</v>
      </c>
      <c r="M549" s="24">
        <f t="shared" si="282"/>
        <v>0</v>
      </c>
      <c r="N549" s="24">
        <f t="shared" si="282"/>
        <v>0</v>
      </c>
      <c r="O549" s="24">
        <f t="shared" si="282"/>
        <v>0</v>
      </c>
      <c r="P549" s="24">
        <f t="shared" si="282"/>
        <v>0</v>
      </c>
      <c r="Q549" s="2"/>
      <c r="AF549" s="66"/>
      <c r="AV549" s="66"/>
      <c r="BL549" s="66"/>
      <c r="CB549" s="66"/>
      <c r="CR549" s="66"/>
      <c r="DH549" s="66"/>
      <c r="DX549" s="66"/>
      <c r="EN549" s="66"/>
      <c r="FD549" s="66"/>
      <c r="FT549" s="66"/>
      <c r="GJ549" s="66"/>
      <c r="GZ549" s="66"/>
      <c r="HP549" s="66"/>
      <c r="IF549" s="66"/>
    </row>
    <row r="550" spans="1:253" ht="18" customHeight="1">
      <c r="A550" s="99"/>
      <c r="B550" s="85" t="s">
        <v>217</v>
      </c>
      <c r="C550" s="19"/>
      <c r="D550" s="19"/>
      <c r="E550" s="19"/>
      <c r="F550" s="20" t="s">
        <v>23</v>
      </c>
      <c r="G550" s="21">
        <f aca="true" t="shared" si="285" ref="G550:P550">SUM(G551:G561)</f>
        <v>28021.3</v>
      </c>
      <c r="H550" s="21">
        <f t="shared" si="285"/>
        <v>2411.3</v>
      </c>
      <c r="I550" s="21">
        <f t="shared" si="285"/>
        <v>28021.3</v>
      </c>
      <c r="J550" s="21">
        <f t="shared" si="285"/>
        <v>2411.3</v>
      </c>
      <c r="K550" s="21">
        <f t="shared" si="285"/>
        <v>0</v>
      </c>
      <c r="L550" s="21">
        <f t="shared" si="285"/>
        <v>0</v>
      </c>
      <c r="M550" s="21">
        <f t="shared" si="285"/>
        <v>0</v>
      </c>
      <c r="N550" s="21">
        <f t="shared" si="285"/>
        <v>0</v>
      </c>
      <c r="O550" s="21">
        <f t="shared" si="285"/>
        <v>0</v>
      </c>
      <c r="P550" s="21">
        <f t="shared" si="285"/>
        <v>0</v>
      </c>
      <c r="Q550" s="91"/>
      <c r="R550" s="89"/>
      <c r="S550" s="89"/>
      <c r="T550" s="61"/>
      <c r="U550" s="45"/>
      <c r="V550" s="46"/>
      <c r="W550" s="46"/>
      <c r="X550" s="46"/>
      <c r="Y550" s="46"/>
      <c r="Z550" s="46"/>
      <c r="AA550" s="46"/>
      <c r="AB550" s="46"/>
      <c r="AC550" s="46"/>
      <c r="AD550" s="46"/>
      <c r="AE550" s="46"/>
      <c r="AF550" s="47"/>
      <c r="AG550" s="98"/>
      <c r="AH550" s="89"/>
      <c r="AI550" s="89"/>
      <c r="AJ550" s="89"/>
      <c r="AK550" s="61"/>
      <c r="AL550" s="45"/>
      <c r="AM550" s="46"/>
      <c r="AN550" s="46"/>
      <c r="AO550" s="46"/>
      <c r="AP550" s="46"/>
      <c r="AQ550" s="46"/>
      <c r="AR550" s="46"/>
      <c r="AS550" s="46"/>
      <c r="AT550" s="46"/>
      <c r="AU550" s="46"/>
      <c r="AV550" s="46"/>
      <c r="AW550" s="47"/>
      <c r="AX550" s="98"/>
      <c r="AY550" s="89"/>
      <c r="AZ550" s="89"/>
      <c r="BA550" s="89"/>
      <c r="BB550" s="61"/>
      <c r="BC550" s="45"/>
      <c r="BD550" s="46"/>
      <c r="BE550" s="46"/>
      <c r="BF550" s="46"/>
      <c r="BG550" s="46"/>
      <c r="BH550" s="46"/>
      <c r="BI550" s="46"/>
      <c r="BJ550" s="46"/>
      <c r="BK550" s="46"/>
      <c r="BL550" s="46"/>
      <c r="BM550" s="46"/>
      <c r="BN550" s="47"/>
      <c r="BO550" s="98"/>
      <c r="BP550" s="89"/>
      <c r="BQ550" s="89"/>
      <c r="BR550" s="89"/>
      <c r="BS550" s="61"/>
      <c r="BT550" s="45"/>
      <c r="BU550" s="46"/>
      <c r="BV550" s="46"/>
      <c r="BW550" s="46"/>
      <c r="BX550" s="46"/>
      <c r="BY550" s="46"/>
      <c r="BZ550" s="46"/>
      <c r="CA550" s="46"/>
      <c r="CB550" s="46"/>
      <c r="CC550" s="46"/>
      <c r="CD550" s="46"/>
      <c r="CE550" s="47"/>
      <c r="CF550" s="98"/>
      <c r="CG550" s="89"/>
      <c r="CH550" s="89"/>
      <c r="CI550" s="89"/>
      <c r="CJ550" s="61"/>
      <c r="CK550" s="45"/>
      <c r="CL550" s="46"/>
      <c r="CM550" s="46"/>
      <c r="CN550" s="46"/>
      <c r="CO550" s="46"/>
      <c r="CP550" s="46"/>
      <c r="CQ550" s="46"/>
      <c r="CR550" s="46"/>
      <c r="CS550" s="46"/>
      <c r="CT550" s="46"/>
      <c r="CU550" s="46"/>
      <c r="CV550" s="47"/>
      <c r="CW550" s="98"/>
      <c r="CX550" s="89"/>
      <c r="CY550" s="89"/>
      <c r="CZ550" s="89"/>
      <c r="DA550" s="61"/>
      <c r="DB550" s="45"/>
      <c r="DC550" s="46"/>
      <c r="DD550" s="48"/>
      <c r="DE550" s="21"/>
      <c r="DF550" s="21"/>
      <c r="DG550" s="21"/>
      <c r="DH550" s="21"/>
      <c r="DI550" s="21"/>
      <c r="DJ550" s="21"/>
      <c r="DK550" s="21"/>
      <c r="DL550" s="21"/>
      <c r="DM550" s="22"/>
      <c r="DN550" s="91"/>
      <c r="DO550" s="85"/>
      <c r="DP550" s="86"/>
      <c r="DQ550" s="87"/>
      <c r="DR550" s="19"/>
      <c r="DS550" s="20"/>
      <c r="DT550" s="21"/>
      <c r="DU550" s="21"/>
      <c r="DV550" s="21"/>
      <c r="DW550" s="21"/>
      <c r="DX550" s="21"/>
      <c r="DY550" s="21"/>
      <c r="DZ550" s="21"/>
      <c r="EA550" s="21"/>
      <c r="EB550" s="21"/>
      <c r="EC550" s="21"/>
      <c r="ED550" s="22"/>
      <c r="EE550" s="91"/>
      <c r="EF550" s="85"/>
      <c r="EG550" s="86"/>
      <c r="EH550" s="87"/>
      <c r="EI550" s="19"/>
      <c r="EJ550" s="20"/>
      <c r="EK550" s="21"/>
      <c r="EL550" s="21"/>
      <c r="EM550" s="21"/>
      <c r="EN550" s="21"/>
      <c r="EO550" s="21"/>
      <c r="EP550" s="21"/>
      <c r="EQ550" s="21"/>
      <c r="ER550" s="21"/>
      <c r="ES550" s="21"/>
      <c r="ET550" s="21"/>
      <c r="EU550" s="22"/>
      <c r="EV550" s="91"/>
      <c r="EW550" s="85"/>
      <c r="EX550" s="86"/>
      <c r="EY550" s="87"/>
      <c r="EZ550" s="19"/>
      <c r="FA550" s="20"/>
      <c r="FB550" s="21"/>
      <c r="FC550" s="21"/>
      <c r="FD550" s="21"/>
      <c r="FE550" s="21"/>
      <c r="FF550" s="21"/>
      <c r="FG550" s="21"/>
      <c r="FH550" s="21"/>
      <c r="FI550" s="21"/>
      <c r="FJ550" s="21"/>
      <c r="FK550" s="21"/>
      <c r="FL550" s="22"/>
      <c r="FM550" s="91"/>
      <c r="FN550" s="85"/>
      <c r="FO550" s="86"/>
      <c r="FP550" s="87"/>
      <c r="FQ550" s="19"/>
      <c r="FR550" s="20"/>
      <c r="FS550" s="21"/>
      <c r="FT550" s="21"/>
      <c r="FU550" s="21"/>
      <c r="FV550" s="21"/>
      <c r="FW550" s="21"/>
      <c r="FX550" s="21"/>
      <c r="FY550" s="21"/>
      <c r="FZ550" s="21"/>
      <c r="GA550" s="21"/>
      <c r="GB550" s="21"/>
      <c r="GC550" s="22"/>
      <c r="GD550" s="91"/>
      <c r="GE550" s="85"/>
      <c r="GF550" s="86"/>
      <c r="GG550" s="87"/>
      <c r="GH550" s="19"/>
      <c r="GI550" s="20"/>
      <c r="GJ550" s="21"/>
      <c r="GK550" s="21"/>
      <c r="GL550" s="21"/>
      <c r="GM550" s="21"/>
      <c r="GN550" s="21"/>
      <c r="GO550" s="21"/>
      <c r="GP550" s="21"/>
      <c r="GQ550" s="21"/>
      <c r="GR550" s="21"/>
      <c r="GS550" s="21"/>
      <c r="GT550" s="22"/>
      <c r="GU550" s="91"/>
      <c r="GV550" s="85"/>
      <c r="GW550" s="86"/>
      <c r="GX550" s="87"/>
      <c r="GY550" s="19"/>
      <c r="GZ550" s="20"/>
      <c r="HA550" s="21"/>
      <c r="HB550" s="21"/>
      <c r="HC550" s="21"/>
      <c r="HD550" s="21"/>
      <c r="HE550" s="21"/>
      <c r="HF550" s="21"/>
      <c r="HG550" s="21"/>
      <c r="HH550" s="21"/>
      <c r="HI550" s="21"/>
      <c r="HJ550" s="21"/>
      <c r="HK550" s="22"/>
      <c r="HL550" s="91"/>
      <c r="HM550" s="85"/>
      <c r="HN550" s="86"/>
      <c r="HO550" s="87"/>
      <c r="HP550" s="19"/>
      <c r="HQ550" s="20"/>
      <c r="HR550" s="21"/>
      <c r="HS550" s="21"/>
      <c r="HT550" s="21"/>
      <c r="HU550" s="21"/>
      <c r="HV550" s="21"/>
      <c r="HW550" s="21"/>
      <c r="HX550" s="21"/>
      <c r="HY550" s="21"/>
      <c r="HZ550" s="21"/>
      <c r="IA550" s="21"/>
      <c r="IB550" s="22"/>
      <c r="IC550" s="91"/>
      <c r="ID550" s="85"/>
      <c r="IE550" s="86"/>
      <c r="IF550" s="87"/>
      <c r="IG550" s="19"/>
      <c r="IH550" s="20"/>
      <c r="II550" s="21"/>
      <c r="IJ550" s="21"/>
      <c r="IK550" s="21"/>
      <c r="IL550" s="21"/>
      <c r="IM550" s="21"/>
      <c r="IN550" s="21"/>
      <c r="IO550" s="21"/>
      <c r="IP550" s="21"/>
      <c r="IQ550" s="21"/>
      <c r="IR550" s="21"/>
      <c r="IS550" s="22"/>
    </row>
    <row r="551" spans="1:253" ht="21.75" customHeight="1">
      <c r="A551" s="100"/>
      <c r="B551" s="88"/>
      <c r="C551" s="19"/>
      <c r="D551" s="19"/>
      <c r="E551" s="19"/>
      <c r="F551" s="23">
        <v>2015</v>
      </c>
      <c r="G551" s="24">
        <f>I551+K551+M551+O551</f>
        <v>0</v>
      </c>
      <c r="H551" s="24">
        <f>J551+L551+N551+P551</f>
        <v>0</v>
      </c>
      <c r="I551" s="24">
        <f>I467</f>
        <v>0</v>
      </c>
      <c r="J551" s="24">
        <f aca="true" t="shared" si="286" ref="J551:P551">J467</f>
        <v>0</v>
      </c>
      <c r="K551" s="24">
        <f t="shared" si="286"/>
        <v>0</v>
      </c>
      <c r="L551" s="24">
        <f t="shared" si="286"/>
        <v>0</v>
      </c>
      <c r="M551" s="24">
        <f t="shared" si="286"/>
        <v>0</v>
      </c>
      <c r="N551" s="24">
        <f t="shared" si="286"/>
        <v>0</v>
      </c>
      <c r="O551" s="24">
        <f t="shared" si="286"/>
        <v>0</v>
      </c>
      <c r="P551" s="24">
        <f t="shared" si="286"/>
        <v>0</v>
      </c>
      <c r="Q551" s="91"/>
      <c r="R551" s="89"/>
      <c r="S551" s="89"/>
      <c r="T551" s="61"/>
      <c r="U551" s="49"/>
      <c r="V551" s="50"/>
      <c r="W551" s="50"/>
      <c r="X551" s="50"/>
      <c r="Y551" s="50"/>
      <c r="Z551" s="50"/>
      <c r="AA551" s="50"/>
      <c r="AB551" s="50"/>
      <c r="AC551" s="50"/>
      <c r="AD551" s="50"/>
      <c r="AE551" s="50"/>
      <c r="AF551" s="47"/>
      <c r="AG551" s="98"/>
      <c r="AH551" s="89"/>
      <c r="AI551" s="89"/>
      <c r="AJ551" s="89"/>
      <c r="AK551" s="61"/>
      <c r="AL551" s="49"/>
      <c r="AM551" s="50"/>
      <c r="AN551" s="50"/>
      <c r="AO551" s="50"/>
      <c r="AP551" s="50"/>
      <c r="AQ551" s="50"/>
      <c r="AR551" s="50"/>
      <c r="AS551" s="50"/>
      <c r="AT551" s="50"/>
      <c r="AU551" s="50"/>
      <c r="AV551" s="50"/>
      <c r="AW551" s="47"/>
      <c r="AX551" s="98"/>
      <c r="AY551" s="89"/>
      <c r="AZ551" s="89"/>
      <c r="BA551" s="89"/>
      <c r="BB551" s="61"/>
      <c r="BC551" s="49"/>
      <c r="BD551" s="50"/>
      <c r="BE551" s="50"/>
      <c r="BF551" s="50"/>
      <c r="BG551" s="50"/>
      <c r="BH551" s="50"/>
      <c r="BI551" s="50"/>
      <c r="BJ551" s="50"/>
      <c r="BK551" s="50"/>
      <c r="BL551" s="50"/>
      <c r="BM551" s="50"/>
      <c r="BN551" s="47"/>
      <c r="BO551" s="98"/>
      <c r="BP551" s="89"/>
      <c r="BQ551" s="89"/>
      <c r="BR551" s="89"/>
      <c r="BS551" s="61"/>
      <c r="BT551" s="49"/>
      <c r="BU551" s="50"/>
      <c r="BV551" s="50"/>
      <c r="BW551" s="50"/>
      <c r="BX551" s="50"/>
      <c r="BY551" s="50"/>
      <c r="BZ551" s="50"/>
      <c r="CA551" s="50"/>
      <c r="CB551" s="50"/>
      <c r="CC551" s="50"/>
      <c r="CD551" s="50"/>
      <c r="CE551" s="47"/>
      <c r="CF551" s="98"/>
      <c r="CG551" s="89"/>
      <c r="CH551" s="89"/>
      <c r="CI551" s="89"/>
      <c r="CJ551" s="61"/>
      <c r="CK551" s="49"/>
      <c r="CL551" s="50"/>
      <c r="CM551" s="50"/>
      <c r="CN551" s="50"/>
      <c r="CO551" s="50"/>
      <c r="CP551" s="50"/>
      <c r="CQ551" s="50"/>
      <c r="CR551" s="50"/>
      <c r="CS551" s="50"/>
      <c r="CT551" s="50"/>
      <c r="CU551" s="50"/>
      <c r="CV551" s="47"/>
      <c r="CW551" s="98"/>
      <c r="CX551" s="89"/>
      <c r="CY551" s="89"/>
      <c r="CZ551" s="89"/>
      <c r="DA551" s="61"/>
      <c r="DB551" s="49"/>
      <c r="DC551" s="50"/>
      <c r="DD551" s="51"/>
      <c r="DE551" s="24"/>
      <c r="DF551" s="24"/>
      <c r="DG551" s="24"/>
      <c r="DH551" s="24"/>
      <c r="DI551" s="24"/>
      <c r="DJ551" s="24"/>
      <c r="DK551" s="24"/>
      <c r="DL551" s="24"/>
      <c r="DM551" s="22"/>
      <c r="DN551" s="91"/>
      <c r="DO551" s="88"/>
      <c r="DP551" s="89"/>
      <c r="DQ551" s="90"/>
      <c r="DR551" s="19"/>
      <c r="DS551" s="23"/>
      <c r="DT551" s="24"/>
      <c r="DU551" s="24"/>
      <c r="DV551" s="24"/>
      <c r="DW551" s="24"/>
      <c r="DX551" s="24"/>
      <c r="DY551" s="24"/>
      <c r="DZ551" s="24"/>
      <c r="EA551" s="24"/>
      <c r="EB551" s="24"/>
      <c r="EC551" s="24"/>
      <c r="ED551" s="22"/>
      <c r="EE551" s="91"/>
      <c r="EF551" s="88"/>
      <c r="EG551" s="89"/>
      <c r="EH551" s="90"/>
      <c r="EI551" s="19"/>
      <c r="EJ551" s="23"/>
      <c r="EK551" s="24"/>
      <c r="EL551" s="24"/>
      <c r="EM551" s="24"/>
      <c r="EN551" s="24"/>
      <c r="EO551" s="24"/>
      <c r="EP551" s="24"/>
      <c r="EQ551" s="24"/>
      <c r="ER551" s="24"/>
      <c r="ES551" s="24"/>
      <c r="ET551" s="24"/>
      <c r="EU551" s="22"/>
      <c r="EV551" s="91"/>
      <c r="EW551" s="88"/>
      <c r="EX551" s="89"/>
      <c r="EY551" s="90"/>
      <c r="EZ551" s="19"/>
      <c r="FA551" s="23"/>
      <c r="FB551" s="24"/>
      <c r="FC551" s="24"/>
      <c r="FD551" s="24"/>
      <c r="FE551" s="24"/>
      <c r="FF551" s="24"/>
      <c r="FG551" s="24"/>
      <c r="FH551" s="24"/>
      <c r="FI551" s="24"/>
      <c r="FJ551" s="24"/>
      <c r="FK551" s="24"/>
      <c r="FL551" s="22"/>
      <c r="FM551" s="91"/>
      <c r="FN551" s="88"/>
      <c r="FO551" s="89"/>
      <c r="FP551" s="90"/>
      <c r="FQ551" s="19"/>
      <c r="FR551" s="23"/>
      <c r="FS551" s="24"/>
      <c r="FT551" s="24"/>
      <c r="FU551" s="24"/>
      <c r="FV551" s="24"/>
      <c r="FW551" s="24"/>
      <c r="FX551" s="24"/>
      <c r="FY551" s="24"/>
      <c r="FZ551" s="24"/>
      <c r="GA551" s="24"/>
      <c r="GB551" s="24"/>
      <c r="GC551" s="22"/>
      <c r="GD551" s="91"/>
      <c r="GE551" s="88"/>
      <c r="GF551" s="89"/>
      <c r="GG551" s="90"/>
      <c r="GH551" s="19"/>
      <c r="GI551" s="23"/>
      <c r="GJ551" s="24"/>
      <c r="GK551" s="24"/>
      <c r="GL551" s="24"/>
      <c r="GM551" s="24"/>
      <c r="GN551" s="24"/>
      <c r="GO551" s="24"/>
      <c r="GP551" s="24"/>
      <c r="GQ551" s="24"/>
      <c r="GR551" s="24"/>
      <c r="GS551" s="24"/>
      <c r="GT551" s="22"/>
      <c r="GU551" s="91"/>
      <c r="GV551" s="88"/>
      <c r="GW551" s="89"/>
      <c r="GX551" s="90"/>
      <c r="GY551" s="19"/>
      <c r="GZ551" s="23"/>
      <c r="HA551" s="24"/>
      <c r="HB551" s="24"/>
      <c r="HC551" s="24"/>
      <c r="HD551" s="24"/>
      <c r="HE551" s="24"/>
      <c r="HF551" s="24"/>
      <c r="HG551" s="24"/>
      <c r="HH551" s="24"/>
      <c r="HI551" s="24"/>
      <c r="HJ551" s="24"/>
      <c r="HK551" s="22"/>
      <c r="HL551" s="91"/>
      <c r="HM551" s="88"/>
      <c r="HN551" s="89"/>
      <c r="HO551" s="90"/>
      <c r="HP551" s="19"/>
      <c r="HQ551" s="23"/>
      <c r="HR551" s="24"/>
      <c r="HS551" s="24"/>
      <c r="HT551" s="24"/>
      <c r="HU551" s="24"/>
      <c r="HV551" s="24"/>
      <c r="HW551" s="24"/>
      <c r="HX551" s="24"/>
      <c r="HY551" s="24"/>
      <c r="HZ551" s="24"/>
      <c r="IA551" s="24"/>
      <c r="IB551" s="22"/>
      <c r="IC551" s="91"/>
      <c r="ID551" s="88"/>
      <c r="IE551" s="89"/>
      <c r="IF551" s="90"/>
      <c r="IG551" s="19"/>
      <c r="IH551" s="23"/>
      <c r="II551" s="24"/>
      <c r="IJ551" s="24"/>
      <c r="IK551" s="24"/>
      <c r="IL551" s="24"/>
      <c r="IM551" s="24"/>
      <c r="IN551" s="24"/>
      <c r="IO551" s="24"/>
      <c r="IP551" s="24"/>
      <c r="IQ551" s="24"/>
      <c r="IR551" s="24"/>
      <c r="IS551" s="22"/>
    </row>
    <row r="552" spans="1:253" ht="19.5" customHeight="1">
      <c r="A552" s="100"/>
      <c r="B552" s="88"/>
      <c r="C552" s="23"/>
      <c r="D552" s="23"/>
      <c r="E552" s="23"/>
      <c r="F552" s="23">
        <v>2016</v>
      </c>
      <c r="G552" s="24">
        <f aca="true" t="shared" si="287" ref="G552:G561">I552+K552+M552+O552</f>
        <v>0</v>
      </c>
      <c r="H552" s="24">
        <f aca="true" t="shared" si="288" ref="H552:H561">J552+L552+N552+P552</f>
        <v>0</v>
      </c>
      <c r="I552" s="24">
        <f aca="true" t="shared" si="289" ref="I552:P561">I468</f>
        <v>0</v>
      </c>
      <c r="J552" s="24">
        <f t="shared" si="289"/>
        <v>0</v>
      </c>
      <c r="K552" s="24">
        <f t="shared" si="289"/>
        <v>0</v>
      </c>
      <c r="L552" s="24">
        <f t="shared" si="289"/>
        <v>0</v>
      </c>
      <c r="M552" s="24">
        <f t="shared" si="289"/>
        <v>0</v>
      </c>
      <c r="N552" s="24">
        <f t="shared" si="289"/>
        <v>0</v>
      </c>
      <c r="O552" s="24">
        <f t="shared" si="289"/>
        <v>0</v>
      </c>
      <c r="P552" s="24">
        <f t="shared" si="289"/>
        <v>0</v>
      </c>
      <c r="Q552" s="91"/>
      <c r="R552" s="89"/>
      <c r="S552" s="89"/>
      <c r="T552" s="49"/>
      <c r="U552" s="49"/>
      <c r="V552" s="50"/>
      <c r="W552" s="50"/>
      <c r="X552" s="50"/>
      <c r="Y552" s="50"/>
      <c r="Z552" s="50"/>
      <c r="AA552" s="50"/>
      <c r="AB552" s="50"/>
      <c r="AC552" s="50"/>
      <c r="AD552" s="50"/>
      <c r="AE552" s="50"/>
      <c r="AF552" s="47"/>
      <c r="AG552" s="98"/>
      <c r="AH552" s="89"/>
      <c r="AI552" s="89"/>
      <c r="AJ552" s="89"/>
      <c r="AK552" s="49"/>
      <c r="AL552" s="49"/>
      <c r="AM552" s="50"/>
      <c r="AN552" s="50"/>
      <c r="AO552" s="50"/>
      <c r="AP552" s="50"/>
      <c r="AQ552" s="50"/>
      <c r="AR552" s="50"/>
      <c r="AS552" s="50"/>
      <c r="AT552" s="50"/>
      <c r="AU552" s="50"/>
      <c r="AV552" s="50"/>
      <c r="AW552" s="47"/>
      <c r="AX552" s="98"/>
      <c r="AY552" s="89"/>
      <c r="AZ552" s="89"/>
      <c r="BA552" s="89"/>
      <c r="BB552" s="49"/>
      <c r="BC552" s="49"/>
      <c r="BD552" s="50"/>
      <c r="BE552" s="50"/>
      <c r="BF552" s="50"/>
      <c r="BG552" s="50"/>
      <c r="BH552" s="50"/>
      <c r="BI552" s="50"/>
      <c r="BJ552" s="50"/>
      <c r="BK552" s="50"/>
      <c r="BL552" s="50"/>
      <c r="BM552" s="50"/>
      <c r="BN552" s="47"/>
      <c r="BO552" s="98"/>
      <c r="BP552" s="89"/>
      <c r="BQ552" s="89"/>
      <c r="BR552" s="89"/>
      <c r="BS552" s="49"/>
      <c r="BT552" s="49"/>
      <c r="BU552" s="50"/>
      <c r="BV552" s="50"/>
      <c r="BW552" s="50"/>
      <c r="BX552" s="50"/>
      <c r="BY552" s="50"/>
      <c r="BZ552" s="50"/>
      <c r="CA552" s="50"/>
      <c r="CB552" s="50"/>
      <c r="CC552" s="50"/>
      <c r="CD552" s="50"/>
      <c r="CE552" s="47"/>
      <c r="CF552" s="98"/>
      <c r="CG552" s="89"/>
      <c r="CH552" s="89"/>
      <c r="CI552" s="89"/>
      <c r="CJ552" s="49"/>
      <c r="CK552" s="49"/>
      <c r="CL552" s="50"/>
      <c r="CM552" s="50"/>
      <c r="CN552" s="50"/>
      <c r="CO552" s="50"/>
      <c r="CP552" s="50"/>
      <c r="CQ552" s="50"/>
      <c r="CR552" s="50"/>
      <c r="CS552" s="50"/>
      <c r="CT552" s="50"/>
      <c r="CU552" s="50"/>
      <c r="CV552" s="47"/>
      <c r="CW552" s="98"/>
      <c r="CX552" s="89"/>
      <c r="CY552" s="89"/>
      <c r="CZ552" s="89"/>
      <c r="DA552" s="49"/>
      <c r="DB552" s="49"/>
      <c r="DC552" s="50"/>
      <c r="DD552" s="51"/>
      <c r="DE552" s="24"/>
      <c r="DF552" s="24"/>
      <c r="DG552" s="24"/>
      <c r="DH552" s="24"/>
      <c r="DI552" s="24"/>
      <c r="DJ552" s="24"/>
      <c r="DK552" s="24"/>
      <c r="DL552" s="24"/>
      <c r="DM552" s="22"/>
      <c r="DN552" s="91"/>
      <c r="DO552" s="88"/>
      <c r="DP552" s="89"/>
      <c r="DQ552" s="90"/>
      <c r="DR552" s="23"/>
      <c r="DS552" s="23"/>
      <c r="DT552" s="24"/>
      <c r="DU552" s="24"/>
      <c r="DV552" s="24"/>
      <c r="DW552" s="24"/>
      <c r="DX552" s="24"/>
      <c r="DY552" s="24"/>
      <c r="DZ552" s="24"/>
      <c r="EA552" s="24"/>
      <c r="EB552" s="24"/>
      <c r="EC552" s="24"/>
      <c r="ED552" s="22"/>
      <c r="EE552" s="91"/>
      <c r="EF552" s="88"/>
      <c r="EG552" s="89"/>
      <c r="EH552" s="90"/>
      <c r="EI552" s="23"/>
      <c r="EJ552" s="23"/>
      <c r="EK552" s="24"/>
      <c r="EL552" s="24"/>
      <c r="EM552" s="24"/>
      <c r="EN552" s="24"/>
      <c r="EO552" s="24"/>
      <c r="EP552" s="24"/>
      <c r="EQ552" s="24"/>
      <c r="ER552" s="24"/>
      <c r="ES552" s="24"/>
      <c r="ET552" s="24"/>
      <c r="EU552" s="22"/>
      <c r="EV552" s="91"/>
      <c r="EW552" s="88"/>
      <c r="EX552" s="89"/>
      <c r="EY552" s="90"/>
      <c r="EZ552" s="23"/>
      <c r="FA552" s="23"/>
      <c r="FB552" s="24"/>
      <c r="FC552" s="24"/>
      <c r="FD552" s="24"/>
      <c r="FE552" s="24"/>
      <c r="FF552" s="24"/>
      <c r="FG552" s="24"/>
      <c r="FH552" s="24"/>
      <c r="FI552" s="24"/>
      <c r="FJ552" s="24"/>
      <c r="FK552" s="24"/>
      <c r="FL552" s="22"/>
      <c r="FM552" s="91"/>
      <c r="FN552" s="88"/>
      <c r="FO552" s="89"/>
      <c r="FP552" s="90"/>
      <c r="FQ552" s="23"/>
      <c r="FR552" s="23"/>
      <c r="FS552" s="24"/>
      <c r="FT552" s="24"/>
      <c r="FU552" s="24"/>
      <c r="FV552" s="24"/>
      <c r="FW552" s="24"/>
      <c r="FX552" s="24"/>
      <c r="FY552" s="24"/>
      <c r="FZ552" s="24"/>
      <c r="GA552" s="24"/>
      <c r="GB552" s="24"/>
      <c r="GC552" s="22"/>
      <c r="GD552" s="91"/>
      <c r="GE552" s="88"/>
      <c r="GF552" s="89"/>
      <c r="GG552" s="90"/>
      <c r="GH552" s="23"/>
      <c r="GI552" s="23"/>
      <c r="GJ552" s="24"/>
      <c r="GK552" s="24"/>
      <c r="GL552" s="24"/>
      <c r="GM552" s="24"/>
      <c r="GN552" s="24"/>
      <c r="GO552" s="24"/>
      <c r="GP552" s="24"/>
      <c r="GQ552" s="24"/>
      <c r="GR552" s="24"/>
      <c r="GS552" s="24"/>
      <c r="GT552" s="22"/>
      <c r="GU552" s="91"/>
      <c r="GV552" s="88"/>
      <c r="GW552" s="89"/>
      <c r="GX552" s="90"/>
      <c r="GY552" s="23"/>
      <c r="GZ552" s="23"/>
      <c r="HA552" s="24"/>
      <c r="HB552" s="24"/>
      <c r="HC552" s="24"/>
      <c r="HD552" s="24"/>
      <c r="HE552" s="24"/>
      <c r="HF552" s="24"/>
      <c r="HG552" s="24"/>
      <c r="HH552" s="24"/>
      <c r="HI552" s="24"/>
      <c r="HJ552" s="24"/>
      <c r="HK552" s="22"/>
      <c r="HL552" s="91"/>
      <c r="HM552" s="88"/>
      <c r="HN552" s="89"/>
      <c r="HO552" s="90"/>
      <c r="HP552" s="23"/>
      <c r="HQ552" s="23"/>
      <c r="HR552" s="24"/>
      <c r="HS552" s="24"/>
      <c r="HT552" s="24"/>
      <c r="HU552" s="24"/>
      <c r="HV552" s="24"/>
      <c r="HW552" s="24"/>
      <c r="HX552" s="24"/>
      <c r="HY552" s="24"/>
      <c r="HZ552" s="24"/>
      <c r="IA552" s="24"/>
      <c r="IB552" s="22"/>
      <c r="IC552" s="91"/>
      <c r="ID552" s="88"/>
      <c r="IE552" s="89"/>
      <c r="IF552" s="90"/>
      <c r="IG552" s="23"/>
      <c r="IH552" s="23"/>
      <c r="II552" s="24"/>
      <c r="IJ552" s="24"/>
      <c r="IK552" s="24"/>
      <c r="IL552" s="24"/>
      <c r="IM552" s="24"/>
      <c r="IN552" s="24"/>
      <c r="IO552" s="24"/>
      <c r="IP552" s="24"/>
      <c r="IQ552" s="24"/>
      <c r="IR552" s="24"/>
      <c r="IS552" s="22"/>
    </row>
    <row r="553" spans="1:253" ht="18.75" customHeight="1">
      <c r="A553" s="100"/>
      <c r="B553" s="88"/>
      <c r="C553" s="23"/>
      <c r="D553" s="23"/>
      <c r="E553" s="23"/>
      <c r="F553" s="23">
        <v>2017</v>
      </c>
      <c r="G553" s="24">
        <f t="shared" si="287"/>
        <v>0</v>
      </c>
      <c r="H553" s="24">
        <f t="shared" si="288"/>
        <v>0</v>
      </c>
      <c r="I553" s="24">
        <f t="shared" si="289"/>
        <v>0</v>
      </c>
      <c r="J553" s="24">
        <f t="shared" si="289"/>
        <v>0</v>
      </c>
      <c r="K553" s="24">
        <f t="shared" si="289"/>
        <v>0</v>
      </c>
      <c r="L553" s="24">
        <f t="shared" si="289"/>
        <v>0</v>
      </c>
      <c r="M553" s="24">
        <f t="shared" si="289"/>
        <v>0</v>
      </c>
      <c r="N553" s="24">
        <f t="shared" si="289"/>
        <v>0</v>
      </c>
      <c r="O553" s="24">
        <f t="shared" si="289"/>
        <v>0</v>
      </c>
      <c r="P553" s="24">
        <f t="shared" si="289"/>
        <v>0</v>
      </c>
      <c r="Q553" s="91"/>
      <c r="R553" s="89"/>
      <c r="S553" s="89"/>
      <c r="T553" s="49"/>
      <c r="U553" s="49"/>
      <c r="V553" s="50"/>
      <c r="W553" s="50"/>
      <c r="X553" s="50"/>
      <c r="Y553" s="50"/>
      <c r="Z553" s="50"/>
      <c r="AA553" s="50"/>
      <c r="AB553" s="50"/>
      <c r="AC553" s="50"/>
      <c r="AD553" s="50"/>
      <c r="AE553" s="50"/>
      <c r="AF553" s="47"/>
      <c r="AG553" s="98"/>
      <c r="AH553" s="89"/>
      <c r="AI553" s="89"/>
      <c r="AJ553" s="89"/>
      <c r="AK553" s="49"/>
      <c r="AL553" s="49"/>
      <c r="AM553" s="50"/>
      <c r="AN553" s="50"/>
      <c r="AO553" s="50"/>
      <c r="AP553" s="50"/>
      <c r="AQ553" s="50"/>
      <c r="AR553" s="50"/>
      <c r="AS553" s="50"/>
      <c r="AT553" s="50"/>
      <c r="AU553" s="50"/>
      <c r="AV553" s="50"/>
      <c r="AW553" s="47"/>
      <c r="AX553" s="98"/>
      <c r="AY553" s="89"/>
      <c r="AZ553" s="89"/>
      <c r="BA553" s="89"/>
      <c r="BB553" s="49"/>
      <c r="BC553" s="49"/>
      <c r="BD553" s="50"/>
      <c r="BE553" s="50"/>
      <c r="BF553" s="50"/>
      <c r="BG553" s="50"/>
      <c r="BH553" s="50"/>
      <c r="BI553" s="50"/>
      <c r="BJ553" s="50"/>
      <c r="BK553" s="50"/>
      <c r="BL553" s="50"/>
      <c r="BM553" s="50"/>
      <c r="BN553" s="47"/>
      <c r="BO553" s="98"/>
      <c r="BP553" s="89"/>
      <c r="BQ553" s="89"/>
      <c r="BR553" s="89"/>
      <c r="BS553" s="49"/>
      <c r="BT553" s="49"/>
      <c r="BU553" s="50"/>
      <c r="BV553" s="50"/>
      <c r="BW553" s="50"/>
      <c r="BX553" s="50"/>
      <c r="BY553" s="50"/>
      <c r="BZ553" s="50"/>
      <c r="CA553" s="50"/>
      <c r="CB553" s="50"/>
      <c r="CC553" s="50"/>
      <c r="CD553" s="50"/>
      <c r="CE553" s="47"/>
      <c r="CF553" s="98"/>
      <c r="CG553" s="89"/>
      <c r="CH553" s="89"/>
      <c r="CI553" s="89"/>
      <c r="CJ553" s="49"/>
      <c r="CK553" s="49"/>
      <c r="CL553" s="50"/>
      <c r="CM553" s="50"/>
      <c r="CN553" s="50"/>
      <c r="CO553" s="50"/>
      <c r="CP553" s="50"/>
      <c r="CQ553" s="50"/>
      <c r="CR553" s="50"/>
      <c r="CS553" s="50"/>
      <c r="CT553" s="50"/>
      <c r="CU553" s="50"/>
      <c r="CV553" s="47"/>
      <c r="CW553" s="98"/>
      <c r="CX553" s="89"/>
      <c r="CY553" s="89"/>
      <c r="CZ553" s="89"/>
      <c r="DA553" s="49"/>
      <c r="DB553" s="49"/>
      <c r="DC553" s="50"/>
      <c r="DD553" s="51"/>
      <c r="DE553" s="24"/>
      <c r="DF553" s="24"/>
      <c r="DG553" s="24"/>
      <c r="DH553" s="24"/>
      <c r="DI553" s="24"/>
      <c r="DJ553" s="24"/>
      <c r="DK553" s="24"/>
      <c r="DL553" s="24"/>
      <c r="DM553" s="22"/>
      <c r="DN553" s="91"/>
      <c r="DO553" s="88"/>
      <c r="DP553" s="89"/>
      <c r="DQ553" s="90"/>
      <c r="DR553" s="23"/>
      <c r="DS553" s="23"/>
      <c r="DT553" s="24"/>
      <c r="DU553" s="24"/>
      <c r="DV553" s="24"/>
      <c r="DW553" s="24"/>
      <c r="DX553" s="24"/>
      <c r="DY553" s="24"/>
      <c r="DZ553" s="24"/>
      <c r="EA553" s="24"/>
      <c r="EB553" s="24"/>
      <c r="EC553" s="24"/>
      <c r="ED553" s="22"/>
      <c r="EE553" s="91"/>
      <c r="EF553" s="88"/>
      <c r="EG553" s="89"/>
      <c r="EH553" s="90"/>
      <c r="EI553" s="23"/>
      <c r="EJ553" s="23"/>
      <c r="EK553" s="24"/>
      <c r="EL553" s="24"/>
      <c r="EM553" s="24"/>
      <c r="EN553" s="24"/>
      <c r="EO553" s="24"/>
      <c r="EP553" s="24"/>
      <c r="EQ553" s="24"/>
      <c r="ER553" s="24"/>
      <c r="ES553" s="24"/>
      <c r="ET553" s="24"/>
      <c r="EU553" s="22"/>
      <c r="EV553" s="91"/>
      <c r="EW553" s="88"/>
      <c r="EX553" s="89"/>
      <c r="EY553" s="90"/>
      <c r="EZ553" s="23"/>
      <c r="FA553" s="23"/>
      <c r="FB553" s="24"/>
      <c r="FC553" s="24"/>
      <c r="FD553" s="24"/>
      <c r="FE553" s="24"/>
      <c r="FF553" s="24"/>
      <c r="FG553" s="24"/>
      <c r="FH553" s="24"/>
      <c r="FI553" s="24"/>
      <c r="FJ553" s="24"/>
      <c r="FK553" s="24"/>
      <c r="FL553" s="22"/>
      <c r="FM553" s="91"/>
      <c r="FN553" s="88"/>
      <c r="FO553" s="89"/>
      <c r="FP553" s="90"/>
      <c r="FQ553" s="23"/>
      <c r="FR553" s="23"/>
      <c r="FS553" s="24"/>
      <c r="FT553" s="24"/>
      <c r="FU553" s="24"/>
      <c r="FV553" s="24"/>
      <c r="FW553" s="24"/>
      <c r="FX553" s="24"/>
      <c r="FY553" s="24"/>
      <c r="FZ553" s="24"/>
      <c r="GA553" s="24"/>
      <c r="GB553" s="24"/>
      <c r="GC553" s="22"/>
      <c r="GD553" s="91"/>
      <c r="GE553" s="88"/>
      <c r="GF553" s="89"/>
      <c r="GG553" s="90"/>
      <c r="GH553" s="23"/>
      <c r="GI553" s="23"/>
      <c r="GJ553" s="24"/>
      <c r="GK553" s="24"/>
      <c r="GL553" s="24"/>
      <c r="GM553" s="24"/>
      <c r="GN553" s="24"/>
      <c r="GO553" s="24"/>
      <c r="GP553" s="24"/>
      <c r="GQ553" s="24"/>
      <c r="GR553" s="24"/>
      <c r="GS553" s="24"/>
      <c r="GT553" s="22"/>
      <c r="GU553" s="91"/>
      <c r="GV553" s="88"/>
      <c r="GW553" s="89"/>
      <c r="GX553" s="90"/>
      <c r="GY553" s="23"/>
      <c r="GZ553" s="23"/>
      <c r="HA553" s="24"/>
      <c r="HB553" s="24"/>
      <c r="HC553" s="24"/>
      <c r="HD553" s="24"/>
      <c r="HE553" s="24"/>
      <c r="HF553" s="24"/>
      <c r="HG553" s="24"/>
      <c r="HH553" s="24"/>
      <c r="HI553" s="24"/>
      <c r="HJ553" s="24"/>
      <c r="HK553" s="22"/>
      <c r="HL553" s="91"/>
      <c r="HM553" s="88"/>
      <c r="HN553" s="89"/>
      <c r="HO553" s="90"/>
      <c r="HP553" s="23"/>
      <c r="HQ553" s="23"/>
      <c r="HR553" s="24"/>
      <c r="HS553" s="24"/>
      <c r="HT553" s="24"/>
      <c r="HU553" s="24"/>
      <c r="HV553" s="24"/>
      <c r="HW553" s="24"/>
      <c r="HX553" s="24"/>
      <c r="HY553" s="24"/>
      <c r="HZ553" s="24"/>
      <c r="IA553" s="24"/>
      <c r="IB553" s="22"/>
      <c r="IC553" s="91"/>
      <c r="ID553" s="88"/>
      <c r="IE553" s="89"/>
      <c r="IF553" s="90"/>
      <c r="IG553" s="23"/>
      <c r="IH553" s="23"/>
      <c r="II553" s="24"/>
      <c r="IJ553" s="24"/>
      <c r="IK553" s="24"/>
      <c r="IL553" s="24"/>
      <c r="IM553" s="24"/>
      <c r="IN553" s="24"/>
      <c r="IO553" s="24"/>
      <c r="IP553" s="24"/>
      <c r="IQ553" s="24"/>
      <c r="IR553" s="24"/>
      <c r="IS553" s="22"/>
    </row>
    <row r="554" spans="1:253" ht="17.25" customHeight="1">
      <c r="A554" s="100"/>
      <c r="B554" s="88"/>
      <c r="C554" s="23"/>
      <c r="D554" s="23"/>
      <c r="E554" s="23"/>
      <c r="F554" s="23">
        <v>2018</v>
      </c>
      <c r="G554" s="24">
        <f t="shared" si="287"/>
        <v>0</v>
      </c>
      <c r="H554" s="24">
        <f t="shared" si="288"/>
        <v>0</v>
      </c>
      <c r="I554" s="24">
        <f t="shared" si="289"/>
        <v>0</v>
      </c>
      <c r="J554" s="24">
        <f t="shared" si="289"/>
        <v>0</v>
      </c>
      <c r="K554" s="24">
        <f t="shared" si="289"/>
        <v>0</v>
      </c>
      <c r="L554" s="24">
        <f t="shared" si="289"/>
        <v>0</v>
      </c>
      <c r="M554" s="24">
        <f t="shared" si="289"/>
        <v>0</v>
      </c>
      <c r="N554" s="24">
        <f t="shared" si="289"/>
        <v>0</v>
      </c>
      <c r="O554" s="24">
        <f t="shared" si="289"/>
        <v>0</v>
      </c>
      <c r="P554" s="24">
        <f t="shared" si="289"/>
        <v>0</v>
      </c>
      <c r="Q554" s="91"/>
      <c r="R554" s="89"/>
      <c r="S554" s="89"/>
      <c r="T554" s="49"/>
      <c r="U554" s="49"/>
      <c r="V554" s="50"/>
      <c r="W554" s="50"/>
      <c r="X554" s="50"/>
      <c r="Y554" s="50"/>
      <c r="Z554" s="50"/>
      <c r="AA554" s="50"/>
      <c r="AB554" s="50"/>
      <c r="AC554" s="50"/>
      <c r="AD554" s="50"/>
      <c r="AE554" s="50"/>
      <c r="AF554" s="47"/>
      <c r="AG554" s="98"/>
      <c r="AH554" s="89"/>
      <c r="AI554" s="89"/>
      <c r="AJ554" s="89"/>
      <c r="AK554" s="49"/>
      <c r="AL554" s="49"/>
      <c r="AM554" s="50"/>
      <c r="AN554" s="50"/>
      <c r="AO554" s="50"/>
      <c r="AP554" s="50"/>
      <c r="AQ554" s="50"/>
      <c r="AR554" s="50"/>
      <c r="AS554" s="50"/>
      <c r="AT554" s="50"/>
      <c r="AU554" s="50"/>
      <c r="AV554" s="50"/>
      <c r="AW554" s="47"/>
      <c r="AX554" s="98"/>
      <c r="AY554" s="89"/>
      <c r="AZ554" s="89"/>
      <c r="BA554" s="89"/>
      <c r="BB554" s="49"/>
      <c r="BC554" s="49"/>
      <c r="BD554" s="50"/>
      <c r="BE554" s="50"/>
      <c r="BF554" s="50"/>
      <c r="BG554" s="50"/>
      <c r="BH554" s="50"/>
      <c r="BI554" s="50"/>
      <c r="BJ554" s="50"/>
      <c r="BK554" s="50"/>
      <c r="BL554" s="50"/>
      <c r="BM554" s="50"/>
      <c r="BN554" s="47"/>
      <c r="BO554" s="98"/>
      <c r="BP554" s="89"/>
      <c r="BQ554" s="89"/>
      <c r="BR554" s="89"/>
      <c r="BS554" s="49"/>
      <c r="BT554" s="49"/>
      <c r="BU554" s="50"/>
      <c r="BV554" s="50"/>
      <c r="BW554" s="50"/>
      <c r="BX554" s="50"/>
      <c r="BY554" s="50"/>
      <c r="BZ554" s="50"/>
      <c r="CA554" s="50"/>
      <c r="CB554" s="50"/>
      <c r="CC554" s="50"/>
      <c r="CD554" s="50"/>
      <c r="CE554" s="47"/>
      <c r="CF554" s="98"/>
      <c r="CG554" s="89"/>
      <c r="CH554" s="89"/>
      <c r="CI554" s="89"/>
      <c r="CJ554" s="49"/>
      <c r="CK554" s="49"/>
      <c r="CL554" s="50"/>
      <c r="CM554" s="50"/>
      <c r="CN554" s="50"/>
      <c r="CO554" s="50"/>
      <c r="CP554" s="50"/>
      <c r="CQ554" s="50"/>
      <c r="CR554" s="50"/>
      <c r="CS554" s="50"/>
      <c r="CT554" s="50"/>
      <c r="CU554" s="50"/>
      <c r="CV554" s="47"/>
      <c r="CW554" s="98"/>
      <c r="CX554" s="89"/>
      <c r="CY554" s="89"/>
      <c r="CZ554" s="89"/>
      <c r="DA554" s="49"/>
      <c r="DB554" s="49"/>
      <c r="DC554" s="50"/>
      <c r="DD554" s="51"/>
      <c r="DE554" s="24"/>
      <c r="DF554" s="24"/>
      <c r="DG554" s="24"/>
      <c r="DH554" s="24"/>
      <c r="DI554" s="24"/>
      <c r="DJ554" s="24"/>
      <c r="DK554" s="24"/>
      <c r="DL554" s="24"/>
      <c r="DM554" s="22"/>
      <c r="DN554" s="91"/>
      <c r="DO554" s="88"/>
      <c r="DP554" s="89"/>
      <c r="DQ554" s="90"/>
      <c r="DR554" s="23"/>
      <c r="DS554" s="23"/>
      <c r="DT554" s="24"/>
      <c r="DU554" s="24"/>
      <c r="DV554" s="24"/>
      <c r="DW554" s="24"/>
      <c r="DX554" s="24"/>
      <c r="DY554" s="24"/>
      <c r="DZ554" s="24"/>
      <c r="EA554" s="24"/>
      <c r="EB554" s="24"/>
      <c r="EC554" s="24"/>
      <c r="ED554" s="22"/>
      <c r="EE554" s="91"/>
      <c r="EF554" s="88"/>
      <c r="EG554" s="89"/>
      <c r="EH554" s="90"/>
      <c r="EI554" s="23"/>
      <c r="EJ554" s="23"/>
      <c r="EK554" s="24"/>
      <c r="EL554" s="24"/>
      <c r="EM554" s="24"/>
      <c r="EN554" s="24"/>
      <c r="EO554" s="24"/>
      <c r="EP554" s="24"/>
      <c r="EQ554" s="24"/>
      <c r="ER554" s="24"/>
      <c r="ES554" s="24"/>
      <c r="ET554" s="24"/>
      <c r="EU554" s="22"/>
      <c r="EV554" s="91"/>
      <c r="EW554" s="88"/>
      <c r="EX554" s="89"/>
      <c r="EY554" s="90"/>
      <c r="EZ554" s="23"/>
      <c r="FA554" s="23"/>
      <c r="FB554" s="24"/>
      <c r="FC554" s="24"/>
      <c r="FD554" s="24"/>
      <c r="FE554" s="24"/>
      <c r="FF554" s="24"/>
      <c r="FG554" s="24"/>
      <c r="FH554" s="24"/>
      <c r="FI554" s="24"/>
      <c r="FJ554" s="24"/>
      <c r="FK554" s="24"/>
      <c r="FL554" s="22"/>
      <c r="FM554" s="91"/>
      <c r="FN554" s="88"/>
      <c r="FO554" s="89"/>
      <c r="FP554" s="90"/>
      <c r="FQ554" s="23"/>
      <c r="FR554" s="23"/>
      <c r="FS554" s="24"/>
      <c r="FT554" s="24"/>
      <c r="FU554" s="24"/>
      <c r="FV554" s="24"/>
      <c r="FW554" s="24"/>
      <c r="FX554" s="24"/>
      <c r="FY554" s="24"/>
      <c r="FZ554" s="24"/>
      <c r="GA554" s="24"/>
      <c r="GB554" s="24"/>
      <c r="GC554" s="22"/>
      <c r="GD554" s="91"/>
      <c r="GE554" s="88"/>
      <c r="GF554" s="89"/>
      <c r="GG554" s="90"/>
      <c r="GH554" s="23"/>
      <c r="GI554" s="23"/>
      <c r="GJ554" s="24"/>
      <c r="GK554" s="24"/>
      <c r="GL554" s="24"/>
      <c r="GM554" s="24"/>
      <c r="GN554" s="24"/>
      <c r="GO554" s="24"/>
      <c r="GP554" s="24"/>
      <c r="GQ554" s="24"/>
      <c r="GR554" s="24"/>
      <c r="GS554" s="24"/>
      <c r="GT554" s="22"/>
      <c r="GU554" s="91"/>
      <c r="GV554" s="88"/>
      <c r="GW554" s="89"/>
      <c r="GX554" s="90"/>
      <c r="GY554" s="23"/>
      <c r="GZ554" s="23"/>
      <c r="HA554" s="24"/>
      <c r="HB554" s="24"/>
      <c r="HC554" s="24"/>
      <c r="HD554" s="24"/>
      <c r="HE554" s="24"/>
      <c r="HF554" s="24"/>
      <c r="HG554" s="24"/>
      <c r="HH554" s="24"/>
      <c r="HI554" s="24"/>
      <c r="HJ554" s="24"/>
      <c r="HK554" s="22"/>
      <c r="HL554" s="91"/>
      <c r="HM554" s="88"/>
      <c r="HN554" s="89"/>
      <c r="HO554" s="90"/>
      <c r="HP554" s="23"/>
      <c r="HQ554" s="23"/>
      <c r="HR554" s="24"/>
      <c r="HS554" s="24"/>
      <c r="HT554" s="24"/>
      <c r="HU554" s="24"/>
      <c r="HV554" s="24"/>
      <c r="HW554" s="24"/>
      <c r="HX554" s="24"/>
      <c r="HY554" s="24"/>
      <c r="HZ554" s="24"/>
      <c r="IA554" s="24"/>
      <c r="IB554" s="22"/>
      <c r="IC554" s="91"/>
      <c r="ID554" s="88"/>
      <c r="IE554" s="89"/>
      <c r="IF554" s="90"/>
      <c r="IG554" s="23"/>
      <c r="IH554" s="23"/>
      <c r="II554" s="24"/>
      <c r="IJ554" s="24"/>
      <c r="IK554" s="24"/>
      <c r="IL554" s="24"/>
      <c r="IM554" s="24"/>
      <c r="IN554" s="24"/>
      <c r="IO554" s="24"/>
      <c r="IP554" s="24"/>
      <c r="IQ554" s="24"/>
      <c r="IR554" s="24"/>
      <c r="IS554" s="22"/>
    </row>
    <row r="555" spans="1:253" ht="19.5" customHeight="1">
      <c r="A555" s="100"/>
      <c r="B555" s="88"/>
      <c r="C555" s="23"/>
      <c r="D555" s="23"/>
      <c r="E555" s="23"/>
      <c r="F555" s="23">
        <v>2019</v>
      </c>
      <c r="G555" s="24">
        <f t="shared" si="287"/>
        <v>178</v>
      </c>
      <c r="H555" s="24">
        <f t="shared" si="288"/>
        <v>178</v>
      </c>
      <c r="I555" s="24">
        <f t="shared" si="289"/>
        <v>178</v>
      </c>
      <c r="J555" s="24">
        <f t="shared" si="289"/>
        <v>178</v>
      </c>
      <c r="K555" s="24">
        <f t="shared" si="289"/>
        <v>0</v>
      </c>
      <c r="L555" s="24">
        <f t="shared" si="289"/>
        <v>0</v>
      </c>
      <c r="M555" s="24">
        <f t="shared" si="289"/>
        <v>0</v>
      </c>
      <c r="N555" s="24">
        <f t="shared" si="289"/>
        <v>0</v>
      </c>
      <c r="O555" s="24">
        <f t="shared" si="289"/>
        <v>0</v>
      </c>
      <c r="P555" s="24">
        <f t="shared" si="289"/>
        <v>0</v>
      </c>
      <c r="Q555" s="91"/>
      <c r="R555" s="89"/>
      <c r="S555" s="89"/>
      <c r="T555" s="49"/>
      <c r="U555" s="49"/>
      <c r="V555" s="50"/>
      <c r="W555" s="50"/>
      <c r="X555" s="50"/>
      <c r="Y555" s="50"/>
      <c r="Z555" s="50"/>
      <c r="AA555" s="50"/>
      <c r="AB555" s="50"/>
      <c r="AC555" s="50"/>
      <c r="AD555" s="50"/>
      <c r="AE555" s="50"/>
      <c r="AF555" s="47"/>
      <c r="AG555" s="98"/>
      <c r="AH555" s="89"/>
      <c r="AI555" s="89"/>
      <c r="AJ555" s="89"/>
      <c r="AK555" s="49"/>
      <c r="AL555" s="49"/>
      <c r="AM555" s="50"/>
      <c r="AN555" s="50"/>
      <c r="AO555" s="50"/>
      <c r="AP555" s="50"/>
      <c r="AQ555" s="50"/>
      <c r="AR555" s="50"/>
      <c r="AS555" s="50"/>
      <c r="AT555" s="50"/>
      <c r="AU555" s="50"/>
      <c r="AV555" s="50"/>
      <c r="AW555" s="47"/>
      <c r="AX555" s="98"/>
      <c r="AY555" s="89"/>
      <c r="AZ555" s="89"/>
      <c r="BA555" s="89"/>
      <c r="BB555" s="49"/>
      <c r="BC555" s="49"/>
      <c r="BD555" s="50"/>
      <c r="BE555" s="50"/>
      <c r="BF555" s="50"/>
      <c r="BG555" s="50"/>
      <c r="BH555" s="50"/>
      <c r="BI555" s="50"/>
      <c r="BJ555" s="50"/>
      <c r="BK555" s="50"/>
      <c r="BL555" s="50"/>
      <c r="BM555" s="50"/>
      <c r="BN555" s="47"/>
      <c r="BO555" s="98"/>
      <c r="BP555" s="89"/>
      <c r="BQ555" s="89"/>
      <c r="BR555" s="89"/>
      <c r="BS555" s="49"/>
      <c r="BT555" s="49"/>
      <c r="BU555" s="50"/>
      <c r="BV555" s="50"/>
      <c r="BW555" s="50"/>
      <c r="BX555" s="50"/>
      <c r="BY555" s="50"/>
      <c r="BZ555" s="50"/>
      <c r="CA555" s="50"/>
      <c r="CB555" s="50"/>
      <c r="CC555" s="50"/>
      <c r="CD555" s="50"/>
      <c r="CE555" s="47"/>
      <c r="CF555" s="98"/>
      <c r="CG555" s="89"/>
      <c r="CH555" s="89"/>
      <c r="CI555" s="89"/>
      <c r="CJ555" s="49"/>
      <c r="CK555" s="49"/>
      <c r="CL555" s="50"/>
      <c r="CM555" s="50"/>
      <c r="CN555" s="50"/>
      <c r="CO555" s="50"/>
      <c r="CP555" s="50"/>
      <c r="CQ555" s="50"/>
      <c r="CR555" s="50"/>
      <c r="CS555" s="50"/>
      <c r="CT555" s="50"/>
      <c r="CU555" s="50"/>
      <c r="CV555" s="47"/>
      <c r="CW555" s="98"/>
      <c r="CX555" s="89"/>
      <c r="CY555" s="89"/>
      <c r="CZ555" s="89"/>
      <c r="DA555" s="49"/>
      <c r="DB555" s="49"/>
      <c r="DC555" s="50"/>
      <c r="DD555" s="51"/>
      <c r="DE555" s="24"/>
      <c r="DF555" s="24"/>
      <c r="DG555" s="24"/>
      <c r="DH555" s="24"/>
      <c r="DI555" s="24"/>
      <c r="DJ555" s="24"/>
      <c r="DK555" s="24"/>
      <c r="DL555" s="24"/>
      <c r="DM555" s="22"/>
      <c r="DN555" s="91"/>
      <c r="DO555" s="88"/>
      <c r="DP555" s="89"/>
      <c r="DQ555" s="90"/>
      <c r="DR555" s="23"/>
      <c r="DS555" s="23"/>
      <c r="DT555" s="24"/>
      <c r="DU555" s="24"/>
      <c r="DV555" s="24"/>
      <c r="DW555" s="24"/>
      <c r="DX555" s="24"/>
      <c r="DY555" s="24"/>
      <c r="DZ555" s="24"/>
      <c r="EA555" s="24"/>
      <c r="EB555" s="24"/>
      <c r="EC555" s="24"/>
      <c r="ED555" s="22"/>
      <c r="EE555" s="91"/>
      <c r="EF555" s="88"/>
      <c r="EG555" s="89"/>
      <c r="EH555" s="90"/>
      <c r="EI555" s="23"/>
      <c r="EJ555" s="23"/>
      <c r="EK555" s="24"/>
      <c r="EL555" s="24"/>
      <c r="EM555" s="24"/>
      <c r="EN555" s="24"/>
      <c r="EO555" s="24"/>
      <c r="EP555" s="24"/>
      <c r="EQ555" s="24"/>
      <c r="ER555" s="24"/>
      <c r="ES555" s="24"/>
      <c r="ET555" s="24"/>
      <c r="EU555" s="22"/>
      <c r="EV555" s="91"/>
      <c r="EW555" s="88"/>
      <c r="EX555" s="89"/>
      <c r="EY555" s="90"/>
      <c r="EZ555" s="23"/>
      <c r="FA555" s="23"/>
      <c r="FB555" s="24"/>
      <c r="FC555" s="24"/>
      <c r="FD555" s="24"/>
      <c r="FE555" s="24"/>
      <c r="FF555" s="24"/>
      <c r="FG555" s="24"/>
      <c r="FH555" s="24"/>
      <c r="FI555" s="24"/>
      <c r="FJ555" s="24"/>
      <c r="FK555" s="24"/>
      <c r="FL555" s="22"/>
      <c r="FM555" s="91"/>
      <c r="FN555" s="88"/>
      <c r="FO555" s="89"/>
      <c r="FP555" s="90"/>
      <c r="FQ555" s="23"/>
      <c r="FR555" s="23"/>
      <c r="FS555" s="24"/>
      <c r="FT555" s="24"/>
      <c r="FU555" s="24"/>
      <c r="FV555" s="24"/>
      <c r="FW555" s="24"/>
      <c r="FX555" s="24"/>
      <c r="FY555" s="24"/>
      <c r="FZ555" s="24"/>
      <c r="GA555" s="24"/>
      <c r="GB555" s="24"/>
      <c r="GC555" s="22"/>
      <c r="GD555" s="91"/>
      <c r="GE555" s="88"/>
      <c r="GF555" s="89"/>
      <c r="GG555" s="90"/>
      <c r="GH555" s="23"/>
      <c r="GI555" s="23"/>
      <c r="GJ555" s="24"/>
      <c r="GK555" s="24"/>
      <c r="GL555" s="24"/>
      <c r="GM555" s="24"/>
      <c r="GN555" s="24"/>
      <c r="GO555" s="24"/>
      <c r="GP555" s="24"/>
      <c r="GQ555" s="24"/>
      <c r="GR555" s="24"/>
      <c r="GS555" s="24"/>
      <c r="GT555" s="22"/>
      <c r="GU555" s="91"/>
      <c r="GV555" s="88"/>
      <c r="GW555" s="89"/>
      <c r="GX555" s="90"/>
      <c r="GY555" s="23"/>
      <c r="GZ555" s="23"/>
      <c r="HA555" s="24"/>
      <c r="HB555" s="24"/>
      <c r="HC555" s="24"/>
      <c r="HD555" s="24"/>
      <c r="HE555" s="24"/>
      <c r="HF555" s="24"/>
      <c r="HG555" s="24"/>
      <c r="HH555" s="24"/>
      <c r="HI555" s="24"/>
      <c r="HJ555" s="24"/>
      <c r="HK555" s="22"/>
      <c r="HL555" s="91"/>
      <c r="HM555" s="88"/>
      <c r="HN555" s="89"/>
      <c r="HO555" s="90"/>
      <c r="HP555" s="23"/>
      <c r="HQ555" s="23"/>
      <c r="HR555" s="24"/>
      <c r="HS555" s="24"/>
      <c r="HT555" s="24"/>
      <c r="HU555" s="24"/>
      <c r="HV555" s="24"/>
      <c r="HW555" s="24"/>
      <c r="HX555" s="24"/>
      <c r="HY555" s="24"/>
      <c r="HZ555" s="24"/>
      <c r="IA555" s="24"/>
      <c r="IB555" s="22"/>
      <c r="IC555" s="91"/>
      <c r="ID555" s="88"/>
      <c r="IE555" s="89"/>
      <c r="IF555" s="90"/>
      <c r="IG555" s="23"/>
      <c r="IH555" s="23"/>
      <c r="II555" s="24"/>
      <c r="IJ555" s="24"/>
      <c r="IK555" s="24"/>
      <c r="IL555" s="24"/>
      <c r="IM555" s="24"/>
      <c r="IN555" s="24"/>
      <c r="IO555" s="24"/>
      <c r="IP555" s="24"/>
      <c r="IQ555" s="24"/>
      <c r="IR555" s="24"/>
      <c r="IS555" s="22"/>
    </row>
    <row r="556" spans="1:253" ht="18" customHeight="1">
      <c r="A556" s="100"/>
      <c r="B556" s="88"/>
      <c r="C556" s="19"/>
      <c r="D556" s="19"/>
      <c r="E556" s="19"/>
      <c r="F556" s="23">
        <v>2020</v>
      </c>
      <c r="G556" s="24">
        <f t="shared" si="287"/>
        <v>1638.3</v>
      </c>
      <c r="H556" s="24">
        <f t="shared" si="288"/>
        <v>1638.3</v>
      </c>
      <c r="I556" s="24">
        <f t="shared" si="289"/>
        <v>1638.3</v>
      </c>
      <c r="J556" s="24">
        <f t="shared" si="289"/>
        <v>1638.3</v>
      </c>
      <c r="K556" s="24">
        <f t="shared" si="289"/>
        <v>0</v>
      </c>
      <c r="L556" s="24">
        <f t="shared" si="289"/>
        <v>0</v>
      </c>
      <c r="M556" s="24">
        <f t="shared" si="289"/>
        <v>0</v>
      </c>
      <c r="N556" s="24">
        <f t="shared" si="289"/>
        <v>0</v>
      </c>
      <c r="O556" s="24">
        <f t="shared" si="289"/>
        <v>0</v>
      </c>
      <c r="P556" s="24">
        <f t="shared" si="289"/>
        <v>0</v>
      </c>
      <c r="Q556" s="91"/>
      <c r="R556" s="89"/>
      <c r="S556" s="89"/>
      <c r="T556" s="61"/>
      <c r="U556" s="49"/>
      <c r="V556" s="50"/>
      <c r="W556" s="50"/>
      <c r="X556" s="50"/>
      <c r="Y556" s="50"/>
      <c r="Z556" s="50"/>
      <c r="AA556" s="50"/>
      <c r="AB556" s="50"/>
      <c r="AC556" s="50"/>
      <c r="AD556" s="50"/>
      <c r="AE556" s="50"/>
      <c r="AF556" s="47"/>
      <c r="AG556" s="98"/>
      <c r="AH556" s="89"/>
      <c r="AI556" s="89"/>
      <c r="AJ556" s="89"/>
      <c r="AK556" s="61"/>
      <c r="AL556" s="49"/>
      <c r="AM556" s="50"/>
      <c r="AN556" s="50"/>
      <c r="AO556" s="50"/>
      <c r="AP556" s="50"/>
      <c r="AQ556" s="50"/>
      <c r="AR556" s="50"/>
      <c r="AS556" s="50"/>
      <c r="AT556" s="50"/>
      <c r="AU556" s="50"/>
      <c r="AV556" s="50"/>
      <c r="AW556" s="47"/>
      <c r="AX556" s="98"/>
      <c r="AY556" s="89"/>
      <c r="AZ556" s="89"/>
      <c r="BA556" s="89"/>
      <c r="BB556" s="61"/>
      <c r="BC556" s="49"/>
      <c r="BD556" s="50"/>
      <c r="BE556" s="50"/>
      <c r="BF556" s="50"/>
      <c r="BG556" s="50"/>
      <c r="BH556" s="50"/>
      <c r="BI556" s="50"/>
      <c r="BJ556" s="50"/>
      <c r="BK556" s="50"/>
      <c r="BL556" s="50"/>
      <c r="BM556" s="50"/>
      <c r="BN556" s="47"/>
      <c r="BO556" s="98"/>
      <c r="BP556" s="89"/>
      <c r="BQ556" s="89"/>
      <c r="BR556" s="89"/>
      <c r="BS556" s="61"/>
      <c r="BT556" s="49"/>
      <c r="BU556" s="50"/>
      <c r="BV556" s="50"/>
      <c r="BW556" s="50"/>
      <c r="BX556" s="50"/>
      <c r="BY556" s="50"/>
      <c r="BZ556" s="50"/>
      <c r="CA556" s="50"/>
      <c r="CB556" s="50"/>
      <c r="CC556" s="50"/>
      <c r="CD556" s="50"/>
      <c r="CE556" s="47"/>
      <c r="CF556" s="98"/>
      <c r="CG556" s="89"/>
      <c r="CH556" s="89"/>
      <c r="CI556" s="89"/>
      <c r="CJ556" s="61"/>
      <c r="CK556" s="49"/>
      <c r="CL556" s="50"/>
      <c r="CM556" s="50"/>
      <c r="CN556" s="50"/>
      <c r="CO556" s="50"/>
      <c r="CP556" s="50"/>
      <c r="CQ556" s="50"/>
      <c r="CR556" s="50"/>
      <c r="CS556" s="50"/>
      <c r="CT556" s="50"/>
      <c r="CU556" s="50"/>
      <c r="CV556" s="47"/>
      <c r="CW556" s="98"/>
      <c r="CX556" s="89"/>
      <c r="CY556" s="89"/>
      <c r="CZ556" s="89"/>
      <c r="DA556" s="61"/>
      <c r="DB556" s="49"/>
      <c r="DC556" s="50"/>
      <c r="DD556" s="51"/>
      <c r="DE556" s="24"/>
      <c r="DF556" s="24"/>
      <c r="DG556" s="24"/>
      <c r="DH556" s="24"/>
      <c r="DI556" s="24"/>
      <c r="DJ556" s="24"/>
      <c r="DK556" s="24"/>
      <c r="DL556" s="24"/>
      <c r="DM556" s="22"/>
      <c r="DN556" s="91"/>
      <c r="DO556" s="88"/>
      <c r="DP556" s="89"/>
      <c r="DQ556" s="90"/>
      <c r="DR556" s="19"/>
      <c r="DS556" s="23"/>
      <c r="DT556" s="24"/>
      <c r="DU556" s="24"/>
      <c r="DV556" s="24"/>
      <c r="DW556" s="24"/>
      <c r="DX556" s="24"/>
      <c r="DY556" s="24"/>
      <c r="DZ556" s="24"/>
      <c r="EA556" s="24"/>
      <c r="EB556" s="24"/>
      <c r="EC556" s="24"/>
      <c r="ED556" s="22"/>
      <c r="EE556" s="91"/>
      <c r="EF556" s="88"/>
      <c r="EG556" s="89"/>
      <c r="EH556" s="90"/>
      <c r="EI556" s="19"/>
      <c r="EJ556" s="23"/>
      <c r="EK556" s="24"/>
      <c r="EL556" s="24"/>
      <c r="EM556" s="24"/>
      <c r="EN556" s="24"/>
      <c r="EO556" s="24"/>
      <c r="EP556" s="24"/>
      <c r="EQ556" s="24"/>
      <c r="ER556" s="24"/>
      <c r="ES556" s="24"/>
      <c r="ET556" s="24"/>
      <c r="EU556" s="22"/>
      <c r="EV556" s="91"/>
      <c r="EW556" s="88"/>
      <c r="EX556" s="89"/>
      <c r="EY556" s="90"/>
      <c r="EZ556" s="19"/>
      <c r="FA556" s="23"/>
      <c r="FB556" s="24"/>
      <c r="FC556" s="24"/>
      <c r="FD556" s="24"/>
      <c r="FE556" s="24"/>
      <c r="FF556" s="24"/>
      <c r="FG556" s="24"/>
      <c r="FH556" s="24"/>
      <c r="FI556" s="24"/>
      <c r="FJ556" s="24"/>
      <c r="FK556" s="24"/>
      <c r="FL556" s="22"/>
      <c r="FM556" s="91"/>
      <c r="FN556" s="88"/>
      <c r="FO556" s="89"/>
      <c r="FP556" s="90"/>
      <c r="FQ556" s="19"/>
      <c r="FR556" s="23"/>
      <c r="FS556" s="24"/>
      <c r="FT556" s="24"/>
      <c r="FU556" s="24"/>
      <c r="FV556" s="24"/>
      <c r="FW556" s="24"/>
      <c r="FX556" s="24"/>
      <c r="FY556" s="24"/>
      <c r="FZ556" s="24"/>
      <c r="GA556" s="24"/>
      <c r="GB556" s="24"/>
      <c r="GC556" s="22"/>
      <c r="GD556" s="91"/>
      <c r="GE556" s="88"/>
      <c r="GF556" s="89"/>
      <c r="GG556" s="90"/>
      <c r="GH556" s="19"/>
      <c r="GI556" s="23"/>
      <c r="GJ556" s="24"/>
      <c r="GK556" s="24"/>
      <c r="GL556" s="24"/>
      <c r="GM556" s="24"/>
      <c r="GN556" s="24"/>
      <c r="GO556" s="24"/>
      <c r="GP556" s="24"/>
      <c r="GQ556" s="24"/>
      <c r="GR556" s="24"/>
      <c r="GS556" s="24"/>
      <c r="GT556" s="22"/>
      <c r="GU556" s="91"/>
      <c r="GV556" s="88"/>
      <c r="GW556" s="89"/>
      <c r="GX556" s="90"/>
      <c r="GY556" s="19"/>
      <c r="GZ556" s="23"/>
      <c r="HA556" s="24"/>
      <c r="HB556" s="24"/>
      <c r="HC556" s="24"/>
      <c r="HD556" s="24"/>
      <c r="HE556" s="24"/>
      <c r="HF556" s="24"/>
      <c r="HG556" s="24"/>
      <c r="HH556" s="24"/>
      <c r="HI556" s="24"/>
      <c r="HJ556" s="24"/>
      <c r="HK556" s="22"/>
      <c r="HL556" s="91"/>
      <c r="HM556" s="88"/>
      <c r="HN556" s="89"/>
      <c r="HO556" s="90"/>
      <c r="HP556" s="19"/>
      <c r="HQ556" s="23"/>
      <c r="HR556" s="24"/>
      <c r="HS556" s="24"/>
      <c r="HT556" s="24"/>
      <c r="HU556" s="24"/>
      <c r="HV556" s="24"/>
      <c r="HW556" s="24"/>
      <c r="HX556" s="24"/>
      <c r="HY556" s="24"/>
      <c r="HZ556" s="24"/>
      <c r="IA556" s="24"/>
      <c r="IB556" s="22"/>
      <c r="IC556" s="91"/>
      <c r="ID556" s="88"/>
      <c r="IE556" s="89"/>
      <c r="IF556" s="90"/>
      <c r="IG556" s="19"/>
      <c r="IH556" s="23"/>
      <c r="II556" s="24"/>
      <c r="IJ556" s="24"/>
      <c r="IK556" s="24"/>
      <c r="IL556" s="24"/>
      <c r="IM556" s="24"/>
      <c r="IN556" s="24"/>
      <c r="IO556" s="24"/>
      <c r="IP556" s="24"/>
      <c r="IQ556" s="24"/>
      <c r="IR556" s="24"/>
      <c r="IS556" s="22"/>
    </row>
    <row r="557" spans="1:240" ht="21.75" customHeight="1">
      <c r="A557" s="100"/>
      <c r="B557" s="88"/>
      <c r="C557" s="19"/>
      <c r="D557" s="19"/>
      <c r="E557" s="19"/>
      <c r="F557" s="23">
        <v>2021</v>
      </c>
      <c r="G557" s="24">
        <f t="shared" si="287"/>
        <v>595</v>
      </c>
      <c r="H557" s="24">
        <f t="shared" si="288"/>
        <v>595</v>
      </c>
      <c r="I557" s="24">
        <f t="shared" si="289"/>
        <v>595</v>
      </c>
      <c r="J557" s="24">
        <f t="shared" si="289"/>
        <v>595</v>
      </c>
      <c r="K557" s="24">
        <f t="shared" si="289"/>
        <v>0</v>
      </c>
      <c r="L557" s="24">
        <f t="shared" si="289"/>
        <v>0</v>
      </c>
      <c r="M557" s="24">
        <f t="shared" si="289"/>
        <v>0</v>
      </c>
      <c r="N557" s="24">
        <f t="shared" si="289"/>
        <v>0</v>
      </c>
      <c r="O557" s="24">
        <f t="shared" si="289"/>
        <v>0</v>
      </c>
      <c r="P557" s="24">
        <f t="shared" si="289"/>
        <v>0</v>
      </c>
      <c r="Q557" s="2"/>
      <c r="AF557" s="66"/>
      <c r="AV557" s="66"/>
      <c r="BL557" s="66"/>
      <c r="CB557" s="66"/>
      <c r="CR557" s="66"/>
      <c r="DH557" s="66"/>
      <c r="DX557" s="66"/>
      <c r="EN557" s="66"/>
      <c r="FD557" s="66"/>
      <c r="FT557" s="66"/>
      <c r="GJ557" s="66"/>
      <c r="GZ557" s="66"/>
      <c r="HP557" s="66"/>
      <c r="IF557" s="66"/>
    </row>
    <row r="558" spans="1:240" ht="21.75" customHeight="1">
      <c r="A558" s="100"/>
      <c r="B558" s="88"/>
      <c r="C558" s="19"/>
      <c r="D558" s="19"/>
      <c r="E558" s="19"/>
      <c r="F558" s="23">
        <v>2022</v>
      </c>
      <c r="G558" s="24">
        <f t="shared" si="287"/>
        <v>25610</v>
      </c>
      <c r="H558" s="24">
        <f t="shared" si="288"/>
        <v>0</v>
      </c>
      <c r="I558" s="24">
        <f t="shared" si="289"/>
        <v>25610</v>
      </c>
      <c r="J558" s="24">
        <f t="shared" si="289"/>
        <v>0</v>
      </c>
      <c r="K558" s="24">
        <f t="shared" si="289"/>
        <v>0</v>
      </c>
      <c r="L558" s="24">
        <f t="shared" si="289"/>
        <v>0</v>
      </c>
      <c r="M558" s="24">
        <f t="shared" si="289"/>
        <v>0</v>
      </c>
      <c r="N558" s="24">
        <f t="shared" si="289"/>
        <v>0</v>
      </c>
      <c r="O558" s="24">
        <f t="shared" si="289"/>
        <v>0</v>
      </c>
      <c r="P558" s="24">
        <f t="shared" si="289"/>
        <v>0</v>
      </c>
      <c r="Q558" s="2"/>
      <c r="AF558" s="66"/>
      <c r="AV558" s="66"/>
      <c r="BL558" s="66"/>
      <c r="CB558" s="66"/>
      <c r="CR558" s="66"/>
      <c r="DH558" s="66"/>
      <c r="DX558" s="66"/>
      <c r="EN558" s="66"/>
      <c r="FD558" s="66"/>
      <c r="FT558" s="66"/>
      <c r="GJ558" s="66"/>
      <c r="GZ558" s="66"/>
      <c r="HP558" s="66"/>
      <c r="IF558" s="66"/>
    </row>
    <row r="559" spans="1:240" ht="21.75" customHeight="1">
      <c r="A559" s="100"/>
      <c r="B559" s="88"/>
      <c r="C559" s="19"/>
      <c r="D559" s="19"/>
      <c r="E559" s="19"/>
      <c r="F559" s="23">
        <v>2023</v>
      </c>
      <c r="G559" s="24">
        <f t="shared" si="287"/>
        <v>0</v>
      </c>
      <c r="H559" s="24">
        <f t="shared" si="288"/>
        <v>0</v>
      </c>
      <c r="I559" s="24">
        <f t="shared" si="289"/>
        <v>0</v>
      </c>
      <c r="J559" s="24">
        <f t="shared" si="289"/>
        <v>0</v>
      </c>
      <c r="K559" s="24">
        <f t="shared" si="289"/>
        <v>0</v>
      </c>
      <c r="L559" s="24">
        <f t="shared" si="289"/>
        <v>0</v>
      </c>
      <c r="M559" s="24">
        <f t="shared" si="289"/>
        <v>0</v>
      </c>
      <c r="N559" s="24">
        <f t="shared" si="289"/>
        <v>0</v>
      </c>
      <c r="O559" s="24">
        <f t="shared" si="289"/>
        <v>0</v>
      </c>
      <c r="P559" s="24">
        <f t="shared" si="289"/>
        <v>0</v>
      </c>
      <c r="Q559" s="2"/>
      <c r="AF559" s="66"/>
      <c r="AV559" s="66"/>
      <c r="BL559" s="66"/>
      <c r="CB559" s="66"/>
      <c r="CR559" s="66"/>
      <c r="DH559" s="66"/>
      <c r="DX559" s="66"/>
      <c r="EN559" s="66"/>
      <c r="FD559" s="66"/>
      <c r="FT559" s="66"/>
      <c r="GJ559" s="66"/>
      <c r="GZ559" s="66"/>
      <c r="HP559" s="66"/>
      <c r="IF559" s="66"/>
    </row>
    <row r="560" spans="1:240" ht="21.75" customHeight="1">
      <c r="A560" s="100"/>
      <c r="B560" s="88"/>
      <c r="C560" s="19"/>
      <c r="D560" s="19"/>
      <c r="E560" s="19"/>
      <c r="F560" s="23">
        <v>2024</v>
      </c>
      <c r="G560" s="24">
        <f t="shared" si="287"/>
        <v>0</v>
      </c>
      <c r="H560" s="24">
        <f t="shared" si="288"/>
        <v>0</v>
      </c>
      <c r="I560" s="24">
        <f t="shared" si="289"/>
        <v>0</v>
      </c>
      <c r="J560" s="24">
        <f t="shared" si="289"/>
        <v>0</v>
      </c>
      <c r="K560" s="24">
        <f t="shared" si="289"/>
        <v>0</v>
      </c>
      <c r="L560" s="24">
        <f t="shared" si="289"/>
        <v>0</v>
      </c>
      <c r="M560" s="24">
        <f t="shared" si="289"/>
        <v>0</v>
      </c>
      <c r="N560" s="24">
        <f t="shared" si="289"/>
        <v>0</v>
      </c>
      <c r="O560" s="24">
        <f t="shared" si="289"/>
        <v>0</v>
      </c>
      <c r="P560" s="24">
        <f t="shared" si="289"/>
        <v>0</v>
      </c>
      <c r="Q560" s="2"/>
      <c r="AF560" s="66"/>
      <c r="AV560" s="66"/>
      <c r="BL560" s="66"/>
      <c r="CB560" s="66"/>
      <c r="CR560" s="66"/>
      <c r="DH560" s="66"/>
      <c r="DX560" s="66"/>
      <c r="EN560" s="66"/>
      <c r="FD560" s="66"/>
      <c r="FT560" s="66"/>
      <c r="GJ560" s="66"/>
      <c r="GZ560" s="66"/>
      <c r="HP560" s="66"/>
      <c r="IF560" s="66"/>
    </row>
    <row r="561" spans="1:240" ht="21.75" customHeight="1">
      <c r="A561" s="101"/>
      <c r="B561" s="102"/>
      <c r="C561" s="19"/>
      <c r="D561" s="19"/>
      <c r="E561" s="19"/>
      <c r="F561" s="23">
        <v>2025</v>
      </c>
      <c r="G561" s="24">
        <f t="shared" si="287"/>
        <v>0</v>
      </c>
      <c r="H561" s="24">
        <f t="shared" si="288"/>
        <v>0</v>
      </c>
      <c r="I561" s="24">
        <f t="shared" si="289"/>
        <v>0</v>
      </c>
      <c r="J561" s="24">
        <f t="shared" si="289"/>
        <v>0</v>
      </c>
      <c r="K561" s="24">
        <f t="shared" si="289"/>
        <v>0</v>
      </c>
      <c r="L561" s="24">
        <f t="shared" si="289"/>
        <v>0</v>
      </c>
      <c r="M561" s="24">
        <f t="shared" si="289"/>
        <v>0</v>
      </c>
      <c r="N561" s="24">
        <f t="shared" si="289"/>
        <v>0</v>
      </c>
      <c r="O561" s="24">
        <f t="shared" si="289"/>
        <v>0</v>
      </c>
      <c r="P561" s="24">
        <f t="shared" si="289"/>
        <v>0</v>
      </c>
      <c r="Q561" s="52"/>
      <c r="AF561" s="66"/>
      <c r="AV561" s="66"/>
      <c r="BL561" s="66"/>
      <c r="CB561" s="66"/>
      <c r="CR561" s="66"/>
      <c r="DH561" s="66"/>
      <c r="DX561" s="66"/>
      <c r="EN561" s="66"/>
      <c r="FD561" s="66"/>
      <c r="FT561" s="66"/>
      <c r="GJ561" s="66"/>
      <c r="GZ561" s="66"/>
      <c r="HP561" s="66"/>
      <c r="IF561" s="66"/>
    </row>
    <row r="562" spans="1:16" ht="15">
      <c r="A562" s="53"/>
      <c r="B562" s="54"/>
      <c r="C562" s="54"/>
      <c r="D562" s="54"/>
      <c r="E562" s="54"/>
      <c r="F562" s="54"/>
      <c r="G562" s="55"/>
      <c r="H562" s="55"/>
      <c r="I562" s="54"/>
      <c r="J562" s="54"/>
      <c r="K562" s="54"/>
      <c r="L562" s="54"/>
      <c r="M562" s="54"/>
      <c r="N562" s="54"/>
      <c r="O562" s="54"/>
      <c r="P562" s="54"/>
    </row>
    <row r="563" spans="1:10" ht="15">
      <c r="A563" s="56"/>
      <c r="I563" s="8"/>
      <c r="J563" s="8"/>
    </row>
    <row r="564" spans="1:10" ht="15">
      <c r="A564" s="56"/>
      <c r="I564" s="8"/>
      <c r="J564" s="8"/>
    </row>
    <row r="565" spans="1:10" ht="15">
      <c r="A565" s="56"/>
      <c r="I565" s="8"/>
      <c r="J565" s="8"/>
    </row>
    <row r="566" spans="1:10" ht="15">
      <c r="A566" s="56"/>
      <c r="C566" s="57"/>
      <c r="D566" s="57"/>
      <c r="E566" s="57"/>
      <c r="I566" s="8"/>
      <c r="J566" s="8"/>
    </row>
    <row r="567" spans="1:10" ht="15">
      <c r="A567" s="56"/>
      <c r="I567" s="8"/>
      <c r="J567" s="8"/>
    </row>
    <row r="568" spans="1:13" ht="15">
      <c r="A568" s="56"/>
      <c r="I568" s="8"/>
      <c r="J568" s="8"/>
      <c r="M568" s="59"/>
    </row>
    <row r="569" ht="15">
      <c r="A569" s="56"/>
    </row>
    <row r="570" ht="15">
      <c r="A570" s="56"/>
    </row>
    <row r="571" ht="15">
      <c r="A571" s="56"/>
    </row>
    <row r="572" ht="15">
      <c r="A572" s="56"/>
    </row>
    <row r="573" ht="15">
      <c r="A573" s="56"/>
    </row>
    <row r="574" ht="15">
      <c r="A574" s="56"/>
    </row>
    <row r="575" ht="15">
      <c r="A575" s="56"/>
    </row>
    <row r="576" spans="1:13" ht="15">
      <c r="A576" s="56"/>
      <c r="M576" s="59"/>
    </row>
    <row r="577" ht="15">
      <c r="A577" s="56"/>
    </row>
    <row r="578" ht="15">
      <c r="A578" s="56"/>
    </row>
    <row r="579" ht="15">
      <c r="A579" s="56"/>
    </row>
    <row r="580" ht="15">
      <c r="A580" s="56"/>
    </row>
    <row r="581" ht="15">
      <c r="A581" s="56"/>
    </row>
    <row r="582" ht="15">
      <c r="A582" s="56"/>
    </row>
    <row r="583" ht="15">
      <c r="A583" s="56"/>
    </row>
    <row r="584" ht="15">
      <c r="A584" s="56"/>
    </row>
    <row r="585" ht="15">
      <c r="A585" s="56"/>
    </row>
    <row r="586" ht="15">
      <c r="A586" s="56"/>
    </row>
    <row r="587" ht="15">
      <c r="A587" s="56"/>
    </row>
    <row r="588" ht="15">
      <c r="A588" s="56"/>
    </row>
    <row r="589" ht="15">
      <c r="A589" s="56"/>
    </row>
    <row r="590" ht="15">
      <c r="A590" s="56"/>
    </row>
    <row r="591" ht="15">
      <c r="A591" s="56"/>
    </row>
    <row r="592" ht="15">
      <c r="A592" s="56"/>
    </row>
    <row r="593" ht="15">
      <c r="A593" s="56"/>
    </row>
    <row r="594" ht="15">
      <c r="A594" s="56"/>
    </row>
    <row r="595" ht="15">
      <c r="A595" s="56"/>
    </row>
    <row r="596" ht="15">
      <c r="A596" s="56"/>
    </row>
    <row r="597" ht="15">
      <c r="A597" s="56"/>
    </row>
    <row r="598" ht="15">
      <c r="A598" s="56"/>
    </row>
    <row r="599" ht="15">
      <c r="A599" s="56"/>
    </row>
    <row r="600" ht="15">
      <c r="A600" s="56"/>
    </row>
    <row r="601" ht="15">
      <c r="A601" s="56"/>
    </row>
    <row r="602" ht="15">
      <c r="A602" s="56"/>
    </row>
    <row r="603" ht="15">
      <c r="A603" s="56"/>
    </row>
    <row r="604" ht="15">
      <c r="A604" s="56"/>
    </row>
    <row r="605" ht="15">
      <c r="A605" s="56"/>
    </row>
    <row r="606" ht="15">
      <c r="A606" s="56"/>
    </row>
    <row r="607" ht="15">
      <c r="A607" s="56"/>
    </row>
    <row r="608" ht="15">
      <c r="A608" s="56"/>
    </row>
    <row r="609" ht="15">
      <c r="A609" s="56"/>
    </row>
    <row r="610" ht="15">
      <c r="A610" s="56"/>
    </row>
    <row r="611" ht="15">
      <c r="A611" s="56"/>
    </row>
    <row r="612" ht="15">
      <c r="A612" s="56"/>
    </row>
    <row r="613" ht="15">
      <c r="A613" s="56"/>
    </row>
    <row r="614" ht="15">
      <c r="A614" s="56"/>
    </row>
    <row r="615" ht="15">
      <c r="A615" s="56"/>
    </row>
    <row r="616" ht="15">
      <c r="A616" s="56"/>
    </row>
    <row r="617" ht="15">
      <c r="A617" s="56"/>
    </row>
    <row r="618" ht="15">
      <c r="A618" s="56"/>
    </row>
    <row r="619" ht="15">
      <c r="A619" s="56"/>
    </row>
    <row r="620" ht="15">
      <c r="A620" s="56"/>
    </row>
    <row r="621" ht="15">
      <c r="A621" s="56"/>
    </row>
    <row r="622" ht="15">
      <c r="A622" s="56"/>
    </row>
    <row r="623" ht="15">
      <c r="A623" s="56"/>
    </row>
    <row r="624" ht="15">
      <c r="A624" s="56"/>
    </row>
    <row r="625" ht="15">
      <c r="A625" s="56"/>
    </row>
    <row r="626" ht="15">
      <c r="A626" s="56"/>
    </row>
    <row r="627" ht="15">
      <c r="A627" s="56"/>
    </row>
    <row r="628" ht="15">
      <c r="A628" s="56"/>
    </row>
    <row r="629" ht="15">
      <c r="A629" s="56"/>
    </row>
    <row r="630" ht="15">
      <c r="A630" s="56"/>
    </row>
    <row r="631" ht="15">
      <c r="A631" s="56"/>
    </row>
    <row r="632" ht="15">
      <c r="A632" s="56"/>
    </row>
    <row r="633" ht="15">
      <c r="A633" s="56"/>
    </row>
    <row r="634" ht="15">
      <c r="A634" s="56"/>
    </row>
    <row r="635" ht="15">
      <c r="A635" s="56"/>
    </row>
    <row r="636" ht="15">
      <c r="A636" s="56"/>
    </row>
    <row r="637" ht="15">
      <c r="A637" s="56"/>
    </row>
    <row r="638" ht="15">
      <c r="A638" s="56"/>
    </row>
    <row r="639" ht="15">
      <c r="A639" s="56"/>
    </row>
    <row r="640" ht="15">
      <c r="A640" s="56"/>
    </row>
    <row r="641" ht="15">
      <c r="A641" s="56"/>
    </row>
    <row r="642" ht="15">
      <c r="A642" s="56"/>
    </row>
    <row r="643" ht="15">
      <c r="A643" s="56"/>
    </row>
    <row r="644" ht="15">
      <c r="A644" s="56"/>
    </row>
    <row r="645" ht="15">
      <c r="A645" s="56"/>
    </row>
    <row r="646" ht="15">
      <c r="A646" s="56"/>
    </row>
    <row r="647" ht="15">
      <c r="A647" s="56"/>
    </row>
    <row r="648" ht="15">
      <c r="A648" s="56"/>
    </row>
  </sheetData>
  <sheetProtection/>
  <mergeCells count="504">
    <mergeCell ref="GE526:GG532"/>
    <mergeCell ref="FM526:FM532"/>
    <mergeCell ref="BP526:BR532"/>
    <mergeCell ref="CF526:CF532"/>
    <mergeCell ref="CG526:CI532"/>
    <mergeCell ref="GE454:GG460"/>
    <mergeCell ref="EE454:EE460"/>
    <mergeCell ref="EF454:EH460"/>
    <mergeCell ref="CW478:CW484"/>
    <mergeCell ref="CX478:CZ484"/>
    <mergeCell ref="EV454:EV460"/>
    <mergeCell ref="CW526:CW532"/>
    <mergeCell ref="CX526:CZ532"/>
    <mergeCell ref="DN526:DN532"/>
    <mergeCell ref="DO526:DQ532"/>
    <mergeCell ref="CW454:CW460"/>
    <mergeCell ref="CX454:CZ460"/>
    <mergeCell ref="DN454:DN460"/>
    <mergeCell ref="DO454:DQ460"/>
    <mergeCell ref="EV466:EV472"/>
    <mergeCell ref="HM526:HO532"/>
    <mergeCell ref="IC526:IC532"/>
    <mergeCell ref="ID526:IF532"/>
    <mergeCell ref="EV526:EV532"/>
    <mergeCell ref="EW526:EY532"/>
    <mergeCell ref="FN526:FP532"/>
    <mergeCell ref="GD526:GD532"/>
    <mergeCell ref="GV526:GX532"/>
    <mergeCell ref="HL526:HL532"/>
    <mergeCell ref="GU526:GU532"/>
    <mergeCell ref="A526:A537"/>
    <mergeCell ref="B526:B537"/>
    <mergeCell ref="Q526:Q532"/>
    <mergeCell ref="R526:S532"/>
    <mergeCell ref="AG526:AG532"/>
    <mergeCell ref="AH526:AJ532"/>
    <mergeCell ref="O2:Q2"/>
    <mergeCell ref="A141:A152"/>
    <mergeCell ref="B141:B152"/>
    <mergeCell ref="C141:C152"/>
    <mergeCell ref="B204:B215"/>
    <mergeCell ref="A156:A215"/>
    <mergeCell ref="A81:A82"/>
    <mergeCell ref="A128:A139"/>
    <mergeCell ref="Q11:Q15"/>
    <mergeCell ref="D11:D15"/>
    <mergeCell ref="HL538:HL544"/>
    <mergeCell ref="CX538:CZ544"/>
    <mergeCell ref="DN538:DN544"/>
    <mergeCell ref="DO538:DQ544"/>
    <mergeCell ref="EE538:EE544"/>
    <mergeCell ref="AX526:AX532"/>
    <mergeCell ref="EE526:EE532"/>
    <mergeCell ref="EF526:EH532"/>
    <mergeCell ref="AY526:BA532"/>
    <mergeCell ref="BO526:BO532"/>
    <mergeCell ref="HM538:HO544"/>
    <mergeCell ref="IC538:IC544"/>
    <mergeCell ref="ID538:IF544"/>
    <mergeCell ref="EW538:EY544"/>
    <mergeCell ref="FM538:FM544"/>
    <mergeCell ref="FN538:FP544"/>
    <mergeCell ref="GD538:GD544"/>
    <mergeCell ref="GE538:GG544"/>
    <mergeCell ref="GU538:GU544"/>
    <mergeCell ref="GV538:GX544"/>
    <mergeCell ref="EV538:EV544"/>
    <mergeCell ref="AY538:BA544"/>
    <mergeCell ref="BO538:BO544"/>
    <mergeCell ref="BP538:BR544"/>
    <mergeCell ref="CF538:CF544"/>
    <mergeCell ref="CG538:CI544"/>
    <mergeCell ref="CW538:CW544"/>
    <mergeCell ref="A538:A549"/>
    <mergeCell ref="B538:B549"/>
    <mergeCell ref="Q538:Q544"/>
    <mergeCell ref="R538:S544"/>
    <mergeCell ref="AG538:AG544"/>
    <mergeCell ref="EF538:EH544"/>
    <mergeCell ref="AX538:AX544"/>
    <mergeCell ref="AH538:AJ544"/>
    <mergeCell ref="ID454:IF460"/>
    <mergeCell ref="EW454:EY460"/>
    <mergeCell ref="FM454:FM460"/>
    <mergeCell ref="FN454:FP460"/>
    <mergeCell ref="GD454:GD460"/>
    <mergeCell ref="GV454:GX460"/>
    <mergeCell ref="HM454:HO460"/>
    <mergeCell ref="IC454:IC460"/>
    <mergeCell ref="GU454:GU460"/>
    <mergeCell ref="HL454:HL460"/>
    <mergeCell ref="C394:C405"/>
    <mergeCell ref="A381:A392"/>
    <mergeCell ref="B381:B392"/>
    <mergeCell ref="C381:C392"/>
    <mergeCell ref="CF454:CF460"/>
    <mergeCell ref="CG454:CI460"/>
    <mergeCell ref="AX418:AX424"/>
    <mergeCell ref="CG430:CI436"/>
    <mergeCell ref="BO430:BO436"/>
    <mergeCell ref="B430:B441"/>
    <mergeCell ref="B192:B203"/>
    <mergeCell ref="B168:B179"/>
    <mergeCell ref="B180:B191"/>
    <mergeCell ref="A83:A84"/>
    <mergeCell ref="B217:B228"/>
    <mergeCell ref="A394:A405"/>
    <mergeCell ref="B394:B405"/>
    <mergeCell ref="A88:A95"/>
    <mergeCell ref="A341:A342"/>
    <mergeCell ref="A255:A259"/>
    <mergeCell ref="I13:J14"/>
    <mergeCell ref="C11:C15"/>
    <mergeCell ref="I11:P12"/>
    <mergeCell ref="G11:H14"/>
    <mergeCell ref="M13:N14"/>
    <mergeCell ref="K13:L14"/>
    <mergeCell ref="E11:E15"/>
    <mergeCell ref="O13:P14"/>
    <mergeCell ref="A67:A68"/>
    <mergeCell ref="B31:B42"/>
    <mergeCell ref="A18:A29"/>
    <mergeCell ref="A69:A71"/>
    <mergeCell ref="B18:B24"/>
    <mergeCell ref="A31:A66"/>
    <mergeCell ref="B55:B66"/>
    <mergeCell ref="Q17:Q20"/>
    <mergeCell ref="CC156:CE162"/>
    <mergeCell ref="CB156:CB186"/>
    <mergeCell ref="CC168:CE174"/>
    <mergeCell ref="B128:B139"/>
    <mergeCell ref="R180:S186"/>
    <mergeCell ref="AW156:AY162"/>
    <mergeCell ref="C128:C139"/>
    <mergeCell ref="BM156:BO162"/>
    <mergeCell ref="AW180:AY186"/>
    <mergeCell ref="BM180:BO186"/>
    <mergeCell ref="Q88:Q94"/>
    <mergeCell ref="AW168:AY174"/>
    <mergeCell ref="BL156:BL186"/>
    <mergeCell ref="AF156:AF186"/>
    <mergeCell ref="Q153:Q155"/>
    <mergeCell ref="GK168:GM174"/>
    <mergeCell ref="DI156:DK162"/>
    <mergeCell ref="EN156:EN186"/>
    <mergeCell ref="EO180:EQ186"/>
    <mergeCell ref="FE180:FG186"/>
    <mergeCell ref="FU156:FW162"/>
    <mergeCell ref="DX156:DX186"/>
    <mergeCell ref="DY168:EA174"/>
    <mergeCell ref="EO156:EQ162"/>
    <mergeCell ref="DI168:DK174"/>
    <mergeCell ref="IG180:II186"/>
    <mergeCell ref="HA156:HC162"/>
    <mergeCell ref="HP156:HP186"/>
    <mergeCell ref="IG156:II162"/>
    <mergeCell ref="IF156:IF186"/>
    <mergeCell ref="IG168:II174"/>
    <mergeCell ref="HQ180:HS186"/>
    <mergeCell ref="HA180:HC186"/>
    <mergeCell ref="HQ156:HS162"/>
    <mergeCell ref="HA168:HC174"/>
    <mergeCell ref="HQ168:HS174"/>
    <mergeCell ref="FD156:FD186"/>
    <mergeCell ref="FU168:FW174"/>
    <mergeCell ref="GZ156:GZ186"/>
    <mergeCell ref="FE156:FG162"/>
    <mergeCell ref="GJ156:GJ186"/>
    <mergeCell ref="FU180:FW186"/>
    <mergeCell ref="FT156:FT186"/>
    <mergeCell ref="GK180:GM186"/>
    <mergeCell ref="GK156:GM162"/>
    <mergeCell ref="FE168:FG174"/>
    <mergeCell ref="DY180:EA186"/>
    <mergeCell ref="B442:B453"/>
    <mergeCell ref="B341:B342"/>
    <mergeCell ref="EO168:EQ174"/>
    <mergeCell ref="DH156:DH186"/>
    <mergeCell ref="CS168:CU174"/>
    <mergeCell ref="CC180:CE186"/>
    <mergeCell ref="CR156:CR186"/>
    <mergeCell ref="BM168:BO174"/>
    <mergeCell ref="DY156:EA162"/>
    <mergeCell ref="B305:B316"/>
    <mergeCell ref="B317:B328"/>
    <mergeCell ref="DI180:DK186"/>
    <mergeCell ref="AV156:AV186"/>
    <mergeCell ref="B156:B167"/>
    <mergeCell ref="A216:F216"/>
    <mergeCell ref="CS156:CU162"/>
    <mergeCell ref="CS180:CU186"/>
    <mergeCell ref="AG180:AI186"/>
    <mergeCell ref="A11:A15"/>
    <mergeCell ref="A72:A75"/>
    <mergeCell ref="B73:B75"/>
    <mergeCell ref="B11:B15"/>
    <mergeCell ref="A17:F17"/>
    <mergeCell ref="F11:F15"/>
    <mergeCell ref="B69:B71"/>
    <mergeCell ref="B43:B54"/>
    <mergeCell ref="B67:B68"/>
    <mergeCell ref="A30:F30"/>
    <mergeCell ref="B77:B80"/>
    <mergeCell ref="R418:S424"/>
    <mergeCell ref="AG156:AI162"/>
    <mergeCell ref="AG168:AI174"/>
    <mergeCell ref="B88:B95"/>
    <mergeCell ref="B81:B82"/>
    <mergeCell ref="B83:B84"/>
    <mergeCell ref="AG418:AG424"/>
    <mergeCell ref="AH418:AJ424"/>
    <mergeCell ref="B418:B429"/>
    <mergeCell ref="EW418:EY424"/>
    <mergeCell ref="BO418:BO424"/>
    <mergeCell ref="BP418:BR424"/>
    <mergeCell ref="CF418:CF424"/>
    <mergeCell ref="CG418:CI424"/>
    <mergeCell ref="CX418:CZ424"/>
    <mergeCell ref="EF418:EH424"/>
    <mergeCell ref="EV418:EV424"/>
    <mergeCell ref="CW418:CW424"/>
    <mergeCell ref="FN418:FP424"/>
    <mergeCell ref="GD418:GD424"/>
    <mergeCell ref="GE418:GG424"/>
    <mergeCell ref="GU418:GU424"/>
    <mergeCell ref="AY418:BA424"/>
    <mergeCell ref="IC418:IC424"/>
    <mergeCell ref="HL418:HL424"/>
    <mergeCell ref="HM418:HO424"/>
    <mergeCell ref="DO418:DQ424"/>
    <mergeCell ref="EE418:EE424"/>
    <mergeCell ref="ID418:IF424"/>
    <mergeCell ref="Q430:Q436"/>
    <mergeCell ref="R430:S436"/>
    <mergeCell ref="AG430:AG436"/>
    <mergeCell ref="AH430:AJ436"/>
    <mergeCell ref="FM418:FM424"/>
    <mergeCell ref="GV418:GX424"/>
    <mergeCell ref="DN418:DN424"/>
    <mergeCell ref="BP430:BR436"/>
    <mergeCell ref="CF430:CF436"/>
    <mergeCell ref="CW430:CW436"/>
    <mergeCell ref="CX430:CZ436"/>
    <mergeCell ref="DN430:DN436"/>
    <mergeCell ref="DO430:DQ436"/>
    <mergeCell ref="EE430:EE436"/>
    <mergeCell ref="EF430:EH436"/>
    <mergeCell ref="GV430:GX436"/>
    <mergeCell ref="HL430:HL436"/>
    <mergeCell ref="HM430:HO436"/>
    <mergeCell ref="IC430:IC436"/>
    <mergeCell ref="ID430:IF436"/>
    <mergeCell ref="EV430:EV436"/>
    <mergeCell ref="EW430:EY436"/>
    <mergeCell ref="FM430:FM436"/>
    <mergeCell ref="FN430:FP436"/>
    <mergeCell ref="GD430:GD436"/>
    <mergeCell ref="Q442:Q448"/>
    <mergeCell ref="R442:S448"/>
    <mergeCell ref="AG442:AG448"/>
    <mergeCell ref="AH442:AJ448"/>
    <mergeCell ref="AX442:AX448"/>
    <mergeCell ref="AY442:BA448"/>
    <mergeCell ref="BP442:BR448"/>
    <mergeCell ref="GU430:GU436"/>
    <mergeCell ref="FN442:FP448"/>
    <mergeCell ref="CF442:CF448"/>
    <mergeCell ref="CG442:CI448"/>
    <mergeCell ref="CW442:CW448"/>
    <mergeCell ref="CX442:CZ448"/>
    <mergeCell ref="DN442:DN448"/>
    <mergeCell ref="DO442:DQ448"/>
    <mergeCell ref="GE430:GG436"/>
    <mergeCell ref="EW442:EY448"/>
    <mergeCell ref="FM442:FM448"/>
    <mergeCell ref="GD442:GD448"/>
    <mergeCell ref="GU442:GU448"/>
    <mergeCell ref="GV442:GX448"/>
    <mergeCell ref="HL442:HL448"/>
    <mergeCell ref="Q478:Q484"/>
    <mergeCell ref="R478:S484"/>
    <mergeCell ref="AG478:AG484"/>
    <mergeCell ref="AH478:AJ484"/>
    <mergeCell ref="AX478:AX484"/>
    <mergeCell ref="AY478:BA484"/>
    <mergeCell ref="IC442:IC448"/>
    <mergeCell ref="ID442:IF448"/>
    <mergeCell ref="EW478:EY484"/>
    <mergeCell ref="HM442:HO448"/>
    <mergeCell ref="EE442:EE448"/>
    <mergeCell ref="EF442:EH448"/>
    <mergeCell ref="HL478:HL484"/>
    <mergeCell ref="GD478:GD484"/>
    <mergeCell ref="EV442:EV448"/>
    <mergeCell ref="GE442:GG448"/>
    <mergeCell ref="Q490:Q496"/>
    <mergeCell ref="R490:S496"/>
    <mergeCell ref="AG490:AG496"/>
    <mergeCell ref="AH490:AJ496"/>
    <mergeCell ref="FM478:FM484"/>
    <mergeCell ref="FN478:FP484"/>
    <mergeCell ref="CX490:CZ496"/>
    <mergeCell ref="DN478:DN484"/>
    <mergeCell ref="EF490:EH496"/>
    <mergeCell ref="CW490:CW496"/>
    <mergeCell ref="GU478:GU484"/>
    <mergeCell ref="GV478:GX484"/>
    <mergeCell ref="IC478:IC484"/>
    <mergeCell ref="ID478:IF484"/>
    <mergeCell ref="DO478:DQ484"/>
    <mergeCell ref="EE478:EE484"/>
    <mergeCell ref="EF478:EH484"/>
    <mergeCell ref="EV478:EV484"/>
    <mergeCell ref="HM478:HO484"/>
    <mergeCell ref="GE478:GG484"/>
    <mergeCell ref="EF514:EH520"/>
    <mergeCell ref="ID490:IF496"/>
    <mergeCell ref="EV490:EV496"/>
    <mergeCell ref="EW490:EY496"/>
    <mergeCell ref="FM490:FM496"/>
    <mergeCell ref="FN490:FP496"/>
    <mergeCell ref="ID514:IF520"/>
    <mergeCell ref="ID502:IF508"/>
    <mergeCell ref="GV490:GX496"/>
    <mergeCell ref="HL490:HL496"/>
    <mergeCell ref="HM490:HO496"/>
    <mergeCell ref="GD490:GD496"/>
    <mergeCell ref="GE490:GG496"/>
    <mergeCell ref="GU490:GU496"/>
    <mergeCell ref="Q502:Q508"/>
    <mergeCell ref="R502:S508"/>
    <mergeCell ref="CG490:CI496"/>
    <mergeCell ref="HL502:HL508"/>
    <mergeCell ref="AH502:AJ508"/>
    <mergeCell ref="BP490:BR496"/>
    <mergeCell ref="Q514:Q520"/>
    <mergeCell ref="FM502:FM508"/>
    <mergeCell ref="DO502:DQ508"/>
    <mergeCell ref="EE502:EE508"/>
    <mergeCell ref="CX514:CZ520"/>
    <mergeCell ref="AX502:AX508"/>
    <mergeCell ref="AY502:BA508"/>
    <mergeCell ref="EV514:EV520"/>
    <mergeCell ref="EW502:EY508"/>
    <mergeCell ref="AG502:AG508"/>
    <mergeCell ref="HM514:HO520"/>
    <mergeCell ref="DN514:DN520"/>
    <mergeCell ref="IC514:IC520"/>
    <mergeCell ref="FN514:FP520"/>
    <mergeCell ref="IC490:IC496"/>
    <mergeCell ref="DN490:DN496"/>
    <mergeCell ref="DO490:DQ496"/>
    <mergeCell ref="GV502:GX508"/>
    <mergeCell ref="HL514:HL520"/>
    <mergeCell ref="HM502:HO508"/>
    <mergeCell ref="BO478:BO484"/>
    <mergeCell ref="IC502:IC508"/>
    <mergeCell ref="GE502:GG508"/>
    <mergeCell ref="GU502:GU508"/>
    <mergeCell ref="CG514:CI520"/>
    <mergeCell ref="CW514:CW520"/>
    <mergeCell ref="EE490:EE496"/>
    <mergeCell ref="GD514:GD520"/>
    <mergeCell ref="DO514:DQ520"/>
    <mergeCell ref="EE514:EE520"/>
    <mergeCell ref="AY466:BA472"/>
    <mergeCell ref="BO466:BO472"/>
    <mergeCell ref="BP466:BR472"/>
    <mergeCell ref="AX430:AX436"/>
    <mergeCell ref="AY430:BA436"/>
    <mergeCell ref="AY454:BA460"/>
    <mergeCell ref="BO454:BO460"/>
    <mergeCell ref="BP454:BR460"/>
    <mergeCell ref="AX466:AX472"/>
    <mergeCell ref="BO442:BO448"/>
    <mergeCell ref="CF466:CF472"/>
    <mergeCell ref="CG466:CI472"/>
    <mergeCell ref="CF490:CF496"/>
    <mergeCell ref="CW466:CW472"/>
    <mergeCell ref="ID466:IF472"/>
    <mergeCell ref="EW466:EY472"/>
    <mergeCell ref="FM466:FM472"/>
    <mergeCell ref="GU466:GU472"/>
    <mergeCell ref="GV466:GX472"/>
    <mergeCell ref="HL466:HL472"/>
    <mergeCell ref="GE514:GG520"/>
    <mergeCell ref="GU514:GU520"/>
    <mergeCell ref="FN502:FP508"/>
    <mergeCell ref="FM514:FM520"/>
    <mergeCell ref="EW514:EY520"/>
    <mergeCell ref="GD502:GD508"/>
    <mergeCell ref="GV514:GX520"/>
    <mergeCell ref="CF514:CF520"/>
    <mergeCell ref="B502:B513"/>
    <mergeCell ref="CF502:CF508"/>
    <mergeCell ref="CG502:CI508"/>
    <mergeCell ref="CW502:CW508"/>
    <mergeCell ref="R514:S520"/>
    <mergeCell ref="AG514:AG520"/>
    <mergeCell ref="AH514:AJ520"/>
    <mergeCell ref="AX514:AX520"/>
    <mergeCell ref="BP514:BR520"/>
    <mergeCell ref="AX490:AX496"/>
    <mergeCell ref="AY490:BA496"/>
    <mergeCell ref="BO490:BO496"/>
    <mergeCell ref="AY514:BA520"/>
    <mergeCell ref="BO514:BO520"/>
    <mergeCell ref="EF502:EH508"/>
    <mergeCell ref="EV502:EV508"/>
    <mergeCell ref="DN502:DN508"/>
    <mergeCell ref="BO502:BO508"/>
    <mergeCell ref="BP502:BR508"/>
    <mergeCell ref="CX502:CZ508"/>
    <mergeCell ref="A354:A355"/>
    <mergeCell ref="A418:A429"/>
    <mergeCell ref="B354:B355"/>
    <mergeCell ref="A490:A501"/>
    <mergeCell ref="A430:A441"/>
    <mergeCell ref="B359:B360"/>
    <mergeCell ref="B490:B501"/>
    <mergeCell ref="A356:A357"/>
    <mergeCell ref="A359:A360"/>
    <mergeCell ref="B478:B489"/>
    <mergeCell ref="A305:A340"/>
    <mergeCell ref="B344:B345"/>
    <mergeCell ref="B329:B340"/>
    <mergeCell ref="B352:B353"/>
    <mergeCell ref="B229:B240"/>
    <mergeCell ref="B241:B252"/>
    <mergeCell ref="A344:A345"/>
    <mergeCell ref="A253:A254"/>
    <mergeCell ref="B253:B254"/>
    <mergeCell ref="B255:B259"/>
    <mergeCell ref="R466:S472"/>
    <mergeCell ref="AG466:AG472"/>
    <mergeCell ref="A77:A80"/>
    <mergeCell ref="A352:A353"/>
    <mergeCell ref="A266:A267"/>
    <mergeCell ref="B266:B267"/>
    <mergeCell ref="Q418:Q424"/>
    <mergeCell ref="A217:A252"/>
    <mergeCell ref="R454:S460"/>
    <mergeCell ref="AG454:AG460"/>
    <mergeCell ref="A478:A489"/>
    <mergeCell ref="B514:B525"/>
    <mergeCell ref="A442:A453"/>
    <mergeCell ref="A466:A477"/>
    <mergeCell ref="B466:B477"/>
    <mergeCell ref="A454:A465"/>
    <mergeCell ref="B454:B465"/>
    <mergeCell ref="A514:A525"/>
    <mergeCell ref="A502:A513"/>
    <mergeCell ref="GD466:GD472"/>
    <mergeCell ref="GE466:GG472"/>
    <mergeCell ref="AH454:AJ460"/>
    <mergeCell ref="AX454:AX460"/>
    <mergeCell ref="Q454:Q460"/>
    <mergeCell ref="BP478:BR484"/>
    <mergeCell ref="CF478:CF484"/>
    <mergeCell ref="CG478:CI484"/>
    <mergeCell ref="AH466:AJ472"/>
    <mergeCell ref="Q466:Q472"/>
    <mergeCell ref="AX550:AX556"/>
    <mergeCell ref="AY550:BA556"/>
    <mergeCell ref="HM466:HO472"/>
    <mergeCell ref="IC466:IC472"/>
    <mergeCell ref="CX466:CZ472"/>
    <mergeCell ref="DN466:DN472"/>
    <mergeCell ref="DO466:DQ472"/>
    <mergeCell ref="EE466:EE472"/>
    <mergeCell ref="EF466:EH472"/>
    <mergeCell ref="FN466:FP472"/>
    <mergeCell ref="A550:A561"/>
    <mergeCell ref="B550:B561"/>
    <mergeCell ref="Q550:Q556"/>
    <mergeCell ref="R550:S556"/>
    <mergeCell ref="AG550:AG556"/>
    <mergeCell ref="AH550:AJ556"/>
    <mergeCell ref="EW550:EY556"/>
    <mergeCell ref="BO550:BO556"/>
    <mergeCell ref="BP550:BR556"/>
    <mergeCell ref="CF550:CF556"/>
    <mergeCell ref="CG550:CI556"/>
    <mergeCell ref="DN550:DN556"/>
    <mergeCell ref="DO550:DQ556"/>
    <mergeCell ref="CW550:CW556"/>
    <mergeCell ref="CX550:CZ556"/>
    <mergeCell ref="GD550:GD556"/>
    <mergeCell ref="A261:A264"/>
    <mergeCell ref="B261:B264"/>
    <mergeCell ref="EE550:EE556"/>
    <mergeCell ref="EF550:EH556"/>
    <mergeCell ref="A361:A363"/>
    <mergeCell ref="B361:B363"/>
    <mergeCell ref="FM550:FM556"/>
    <mergeCell ref="FN550:FP556"/>
    <mergeCell ref="EV550:EV556"/>
    <mergeCell ref="GE550:GG556"/>
    <mergeCell ref="GU550:GU556"/>
    <mergeCell ref="GV550:GX556"/>
    <mergeCell ref="HL550:HL556"/>
    <mergeCell ref="HM550:HO556"/>
    <mergeCell ref="ID550:IF556"/>
    <mergeCell ref="IC550:IC556"/>
  </mergeCells>
  <printOptions/>
  <pageMargins left="0.3937007874015748" right="0.2755905511811024" top="0.2362204724409449" bottom="0.31496062992125984" header="0.2362204724409449" footer="0.2755905511811024"/>
  <pageSetup fitToHeight="25" fitToWidth="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ДКС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dna</cp:lastModifiedBy>
  <cp:lastPrinted>2021-11-30T04:05:32Z</cp:lastPrinted>
  <dcterms:created xsi:type="dcterms:W3CDTF">2012-12-12T08:42:07Z</dcterms:created>
  <dcterms:modified xsi:type="dcterms:W3CDTF">2021-11-30T04:05:36Z</dcterms:modified>
  <cp:category/>
  <cp:version/>
  <cp:contentType/>
  <cp:contentStatus/>
</cp:coreProperties>
</file>