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'Лист2'!$5:$9</definedName>
    <definedName name="_xlnm.Print_Area" localSheetId="0">'Лист2'!$A$1:$Q$236</definedName>
  </definedNames>
  <calcPr fullCalcOnLoad="1" fullPrecision="0"/>
</workbook>
</file>

<file path=xl/sharedStrings.xml><?xml version="1.0" encoding="utf-8"?>
<sst xmlns="http://schemas.openxmlformats.org/spreadsheetml/2006/main" count="420" uniqueCount="192">
  <si>
    <t>№ п/п</t>
  </si>
  <si>
    <t>Газификация п.Нижний склад</t>
  </si>
  <si>
    <t xml:space="preserve">Газификация п. Заречный </t>
  </si>
  <si>
    <t>Газификация п. Родник</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</si>
  <si>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</si>
  <si>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</si>
  <si>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</si>
  <si>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</si>
  <si>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</si>
  <si>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 xml:space="preserve">Мероприятия по замене СУГ (сжиженный газ) на природный (Ленинский и Советский районы) </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</si>
  <si>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</si>
  <si>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</si>
  <si>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</si>
  <si>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</si>
  <si>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</si>
  <si>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</si>
  <si>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</si>
  <si>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</si>
  <si>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</si>
  <si>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</si>
  <si>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</si>
  <si>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Строительство газопровода низкого давления (ул. 1-я Ново-Деповская, ул. Ракетная, ул. Дормаш, ул. Научная, ул. Витимская, ул. Макарова)</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</si>
  <si>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</si>
  <si>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</si>
  <si>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</si>
  <si>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</si>
  <si>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</si>
  <si>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</si>
  <si>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</si>
  <si>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</si>
  <si>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</si>
  <si>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</si>
  <si>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</si>
  <si>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</si>
  <si>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</si>
  <si>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</si>
  <si>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</si>
  <si>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</si>
  <si>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</si>
  <si>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</si>
  <si>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</si>
  <si>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</si>
  <si>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</si>
  <si>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</si>
  <si>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</si>
  <si>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</si>
  <si>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</si>
  <si>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</si>
  <si>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</si>
  <si>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</si>
  <si>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 xml:space="preserve">Приобретение сетей газоснабжения </t>
  </si>
  <si>
    <t>Газоснабжение микрорайона ул. Пирусского, ул. Таврическая, ул. Потанина. Наружные газопроводы</t>
  </si>
  <si>
    <t>Страхование объектов газоснабжения</t>
  </si>
  <si>
    <t>Газификация с. Дзержинское 
(5-11 очередь)</t>
  </si>
  <si>
    <t>Газификация п. Кузовлево</t>
  </si>
  <si>
    <t>Газификация п. Штамово, п. Спутник</t>
  </si>
  <si>
    <t xml:space="preserve">Наружное газоснабжение улиц 4-ая Заречная и 5-ая Заречная в г. Томске  </t>
  </si>
  <si>
    <t xml:space="preserve">Замена СУГ (сжиженный газ) на природный 
г. Томск, Кировский район (район ул. Матросова - ул. Киевская - ул. Усова) </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</si>
  <si>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</si>
  <si>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</si>
  <si>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</si>
  <si>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</si>
  <si>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</si>
  <si>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</si>
  <si>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</si>
  <si>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</si>
  <si>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</si>
  <si>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</si>
  <si>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</si>
  <si>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</si>
  <si>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</si>
  <si>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</si>
  <si>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</si>
  <si>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Приложение 2 к подпрограмме "Газификация Томска на 2015-2025 годы"</t>
  </si>
  <si>
    <t>план</t>
  </si>
  <si>
    <t>Газификация д. Эушта</t>
  </si>
  <si>
    <t xml:space="preserve">Мероприятие 1.3 Приобретение сетей газоснабжения
</t>
  </si>
  <si>
    <t>08 4 01 40010 414
08 4 01 4И030 414</t>
  </si>
  <si>
    <t>ПЕРЕЧЕНЬ МЕРОПРИЯТИЙ И РЕСУРСНОЕ ОБЕСПЕЧЕНИЕ ПОДПРОГРАММЫ</t>
  </si>
  <si>
    <t>Итого по задаче 1, в том числе:</t>
  </si>
  <si>
    <t>Газификация мкр. Спичфабрика в г. Томске</t>
  </si>
  <si>
    <t>Газификация мкр. Наука, ул. Воскресенская, 9 (технологическое присоединение)</t>
  </si>
  <si>
    <t>Газификация пос. Свечной в г. Томске</t>
  </si>
  <si>
    <t>Газификация пос. Киргизка в г. Томске</t>
  </si>
  <si>
    <t>Газификация пос. Залесье в г. Томске</t>
  </si>
  <si>
    <t xml:space="preserve">Газоснабжение земельных участков, расположенных по адресу: г.Томск, ул.Континентальная, Контрастная,  Снежная, Залесская, Луговая </t>
  </si>
  <si>
    <t>Уровень приоритетности мероприятий</t>
  </si>
  <si>
    <t>Критерий уровня приоритетности мероприятий</t>
  </si>
  <si>
    <t>II</t>
  </si>
  <si>
    <t>III</t>
  </si>
  <si>
    <t>В</t>
  </si>
  <si>
    <t>Б</t>
  </si>
  <si>
    <t>I</t>
  </si>
  <si>
    <t>Е</t>
  </si>
  <si>
    <t>Д</t>
  </si>
  <si>
    <t>Газификация перспективных потребителей с. Дзержинское в г. Томске (участок № 1, участок № 2) (ПИР)</t>
  </si>
  <si>
    <t>Газификация пос. Ближний в г. Томске</t>
  </si>
  <si>
    <t>Газификация ул. Балтийская, д. 23, 23/1 в г. Томске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</si>
  <si>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</si>
  <si>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</si>
  <si>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</si>
  <si>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</si>
  <si>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</si>
  <si>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</si>
  <si>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</si>
  <si>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</si>
  <si>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</si>
  <si>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</si>
  <si>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</si>
  <si>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</si>
  <si>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</si>
  <si>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</si>
  <si>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</si>
  <si>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</si>
  <si>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</si>
  <si>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</si>
  <si>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</si>
  <si>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</si>
  <si>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</si>
  <si>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</si>
  <si>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</si>
  <si>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</si>
  <si>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</si>
  <si>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</si>
  <si>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</si>
  <si>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</si>
  <si>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</si>
  <si>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</si>
  <si>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</si>
  <si>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</si>
  <si>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</si>
  <si>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</si>
  <si>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</si>
  <si>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</si>
  <si>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</si>
  <si>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</si>
  <si>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</si>
  <si>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</si>
  <si>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</si>
  <si>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</si>
  <si>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</si>
  <si>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</si>
  <si>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</si>
  <si>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</si>
  <si>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</si>
  <si>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</si>
  <si>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</si>
  <si>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</si>
  <si>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</si>
  <si>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</si>
  <si>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</si>
  <si>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</si>
  <si>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</si>
  <si>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</si>
  <si>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</si>
  <si>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</si>
  <si>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</si>
  <si>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</si>
  <si>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</si>
  <si>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</si>
  <si>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</si>
  <si>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</si>
  <si>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08 4 01 4И030 414
08 4 01 40010 414</t>
  </si>
  <si>
    <t>Газификация п. Озерки в г. Томске</t>
  </si>
  <si>
    <t>Газификация ул. Весенняя, пер. Минина в г. Томске</t>
  </si>
  <si>
    <t>65</t>
  </si>
  <si>
    <t>Газификация ул. 1-я Заречная, 2-я Заречная, 3-я Заречная в г. Томске</t>
  </si>
  <si>
    <t>«Город Томск»</t>
  </si>
  <si>
    <t>«Газификация Томска на 2015-2025 годы»</t>
  </si>
  <si>
    <t xml:space="preserve">Укрупненное (основное) мероприятие 
Повышение уровня газификации территории муниципального образования «Город Томск»
</t>
  </si>
  <si>
    <t>Газоснабжение п. Аникино МО «Город Томск»</t>
  </si>
  <si>
    <t>Газоснабжение п. Апрель МО «Город Томск»</t>
  </si>
  <si>
    <t xml:space="preserve">Газоснабжение с. Дзержинское МО «Город Томск» (3,4 очередь) </t>
  </si>
  <si>
    <t>Газоснабжение с. Дзержинское муниципального образования «Город Томск»". 1 этап</t>
  </si>
  <si>
    <t>Газификация микрорайона Сосновый бор МО «Город Томск»</t>
  </si>
  <si>
    <t>Газоснабжение п. Кузовлево МО «Город Томск»</t>
  </si>
  <si>
    <t>Газоснабжение п. Штамово, п. Спутник МО «Город Томск»</t>
  </si>
  <si>
    <t>Газоснабжение д. Лоскутово МО «Город Томск»</t>
  </si>
  <si>
    <t>Газоснабжение с. Тимирязевское
 МО «Город Томск» (5 этап)</t>
  </si>
  <si>
    <t>Газоснабжение п. Геологов МО «Город Томск»</t>
  </si>
  <si>
    <t>Газоснабжение п. Предтеченский МО «Город Томск»</t>
  </si>
  <si>
    <t>Газификация микрорайона Энтузиастов МО«Город Томск»"***</t>
  </si>
  <si>
    <t>Газификация микрорайона Степановка 
МО«Город Томск»</t>
  </si>
  <si>
    <t>Газоснабжение пер. Садовый, ул. Садовая, ул. Чапаева, ул. Тенистая, МКР«Солнечный» в 
с. Тимирязевское МО «Город Томск»</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</si>
  <si>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</si>
  <si>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 xml:space="preserve">Газоснабжение п. Просторного МО «Город Томск». Реконструкция </t>
  </si>
  <si>
    <t>Газоснабжение с. Тимирязевское (в том числе мкр. Юбилейный) муниципального образования «Город Томск»</t>
  </si>
  <si>
    <t>Газификация микрорайона «Наука» МО «Город Томск»"***</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</si>
  <si>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</si>
  <si>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08 4 01 40010 414,         08 4 01 4И030 414</t>
  </si>
  <si>
    <t>Ответственный исполнитель, соисполнитель, участники</t>
  </si>
  <si>
    <t>Мероприятия 1.1; 1.2 Подготовка проектной документации на строительство объектов газификации, строительство объектов газификации</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</si>
</sst>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55">
    <font>
      <sz val="11"/>
      <color theme="1"/>
      <name val="Calibri"/>
      <family val="2"/>
    </font>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b/>
      <i/>
      <sz val="12"/>
      <color indexed="8"/>
      <name val="Times New Roman"/>
      <family val="1"/>
    </font>
    <font>
      <i/>
      <sz val="12"/>
      <color indexed="8"/>
      <name val="Times New Roman"/>
      <family val="1"/>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2"/>
      <color theme="1" tint="0.04998999834060669"/>
      <name val="Times New Roman"/>
      <family val="1"/>
    </font>
    <font>
      <sz val="18"/>
      <color theme="1" tint="0.04998999834060669"/>
      <name val="Times New Roman"/>
      <family val="1"/>
    </font>
    <font>
      <b/>
      <sz val="12"/>
      <color theme="1" tint="0.04998999834060669"/>
      <name val="Times New Roman"/>
      <family val="1"/>
    </font>
    <font>
      <sz val="11"/>
      <color theme="1" tint="0.04998999834060669"/>
      <name val="Times New Roman"/>
      <family val="1"/>
    </font>
    <font>
      <b/>
      <i/>
      <sz val="12"/>
      <color theme="1" tint="0.04998999834060669"/>
      <name val="Times New Roman"/>
      <family val="1"/>
    </font>
    <font>
      <i/>
      <sz val="12"/>
      <color theme="1" tint="0.04998999834060669"/>
      <name val="Times New Roman"/>
      <family val="1"/>
    </font>
    <font>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bgColor indexed="64"/>
      </patternFill>
    </fill>
    <fill>
      <patternFill patternType="solid">
        <fgColor theme="2" tint="-0.099969998002052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3" fillId="0" borderId="0">
      <alignment/>
      <protection/>
    </xf>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109">
    <xf numFmtId="0" fontId="0" fillId="0" borderId="0" xfId="0" applyFont="1" applyAlignment="1">
      <alignment/>
    </xf>
    <xf numFmtId="0" fontId="47" fillId="0" borderId="0" xfId="0" applyFont="1" applyFill="1" applyAlignment="1">
      <alignment/>
    </xf>
    <xf numFmtId="0" fontId="47" fillId="0" borderId="0" xfId="0" applyFont="1" applyFill="1" applyAlignment="1">
      <alignment horizontal="centerContinuous"/>
    </xf>
    <xf numFmtId="1" fontId="48" fillId="0" borderId="10" xfId="0" applyNumberFormat="1" applyFont="1" applyFill="1" applyBorder="1" applyAlignment="1">
      <alignment horizontal="center" vertical="center" wrapText="1"/>
    </xf>
    <xf numFmtId="188" fontId="48" fillId="0" borderId="10" xfId="62" applyNumberFormat="1" applyFont="1" applyFill="1" applyBorder="1" applyAlignment="1">
      <alignment horizontal="center" vertical="center" wrapText="1"/>
    </xf>
    <xf numFmtId="174"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1" xfId="0" applyFont="1" applyFill="1" applyBorder="1" applyAlignment="1">
      <alignment vertical="center" wrapText="1"/>
    </xf>
    <xf numFmtId="0" fontId="48" fillId="0" borderId="12" xfId="0" applyFont="1" applyFill="1" applyBorder="1" applyAlignment="1">
      <alignment vertical="center" wrapText="1"/>
    </xf>
    <xf numFmtId="0" fontId="49" fillId="0" borderId="12" xfId="0" applyFont="1" applyFill="1" applyBorder="1" applyAlignment="1">
      <alignment vertical="center" wrapText="1"/>
    </xf>
    <xf numFmtId="0" fontId="50" fillId="0" borderId="10" xfId="0" applyFont="1" applyFill="1" applyBorder="1" applyAlignment="1">
      <alignment horizontal="center" vertical="center" wrapText="1"/>
    </xf>
    <xf numFmtId="0" fontId="48" fillId="0" borderId="13" xfId="0" applyFont="1" applyFill="1" applyBorder="1" applyAlignment="1">
      <alignment vertical="center" wrapText="1"/>
    </xf>
    <xf numFmtId="1" fontId="50" fillId="0" borderId="10" xfId="0" applyNumberFormat="1" applyFont="1" applyFill="1" applyBorder="1" applyAlignment="1">
      <alignment horizontal="center" vertical="center" wrapText="1"/>
    </xf>
    <xf numFmtId="188" fontId="50" fillId="0" borderId="10" xfId="62" applyNumberFormat="1" applyFont="1" applyFill="1" applyBorder="1" applyAlignment="1">
      <alignment horizontal="center" vertical="center" wrapText="1"/>
    </xf>
    <xf numFmtId="187" fontId="50" fillId="0" borderId="10" xfId="62" applyNumberFormat="1" applyFont="1" applyFill="1" applyBorder="1" applyAlignment="1">
      <alignment horizontal="center" vertical="center" wrapText="1"/>
    </xf>
    <xf numFmtId="174" fontId="48" fillId="0" borderId="10" xfId="62" applyNumberFormat="1" applyFont="1" applyFill="1" applyBorder="1" applyAlignment="1">
      <alignment horizontal="center" vertical="center" wrapText="1"/>
    </xf>
    <xf numFmtId="172" fontId="48" fillId="0" borderId="10" xfId="62"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7" fillId="0" borderId="0" xfId="0" applyFont="1" applyFill="1" applyBorder="1" applyAlignment="1">
      <alignment/>
    </xf>
    <xf numFmtId="0" fontId="51" fillId="0" borderId="0" xfId="0" applyFont="1" applyFill="1" applyBorder="1" applyAlignment="1">
      <alignment wrapText="1"/>
    </xf>
    <xf numFmtId="49" fontId="47" fillId="0" borderId="0" xfId="0" applyNumberFormat="1" applyFont="1" applyFill="1" applyAlignment="1">
      <alignment/>
    </xf>
    <xf numFmtId="173" fontId="47" fillId="0" borderId="0" xfId="0" applyNumberFormat="1" applyFont="1" applyFill="1" applyAlignment="1">
      <alignment/>
    </xf>
    <xf numFmtId="188" fontId="47" fillId="0" borderId="0" xfId="0" applyNumberFormat="1" applyFont="1" applyFill="1" applyAlignment="1">
      <alignment/>
    </xf>
    <xf numFmtId="2" fontId="47" fillId="0" borderId="0" xfId="0" applyNumberFormat="1" applyFont="1" applyFill="1" applyAlignment="1">
      <alignment/>
    </xf>
    <xf numFmtId="4" fontId="47" fillId="0" borderId="0" xfId="0" applyNumberFormat="1" applyFont="1" applyFill="1" applyAlignment="1">
      <alignment/>
    </xf>
    <xf numFmtId="0" fontId="48" fillId="0" borderId="10" xfId="0" applyFont="1" applyFill="1" applyBorder="1" applyAlignment="1">
      <alignment horizontal="left" vertical="center" wrapText="1"/>
    </xf>
    <xf numFmtId="0" fontId="48" fillId="0" borderId="0" xfId="0" applyFont="1" applyFill="1" applyAlignment="1">
      <alignment/>
    </xf>
    <xf numFmtId="0" fontId="48" fillId="0" borderId="0" xfId="0" applyFont="1" applyFill="1" applyAlignment="1">
      <alignment horizontal="right"/>
    </xf>
    <xf numFmtId="1" fontId="52" fillId="0" borderId="15" xfId="0" applyNumberFormat="1" applyFont="1" applyFill="1" applyBorder="1" applyAlignment="1">
      <alignment vertical="center" wrapText="1"/>
    </xf>
    <xf numFmtId="1" fontId="52" fillId="0" borderId="16" xfId="0" applyNumberFormat="1" applyFont="1" applyFill="1" applyBorder="1" applyAlignment="1">
      <alignment vertical="center" wrapText="1"/>
    </xf>
    <xf numFmtId="1" fontId="52" fillId="0" borderId="17" xfId="0" applyNumberFormat="1" applyFont="1" applyFill="1" applyBorder="1" applyAlignment="1">
      <alignment vertical="center" wrapText="1"/>
    </xf>
    <xf numFmtId="174" fontId="47" fillId="0" borderId="0" xfId="0" applyNumberFormat="1" applyFont="1" applyFill="1" applyAlignment="1">
      <alignment/>
    </xf>
    <xf numFmtId="1" fontId="49" fillId="0" borderId="15" xfId="0" applyNumberFormat="1" applyFont="1" applyFill="1" applyBorder="1" applyAlignment="1">
      <alignment horizontal="center" vertical="center" wrapText="1"/>
    </xf>
    <xf numFmtId="1" fontId="49" fillId="0" borderId="16" xfId="0" applyNumberFormat="1" applyFont="1" applyFill="1" applyBorder="1" applyAlignment="1">
      <alignment horizontal="center" vertical="center" wrapText="1"/>
    </xf>
    <xf numFmtId="1" fontId="49" fillId="0" borderId="17"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4" fontId="48" fillId="0" borderId="10"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6" fillId="0" borderId="10" xfId="0" applyFont="1" applyFill="1" applyBorder="1" applyAlignment="1">
      <alignment horizontal="center" vertical="center" wrapText="1"/>
    </xf>
    <xf numFmtId="188" fontId="6" fillId="0" borderId="10" xfId="62" applyNumberFormat="1" applyFont="1" applyFill="1" applyBorder="1" applyAlignment="1">
      <alignment horizontal="center" vertical="center" wrapText="1"/>
    </xf>
    <xf numFmtId="174" fontId="6" fillId="0" borderId="10" xfId="0" applyNumberFormat="1" applyFont="1" applyFill="1" applyBorder="1" applyAlignment="1">
      <alignment horizontal="center" vertical="center" wrapText="1"/>
    </xf>
    <xf numFmtId="1" fontId="48" fillId="3" borderId="10" xfId="0" applyNumberFormat="1" applyFont="1" applyFill="1" applyBorder="1" applyAlignment="1">
      <alignment horizontal="center" vertical="center" wrapText="1"/>
    </xf>
    <xf numFmtId="0" fontId="53" fillId="3" borderId="18" xfId="0" applyFont="1" applyFill="1" applyBorder="1" applyAlignment="1">
      <alignment horizontal="left" vertical="center" wrapText="1"/>
    </xf>
    <xf numFmtId="0" fontId="53" fillId="3" borderId="15" xfId="0" applyFont="1" applyFill="1" applyBorder="1" applyAlignment="1">
      <alignment horizontal="left" vertical="center" wrapText="1"/>
    </xf>
    <xf numFmtId="0" fontId="48" fillId="0" borderId="11" xfId="0" applyFont="1" applyFill="1" applyBorder="1" applyAlignment="1">
      <alignment horizontal="left" vertical="center" wrapText="1"/>
    </xf>
    <xf numFmtId="49" fontId="48"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2" xfId="0" applyFont="1" applyFill="1" applyBorder="1" applyAlignment="1">
      <alignment horizontal="center" vertical="center" wrapText="1"/>
    </xf>
    <xf numFmtId="4" fontId="48" fillId="0" borderId="11" xfId="0" applyNumberFormat="1" applyFont="1" applyFill="1" applyBorder="1" applyAlignment="1">
      <alignment horizontal="center" vertical="center" wrapText="1"/>
    </xf>
    <xf numFmtId="4" fontId="48" fillId="0" borderId="13"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33" borderId="10" xfId="0" applyFont="1" applyFill="1" applyBorder="1" applyAlignment="1">
      <alignment horizontal="center" vertical="center" wrapText="1"/>
    </xf>
    <xf numFmtId="188" fontId="48" fillId="33" borderId="10" xfId="62" applyNumberFormat="1" applyFont="1" applyFill="1" applyBorder="1" applyAlignment="1">
      <alignment horizontal="center" vertical="center" wrapText="1"/>
    </xf>
    <xf numFmtId="174" fontId="48" fillId="33" borderId="10" xfId="0" applyNumberFormat="1" applyFont="1" applyFill="1" applyBorder="1" applyAlignment="1">
      <alignment horizontal="center" vertical="center" wrapText="1"/>
    </xf>
    <xf numFmtId="4" fontId="48" fillId="34" borderId="13" xfId="0" applyNumberFormat="1" applyFont="1" applyFill="1" applyBorder="1" applyAlignment="1">
      <alignment horizontal="center" vertical="center" wrapText="1"/>
    </xf>
    <xf numFmtId="0" fontId="48" fillId="34" borderId="10" xfId="0" applyFont="1" applyFill="1" applyBorder="1" applyAlignment="1">
      <alignment horizontal="center" vertical="center" wrapText="1"/>
    </xf>
    <xf numFmtId="1" fontId="48" fillId="34" borderId="10" xfId="0" applyNumberFormat="1" applyFont="1" applyFill="1" applyBorder="1" applyAlignment="1">
      <alignment horizontal="center" vertical="center" wrapText="1"/>
    </xf>
    <xf numFmtId="188" fontId="48" fillId="34" borderId="10" xfId="62" applyNumberFormat="1" applyFont="1" applyFill="1" applyBorder="1" applyAlignment="1">
      <alignment horizontal="center" vertical="center" wrapText="1"/>
    </xf>
    <xf numFmtId="174" fontId="48" fillId="34" borderId="10" xfId="0" applyNumberFormat="1" applyFont="1" applyFill="1" applyBorder="1" applyAlignment="1">
      <alignment horizontal="center" vertical="center" wrapText="1"/>
    </xf>
    <xf numFmtId="0" fontId="48" fillId="34" borderId="12" xfId="0" applyFont="1" applyFill="1" applyBorder="1" applyAlignment="1">
      <alignment vertical="center" wrapText="1"/>
    </xf>
    <xf numFmtId="0" fontId="47" fillId="34" borderId="0" xfId="0" applyFont="1" applyFill="1" applyAlignment="1">
      <alignment/>
    </xf>
    <xf numFmtId="0" fontId="48" fillId="35" borderId="11" xfId="0" applyFont="1" applyFill="1" applyBorder="1" applyAlignment="1">
      <alignment horizontal="center" vertical="center" wrapText="1"/>
    </xf>
    <xf numFmtId="0" fontId="48" fillId="35" borderId="10" xfId="0" applyFont="1" applyFill="1" applyBorder="1" applyAlignment="1">
      <alignment horizontal="center" vertical="center" wrapText="1"/>
    </xf>
    <xf numFmtId="188" fontId="48" fillId="35" borderId="10" xfId="62" applyNumberFormat="1" applyFont="1" applyFill="1" applyBorder="1" applyAlignment="1">
      <alignment horizontal="center" vertical="center" wrapText="1"/>
    </xf>
    <xf numFmtId="174" fontId="48" fillId="35" borderId="10" xfId="0" applyNumberFormat="1" applyFont="1" applyFill="1" applyBorder="1" applyAlignment="1">
      <alignment horizontal="center" vertical="center" wrapText="1"/>
    </xf>
    <xf numFmtId="188" fontId="48" fillId="3" borderId="10" xfId="62" applyNumberFormat="1" applyFont="1" applyFill="1" applyBorder="1" applyAlignment="1">
      <alignment horizontal="center" vertical="center" wrapText="1"/>
    </xf>
    <xf numFmtId="0" fontId="48" fillId="35" borderId="11" xfId="0" applyFont="1" applyFill="1" applyBorder="1" applyAlignment="1">
      <alignment horizontal="center" vertical="center" wrapText="1"/>
    </xf>
    <xf numFmtId="187" fontId="48" fillId="3" borderId="10" xfId="62" applyNumberFormat="1"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0" borderId="13" xfId="0" applyFont="1" applyFill="1" applyBorder="1" applyAlignment="1">
      <alignment horizontal="left" vertical="center" wrapText="1"/>
    </xf>
    <xf numFmtId="49" fontId="48" fillId="0" borderId="11"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0" xfId="0" applyFont="1" applyFill="1" applyAlignment="1">
      <alignment horizontal="center"/>
    </xf>
    <xf numFmtId="4" fontId="48" fillId="0" borderId="10" xfId="0" applyNumberFormat="1" applyFont="1" applyFill="1" applyBorder="1" applyAlignment="1">
      <alignment horizontal="center" vertical="center" wrapText="1"/>
    </xf>
    <xf numFmtId="4" fontId="48" fillId="0" borderId="11" xfId="0" applyNumberFormat="1" applyFont="1" applyFill="1" applyBorder="1" applyAlignment="1">
      <alignment horizontal="center" vertical="center" wrapText="1"/>
    </xf>
    <xf numFmtId="4" fontId="48" fillId="0" borderId="12" xfId="0" applyNumberFormat="1" applyFont="1" applyFill="1" applyBorder="1" applyAlignment="1">
      <alignment horizontal="center" vertical="center" wrapText="1"/>
    </xf>
    <xf numFmtId="4" fontId="48" fillId="0" borderId="13"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0" borderId="14"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9" xfId="0" applyFont="1" applyFill="1" applyBorder="1" applyAlignment="1">
      <alignment horizontal="left" vertical="center" wrapText="1"/>
    </xf>
    <xf numFmtId="1" fontId="52" fillId="0" borderId="10" xfId="0" applyNumberFormat="1" applyFont="1" applyFill="1" applyBorder="1" applyAlignment="1">
      <alignment horizontal="center" vertical="center" wrapText="1"/>
    </xf>
    <xf numFmtId="0" fontId="53" fillId="3" borderId="14" xfId="0" applyFont="1" applyFill="1" applyBorder="1" applyAlignment="1">
      <alignment horizontal="left" vertical="center" wrapText="1"/>
    </xf>
    <xf numFmtId="0" fontId="53" fillId="3" borderId="18" xfId="0" applyFont="1" applyFill="1" applyBorder="1" applyAlignment="1">
      <alignment horizontal="left" vertical="center" wrapText="1"/>
    </xf>
    <xf numFmtId="1" fontId="52" fillId="0" borderId="11" xfId="0" applyNumberFormat="1" applyFont="1" applyFill="1" applyBorder="1" applyAlignment="1">
      <alignment horizontal="center" vertical="center" wrapText="1"/>
    </xf>
    <xf numFmtId="1" fontId="52" fillId="0" borderId="12" xfId="0" applyNumberFormat="1" applyFont="1" applyFill="1" applyBorder="1" applyAlignment="1">
      <alignment horizontal="center" vertical="center" wrapText="1"/>
    </xf>
    <xf numFmtId="1" fontId="52" fillId="0" borderId="13" xfId="0" applyNumberFormat="1" applyFont="1" applyFill="1" applyBorder="1" applyAlignment="1">
      <alignment horizontal="center" vertical="center" wrapText="1"/>
    </xf>
    <xf numFmtId="49" fontId="48"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35" borderId="11"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51" fillId="0" borderId="0" xfId="0" applyFont="1" applyFill="1" applyBorder="1" applyAlignment="1">
      <alignment horizontal="left" wrapText="1"/>
    </xf>
    <xf numFmtId="1" fontId="49" fillId="0" borderId="10" xfId="0" applyNumberFormat="1" applyFont="1" applyFill="1" applyBorder="1" applyAlignment="1">
      <alignment horizontal="center" vertical="center" wrapText="1"/>
    </xf>
    <xf numFmtId="1" fontId="49" fillId="0" borderId="20" xfId="0" applyNumberFormat="1" applyFont="1" applyFill="1" applyBorder="1" applyAlignment="1">
      <alignment horizontal="center" vertical="center" wrapText="1"/>
    </xf>
    <xf numFmtId="1" fontId="49" fillId="0" borderId="21" xfId="0" applyNumberFormat="1" applyFont="1" applyFill="1" applyBorder="1" applyAlignment="1">
      <alignment horizontal="center" vertical="center" wrapText="1"/>
    </xf>
    <xf numFmtId="1" fontId="49" fillId="0" borderId="22" xfId="0" applyNumberFormat="1" applyFont="1" applyFill="1" applyBorder="1" applyAlignment="1">
      <alignment horizontal="center" vertical="center" wrapText="1"/>
    </xf>
    <xf numFmtId="1" fontId="49" fillId="0" borderId="0" xfId="0" applyNumberFormat="1" applyFont="1" applyFill="1" applyBorder="1" applyAlignment="1">
      <alignment horizontal="center" vertical="center" wrapText="1"/>
    </xf>
    <xf numFmtId="1" fontId="49" fillId="0" borderId="23" xfId="0" applyNumberFormat="1" applyFont="1" applyFill="1" applyBorder="1" applyAlignment="1">
      <alignment horizontal="center" vertical="center" wrapText="1"/>
    </xf>
    <xf numFmtId="1" fontId="49" fillId="0" borderId="24" xfId="0" applyNumberFormat="1" applyFont="1" applyFill="1" applyBorder="1" applyAlignment="1">
      <alignment horizontal="center" vertical="center" wrapText="1"/>
    </xf>
    <xf numFmtId="0" fontId="51" fillId="0" borderId="21" xfId="0" applyFont="1" applyFill="1" applyBorder="1" applyAlignment="1">
      <alignment horizontal="left"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19"/>
  <sheetViews>
    <sheetView tabSelected="1" view="pageBreakPreview" zoomScale="64" zoomScaleNormal="60" zoomScaleSheetLayoutView="64" zoomScalePageLayoutView="0" workbookViewId="0" topLeftCell="A5">
      <pane xSplit="2" ySplit="5" topLeftCell="C193" activePane="bottomRight" state="frozen"/>
      <selection pane="topLeft" activeCell="A5" sqref="A5"/>
      <selection pane="topRight" activeCell="D5" sqref="D5"/>
      <selection pane="bottomLeft" activeCell="A10" sqref="A10"/>
      <selection pane="bottomRight" activeCell="R26" sqref="R26:T32"/>
    </sheetView>
  </sheetViews>
  <sheetFormatPr defaultColWidth="9.140625" defaultRowHeight="15"/>
  <cols>
    <col min="1" max="1" width="12.57421875" style="1" bestFit="1" customWidth="1"/>
    <col min="2" max="2" width="54.421875" style="1" customWidth="1"/>
    <col min="3" max="3" width="25.28125" style="1" customWidth="1"/>
    <col min="4" max="5" width="11.57421875" style="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spans="1:17" ht="15.75">
      <c r="A1" s="26"/>
      <c r="B1" s="26"/>
      <c r="C1" s="26"/>
      <c r="D1" s="26"/>
      <c r="E1" s="26"/>
      <c r="F1" s="26"/>
      <c r="G1" s="26"/>
      <c r="H1" s="26"/>
      <c r="I1" s="26"/>
      <c r="J1" s="26"/>
      <c r="K1" s="26"/>
      <c r="L1" s="26"/>
      <c r="M1" s="26"/>
      <c r="N1" s="26"/>
      <c r="O1" s="26"/>
      <c r="P1" s="26"/>
      <c r="Q1" s="27" t="s">
        <v>73</v>
      </c>
    </row>
    <row r="2" spans="1:18" ht="15.75">
      <c r="A2" s="79" t="s">
        <v>78</v>
      </c>
      <c r="B2" s="79"/>
      <c r="C2" s="79"/>
      <c r="D2" s="79"/>
      <c r="E2" s="79"/>
      <c r="F2" s="79"/>
      <c r="G2" s="79"/>
      <c r="H2" s="79"/>
      <c r="I2" s="79"/>
      <c r="J2" s="79"/>
      <c r="K2" s="79"/>
      <c r="L2" s="79"/>
      <c r="M2" s="79"/>
      <c r="N2" s="79"/>
      <c r="O2" s="79"/>
      <c r="P2" s="79"/>
      <c r="Q2" s="79"/>
      <c r="R2" s="2"/>
    </row>
    <row r="3" spans="1:18" ht="15.75">
      <c r="A3" s="79" t="s">
        <v>168</v>
      </c>
      <c r="B3" s="79"/>
      <c r="C3" s="79"/>
      <c r="D3" s="79"/>
      <c r="E3" s="79"/>
      <c r="F3" s="79"/>
      <c r="G3" s="79"/>
      <c r="H3" s="79"/>
      <c r="I3" s="79"/>
      <c r="J3" s="79"/>
      <c r="K3" s="79"/>
      <c r="L3" s="79"/>
      <c r="M3" s="79"/>
      <c r="N3" s="79"/>
      <c r="O3" s="79"/>
      <c r="P3" s="79"/>
      <c r="Q3" s="79"/>
      <c r="R3" s="2"/>
    </row>
    <row r="5" spans="1:17" ht="15.75" customHeight="1">
      <c r="A5" s="80" t="s">
        <v>0</v>
      </c>
      <c r="B5" s="80" t="s">
        <v>31</v>
      </c>
      <c r="C5" s="81" t="s">
        <v>61</v>
      </c>
      <c r="D5" s="81" t="s">
        <v>86</v>
      </c>
      <c r="E5" s="81" t="s">
        <v>87</v>
      </c>
      <c r="F5" s="80" t="s">
        <v>32</v>
      </c>
      <c r="G5" s="80" t="s">
        <v>33</v>
      </c>
      <c r="H5" s="80"/>
      <c r="I5" s="84" t="s">
        <v>34</v>
      </c>
      <c r="J5" s="84"/>
      <c r="K5" s="84"/>
      <c r="L5" s="84"/>
      <c r="M5" s="84"/>
      <c r="N5" s="84"/>
      <c r="O5" s="84"/>
      <c r="P5" s="84"/>
      <c r="Q5" s="84" t="s">
        <v>190</v>
      </c>
    </row>
    <row r="6" spans="1:17" ht="14.25" customHeight="1">
      <c r="A6" s="80"/>
      <c r="B6" s="80"/>
      <c r="C6" s="82"/>
      <c r="D6" s="82"/>
      <c r="E6" s="82"/>
      <c r="F6" s="80"/>
      <c r="G6" s="80"/>
      <c r="H6" s="80"/>
      <c r="I6" s="84"/>
      <c r="J6" s="84"/>
      <c r="K6" s="84"/>
      <c r="L6" s="84"/>
      <c r="M6" s="84"/>
      <c r="N6" s="84"/>
      <c r="O6" s="84"/>
      <c r="P6" s="84"/>
      <c r="Q6" s="84"/>
    </row>
    <row r="7" spans="1:17" ht="29.25" customHeight="1">
      <c r="A7" s="80"/>
      <c r="B7" s="80"/>
      <c r="C7" s="82"/>
      <c r="D7" s="82"/>
      <c r="E7" s="82"/>
      <c r="F7" s="80"/>
      <c r="G7" s="80"/>
      <c r="H7" s="80"/>
      <c r="I7" s="84" t="s">
        <v>35</v>
      </c>
      <c r="J7" s="84"/>
      <c r="K7" s="84" t="s">
        <v>36</v>
      </c>
      <c r="L7" s="84"/>
      <c r="M7" s="84" t="s">
        <v>37</v>
      </c>
      <c r="N7" s="84"/>
      <c r="O7" s="84" t="s">
        <v>38</v>
      </c>
      <c r="P7" s="84"/>
      <c r="Q7" s="84"/>
    </row>
    <row r="8" spans="1:17" ht="3" customHeight="1">
      <c r="A8" s="80"/>
      <c r="B8" s="80"/>
      <c r="C8" s="82"/>
      <c r="D8" s="82"/>
      <c r="E8" s="82"/>
      <c r="F8" s="80"/>
      <c r="G8" s="80"/>
      <c r="H8" s="80"/>
      <c r="I8" s="84"/>
      <c r="J8" s="84"/>
      <c r="K8" s="84"/>
      <c r="L8" s="84"/>
      <c r="M8" s="84"/>
      <c r="N8" s="84"/>
      <c r="O8" s="84"/>
      <c r="P8" s="84"/>
      <c r="Q8" s="84"/>
    </row>
    <row r="9" spans="1:17" ht="51.75" customHeight="1">
      <c r="A9" s="80"/>
      <c r="B9" s="80"/>
      <c r="C9" s="83"/>
      <c r="D9" s="83"/>
      <c r="E9" s="83"/>
      <c r="F9" s="80"/>
      <c r="G9" s="36" t="s">
        <v>48</v>
      </c>
      <c r="H9" s="36" t="s">
        <v>40</v>
      </c>
      <c r="I9" s="36" t="s">
        <v>39</v>
      </c>
      <c r="J9" s="36" t="s">
        <v>40</v>
      </c>
      <c r="K9" s="36" t="s">
        <v>39</v>
      </c>
      <c r="L9" s="36" t="s">
        <v>40</v>
      </c>
      <c r="M9" s="36" t="s">
        <v>39</v>
      </c>
      <c r="N9" s="36" t="s">
        <v>40</v>
      </c>
      <c r="O9" s="36" t="s">
        <v>39</v>
      </c>
      <c r="P9" s="36" t="s">
        <v>74</v>
      </c>
      <c r="Q9" s="84"/>
    </row>
    <row r="10" spans="1:17" ht="15.75">
      <c r="A10" s="3">
        <v>1</v>
      </c>
      <c r="B10" s="3">
        <v>2</v>
      </c>
      <c r="C10" s="3">
        <v>3</v>
      </c>
      <c r="D10" s="3">
        <v>4</v>
      </c>
      <c r="E10" s="3">
        <v>5</v>
      </c>
      <c r="F10" s="3">
        <v>6</v>
      </c>
      <c r="G10" s="3">
        <v>7</v>
      </c>
      <c r="H10" s="3">
        <v>8</v>
      </c>
      <c r="I10" s="3">
        <v>9</v>
      </c>
      <c r="J10" s="3">
        <v>10</v>
      </c>
      <c r="K10" s="3">
        <v>11</v>
      </c>
      <c r="L10" s="3">
        <v>12</v>
      </c>
      <c r="M10" s="3">
        <v>13</v>
      </c>
      <c r="N10" s="3">
        <v>14</v>
      </c>
      <c r="O10" s="3">
        <v>15</v>
      </c>
      <c r="P10" s="3">
        <v>16</v>
      </c>
      <c r="Q10" s="35">
        <v>17</v>
      </c>
    </row>
    <row r="11" spans="1:17" ht="15.75" customHeight="1">
      <c r="A11" s="3"/>
      <c r="B11" s="85" t="s">
        <v>44</v>
      </c>
      <c r="C11" s="86"/>
      <c r="D11" s="86"/>
      <c r="E11" s="86"/>
      <c r="F11" s="86"/>
      <c r="G11" s="86"/>
      <c r="H11" s="86"/>
      <c r="I11" s="86"/>
      <c r="J11" s="86"/>
      <c r="K11" s="86"/>
      <c r="L11" s="86"/>
      <c r="M11" s="86"/>
      <c r="N11" s="86"/>
      <c r="O11" s="86"/>
      <c r="P11" s="86"/>
      <c r="Q11" s="87"/>
    </row>
    <row r="12" spans="1:17" ht="27.75" customHeight="1">
      <c r="A12" s="91"/>
      <c r="B12" s="88" t="s">
        <v>169</v>
      </c>
      <c r="C12" s="88"/>
      <c r="D12" s="28"/>
      <c r="E12" s="28"/>
      <c r="F12" s="12" t="s">
        <v>30</v>
      </c>
      <c r="G12" s="13">
        <f aca="true" t="shared" si="0" ref="G12:P12">G13+G14+G15+G16+G17+G18+G19+G20+G21+G22+G23</f>
        <v>2794471.2</v>
      </c>
      <c r="H12" s="13">
        <f t="shared" si="0"/>
        <v>524258.1</v>
      </c>
      <c r="I12" s="13">
        <f t="shared" si="0"/>
        <v>301618.2</v>
      </c>
      <c r="J12" s="13">
        <f t="shared" si="0"/>
        <v>77447.1</v>
      </c>
      <c r="K12" s="13">
        <f t="shared" si="0"/>
        <v>0</v>
      </c>
      <c r="L12" s="13">
        <f t="shared" si="0"/>
        <v>0</v>
      </c>
      <c r="M12" s="13">
        <f t="shared" si="0"/>
        <v>653406.8</v>
      </c>
      <c r="N12" s="13">
        <f t="shared" si="0"/>
        <v>294522.2</v>
      </c>
      <c r="O12" s="13">
        <f t="shared" si="0"/>
        <v>1839446.2</v>
      </c>
      <c r="P12" s="13">
        <f t="shared" si="0"/>
        <v>152288.8</v>
      </c>
      <c r="Q12" s="35"/>
    </row>
    <row r="13" spans="1:17" ht="24" customHeight="1">
      <c r="A13" s="92"/>
      <c r="B13" s="88"/>
      <c r="C13" s="88"/>
      <c r="D13" s="29"/>
      <c r="E13" s="29"/>
      <c r="F13" s="3">
        <v>2015</v>
      </c>
      <c r="G13" s="4">
        <f>I13+K13+M13+O13</f>
        <v>114280</v>
      </c>
      <c r="H13" s="4">
        <f aca="true" t="shared" si="1" ref="H13:H23">J13+L13+N13+P13</f>
        <v>114264.1</v>
      </c>
      <c r="I13" s="4">
        <f aca="true" t="shared" si="2" ref="I13:P23">I173</f>
        <v>4274.7</v>
      </c>
      <c r="J13" s="4">
        <f t="shared" si="2"/>
        <v>4258.8</v>
      </c>
      <c r="K13" s="4">
        <f t="shared" si="2"/>
        <v>0</v>
      </c>
      <c r="L13" s="4">
        <f t="shared" si="2"/>
        <v>0</v>
      </c>
      <c r="M13" s="4">
        <f t="shared" si="2"/>
        <v>110005.3</v>
      </c>
      <c r="N13" s="4">
        <f t="shared" si="2"/>
        <v>110005.3</v>
      </c>
      <c r="O13" s="4">
        <f t="shared" si="2"/>
        <v>0</v>
      </c>
      <c r="P13" s="4">
        <f t="shared" si="2"/>
        <v>0</v>
      </c>
      <c r="Q13" s="35"/>
    </row>
    <row r="14" spans="1:17" ht="24" customHeight="1">
      <c r="A14" s="92"/>
      <c r="B14" s="88"/>
      <c r="C14" s="88"/>
      <c r="D14" s="29"/>
      <c r="E14" s="29"/>
      <c r="F14" s="3">
        <v>2016</v>
      </c>
      <c r="G14" s="4">
        <f aca="true" t="shared" si="3" ref="G14:G22">I14+K14+M14+O14</f>
        <v>50480.6</v>
      </c>
      <c r="H14" s="4">
        <f t="shared" si="1"/>
        <v>50480.6</v>
      </c>
      <c r="I14" s="4">
        <f t="shared" si="2"/>
        <v>1230.4</v>
      </c>
      <c r="J14" s="4">
        <f t="shared" si="2"/>
        <v>1230.4</v>
      </c>
      <c r="K14" s="4">
        <f t="shared" si="2"/>
        <v>0</v>
      </c>
      <c r="L14" s="4">
        <f t="shared" si="2"/>
        <v>0</v>
      </c>
      <c r="M14" s="4">
        <f t="shared" si="2"/>
        <v>49250.2</v>
      </c>
      <c r="N14" s="4">
        <f t="shared" si="2"/>
        <v>49250.2</v>
      </c>
      <c r="O14" s="4">
        <f t="shared" si="2"/>
        <v>0</v>
      </c>
      <c r="P14" s="4">
        <f t="shared" si="2"/>
        <v>0</v>
      </c>
      <c r="Q14" s="35"/>
    </row>
    <row r="15" spans="1:18" ht="18.75" customHeight="1">
      <c r="A15" s="92"/>
      <c r="B15" s="88"/>
      <c r="C15" s="88"/>
      <c r="D15" s="29"/>
      <c r="E15" s="29"/>
      <c r="F15" s="3">
        <v>2017</v>
      </c>
      <c r="G15" s="4">
        <f t="shared" si="3"/>
        <v>14079.4</v>
      </c>
      <c r="H15" s="4">
        <f t="shared" si="1"/>
        <v>14079.4</v>
      </c>
      <c r="I15" s="4">
        <f t="shared" si="2"/>
        <v>1307.8</v>
      </c>
      <c r="J15" s="4">
        <f t="shared" si="2"/>
        <v>1307.8</v>
      </c>
      <c r="K15" s="4">
        <f t="shared" si="2"/>
        <v>0</v>
      </c>
      <c r="L15" s="4">
        <f t="shared" si="2"/>
        <v>0</v>
      </c>
      <c r="M15" s="4">
        <f t="shared" si="2"/>
        <v>12771.6</v>
      </c>
      <c r="N15" s="4">
        <f t="shared" si="2"/>
        <v>12771.6</v>
      </c>
      <c r="O15" s="4">
        <f t="shared" si="2"/>
        <v>0</v>
      </c>
      <c r="P15" s="4">
        <f t="shared" si="2"/>
        <v>0</v>
      </c>
      <c r="Q15" s="35"/>
      <c r="R15" s="1" t="s">
        <v>167</v>
      </c>
    </row>
    <row r="16" spans="1:17" ht="24" customHeight="1">
      <c r="A16" s="92"/>
      <c r="B16" s="88"/>
      <c r="C16" s="88"/>
      <c r="D16" s="29"/>
      <c r="E16" s="29"/>
      <c r="F16" s="3">
        <v>2018</v>
      </c>
      <c r="G16" s="4">
        <f t="shared" si="3"/>
        <v>80717.7</v>
      </c>
      <c r="H16" s="4">
        <f t="shared" si="1"/>
        <v>80717.7</v>
      </c>
      <c r="I16" s="4">
        <f t="shared" si="2"/>
        <v>6462.7</v>
      </c>
      <c r="J16" s="4">
        <f t="shared" si="2"/>
        <v>6462.7</v>
      </c>
      <c r="K16" s="4">
        <f t="shared" si="2"/>
        <v>0</v>
      </c>
      <c r="L16" s="4">
        <f t="shared" si="2"/>
        <v>0</v>
      </c>
      <c r="M16" s="4">
        <f t="shared" si="2"/>
        <v>20664.5</v>
      </c>
      <c r="N16" s="4">
        <f t="shared" si="2"/>
        <v>20664.5</v>
      </c>
      <c r="O16" s="4">
        <f t="shared" si="2"/>
        <v>53590.5</v>
      </c>
      <c r="P16" s="4">
        <f t="shared" si="2"/>
        <v>53590.5</v>
      </c>
      <c r="Q16" s="35"/>
    </row>
    <row r="17" spans="1:17" ht="24" customHeight="1">
      <c r="A17" s="92"/>
      <c r="B17" s="88"/>
      <c r="C17" s="88"/>
      <c r="D17" s="29"/>
      <c r="E17" s="29"/>
      <c r="F17" s="3">
        <v>2019</v>
      </c>
      <c r="G17" s="4">
        <f t="shared" si="3"/>
        <v>149450.1</v>
      </c>
      <c r="H17" s="4">
        <f t="shared" si="1"/>
        <v>149450.1</v>
      </c>
      <c r="I17" s="4">
        <f t="shared" si="2"/>
        <v>19151.2</v>
      </c>
      <c r="J17" s="4">
        <f t="shared" si="2"/>
        <v>19151.2</v>
      </c>
      <c r="K17" s="4">
        <f t="shared" si="2"/>
        <v>0</v>
      </c>
      <c r="L17" s="4">
        <f t="shared" si="2"/>
        <v>0</v>
      </c>
      <c r="M17" s="4">
        <f t="shared" si="2"/>
        <v>31600.6</v>
      </c>
      <c r="N17" s="4">
        <f t="shared" si="2"/>
        <v>31600.6</v>
      </c>
      <c r="O17" s="4">
        <f t="shared" si="2"/>
        <v>98698.3</v>
      </c>
      <c r="P17" s="4">
        <f t="shared" si="2"/>
        <v>98698.3</v>
      </c>
      <c r="Q17" s="35"/>
    </row>
    <row r="18" spans="1:17" ht="24" customHeight="1">
      <c r="A18" s="92"/>
      <c r="B18" s="88"/>
      <c r="C18" s="88"/>
      <c r="D18" s="29"/>
      <c r="E18" s="29"/>
      <c r="F18" s="3">
        <v>2020</v>
      </c>
      <c r="G18" s="4">
        <f t="shared" si="3"/>
        <v>40130</v>
      </c>
      <c r="H18" s="4">
        <f t="shared" si="1"/>
        <v>40130</v>
      </c>
      <c r="I18" s="4">
        <f t="shared" si="2"/>
        <v>20130</v>
      </c>
      <c r="J18" s="4">
        <f t="shared" si="2"/>
        <v>20130</v>
      </c>
      <c r="K18" s="4">
        <f t="shared" si="2"/>
        <v>0</v>
      </c>
      <c r="L18" s="4">
        <f t="shared" si="2"/>
        <v>0</v>
      </c>
      <c r="M18" s="4">
        <f t="shared" si="2"/>
        <v>20000</v>
      </c>
      <c r="N18" s="4">
        <f t="shared" si="2"/>
        <v>20000</v>
      </c>
      <c r="O18" s="4">
        <f t="shared" si="2"/>
        <v>0</v>
      </c>
      <c r="P18" s="4">
        <f t="shared" si="2"/>
        <v>0</v>
      </c>
      <c r="Q18" s="35"/>
    </row>
    <row r="19" spans="1:17" ht="24" customHeight="1">
      <c r="A19" s="92"/>
      <c r="B19" s="88"/>
      <c r="C19" s="88"/>
      <c r="D19" s="29"/>
      <c r="E19" s="29"/>
      <c r="F19" s="41">
        <v>2021</v>
      </c>
      <c r="G19" s="70">
        <f t="shared" si="3"/>
        <v>75136.2</v>
      </c>
      <c r="H19" s="70">
        <f t="shared" si="1"/>
        <v>75136.2</v>
      </c>
      <c r="I19" s="70">
        <f>I179</f>
        <v>24906.2</v>
      </c>
      <c r="J19" s="70">
        <f t="shared" si="2"/>
        <v>24906.2</v>
      </c>
      <c r="K19" s="70">
        <f t="shared" si="2"/>
        <v>0</v>
      </c>
      <c r="L19" s="70">
        <f t="shared" si="2"/>
        <v>0</v>
      </c>
      <c r="M19" s="70">
        <f t="shared" si="2"/>
        <v>50230</v>
      </c>
      <c r="N19" s="70">
        <f t="shared" si="2"/>
        <v>50230</v>
      </c>
      <c r="O19" s="70">
        <f t="shared" si="2"/>
        <v>0</v>
      </c>
      <c r="P19" s="70">
        <f t="shared" si="2"/>
        <v>0</v>
      </c>
      <c r="Q19" s="35"/>
    </row>
    <row r="20" spans="1:17" ht="21.75" customHeight="1">
      <c r="A20" s="92"/>
      <c r="B20" s="88"/>
      <c r="C20" s="88"/>
      <c r="D20" s="29"/>
      <c r="E20" s="29"/>
      <c r="F20" s="61">
        <v>2022</v>
      </c>
      <c r="G20" s="62">
        <f t="shared" si="3"/>
        <v>254553.9</v>
      </c>
      <c r="H20" s="62">
        <f t="shared" si="1"/>
        <v>0</v>
      </c>
      <c r="I20" s="62">
        <f>I180</f>
        <v>75953.1</v>
      </c>
      <c r="J20" s="62">
        <f aca="true" t="shared" si="4" ref="J20:P20">J180</f>
        <v>0</v>
      </c>
      <c r="K20" s="62">
        <f t="shared" si="4"/>
        <v>0</v>
      </c>
      <c r="L20" s="62">
        <f t="shared" si="4"/>
        <v>0</v>
      </c>
      <c r="M20" s="62">
        <f t="shared" si="4"/>
        <v>178600.8</v>
      </c>
      <c r="N20" s="62">
        <f t="shared" si="4"/>
        <v>0</v>
      </c>
      <c r="O20" s="62">
        <f t="shared" si="4"/>
        <v>0</v>
      </c>
      <c r="P20" s="62">
        <f t="shared" si="4"/>
        <v>0</v>
      </c>
      <c r="Q20" s="35"/>
    </row>
    <row r="21" spans="1:17" ht="21.75" customHeight="1">
      <c r="A21" s="92"/>
      <c r="B21" s="88"/>
      <c r="C21" s="88"/>
      <c r="D21" s="29"/>
      <c r="E21" s="29"/>
      <c r="F21" s="3">
        <v>2023</v>
      </c>
      <c r="G21" s="4">
        <f t="shared" si="3"/>
        <v>224200.8</v>
      </c>
      <c r="H21" s="4">
        <f t="shared" si="1"/>
        <v>0</v>
      </c>
      <c r="I21" s="4">
        <f t="shared" si="2"/>
        <v>107810.7</v>
      </c>
      <c r="J21" s="4">
        <f t="shared" si="2"/>
        <v>0</v>
      </c>
      <c r="K21" s="4">
        <f t="shared" si="2"/>
        <v>0</v>
      </c>
      <c r="L21" s="4">
        <f t="shared" si="2"/>
        <v>0</v>
      </c>
      <c r="M21" s="4">
        <f t="shared" si="2"/>
        <v>116390.1</v>
      </c>
      <c r="N21" s="4">
        <f t="shared" si="2"/>
        <v>0</v>
      </c>
      <c r="O21" s="4">
        <f t="shared" si="2"/>
        <v>0</v>
      </c>
      <c r="P21" s="4">
        <f t="shared" si="2"/>
        <v>0</v>
      </c>
      <c r="Q21" s="35"/>
    </row>
    <row r="22" spans="1:17" ht="21.75" customHeight="1">
      <c r="A22" s="92"/>
      <c r="B22" s="88"/>
      <c r="C22" s="88"/>
      <c r="D22" s="29"/>
      <c r="E22" s="29"/>
      <c r="F22" s="3">
        <v>2024</v>
      </c>
      <c r="G22" s="4">
        <f t="shared" si="3"/>
        <v>74850</v>
      </c>
      <c r="H22" s="4">
        <f t="shared" si="1"/>
        <v>0</v>
      </c>
      <c r="I22" s="4">
        <f t="shared" si="2"/>
        <v>18712.5</v>
      </c>
      <c r="J22" s="4">
        <f t="shared" si="2"/>
        <v>0</v>
      </c>
      <c r="K22" s="4">
        <f t="shared" si="2"/>
        <v>0</v>
      </c>
      <c r="L22" s="4">
        <f t="shared" si="2"/>
        <v>0</v>
      </c>
      <c r="M22" s="4">
        <f t="shared" si="2"/>
        <v>56137.5</v>
      </c>
      <c r="N22" s="4">
        <f t="shared" si="2"/>
        <v>0</v>
      </c>
      <c r="O22" s="4">
        <f t="shared" si="2"/>
        <v>0</v>
      </c>
      <c r="P22" s="4">
        <f t="shared" si="2"/>
        <v>0</v>
      </c>
      <c r="Q22" s="35"/>
    </row>
    <row r="23" spans="1:17" ht="21.75" customHeight="1">
      <c r="A23" s="93"/>
      <c r="B23" s="88"/>
      <c r="C23" s="88"/>
      <c r="D23" s="30"/>
      <c r="E23" s="30"/>
      <c r="F23" s="3">
        <v>2025</v>
      </c>
      <c r="G23" s="4">
        <f>I23+K23+M23+O23</f>
        <v>1716592.5</v>
      </c>
      <c r="H23" s="4">
        <f t="shared" si="1"/>
        <v>0</v>
      </c>
      <c r="I23" s="4">
        <f t="shared" si="2"/>
        <v>21678.9</v>
      </c>
      <c r="J23" s="4">
        <f t="shared" si="2"/>
        <v>0</v>
      </c>
      <c r="K23" s="4">
        <f t="shared" si="2"/>
        <v>0</v>
      </c>
      <c r="L23" s="4">
        <f t="shared" si="2"/>
        <v>0</v>
      </c>
      <c r="M23" s="4">
        <f t="shared" si="2"/>
        <v>7756.2</v>
      </c>
      <c r="N23" s="4">
        <f t="shared" si="2"/>
        <v>0</v>
      </c>
      <c r="O23" s="4">
        <f t="shared" si="2"/>
        <v>1687157.4</v>
      </c>
      <c r="P23" s="4">
        <f t="shared" si="2"/>
        <v>0</v>
      </c>
      <c r="Q23" s="35"/>
    </row>
    <row r="24" spans="1:17" ht="15.75">
      <c r="A24" s="3"/>
      <c r="B24" s="85" t="s">
        <v>45</v>
      </c>
      <c r="C24" s="86"/>
      <c r="D24" s="86"/>
      <c r="E24" s="86"/>
      <c r="F24" s="86"/>
      <c r="G24" s="86"/>
      <c r="H24" s="86"/>
      <c r="I24" s="86"/>
      <c r="J24" s="86"/>
      <c r="K24" s="86"/>
      <c r="L24" s="86"/>
      <c r="M24" s="86"/>
      <c r="N24" s="86"/>
      <c r="O24" s="86"/>
      <c r="P24" s="86"/>
      <c r="Q24" s="87"/>
    </row>
    <row r="25" spans="1:17" ht="15.75" customHeight="1">
      <c r="A25" s="41"/>
      <c r="B25" s="89" t="s">
        <v>191</v>
      </c>
      <c r="C25" s="90"/>
      <c r="D25" s="90"/>
      <c r="E25" s="90"/>
      <c r="F25" s="90"/>
      <c r="G25" s="90"/>
      <c r="H25" s="90"/>
      <c r="I25" s="90"/>
      <c r="J25" s="90"/>
      <c r="K25" s="90"/>
      <c r="L25" s="90"/>
      <c r="M25" s="90"/>
      <c r="N25" s="90"/>
      <c r="O25" s="42"/>
      <c r="P25" s="42"/>
      <c r="Q25" s="43"/>
    </row>
    <row r="26" spans="1:17" ht="63" customHeight="1">
      <c r="A26" s="75" t="s">
        <v>98</v>
      </c>
      <c r="B26" s="77" t="s">
        <v>170</v>
      </c>
      <c r="C26" s="46"/>
      <c r="D26" s="51"/>
      <c r="E26" s="51"/>
      <c r="F26" s="51">
        <v>2015</v>
      </c>
      <c r="G26" s="4">
        <f>I26+K26+M26+O26</f>
        <v>6454.8</v>
      </c>
      <c r="H26" s="4">
        <f>J26+L26+N26+P26</f>
        <v>6454.8</v>
      </c>
      <c r="I26" s="5">
        <v>0</v>
      </c>
      <c r="J26" s="5">
        <v>0</v>
      </c>
      <c r="K26" s="5">
        <v>0</v>
      </c>
      <c r="L26" s="5">
        <v>0</v>
      </c>
      <c r="M26" s="5">
        <f>2759.5+3695.3</f>
        <v>6454.8</v>
      </c>
      <c r="N26" s="5">
        <f>2759.5+3695.3</f>
        <v>6454.8</v>
      </c>
      <c r="O26" s="5">
        <v>0</v>
      </c>
      <c r="P26" s="5">
        <v>0</v>
      </c>
      <c r="Q26" s="73" t="s">
        <v>46</v>
      </c>
    </row>
    <row r="27" spans="1:17" ht="15.75">
      <c r="A27" s="76"/>
      <c r="B27" s="78"/>
      <c r="C27" s="47"/>
      <c r="D27" s="51"/>
      <c r="E27" s="51"/>
      <c r="F27" s="51">
        <v>2015</v>
      </c>
      <c r="G27" s="4">
        <f>I27+K27+M27+O27</f>
        <v>15.9</v>
      </c>
      <c r="H27" s="4">
        <f>J27+L27+N27+P27</f>
        <v>15.9</v>
      </c>
      <c r="I27" s="5">
        <v>15.9</v>
      </c>
      <c r="J27" s="5">
        <v>15.9</v>
      </c>
      <c r="K27" s="5">
        <v>0</v>
      </c>
      <c r="L27" s="5">
        <v>0</v>
      </c>
      <c r="M27" s="5">
        <v>0</v>
      </c>
      <c r="N27" s="5">
        <v>0</v>
      </c>
      <c r="O27" s="5">
        <v>0</v>
      </c>
      <c r="P27" s="5">
        <v>0</v>
      </c>
      <c r="Q27" s="74"/>
    </row>
    <row r="28" spans="1:18" ht="63" customHeight="1">
      <c r="A28" s="75" t="s">
        <v>99</v>
      </c>
      <c r="B28" s="77" t="s">
        <v>171</v>
      </c>
      <c r="C28" s="46"/>
      <c r="D28" s="46"/>
      <c r="E28" s="46"/>
      <c r="F28" s="77">
        <v>2015</v>
      </c>
      <c r="G28" s="4">
        <f aca="true" t="shared" si="5" ref="G28:H60">I28+K28+M28+O28</f>
        <v>404.8</v>
      </c>
      <c r="H28" s="4">
        <f t="shared" si="5"/>
        <v>404.8</v>
      </c>
      <c r="I28" s="5">
        <v>0</v>
      </c>
      <c r="J28" s="5">
        <v>0</v>
      </c>
      <c r="K28" s="5">
        <v>0</v>
      </c>
      <c r="L28" s="5">
        <v>0</v>
      </c>
      <c r="M28" s="5">
        <v>404.8</v>
      </c>
      <c r="N28" s="5">
        <v>404.8</v>
      </c>
      <c r="O28" s="5">
        <v>0</v>
      </c>
      <c r="P28" s="5">
        <v>0</v>
      </c>
      <c r="Q28" s="73" t="s">
        <v>46</v>
      </c>
      <c r="R28" s="72"/>
    </row>
    <row r="29" spans="1:17" ht="15.75">
      <c r="A29" s="76"/>
      <c r="B29" s="78"/>
      <c r="C29" s="47"/>
      <c r="D29" s="47"/>
      <c r="E29" s="47"/>
      <c r="F29" s="78"/>
      <c r="G29" s="4">
        <f t="shared" si="5"/>
        <v>15.9</v>
      </c>
      <c r="H29" s="4">
        <f t="shared" si="5"/>
        <v>15.9</v>
      </c>
      <c r="I29" s="5">
        <v>15.9</v>
      </c>
      <c r="J29" s="5">
        <v>15.9</v>
      </c>
      <c r="K29" s="5">
        <v>0</v>
      </c>
      <c r="L29" s="5">
        <v>0</v>
      </c>
      <c r="M29" s="5">
        <v>0</v>
      </c>
      <c r="N29" s="5">
        <v>0</v>
      </c>
      <c r="O29" s="5">
        <v>0</v>
      </c>
      <c r="P29" s="5">
        <v>0</v>
      </c>
      <c r="Q29" s="74"/>
    </row>
    <row r="30" spans="1:18" ht="78.75" customHeight="1">
      <c r="A30" s="75" t="s">
        <v>100</v>
      </c>
      <c r="B30" s="77" t="s">
        <v>172</v>
      </c>
      <c r="C30" s="46"/>
      <c r="D30" s="46"/>
      <c r="E30" s="46"/>
      <c r="F30" s="77">
        <v>2015</v>
      </c>
      <c r="G30" s="4">
        <f t="shared" si="5"/>
        <v>937.3</v>
      </c>
      <c r="H30" s="4">
        <f t="shared" si="5"/>
        <v>937.3</v>
      </c>
      <c r="I30" s="5">
        <v>0</v>
      </c>
      <c r="J30" s="5">
        <v>0</v>
      </c>
      <c r="K30" s="5">
        <v>0</v>
      </c>
      <c r="L30" s="5">
        <v>0</v>
      </c>
      <c r="M30" s="5">
        <v>937.3</v>
      </c>
      <c r="N30" s="5">
        <v>937.3</v>
      </c>
      <c r="O30" s="5">
        <v>0</v>
      </c>
      <c r="P30" s="5">
        <v>0</v>
      </c>
      <c r="Q30" s="73" t="s">
        <v>46</v>
      </c>
      <c r="R30" s="72"/>
    </row>
    <row r="31" spans="1:17" ht="15.75">
      <c r="A31" s="76"/>
      <c r="B31" s="78"/>
      <c r="C31" s="47"/>
      <c r="D31" s="47"/>
      <c r="E31" s="47"/>
      <c r="F31" s="78"/>
      <c r="G31" s="4">
        <f t="shared" si="5"/>
        <v>15.9</v>
      </c>
      <c r="H31" s="4">
        <f t="shared" si="5"/>
        <v>15.9</v>
      </c>
      <c r="I31" s="5">
        <v>15.9</v>
      </c>
      <c r="J31" s="5">
        <v>15.9</v>
      </c>
      <c r="K31" s="5">
        <v>0</v>
      </c>
      <c r="L31" s="5">
        <v>0</v>
      </c>
      <c r="M31" s="5">
        <v>0</v>
      </c>
      <c r="N31" s="5">
        <v>0</v>
      </c>
      <c r="O31" s="5">
        <v>0</v>
      </c>
      <c r="P31" s="5">
        <v>0</v>
      </c>
      <c r="Q31" s="74"/>
    </row>
    <row r="32" spans="1:17" ht="138.75" customHeight="1">
      <c r="A32" s="6" t="s">
        <v>101</v>
      </c>
      <c r="B32" s="54" t="s">
        <v>184</v>
      </c>
      <c r="C32" s="51"/>
      <c r="D32" s="51"/>
      <c r="E32" s="51"/>
      <c r="F32" s="51">
        <v>2015</v>
      </c>
      <c r="G32" s="4">
        <f t="shared" si="5"/>
        <v>267.5</v>
      </c>
      <c r="H32" s="4">
        <f t="shared" si="5"/>
        <v>267.5</v>
      </c>
      <c r="I32" s="5">
        <v>0</v>
      </c>
      <c r="J32" s="5">
        <v>0</v>
      </c>
      <c r="K32" s="5">
        <v>0</v>
      </c>
      <c r="L32" s="5">
        <v>0</v>
      </c>
      <c r="M32" s="5">
        <v>267.5</v>
      </c>
      <c r="N32" s="5">
        <v>267.5</v>
      </c>
      <c r="O32" s="5">
        <v>0</v>
      </c>
      <c r="P32" s="5">
        <v>0</v>
      </c>
      <c r="Q32" s="7" t="s">
        <v>46</v>
      </c>
    </row>
    <row r="33" spans="1:17" ht="37.5" customHeight="1">
      <c r="A33" s="75" t="s">
        <v>102</v>
      </c>
      <c r="B33" s="77" t="s">
        <v>185</v>
      </c>
      <c r="C33" s="46"/>
      <c r="D33" s="51"/>
      <c r="E33" s="51"/>
      <c r="F33" s="51">
        <v>2015</v>
      </c>
      <c r="G33" s="4">
        <f t="shared" si="5"/>
        <v>21966.3</v>
      </c>
      <c r="H33" s="4">
        <f t="shared" si="5"/>
        <v>21966.3</v>
      </c>
      <c r="I33" s="5">
        <v>219.7</v>
      </c>
      <c r="J33" s="5">
        <v>219.7</v>
      </c>
      <c r="K33" s="5">
        <v>0</v>
      </c>
      <c r="L33" s="5">
        <v>0</v>
      </c>
      <c r="M33" s="5">
        <v>21746.6</v>
      </c>
      <c r="N33" s="5">
        <v>21746.6</v>
      </c>
      <c r="O33" s="5">
        <v>0</v>
      </c>
      <c r="P33" s="5">
        <v>0</v>
      </c>
      <c r="Q33" s="7" t="s">
        <v>46</v>
      </c>
    </row>
    <row r="34" spans="1:17" ht="37.5" customHeight="1">
      <c r="A34" s="94"/>
      <c r="B34" s="95"/>
      <c r="C34" s="48" t="s">
        <v>62</v>
      </c>
      <c r="D34" s="51"/>
      <c r="E34" s="51"/>
      <c r="F34" s="51">
        <v>2016</v>
      </c>
      <c r="G34" s="4">
        <f t="shared" si="5"/>
        <v>13552.7</v>
      </c>
      <c r="H34" s="4">
        <f t="shared" si="5"/>
        <v>13552.7</v>
      </c>
      <c r="I34" s="5">
        <v>0</v>
      </c>
      <c r="J34" s="5">
        <v>0</v>
      </c>
      <c r="K34" s="5">
        <v>0</v>
      </c>
      <c r="L34" s="5">
        <v>0</v>
      </c>
      <c r="M34" s="5">
        <v>13552.7</v>
      </c>
      <c r="N34" s="5">
        <v>13552.7</v>
      </c>
      <c r="O34" s="5">
        <v>0</v>
      </c>
      <c r="P34" s="5">
        <v>0</v>
      </c>
      <c r="Q34" s="7" t="s">
        <v>46</v>
      </c>
    </row>
    <row r="35" spans="1:17" ht="93.75" customHeight="1">
      <c r="A35" s="94"/>
      <c r="B35" s="95"/>
      <c r="C35" s="47" t="s">
        <v>63</v>
      </c>
      <c r="D35" s="51"/>
      <c r="E35" s="51"/>
      <c r="F35" s="51">
        <v>2016</v>
      </c>
      <c r="G35" s="4">
        <f t="shared" si="5"/>
        <v>16.8</v>
      </c>
      <c r="H35" s="4">
        <f t="shared" si="5"/>
        <v>16.8</v>
      </c>
      <c r="I35" s="5">
        <f>20-3.2</f>
        <v>16.8</v>
      </c>
      <c r="J35" s="5">
        <f>20-3.2</f>
        <v>16.8</v>
      </c>
      <c r="K35" s="5">
        <v>0</v>
      </c>
      <c r="L35" s="5">
        <v>0</v>
      </c>
      <c r="M35" s="5">
        <v>0</v>
      </c>
      <c r="N35" s="5">
        <v>0</v>
      </c>
      <c r="O35" s="5">
        <v>0</v>
      </c>
      <c r="P35" s="5">
        <v>0</v>
      </c>
      <c r="Q35" s="7" t="s">
        <v>46</v>
      </c>
    </row>
    <row r="36" spans="1:17" ht="37.5" customHeight="1">
      <c r="A36" s="94"/>
      <c r="B36" s="95"/>
      <c r="C36" s="46"/>
      <c r="D36" s="51"/>
      <c r="E36" s="51"/>
      <c r="F36" s="51">
        <v>2015</v>
      </c>
      <c r="G36" s="4">
        <f t="shared" si="5"/>
        <v>54.2</v>
      </c>
      <c r="H36" s="4">
        <f t="shared" si="5"/>
        <v>54.2</v>
      </c>
      <c r="I36" s="5">
        <v>0</v>
      </c>
      <c r="J36" s="5">
        <v>0</v>
      </c>
      <c r="K36" s="5">
        <v>0</v>
      </c>
      <c r="L36" s="5">
        <v>0</v>
      </c>
      <c r="M36" s="5">
        <v>54.2</v>
      </c>
      <c r="N36" s="5">
        <f>774.1-719.9</f>
        <v>54.2</v>
      </c>
      <c r="O36" s="5">
        <v>0</v>
      </c>
      <c r="P36" s="5">
        <v>0</v>
      </c>
      <c r="Q36" s="8"/>
    </row>
    <row r="37" spans="1:17" ht="37.5" customHeight="1">
      <c r="A37" s="76"/>
      <c r="B37" s="78"/>
      <c r="C37" s="47" t="s">
        <v>67</v>
      </c>
      <c r="D37" s="51"/>
      <c r="E37" s="51"/>
      <c r="F37" s="51">
        <v>2016</v>
      </c>
      <c r="G37" s="4">
        <f t="shared" si="5"/>
        <v>506.9</v>
      </c>
      <c r="H37" s="4">
        <f t="shared" si="5"/>
        <v>506.9</v>
      </c>
      <c r="I37" s="5">
        <f>210-3.1</f>
        <v>206.9</v>
      </c>
      <c r="J37" s="5">
        <f>210-3.1</f>
        <v>206.9</v>
      </c>
      <c r="K37" s="5">
        <v>0</v>
      </c>
      <c r="L37" s="5">
        <v>0</v>
      </c>
      <c r="M37" s="5">
        <v>300</v>
      </c>
      <c r="N37" s="5">
        <v>300</v>
      </c>
      <c r="O37" s="5">
        <v>0</v>
      </c>
      <c r="P37" s="5">
        <v>0</v>
      </c>
      <c r="Q37" s="7" t="s">
        <v>46</v>
      </c>
    </row>
    <row r="38" spans="1:17" ht="66" customHeight="1">
      <c r="A38" s="75" t="s">
        <v>103</v>
      </c>
      <c r="B38" s="77" t="s">
        <v>173</v>
      </c>
      <c r="C38" s="46" t="s">
        <v>66</v>
      </c>
      <c r="D38" s="51"/>
      <c r="E38" s="51"/>
      <c r="F38" s="51">
        <v>2019</v>
      </c>
      <c r="G38" s="4">
        <f>I38+K38+M38+O38</f>
        <v>38302.4</v>
      </c>
      <c r="H38" s="4">
        <f t="shared" si="5"/>
        <v>38302.4</v>
      </c>
      <c r="I38" s="5">
        <f>20000-848.8</f>
        <v>19151.2</v>
      </c>
      <c r="J38" s="5">
        <f>20000-848.8</f>
        <v>19151.2</v>
      </c>
      <c r="K38" s="5">
        <v>0</v>
      </c>
      <c r="L38" s="5">
        <v>0</v>
      </c>
      <c r="M38" s="5">
        <f>20000-848.8</f>
        <v>19151.2</v>
      </c>
      <c r="N38" s="5">
        <f>20000-848.8</f>
        <v>19151.2</v>
      </c>
      <c r="O38" s="5">
        <v>0</v>
      </c>
      <c r="P38" s="5">
        <v>0</v>
      </c>
      <c r="Q38" s="8"/>
    </row>
    <row r="39" spans="1:17" ht="66" customHeight="1">
      <c r="A39" s="94"/>
      <c r="B39" s="95"/>
      <c r="C39" s="46" t="s">
        <v>77</v>
      </c>
      <c r="D39" s="51"/>
      <c r="E39" s="51"/>
      <c r="F39" s="51">
        <v>2020</v>
      </c>
      <c r="G39" s="4">
        <f>I39+K39+M39+O39</f>
        <v>40000</v>
      </c>
      <c r="H39" s="4">
        <f>J39+L39+N39+P39</f>
        <v>40000</v>
      </c>
      <c r="I39" s="5">
        <f>20000</f>
        <v>20000</v>
      </c>
      <c r="J39" s="5">
        <f>20000</f>
        <v>20000</v>
      </c>
      <c r="K39" s="5">
        <v>0</v>
      </c>
      <c r="L39" s="5">
        <v>0</v>
      </c>
      <c r="M39" s="5">
        <f>20000</f>
        <v>20000</v>
      </c>
      <c r="N39" s="5">
        <f>20000</f>
        <v>20000</v>
      </c>
      <c r="O39" s="5">
        <v>0</v>
      </c>
      <c r="P39" s="5">
        <v>0</v>
      </c>
      <c r="Q39" s="8"/>
    </row>
    <row r="40" spans="1:17" ht="66" customHeight="1">
      <c r="A40" s="94"/>
      <c r="B40" s="95"/>
      <c r="C40" s="46" t="s">
        <v>162</v>
      </c>
      <c r="D40" s="51" t="s">
        <v>92</v>
      </c>
      <c r="E40" s="51" t="s">
        <v>94</v>
      </c>
      <c r="F40" s="51">
        <v>2021</v>
      </c>
      <c r="G40" s="4">
        <f>I40+K40+M40+O40</f>
        <v>6551.9</v>
      </c>
      <c r="H40" s="4">
        <f>J40+L40+N40+P40</f>
        <v>6551.9</v>
      </c>
      <c r="I40" s="5">
        <v>1352.2</v>
      </c>
      <c r="J40" s="5">
        <v>1352.2</v>
      </c>
      <c r="K40" s="5">
        <v>0</v>
      </c>
      <c r="L40" s="5">
        <v>0</v>
      </c>
      <c r="M40" s="5">
        <v>5199.7</v>
      </c>
      <c r="N40" s="5">
        <v>5199.7</v>
      </c>
      <c r="O40" s="5">
        <v>0</v>
      </c>
      <c r="P40" s="5">
        <v>0</v>
      </c>
      <c r="Q40" s="8"/>
    </row>
    <row r="41" spans="1:17" ht="96.75" customHeight="1">
      <c r="A41" s="94"/>
      <c r="B41" s="78"/>
      <c r="C41" s="46" t="s">
        <v>63</v>
      </c>
      <c r="D41" s="51"/>
      <c r="E41" s="51"/>
      <c r="F41" s="51">
        <v>2020</v>
      </c>
      <c r="G41" s="4">
        <f>I41+K41+M41+O41</f>
        <v>16.5</v>
      </c>
      <c r="H41" s="4">
        <f>J41+L41+N41+P41</f>
        <v>16.5</v>
      </c>
      <c r="I41" s="5">
        <v>16.5</v>
      </c>
      <c r="J41" s="5">
        <v>16.5</v>
      </c>
      <c r="K41" s="5">
        <v>0</v>
      </c>
      <c r="L41" s="5">
        <v>0</v>
      </c>
      <c r="M41" s="5">
        <v>0</v>
      </c>
      <c r="N41" s="5">
        <v>0</v>
      </c>
      <c r="O41" s="5">
        <v>0</v>
      </c>
      <c r="P41" s="5">
        <v>0</v>
      </c>
      <c r="Q41" s="8"/>
    </row>
    <row r="42" spans="1:17" ht="66" customHeight="1">
      <c r="A42" s="76"/>
      <c r="B42" s="51" t="s">
        <v>53</v>
      </c>
      <c r="C42" s="51"/>
      <c r="D42" s="51"/>
      <c r="E42" s="51"/>
      <c r="F42" s="51">
        <v>2015</v>
      </c>
      <c r="G42" s="4">
        <f t="shared" si="5"/>
        <v>1009</v>
      </c>
      <c r="H42" s="4">
        <f t="shared" si="5"/>
        <v>1009</v>
      </c>
      <c r="I42" s="5">
        <v>0</v>
      </c>
      <c r="J42" s="5">
        <v>0</v>
      </c>
      <c r="K42" s="5">
        <v>0</v>
      </c>
      <c r="L42" s="5">
        <v>0</v>
      </c>
      <c r="M42" s="5">
        <v>1009</v>
      </c>
      <c r="N42" s="5">
        <f>5542.4-5001.1+467.7</f>
        <v>1009</v>
      </c>
      <c r="O42" s="5">
        <v>0</v>
      </c>
      <c r="P42" s="5">
        <v>0</v>
      </c>
      <c r="Q42" s="8"/>
    </row>
    <row r="43" spans="1:17" ht="51" customHeight="1">
      <c r="A43" s="75" t="s">
        <v>104</v>
      </c>
      <c r="B43" s="77" t="s">
        <v>174</v>
      </c>
      <c r="C43" s="46" t="s">
        <v>66</v>
      </c>
      <c r="D43" s="51"/>
      <c r="E43" s="51"/>
      <c r="F43" s="51">
        <v>2018</v>
      </c>
      <c r="G43" s="4">
        <f t="shared" si="5"/>
        <v>25462.8</v>
      </c>
      <c r="H43" s="4">
        <f t="shared" si="5"/>
        <v>25462.8</v>
      </c>
      <c r="I43" s="5">
        <f>10816.4-3402.9-1047.8</f>
        <v>6365.7</v>
      </c>
      <c r="J43" s="5">
        <f>10816.4-3402.9-1047.8</f>
        <v>6365.7</v>
      </c>
      <c r="K43" s="5">
        <v>0</v>
      </c>
      <c r="L43" s="5">
        <v>0</v>
      </c>
      <c r="M43" s="5">
        <f>30600-11502.9</f>
        <v>19097.1</v>
      </c>
      <c r="N43" s="5">
        <f>30600-11502.9</f>
        <v>19097.1</v>
      </c>
      <c r="O43" s="5">
        <v>0</v>
      </c>
      <c r="P43" s="5">
        <v>0</v>
      </c>
      <c r="Q43" s="8"/>
    </row>
    <row r="44" spans="1:17" ht="51" customHeight="1">
      <c r="A44" s="94"/>
      <c r="B44" s="95"/>
      <c r="C44" s="46" t="s">
        <v>62</v>
      </c>
      <c r="D44" s="51"/>
      <c r="E44" s="51"/>
      <c r="F44" s="51">
        <v>2019</v>
      </c>
      <c r="G44" s="4">
        <f t="shared" si="5"/>
        <v>12449.4</v>
      </c>
      <c r="H44" s="4">
        <f t="shared" si="5"/>
        <v>12449.4</v>
      </c>
      <c r="I44" s="5">
        <v>0</v>
      </c>
      <c r="J44" s="5">
        <v>0</v>
      </c>
      <c r="K44" s="5">
        <v>0</v>
      </c>
      <c r="L44" s="5">
        <v>0</v>
      </c>
      <c r="M44" s="5">
        <v>12449.4</v>
      </c>
      <c r="N44" s="5">
        <v>12449.4</v>
      </c>
      <c r="O44" s="5">
        <v>0</v>
      </c>
      <c r="P44" s="5">
        <v>0</v>
      </c>
      <c r="Q44" s="8"/>
    </row>
    <row r="45" spans="1:17" ht="96.75" customHeight="1">
      <c r="A45" s="76"/>
      <c r="B45" s="78"/>
      <c r="C45" s="46" t="s">
        <v>63</v>
      </c>
      <c r="D45" s="51"/>
      <c r="E45" s="51"/>
      <c r="F45" s="51">
        <v>2020</v>
      </c>
      <c r="G45" s="4">
        <f t="shared" si="5"/>
        <v>16.5</v>
      </c>
      <c r="H45" s="4">
        <f t="shared" si="5"/>
        <v>16.5</v>
      </c>
      <c r="I45" s="5">
        <v>16.5</v>
      </c>
      <c r="J45" s="5">
        <v>16.5</v>
      </c>
      <c r="K45" s="5">
        <v>0</v>
      </c>
      <c r="L45" s="5">
        <v>0</v>
      </c>
      <c r="M45" s="5">
        <v>0</v>
      </c>
      <c r="N45" s="5">
        <v>0</v>
      </c>
      <c r="O45" s="5">
        <v>0</v>
      </c>
      <c r="P45" s="5">
        <v>0</v>
      </c>
      <c r="Q45" s="8"/>
    </row>
    <row r="46" spans="1:17" ht="66" customHeight="1">
      <c r="A46" s="75" t="s">
        <v>105</v>
      </c>
      <c r="B46" s="51" t="s">
        <v>54</v>
      </c>
      <c r="C46" s="46"/>
      <c r="D46" s="51"/>
      <c r="E46" s="51"/>
      <c r="F46" s="51">
        <v>2015</v>
      </c>
      <c r="G46" s="4">
        <f t="shared" si="5"/>
        <v>444.3</v>
      </c>
      <c r="H46" s="4">
        <f t="shared" si="5"/>
        <v>444.3</v>
      </c>
      <c r="I46" s="5">
        <v>0</v>
      </c>
      <c r="J46" s="5">
        <f>1561.4-1561.4</f>
        <v>0</v>
      </c>
      <c r="K46" s="5">
        <v>0</v>
      </c>
      <c r="L46" s="5">
        <v>0</v>
      </c>
      <c r="M46" s="5">
        <v>444.3</v>
      </c>
      <c r="N46" s="5">
        <v>444.3</v>
      </c>
      <c r="O46" s="5">
        <v>0</v>
      </c>
      <c r="P46" s="5">
        <v>0</v>
      </c>
      <c r="Q46" s="8"/>
    </row>
    <row r="47" spans="1:17" ht="37.5" customHeight="1">
      <c r="A47" s="94"/>
      <c r="B47" s="77" t="s">
        <v>175</v>
      </c>
      <c r="C47" s="47" t="s">
        <v>65</v>
      </c>
      <c r="D47" s="51"/>
      <c r="E47" s="51"/>
      <c r="F47" s="51">
        <v>2016</v>
      </c>
      <c r="G47" s="4">
        <f t="shared" si="5"/>
        <v>300</v>
      </c>
      <c r="H47" s="4">
        <f t="shared" si="5"/>
        <v>300</v>
      </c>
      <c r="I47" s="5">
        <v>0</v>
      </c>
      <c r="J47" s="5">
        <v>0</v>
      </c>
      <c r="K47" s="5">
        <v>0</v>
      </c>
      <c r="L47" s="5">
        <v>0</v>
      </c>
      <c r="M47" s="5">
        <v>300</v>
      </c>
      <c r="N47" s="5">
        <v>300</v>
      </c>
      <c r="O47" s="5">
        <v>0</v>
      </c>
      <c r="P47" s="5">
        <v>0</v>
      </c>
      <c r="Q47" s="7" t="s">
        <v>46</v>
      </c>
    </row>
    <row r="48" spans="1:17" ht="41.25" customHeight="1">
      <c r="A48" s="94"/>
      <c r="B48" s="95"/>
      <c r="C48" s="46"/>
      <c r="D48" s="51" t="s">
        <v>88</v>
      </c>
      <c r="E48" s="51" t="s">
        <v>91</v>
      </c>
      <c r="F48" s="56">
        <v>2022</v>
      </c>
      <c r="G48" s="57">
        <f>I48+K48+M48+O48</f>
        <v>55334.6</v>
      </c>
      <c r="H48" s="57">
        <f t="shared" si="5"/>
        <v>0</v>
      </c>
      <c r="I48" s="58">
        <v>13833.7</v>
      </c>
      <c r="J48" s="58">
        <v>0</v>
      </c>
      <c r="K48" s="58">
        <v>0</v>
      </c>
      <c r="L48" s="58">
        <v>0</v>
      </c>
      <c r="M48" s="58">
        <v>41500.9</v>
      </c>
      <c r="N48" s="58">
        <v>0</v>
      </c>
      <c r="O48" s="58">
        <v>0</v>
      </c>
      <c r="P48" s="58">
        <v>0</v>
      </c>
      <c r="Q48" s="8"/>
    </row>
    <row r="49" spans="1:17" ht="66" customHeight="1">
      <c r="A49" s="75" t="s">
        <v>106</v>
      </c>
      <c r="B49" s="77" t="s">
        <v>60</v>
      </c>
      <c r="C49" s="46"/>
      <c r="D49" s="51"/>
      <c r="E49" s="51"/>
      <c r="F49" s="51">
        <v>2015</v>
      </c>
      <c r="G49" s="4">
        <f t="shared" si="5"/>
        <v>745.9</v>
      </c>
      <c r="H49" s="4">
        <f t="shared" si="5"/>
        <v>745.9</v>
      </c>
      <c r="I49" s="5">
        <v>0</v>
      </c>
      <c r="J49" s="5">
        <f>1561.4-1561.4</f>
        <v>0</v>
      </c>
      <c r="K49" s="5">
        <v>0</v>
      </c>
      <c r="L49" s="5">
        <v>0</v>
      </c>
      <c r="M49" s="5">
        <v>745.9</v>
      </c>
      <c r="N49" s="5">
        <v>745.9</v>
      </c>
      <c r="O49" s="5">
        <v>0</v>
      </c>
      <c r="P49" s="5">
        <v>0</v>
      </c>
      <c r="Q49" s="8"/>
    </row>
    <row r="50" spans="1:17" ht="37.5" customHeight="1">
      <c r="A50" s="94"/>
      <c r="B50" s="95"/>
      <c r="C50" s="47" t="s">
        <v>65</v>
      </c>
      <c r="D50" s="51"/>
      <c r="E50" s="51"/>
      <c r="F50" s="51">
        <v>2016</v>
      </c>
      <c r="G50" s="4">
        <f t="shared" si="5"/>
        <v>300</v>
      </c>
      <c r="H50" s="4">
        <f t="shared" si="5"/>
        <v>300</v>
      </c>
      <c r="I50" s="5">
        <v>0</v>
      </c>
      <c r="J50" s="5">
        <v>0</v>
      </c>
      <c r="K50" s="5">
        <v>0</v>
      </c>
      <c r="L50" s="5">
        <v>0</v>
      </c>
      <c r="M50" s="5">
        <v>300</v>
      </c>
      <c r="N50" s="5">
        <v>300</v>
      </c>
      <c r="O50" s="5">
        <v>0</v>
      </c>
      <c r="P50" s="5">
        <v>0</v>
      </c>
      <c r="Q50" s="7" t="s">
        <v>46</v>
      </c>
    </row>
    <row r="51" spans="1:17" ht="66" customHeight="1">
      <c r="A51" s="76"/>
      <c r="B51" s="78"/>
      <c r="C51" s="47"/>
      <c r="D51" s="51" t="s">
        <v>88</v>
      </c>
      <c r="E51" s="51" t="s">
        <v>91</v>
      </c>
      <c r="F51" s="51">
        <v>2024</v>
      </c>
      <c r="G51" s="4">
        <f t="shared" si="5"/>
        <v>74850</v>
      </c>
      <c r="H51" s="4">
        <f t="shared" si="5"/>
        <v>0</v>
      </c>
      <c r="I51" s="5">
        <v>18712.5</v>
      </c>
      <c r="J51" s="5">
        <v>0</v>
      </c>
      <c r="K51" s="5">
        <v>0</v>
      </c>
      <c r="L51" s="5">
        <v>0</v>
      </c>
      <c r="M51" s="5">
        <v>56137.5</v>
      </c>
      <c r="N51" s="5">
        <v>0</v>
      </c>
      <c r="O51" s="5">
        <v>0</v>
      </c>
      <c r="P51" s="5">
        <v>0</v>
      </c>
      <c r="Q51" s="8"/>
    </row>
    <row r="52" spans="1:17" ht="56.25" customHeight="1">
      <c r="A52" s="75" t="s">
        <v>107</v>
      </c>
      <c r="B52" s="77" t="s">
        <v>57</v>
      </c>
      <c r="C52" s="46"/>
      <c r="D52" s="51"/>
      <c r="E52" s="51"/>
      <c r="F52" s="51">
        <v>2015</v>
      </c>
      <c r="G52" s="4">
        <f t="shared" si="5"/>
        <v>23478.6</v>
      </c>
      <c r="H52" s="4">
        <f t="shared" si="5"/>
        <v>23478.6</v>
      </c>
      <c r="I52" s="5">
        <v>1173.9</v>
      </c>
      <c r="J52" s="5">
        <v>1173.9</v>
      </c>
      <c r="K52" s="5">
        <v>0</v>
      </c>
      <c r="L52" s="5">
        <v>0</v>
      </c>
      <c r="M52" s="5">
        <v>22304.7</v>
      </c>
      <c r="N52" s="5">
        <v>22304.7</v>
      </c>
      <c r="O52" s="5">
        <v>0</v>
      </c>
      <c r="P52" s="5">
        <v>0</v>
      </c>
      <c r="Q52" s="8"/>
    </row>
    <row r="53" spans="1:17" ht="56.25" customHeight="1">
      <c r="A53" s="94"/>
      <c r="B53" s="95"/>
      <c r="C53" s="48" t="s">
        <v>69</v>
      </c>
      <c r="D53" s="51"/>
      <c r="E53" s="51"/>
      <c r="F53" s="51">
        <v>2016</v>
      </c>
      <c r="G53" s="4">
        <f t="shared" si="5"/>
        <v>19048.2</v>
      </c>
      <c r="H53" s="4">
        <f t="shared" si="5"/>
        <v>19048.2</v>
      </c>
      <c r="I53" s="5">
        <v>0</v>
      </c>
      <c r="J53" s="5">
        <v>0</v>
      </c>
      <c r="K53" s="5">
        <v>0</v>
      </c>
      <c r="L53" s="5">
        <v>0</v>
      </c>
      <c r="M53" s="5">
        <v>19048.2</v>
      </c>
      <c r="N53" s="5">
        <v>19048.2</v>
      </c>
      <c r="O53" s="5">
        <v>0</v>
      </c>
      <c r="P53" s="5">
        <v>0</v>
      </c>
      <c r="Q53" s="8"/>
    </row>
    <row r="54" spans="1:17" ht="56.25" customHeight="1">
      <c r="A54" s="94"/>
      <c r="B54" s="95"/>
      <c r="C54" s="48" t="s">
        <v>71</v>
      </c>
      <c r="D54" s="51"/>
      <c r="E54" s="51"/>
      <c r="F54" s="51">
        <v>2017</v>
      </c>
      <c r="G54" s="4">
        <f t="shared" si="5"/>
        <v>8520.7</v>
      </c>
      <c r="H54" s="4">
        <f t="shared" si="5"/>
        <v>8520.7</v>
      </c>
      <c r="I54" s="5">
        <v>461.8</v>
      </c>
      <c r="J54" s="5">
        <v>461.8</v>
      </c>
      <c r="K54" s="5">
        <v>0</v>
      </c>
      <c r="L54" s="5">
        <v>0</v>
      </c>
      <c r="M54" s="5">
        <v>8058.9</v>
      </c>
      <c r="N54" s="5">
        <v>8058.9</v>
      </c>
      <c r="O54" s="5">
        <v>0</v>
      </c>
      <c r="P54" s="5">
        <v>0</v>
      </c>
      <c r="Q54" s="8"/>
    </row>
    <row r="55" spans="1:17" ht="56.25" customHeight="1">
      <c r="A55" s="94"/>
      <c r="B55" s="95"/>
      <c r="C55" s="48" t="s">
        <v>72</v>
      </c>
      <c r="D55" s="51"/>
      <c r="E55" s="51"/>
      <c r="F55" s="51">
        <v>2017</v>
      </c>
      <c r="G55" s="4">
        <f>I55+K55+M55+O55</f>
        <v>69</v>
      </c>
      <c r="H55" s="4">
        <f>J55+L55+N55+P55</f>
        <v>69</v>
      </c>
      <c r="I55" s="5">
        <v>69</v>
      </c>
      <c r="J55" s="5">
        <v>69</v>
      </c>
      <c r="K55" s="5">
        <v>0</v>
      </c>
      <c r="L55" s="5">
        <v>0</v>
      </c>
      <c r="M55" s="5">
        <v>0</v>
      </c>
      <c r="N55" s="5">
        <v>0</v>
      </c>
      <c r="O55" s="5">
        <v>0</v>
      </c>
      <c r="P55" s="5">
        <v>0</v>
      </c>
      <c r="Q55" s="8"/>
    </row>
    <row r="56" spans="1:17" ht="56.25" customHeight="1">
      <c r="A56" s="94"/>
      <c r="B56" s="95"/>
      <c r="C56" s="48" t="s">
        <v>62</v>
      </c>
      <c r="D56" s="51"/>
      <c r="E56" s="51"/>
      <c r="F56" s="51">
        <v>2018</v>
      </c>
      <c r="G56" s="4">
        <f>I56+K56+M56+O56</f>
        <v>1567.4</v>
      </c>
      <c r="H56" s="4">
        <f>J56+L56+N56+P56</f>
        <v>1567.4</v>
      </c>
      <c r="I56" s="5">
        <v>0</v>
      </c>
      <c r="J56" s="5">
        <v>0</v>
      </c>
      <c r="K56" s="5">
        <v>0</v>
      </c>
      <c r="L56" s="5">
        <v>0</v>
      </c>
      <c r="M56" s="5">
        <v>1567.4</v>
      </c>
      <c r="N56" s="5">
        <v>1567.4</v>
      </c>
      <c r="O56" s="5">
        <v>0</v>
      </c>
      <c r="P56" s="5">
        <v>0</v>
      </c>
      <c r="Q56" s="8"/>
    </row>
    <row r="57" spans="1:17" ht="101.25" customHeight="1">
      <c r="A57" s="94"/>
      <c r="B57" s="95"/>
      <c r="C57" s="46" t="s">
        <v>63</v>
      </c>
      <c r="D57" s="51"/>
      <c r="E57" s="51"/>
      <c r="F57" s="51">
        <v>2016</v>
      </c>
      <c r="G57" s="4">
        <f t="shared" si="5"/>
        <v>16.8</v>
      </c>
      <c r="H57" s="4">
        <f t="shared" si="5"/>
        <v>16.8</v>
      </c>
      <c r="I57" s="5">
        <f>20-3.2</f>
        <v>16.8</v>
      </c>
      <c r="J57" s="5">
        <f>20-3.2</f>
        <v>16.8</v>
      </c>
      <c r="K57" s="5">
        <v>0</v>
      </c>
      <c r="L57" s="5">
        <v>0</v>
      </c>
      <c r="M57" s="5">
        <v>0</v>
      </c>
      <c r="N57" s="5">
        <v>0</v>
      </c>
      <c r="O57" s="5">
        <v>0</v>
      </c>
      <c r="P57" s="5">
        <v>0</v>
      </c>
      <c r="Q57" s="8"/>
    </row>
    <row r="58" spans="1:17" ht="56.25" customHeight="1">
      <c r="A58" s="94"/>
      <c r="B58" s="95"/>
      <c r="C58" s="46"/>
      <c r="D58" s="51"/>
      <c r="E58" s="51"/>
      <c r="F58" s="51">
        <v>2015</v>
      </c>
      <c r="G58" s="4">
        <f t="shared" si="5"/>
        <v>163</v>
      </c>
      <c r="H58" s="4">
        <f t="shared" si="5"/>
        <v>163</v>
      </c>
      <c r="I58" s="5">
        <v>0</v>
      </c>
      <c r="J58" s="5">
        <f>1561.4-1561.4</f>
        <v>0</v>
      </c>
      <c r="K58" s="5">
        <v>0</v>
      </c>
      <c r="L58" s="5">
        <v>0</v>
      </c>
      <c r="M58" s="5">
        <v>163</v>
      </c>
      <c r="N58" s="5">
        <f>1493.3-1330.3</f>
        <v>163</v>
      </c>
      <c r="O58" s="5">
        <v>0</v>
      </c>
      <c r="P58" s="5">
        <v>0</v>
      </c>
      <c r="Q58" s="8"/>
    </row>
    <row r="59" spans="1:17" ht="56.25" customHeight="1">
      <c r="A59" s="76"/>
      <c r="B59" s="78"/>
      <c r="C59" s="47" t="s">
        <v>68</v>
      </c>
      <c r="D59" s="51"/>
      <c r="E59" s="51"/>
      <c r="F59" s="51">
        <v>2016</v>
      </c>
      <c r="G59" s="4">
        <f t="shared" si="5"/>
        <v>390</v>
      </c>
      <c r="H59" s="4">
        <f t="shared" si="5"/>
        <v>390</v>
      </c>
      <c r="I59" s="5">
        <f>130-40</f>
        <v>90</v>
      </c>
      <c r="J59" s="5">
        <f>130-40</f>
        <v>90</v>
      </c>
      <c r="K59" s="5">
        <v>0</v>
      </c>
      <c r="L59" s="5">
        <v>0</v>
      </c>
      <c r="M59" s="5">
        <v>300</v>
      </c>
      <c r="N59" s="5">
        <v>300</v>
      </c>
      <c r="O59" s="5">
        <v>0</v>
      </c>
      <c r="P59" s="5">
        <v>0</v>
      </c>
      <c r="Q59" s="8"/>
    </row>
    <row r="60" spans="1:17" ht="93" customHeight="1">
      <c r="A60" s="75" t="s">
        <v>108</v>
      </c>
      <c r="B60" s="77" t="s">
        <v>59</v>
      </c>
      <c r="C60" s="46"/>
      <c r="D60" s="51"/>
      <c r="E60" s="51"/>
      <c r="F60" s="51">
        <v>2015</v>
      </c>
      <c r="G60" s="4">
        <f t="shared" si="5"/>
        <v>9047.2</v>
      </c>
      <c r="H60" s="4">
        <f t="shared" si="5"/>
        <v>9047.2</v>
      </c>
      <c r="I60" s="5">
        <v>452.4</v>
      </c>
      <c r="J60" s="5">
        <v>452.4</v>
      </c>
      <c r="K60" s="5">
        <v>0</v>
      </c>
      <c r="L60" s="5">
        <v>0</v>
      </c>
      <c r="M60" s="5">
        <v>8594.8</v>
      </c>
      <c r="N60" s="5">
        <v>8594.8</v>
      </c>
      <c r="O60" s="5">
        <v>0</v>
      </c>
      <c r="P60" s="5">
        <v>0</v>
      </c>
      <c r="Q60" s="9"/>
    </row>
    <row r="61" spans="1:17" ht="93" customHeight="1">
      <c r="A61" s="94"/>
      <c r="B61" s="95"/>
      <c r="C61" s="47" t="s">
        <v>66</v>
      </c>
      <c r="D61" s="51"/>
      <c r="E61" s="51"/>
      <c r="F61" s="51">
        <v>2016</v>
      </c>
      <c r="G61" s="4">
        <f aca="true" t="shared" si="6" ref="G61:H81">I61+K61+M61+O61</f>
        <v>9047.2</v>
      </c>
      <c r="H61" s="4">
        <f t="shared" si="6"/>
        <v>9047.2</v>
      </c>
      <c r="I61" s="5">
        <v>452.4</v>
      </c>
      <c r="J61" s="5">
        <v>452.4</v>
      </c>
      <c r="K61" s="5">
        <v>0</v>
      </c>
      <c r="L61" s="5">
        <v>0</v>
      </c>
      <c r="M61" s="5">
        <v>8594.8</v>
      </c>
      <c r="N61" s="5">
        <v>8594.8</v>
      </c>
      <c r="O61" s="5">
        <v>0</v>
      </c>
      <c r="P61" s="5">
        <v>0</v>
      </c>
      <c r="Q61" s="8"/>
    </row>
    <row r="62" spans="1:17" ht="93" customHeight="1">
      <c r="A62" s="94"/>
      <c r="B62" s="95"/>
      <c r="C62" s="51"/>
      <c r="D62" s="51"/>
      <c r="E62" s="51"/>
      <c r="F62" s="51">
        <v>2015</v>
      </c>
      <c r="G62" s="4">
        <f t="shared" si="6"/>
        <v>74</v>
      </c>
      <c r="H62" s="4">
        <f t="shared" si="6"/>
        <v>74</v>
      </c>
      <c r="I62" s="5">
        <v>0</v>
      </c>
      <c r="J62" s="5">
        <f>1561.4-1561.4</f>
        <v>0</v>
      </c>
      <c r="K62" s="5">
        <v>0</v>
      </c>
      <c r="L62" s="5">
        <v>0</v>
      </c>
      <c r="M62" s="5">
        <v>74</v>
      </c>
      <c r="N62" s="5">
        <v>74</v>
      </c>
      <c r="O62" s="5">
        <v>0</v>
      </c>
      <c r="P62" s="5">
        <v>0</v>
      </c>
      <c r="Q62" s="8"/>
    </row>
    <row r="63" spans="1:17" ht="93" customHeight="1">
      <c r="A63" s="76"/>
      <c r="B63" s="78"/>
      <c r="C63" s="47"/>
      <c r="D63" s="51" t="s">
        <v>88</v>
      </c>
      <c r="E63" s="51" t="s">
        <v>91</v>
      </c>
      <c r="F63" s="51">
        <v>2022</v>
      </c>
      <c r="G63" s="4">
        <f>I63+K63+M63+O63</f>
        <v>21658.6</v>
      </c>
      <c r="H63" s="4">
        <f t="shared" si="6"/>
        <v>0</v>
      </c>
      <c r="I63" s="5">
        <v>5414.6</v>
      </c>
      <c r="J63" s="5">
        <v>0</v>
      </c>
      <c r="K63" s="5">
        <v>0</v>
      </c>
      <c r="L63" s="5">
        <v>0</v>
      </c>
      <c r="M63" s="5">
        <v>16244</v>
      </c>
      <c r="N63" s="5">
        <v>0</v>
      </c>
      <c r="O63" s="5">
        <v>0</v>
      </c>
      <c r="P63" s="5">
        <v>0</v>
      </c>
      <c r="Q63" s="8"/>
    </row>
    <row r="64" spans="1:17" ht="41.25" customHeight="1">
      <c r="A64" s="75" t="s">
        <v>109</v>
      </c>
      <c r="B64" s="77" t="s">
        <v>186</v>
      </c>
      <c r="C64" s="46"/>
      <c r="D64" s="46"/>
      <c r="E64" s="46"/>
      <c r="F64" s="77">
        <v>2015</v>
      </c>
      <c r="G64" s="4">
        <f t="shared" si="6"/>
        <v>43575.5</v>
      </c>
      <c r="H64" s="4">
        <f t="shared" si="6"/>
        <v>43575.5</v>
      </c>
      <c r="I64" s="5">
        <f>2178.8</f>
        <v>2178.8</v>
      </c>
      <c r="J64" s="5">
        <f>2178.8</f>
        <v>2178.8</v>
      </c>
      <c r="K64" s="5">
        <v>0</v>
      </c>
      <c r="L64" s="5">
        <v>0</v>
      </c>
      <c r="M64" s="5">
        <v>41396.7</v>
      </c>
      <c r="N64" s="5">
        <v>41396.7</v>
      </c>
      <c r="O64" s="5">
        <v>0</v>
      </c>
      <c r="P64" s="5">
        <v>0</v>
      </c>
      <c r="Q64" s="8"/>
    </row>
    <row r="65" spans="1:17" ht="41.25" customHeight="1">
      <c r="A65" s="94"/>
      <c r="B65" s="95"/>
      <c r="C65" s="48"/>
      <c r="D65" s="47"/>
      <c r="E65" s="47"/>
      <c r="F65" s="78"/>
      <c r="G65" s="4">
        <f t="shared" si="6"/>
        <v>812.2</v>
      </c>
      <c r="H65" s="4">
        <f t="shared" si="6"/>
        <v>812.2</v>
      </c>
      <c r="I65" s="5">
        <v>0</v>
      </c>
      <c r="J65" s="5">
        <f>1561.4-1561.4</f>
        <v>0</v>
      </c>
      <c r="K65" s="5">
        <v>0</v>
      </c>
      <c r="L65" s="5">
        <v>0</v>
      </c>
      <c r="M65" s="5">
        <v>812.2</v>
      </c>
      <c r="N65" s="5">
        <v>812.2</v>
      </c>
      <c r="O65" s="5">
        <v>0</v>
      </c>
      <c r="P65" s="5">
        <v>0</v>
      </c>
      <c r="Q65" s="8"/>
    </row>
    <row r="66" spans="1:17" ht="41.25" customHeight="1">
      <c r="A66" s="94"/>
      <c r="B66" s="95"/>
      <c r="C66" s="48" t="s">
        <v>67</v>
      </c>
      <c r="D66" s="47"/>
      <c r="E66" s="47"/>
      <c r="F66" s="47">
        <v>2016</v>
      </c>
      <c r="G66" s="4">
        <f t="shared" si="6"/>
        <v>633.1</v>
      </c>
      <c r="H66" s="4">
        <f t="shared" si="6"/>
        <v>633.1</v>
      </c>
      <c r="I66" s="5">
        <f>205-0.6</f>
        <v>204.4</v>
      </c>
      <c r="J66" s="5">
        <f>205-0.6</f>
        <v>204.4</v>
      </c>
      <c r="K66" s="5">
        <v>0</v>
      </c>
      <c r="L66" s="5">
        <v>0</v>
      </c>
      <c r="M66" s="5">
        <v>428.7</v>
      </c>
      <c r="N66" s="5">
        <v>428.7</v>
      </c>
      <c r="O66" s="5">
        <v>0</v>
      </c>
      <c r="P66" s="5">
        <v>0</v>
      </c>
      <c r="Q66" s="8"/>
    </row>
    <row r="67" spans="1:17" ht="41.25" customHeight="1">
      <c r="A67" s="94"/>
      <c r="B67" s="95"/>
      <c r="C67" s="48" t="s">
        <v>62</v>
      </c>
      <c r="D67" s="47"/>
      <c r="E67" s="47"/>
      <c r="F67" s="47">
        <v>2016</v>
      </c>
      <c r="G67" s="4">
        <f t="shared" si="6"/>
        <v>5832.6</v>
      </c>
      <c r="H67" s="4">
        <f t="shared" si="6"/>
        <v>5832.6</v>
      </c>
      <c r="I67" s="5">
        <v>0</v>
      </c>
      <c r="J67" s="5">
        <v>0</v>
      </c>
      <c r="K67" s="5">
        <v>0</v>
      </c>
      <c r="L67" s="5">
        <v>0</v>
      </c>
      <c r="M67" s="5">
        <v>5832.6</v>
      </c>
      <c r="N67" s="5">
        <v>5832.6</v>
      </c>
      <c r="O67" s="5">
        <v>0</v>
      </c>
      <c r="P67" s="5">
        <v>0</v>
      </c>
      <c r="Q67" s="8"/>
    </row>
    <row r="68" spans="1:17" ht="93.75" customHeight="1">
      <c r="A68" s="94"/>
      <c r="B68" s="95"/>
      <c r="C68" s="47" t="s">
        <v>63</v>
      </c>
      <c r="D68" s="47"/>
      <c r="E68" s="47"/>
      <c r="F68" s="47">
        <v>2016</v>
      </c>
      <c r="G68" s="4">
        <f t="shared" si="6"/>
        <v>16.7</v>
      </c>
      <c r="H68" s="4">
        <f t="shared" si="6"/>
        <v>16.7</v>
      </c>
      <c r="I68" s="5">
        <f>20-3.3</f>
        <v>16.7</v>
      </c>
      <c r="J68" s="5">
        <f>20-3.3</f>
        <v>16.7</v>
      </c>
      <c r="K68" s="5">
        <v>0</v>
      </c>
      <c r="L68" s="5">
        <v>0</v>
      </c>
      <c r="M68" s="5">
        <v>0</v>
      </c>
      <c r="N68" s="5">
        <v>0</v>
      </c>
      <c r="O68" s="5">
        <v>0</v>
      </c>
      <c r="P68" s="5">
        <v>0</v>
      </c>
      <c r="Q68" s="8"/>
    </row>
    <row r="69" spans="1:17" ht="93.75" customHeight="1">
      <c r="A69" s="94"/>
      <c r="B69" s="95"/>
      <c r="C69" s="47" t="s">
        <v>70</v>
      </c>
      <c r="D69" s="47"/>
      <c r="E69" s="47"/>
      <c r="F69" s="47">
        <v>2017</v>
      </c>
      <c r="G69" s="4">
        <f>I69+K69+M69+O69</f>
        <v>4712.7</v>
      </c>
      <c r="H69" s="4">
        <f>J69+L69+N69+P69</f>
        <v>4712.7</v>
      </c>
      <c r="I69" s="5">
        <v>0</v>
      </c>
      <c r="J69" s="5">
        <v>0</v>
      </c>
      <c r="K69" s="5">
        <v>0</v>
      </c>
      <c r="L69" s="5">
        <v>0</v>
      </c>
      <c r="M69" s="5">
        <v>4712.7</v>
      </c>
      <c r="N69" s="5">
        <v>4712.7</v>
      </c>
      <c r="O69" s="5">
        <v>0</v>
      </c>
      <c r="P69" s="5">
        <v>0</v>
      </c>
      <c r="Q69" s="8"/>
    </row>
    <row r="70" spans="1:17" ht="93.75" customHeight="1">
      <c r="A70" s="76"/>
      <c r="B70" s="78"/>
      <c r="C70" s="47" t="s">
        <v>63</v>
      </c>
      <c r="D70" s="47"/>
      <c r="E70" s="47"/>
      <c r="F70" s="47">
        <v>2018</v>
      </c>
      <c r="G70" s="4">
        <f>I70+K70+M70+O70</f>
        <v>97</v>
      </c>
      <c r="H70" s="4">
        <f>J70+L70+N70+P70</f>
        <v>97</v>
      </c>
      <c r="I70" s="5">
        <v>97</v>
      </c>
      <c r="J70" s="5">
        <v>97</v>
      </c>
      <c r="K70" s="5">
        <v>0</v>
      </c>
      <c r="L70" s="5">
        <v>0</v>
      </c>
      <c r="M70" s="5">
        <v>0</v>
      </c>
      <c r="N70" s="5">
        <v>0</v>
      </c>
      <c r="O70" s="5">
        <v>0</v>
      </c>
      <c r="P70" s="5">
        <v>0</v>
      </c>
      <c r="Q70" s="8"/>
    </row>
    <row r="71" spans="1:17" ht="63" customHeight="1">
      <c r="A71" s="75" t="s">
        <v>110</v>
      </c>
      <c r="B71" s="77" t="s">
        <v>56</v>
      </c>
      <c r="C71" s="46"/>
      <c r="D71" s="51"/>
      <c r="E71" s="51"/>
      <c r="F71" s="51">
        <v>2015</v>
      </c>
      <c r="G71" s="4">
        <f t="shared" si="6"/>
        <v>2452.1</v>
      </c>
      <c r="H71" s="4">
        <f t="shared" si="6"/>
        <v>2452.1</v>
      </c>
      <c r="I71" s="5">
        <v>122.6</v>
      </c>
      <c r="J71" s="5">
        <v>122.6</v>
      </c>
      <c r="K71" s="5">
        <v>0</v>
      </c>
      <c r="L71" s="5">
        <v>0</v>
      </c>
      <c r="M71" s="5">
        <v>2329.5</v>
      </c>
      <c r="N71" s="5">
        <v>2329.5</v>
      </c>
      <c r="O71" s="5">
        <v>0</v>
      </c>
      <c r="P71" s="5">
        <v>0</v>
      </c>
      <c r="Q71" s="8"/>
    </row>
    <row r="72" spans="1:17" ht="63" customHeight="1">
      <c r="A72" s="94"/>
      <c r="B72" s="95"/>
      <c r="C72" s="48" t="s">
        <v>63</v>
      </c>
      <c r="D72" s="51"/>
      <c r="E72" s="51"/>
      <c r="F72" s="51">
        <v>2016</v>
      </c>
      <c r="G72" s="4">
        <f t="shared" si="6"/>
        <v>202.9</v>
      </c>
      <c r="H72" s="4">
        <f t="shared" si="6"/>
        <v>202.9</v>
      </c>
      <c r="I72" s="5">
        <f>96+115-8.1</f>
        <v>202.9</v>
      </c>
      <c r="J72" s="5">
        <f>96+115-8.1</f>
        <v>202.9</v>
      </c>
      <c r="K72" s="5">
        <v>0</v>
      </c>
      <c r="L72" s="5">
        <v>0</v>
      </c>
      <c r="M72" s="5">
        <v>0</v>
      </c>
      <c r="N72" s="5">
        <v>0</v>
      </c>
      <c r="O72" s="5">
        <v>0</v>
      </c>
      <c r="P72" s="5">
        <v>0</v>
      </c>
      <c r="Q72" s="8"/>
    </row>
    <row r="73" spans="1:17" ht="100.5" customHeight="1">
      <c r="A73" s="76"/>
      <c r="B73" s="78"/>
      <c r="C73" s="48" t="s">
        <v>63</v>
      </c>
      <c r="D73" s="51"/>
      <c r="E73" s="51"/>
      <c r="F73" s="51">
        <v>2016</v>
      </c>
      <c r="G73" s="4">
        <f t="shared" si="6"/>
        <v>16.7</v>
      </c>
      <c r="H73" s="4">
        <f t="shared" si="6"/>
        <v>16.7</v>
      </c>
      <c r="I73" s="5">
        <f>20-3.3</f>
        <v>16.7</v>
      </c>
      <c r="J73" s="5">
        <f>20-3.3</f>
        <v>16.7</v>
      </c>
      <c r="K73" s="5">
        <v>0</v>
      </c>
      <c r="L73" s="5">
        <v>0</v>
      </c>
      <c r="M73" s="5">
        <v>0</v>
      </c>
      <c r="N73" s="5">
        <v>0</v>
      </c>
      <c r="O73" s="5">
        <v>0</v>
      </c>
      <c r="P73" s="5">
        <v>0</v>
      </c>
      <c r="Q73" s="8"/>
    </row>
    <row r="74" spans="1:17" ht="45.75" customHeight="1">
      <c r="A74" s="75" t="s">
        <v>111</v>
      </c>
      <c r="B74" s="49" t="s">
        <v>55</v>
      </c>
      <c r="C74" s="46"/>
      <c r="D74" s="51"/>
      <c r="E74" s="51"/>
      <c r="F74" s="51">
        <v>2015</v>
      </c>
      <c r="G74" s="4">
        <f t="shared" si="6"/>
        <v>100</v>
      </c>
      <c r="H74" s="4">
        <f t="shared" si="6"/>
        <v>100</v>
      </c>
      <c r="I74" s="5">
        <v>0</v>
      </c>
      <c r="J74" s="5">
        <f>1561.4-1561.4</f>
        <v>0</v>
      </c>
      <c r="K74" s="5">
        <v>0</v>
      </c>
      <c r="L74" s="5">
        <v>0</v>
      </c>
      <c r="M74" s="5">
        <v>100</v>
      </c>
      <c r="N74" s="5">
        <v>100</v>
      </c>
      <c r="O74" s="5">
        <v>0</v>
      </c>
      <c r="P74" s="5">
        <v>0</v>
      </c>
      <c r="Q74" s="8"/>
    </row>
    <row r="75" spans="1:17" ht="63" customHeight="1">
      <c r="A75" s="94"/>
      <c r="B75" s="81" t="s">
        <v>176</v>
      </c>
      <c r="C75" s="47" t="s">
        <v>64</v>
      </c>
      <c r="D75" s="51"/>
      <c r="E75" s="51"/>
      <c r="F75" s="51">
        <v>2016</v>
      </c>
      <c r="G75" s="4">
        <f t="shared" si="6"/>
        <v>300</v>
      </c>
      <c r="H75" s="4">
        <f t="shared" si="6"/>
        <v>300</v>
      </c>
      <c r="I75" s="5">
        <v>6.8</v>
      </c>
      <c r="J75" s="5">
        <v>6.8</v>
      </c>
      <c r="K75" s="5">
        <v>0</v>
      </c>
      <c r="L75" s="5">
        <v>0</v>
      </c>
      <c r="M75" s="5">
        <f>300-6.8</f>
        <v>293.2</v>
      </c>
      <c r="N75" s="5">
        <f>300-6.8</f>
        <v>293.2</v>
      </c>
      <c r="O75" s="5">
        <v>0</v>
      </c>
      <c r="P75" s="5">
        <v>0</v>
      </c>
      <c r="Q75" s="8"/>
    </row>
    <row r="76" spans="1:17" ht="45.75" customHeight="1">
      <c r="A76" s="76"/>
      <c r="B76" s="83"/>
      <c r="C76" s="50"/>
      <c r="D76" s="51" t="s">
        <v>88</v>
      </c>
      <c r="E76" s="51" t="s">
        <v>91</v>
      </c>
      <c r="F76" s="3">
        <v>2023</v>
      </c>
      <c r="G76" s="4">
        <f t="shared" si="6"/>
        <v>49987.4</v>
      </c>
      <c r="H76" s="4">
        <f t="shared" si="6"/>
        <v>0</v>
      </c>
      <c r="I76" s="5">
        <v>12496.9</v>
      </c>
      <c r="J76" s="5">
        <v>0</v>
      </c>
      <c r="K76" s="5">
        <v>0</v>
      </c>
      <c r="L76" s="5">
        <v>0</v>
      </c>
      <c r="M76" s="5">
        <v>37490.5</v>
      </c>
      <c r="N76" s="5">
        <v>0</v>
      </c>
      <c r="O76" s="5">
        <v>0</v>
      </c>
      <c r="P76" s="5">
        <v>0</v>
      </c>
      <c r="Q76" s="8"/>
    </row>
    <row r="77" spans="1:17" ht="60.75" customHeight="1">
      <c r="A77" s="75" t="s">
        <v>112</v>
      </c>
      <c r="B77" s="49" t="s">
        <v>58</v>
      </c>
      <c r="C77" s="51"/>
      <c r="D77" s="54" t="s">
        <v>88</v>
      </c>
      <c r="E77" s="54" t="s">
        <v>91</v>
      </c>
      <c r="F77" s="51">
        <v>2015</v>
      </c>
      <c r="G77" s="4">
        <f t="shared" si="6"/>
        <v>2166</v>
      </c>
      <c r="H77" s="4">
        <f t="shared" si="6"/>
        <v>2166</v>
      </c>
      <c r="I77" s="5">
        <v>0</v>
      </c>
      <c r="J77" s="5">
        <f>1561.4-1561.4</f>
        <v>0</v>
      </c>
      <c r="K77" s="5">
        <v>0</v>
      </c>
      <c r="L77" s="5">
        <v>0</v>
      </c>
      <c r="M77" s="5">
        <v>2166</v>
      </c>
      <c r="N77" s="5">
        <v>2166</v>
      </c>
      <c r="O77" s="5">
        <v>0</v>
      </c>
      <c r="P77" s="5">
        <v>0</v>
      </c>
      <c r="Q77" s="8"/>
    </row>
    <row r="78" spans="1:17" ht="60.75" customHeight="1">
      <c r="A78" s="94"/>
      <c r="B78" s="81" t="s">
        <v>177</v>
      </c>
      <c r="C78" s="50"/>
      <c r="D78" s="51" t="s">
        <v>88</v>
      </c>
      <c r="E78" s="51" t="s">
        <v>91</v>
      </c>
      <c r="F78" s="3">
        <v>2022</v>
      </c>
      <c r="G78" s="4">
        <f>I78+K78+M78+O78</f>
        <v>92984.1</v>
      </c>
      <c r="H78" s="4">
        <f>J78+L78+N78+P78</f>
        <v>0</v>
      </c>
      <c r="I78" s="5">
        <v>23246</v>
      </c>
      <c r="J78" s="5">
        <v>0</v>
      </c>
      <c r="K78" s="5">
        <v>0</v>
      </c>
      <c r="L78" s="5">
        <v>0</v>
      </c>
      <c r="M78" s="5">
        <v>69738.1</v>
      </c>
      <c r="N78" s="5">
        <v>0</v>
      </c>
      <c r="O78" s="5">
        <v>0</v>
      </c>
      <c r="P78" s="5">
        <v>0</v>
      </c>
      <c r="Q78" s="8"/>
    </row>
    <row r="79" spans="1:17" s="65" customFormat="1" ht="60.75" customHeight="1">
      <c r="A79" s="94"/>
      <c r="B79" s="82"/>
      <c r="C79" s="59" t="s">
        <v>63</v>
      </c>
      <c r="D79" s="60" t="s">
        <v>88</v>
      </c>
      <c r="E79" s="60" t="s">
        <v>91</v>
      </c>
      <c r="F79" s="61">
        <v>2021</v>
      </c>
      <c r="G79" s="62">
        <v>88.9</v>
      </c>
      <c r="H79" s="62">
        <v>88.9</v>
      </c>
      <c r="I79" s="62">
        <v>88.9</v>
      </c>
      <c r="J79" s="62">
        <v>88.9</v>
      </c>
      <c r="K79" s="63">
        <v>0</v>
      </c>
      <c r="L79" s="63">
        <v>0</v>
      </c>
      <c r="M79" s="63">
        <v>0</v>
      </c>
      <c r="N79" s="63">
        <v>0</v>
      </c>
      <c r="O79" s="63">
        <v>0</v>
      </c>
      <c r="P79" s="63">
        <v>0</v>
      </c>
      <c r="Q79" s="64"/>
    </row>
    <row r="80" spans="1:17" ht="60.75" customHeight="1">
      <c r="A80" s="94"/>
      <c r="B80" s="82"/>
      <c r="C80" s="50" t="s">
        <v>63</v>
      </c>
      <c r="D80" s="54" t="s">
        <v>88</v>
      </c>
      <c r="E80" s="54" t="s">
        <v>91</v>
      </c>
      <c r="F80" s="3">
        <v>2020</v>
      </c>
      <c r="G80" s="4">
        <f>I80+K80+M80+O80</f>
        <v>97</v>
      </c>
      <c r="H80" s="4">
        <f>J80+L80+N80+P80</f>
        <v>97</v>
      </c>
      <c r="I80" s="5">
        <v>97</v>
      </c>
      <c r="J80" s="5">
        <v>97</v>
      </c>
      <c r="K80" s="5">
        <v>0</v>
      </c>
      <c r="L80" s="5">
        <v>0</v>
      </c>
      <c r="M80" s="5">
        <v>0</v>
      </c>
      <c r="N80" s="5">
        <v>0</v>
      </c>
      <c r="O80" s="5">
        <v>0</v>
      </c>
      <c r="P80" s="5">
        <v>0</v>
      </c>
      <c r="Q80" s="8"/>
    </row>
    <row r="81" spans="1:17" ht="60.75" customHeight="1">
      <c r="A81" s="94"/>
      <c r="B81" s="82"/>
      <c r="C81" s="51" t="s">
        <v>65</v>
      </c>
      <c r="D81" s="54" t="s">
        <v>88</v>
      </c>
      <c r="E81" s="54" t="s">
        <v>91</v>
      </c>
      <c r="F81" s="3">
        <v>2016</v>
      </c>
      <c r="G81" s="4">
        <f t="shared" si="6"/>
        <v>300</v>
      </c>
      <c r="H81" s="4">
        <f t="shared" si="6"/>
        <v>300</v>
      </c>
      <c r="I81" s="5">
        <v>0</v>
      </c>
      <c r="J81" s="5">
        <v>0</v>
      </c>
      <c r="K81" s="5">
        <v>0</v>
      </c>
      <c r="L81" s="5">
        <v>0</v>
      </c>
      <c r="M81" s="5">
        <v>300</v>
      </c>
      <c r="N81" s="5">
        <v>300</v>
      </c>
      <c r="O81" s="5">
        <v>0</v>
      </c>
      <c r="P81" s="5">
        <v>0</v>
      </c>
      <c r="Q81" s="8"/>
    </row>
    <row r="82" spans="1:17" ht="60.75" customHeight="1">
      <c r="A82" s="76"/>
      <c r="B82" s="83"/>
      <c r="C82" s="51" t="s">
        <v>63</v>
      </c>
      <c r="D82" s="54" t="s">
        <v>88</v>
      </c>
      <c r="E82" s="54" t="s">
        <v>91</v>
      </c>
      <c r="F82" s="3">
        <v>2017</v>
      </c>
      <c r="G82" s="4">
        <f aca="true" t="shared" si="7" ref="G82:H90">I82+K82+M82+O82</f>
        <v>777</v>
      </c>
      <c r="H82" s="4">
        <f t="shared" si="7"/>
        <v>777</v>
      </c>
      <c r="I82" s="5">
        <v>777</v>
      </c>
      <c r="J82" s="5">
        <v>777</v>
      </c>
      <c r="K82" s="5">
        <v>0</v>
      </c>
      <c r="L82" s="5">
        <v>0</v>
      </c>
      <c r="M82" s="5">
        <v>0</v>
      </c>
      <c r="N82" s="5">
        <v>0</v>
      </c>
      <c r="O82" s="5">
        <v>0</v>
      </c>
      <c r="P82" s="5">
        <v>0</v>
      </c>
      <c r="Q82" s="8"/>
    </row>
    <row r="83" spans="1:17" ht="31.5">
      <c r="A83" s="6" t="s">
        <v>113</v>
      </c>
      <c r="B83" s="54" t="s">
        <v>178</v>
      </c>
      <c r="C83" s="51"/>
      <c r="D83" s="51"/>
      <c r="E83" s="51"/>
      <c r="F83" s="51">
        <v>2015</v>
      </c>
      <c r="G83" s="4">
        <f t="shared" si="7"/>
        <v>15.9</v>
      </c>
      <c r="H83" s="4">
        <f t="shared" si="7"/>
        <v>15.9</v>
      </c>
      <c r="I83" s="5">
        <v>15.9</v>
      </c>
      <c r="J83" s="5">
        <v>15.9</v>
      </c>
      <c r="K83" s="5">
        <v>0</v>
      </c>
      <c r="L83" s="5">
        <v>0</v>
      </c>
      <c r="M83" s="5">
        <v>0</v>
      </c>
      <c r="N83" s="5">
        <v>0</v>
      </c>
      <c r="O83" s="5">
        <v>0</v>
      </c>
      <c r="P83" s="5">
        <v>0</v>
      </c>
      <c r="Q83" s="8"/>
    </row>
    <row r="84" spans="1:17" ht="31.5">
      <c r="A84" s="6" t="s">
        <v>114</v>
      </c>
      <c r="B84" s="51" t="s">
        <v>51</v>
      </c>
      <c r="C84" s="51"/>
      <c r="D84" s="51"/>
      <c r="E84" s="51"/>
      <c r="F84" s="51">
        <v>2015</v>
      </c>
      <c r="G84" s="4">
        <f t="shared" si="7"/>
        <v>15.9</v>
      </c>
      <c r="H84" s="4">
        <f t="shared" si="7"/>
        <v>15.9</v>
      </c>
      <c r="I84" s="5">
        <v>15.9</v>
      </c>
      <c r="J84" s="5">
        <v>15.9</v>
      </c>
      <c r="K84" s="5">
        <v>0</v>
      </c>
      <c r="L84" s="5">
        <v>0</v>
      </c>
      <c r="M84" s="5">
        <v>0</v>
      </c>
      <c r="N84" s="5">
        <v>0</v>
      </c>
      <c r="O84" s="5">
        <v>0</v>
      </c>
      <c r="P84" s="5">
        <v>0</v>
      </c>
      <c r="Q84" s="8"/>
    </row>
    <row r="85" spans="1:17" ht="15.75">
      <c r="A85" s="6" t="s">
        <v>115</v>
      </c>
      <c r="B85" s="54" t="s">
        <v>179</v>
      </c>
      <c r="C85" s="51"/>
      <c r="D85" s="51"/>
      <c r="E85" s="51"/>
      <c r="F85" s="51">
        <v>2015</v>
      </c>
      <c r="G85" s="4">
        <f t="shared" si="7"/>
        <v>15.9</v>
      </c>
      <c r="H85" s="4">
        <f t="shared" si="7"/>
        <v>15.9</v>
      </c>
      <c r="I85" s="5">
        <v>15.9</v>
      </c>
      <c r="J85" s="5">
        <v>15.9</v>
      </c>
      <c r="K85" s="5">
        <v>0</v>
      </c>
      <c r="L85" s="5">
        <v>0</v>
      </c>
      <c r="M85" s="5">
        <v>0</v>
      </c>
      <c r="N85" s="5">
        <v>0</v>
      </c>
      <c r="O85" s="5">
        <v>0</v>
      </c>
      <c r="P85" s="5">
        <v>0</v>
      </c>
      <c r="Q85" s="8"/>
    </row>
    <row r="86" spans="1:17" ht="52.5" customHeight="1">
      <c r="A86" s="6" t="s">
        <v>116</v>
      </c>
      <c r="B86" s="54" t="s">
        <v>180</v>
      </c>
      <c r="C86" s="51"/>
      <c r="D86" s="51"/>
      <c r="E86" s="51"/>
      <c r="F86" s="51">
        <v>2015</v>
      </c>
      <c r="G86" s="4">
        <f t="shared" si="7"/>
        <v>16</v>
      </c>
      <c r="H86" s="4">
        <f t="shared" si="7"/>
        <v>16</v>
      </c>
      <c r="I86" s="5">
        <v>16</v>
      </c>
      <c r="J86" s="5">
        <v>16</v>
      </c>
      <c r="K86" s="5">
        <v>0</v>
      </c>
      <c r="L86" s="5">
        <v>0</v>
      </c>
      <c r="M86" s="5">
        <v>0</v>
      </c>
      <c r="N86" s="5">
        <v>0</v>
      </c>
      <c r="O86" s="5">
        <v>0</v>
      </c>
      <c r="P86" s="5">
        <v>0</v>
      </c>
      <c r="Q86" s="8"/>
    </row>
    <row r="87" spans="1:17" ht="52.5" customHeight="1">
      <c r="A87" s="75" t="s">
        <v>117</v>
      </c>
      <c r="B87" s="77" t="s">
        <v>187</v>
      </c>
      <c r="C87" s="77"/>
      <c r="D87" s="51"/>
      <c r="E87" s="51"/>
      <c r="F87" s="51">
        <v>2018</v>
      </c>
      <c r="G87" s="4">
        <f>I87+K87+M87+O87</f>
        <v>38982.8</v>
      </c>
      <c r="H87" s="4">
        <f>J87+L87+N87+P87</f>
        <v>38982.8</v>
      </c>
      <c r="I87" s="5">
        <v>0</v>
      </c>
      <c r="J87" s="5">
        <v>0</v>
      </c>
      <c r="K87" s="5">
        <v>0</v>
      </c>
      <c r="L87" s="5">
        <v>0</v>
      </c>
      <c r="M87" s="5">
        <v>0</v>
      </c>
      <c r="N87" s="5">
        <v>0</v>
      </c>
      <c r="O87" s="5">
        <v>38982.8</v>
      </c>
      <c r="P87" s="5">
        <v>38982.8</v>
      </c>
      <c r="Q87" s="8"/>
    </row>
    <row r="88" spans="1:17" ht="45" customHeight="1">
      <c r="A88" s="76"/>
      <c r="B88" s="78"/>
      <c r="C88" s="78"/>
      <c r="D88" s="51"/>
      <c r="E88" s="51"/>
      <c r="F88" s="51">
        <v>2019</v>
      </c>
      <c r="G88" s="4">
        <f t="shared" si="7"/>
        <v>78779.4</v>
      </c>
      <c r="H88" s="4">
        <f t="shared" si="7"/>
        <v>78779.4</v>
      </c>
      <c r="I88" s="5">
        <v>0</v>
      </c>
      <c r="J88" s="5">
        <v>0</v>
      </c>
      <c r="K88" s="5">
        <v>0</v>
      </c>
      <c r="L88" s="5">
        <v>0</v>
      </c>
      <c r="M88" s="5">
        <v>0</v>
      </c>
      <c r="N88" s="5">
        <v>0</v>
      </c>
      <c r="O88" s="5">
        <v>78779.4</v>
      </c>
      <c r="P88" s="5">
        <v>78779.4</v>
      </c>
      <c r="Q88" s="8"/>
    </row>
    <row r="89" spans="1:17" ht="45" customHeight="1">
      <c r="A89" s="75" t="s">
        <v>118</v>
      </c>
      <c r="B89" s="77" t="s">
        <v>181</v>
      </c>
      <c r="C89" s="77"/>
      <c r="D89" s="51"/>
      <c r="E89" s="51"/>
      <c r="F89" s="51">
        <v>2018</v>
      </c>
      <c r="G89" s="4">
        <f>I89+K89+M89+O89</f>
        <v>14607.7</v>
      </c>
      <c r="H89" s="4">
        <f>J89+L89+N89+P89</f>
        <v>14607.7</v>
      </c>
      <c r="I89" s="5">
        <v>0</v>
      </c>
      <c r="J89" s="5">
        <v>0</v>
      </c>
      <c r="K89" s="5">
        <v>0</v>
      </c>
      <c r="L89" s="5">
        <v>0</v>
      </c>
      <c r="M89" s="5">
        <v>0</v>
      </c>
      <c r="N89" s="5">
        <v>0</v>
      </c>
      <c r="O89" s="5">
        <v>14607.7</v>
      </c>
      <c r="P89" s="5">
        <v>14607.7</v>
      </c>
      <c r="Q89" s="8"/>
    </row>
    <row r="90" spans="1:17" ht="49.5" customHeight="1">
      <c r="A90" s="76"/>
      <c r="B90" s="78"/>
      <c r="C90" s="78"/>
      <c r="D90" s="51"/>
      <c r="E90" s="51"/>
      <c r="F90" s="51">
        <v>2019</v>
      </c>
      <c r="G90" s="4">
        <f t="shared" si="7"/>
        <v>19918.9</v>
      </c>
      <c r="H90" s="4">
        <f t="shared" si="7"/>
        <v>19918.9</v>
      </c>
      <c r="I90" s="5">
        <v>0</v>
      </c>
      <c r="J90" s="5">
        <v>0</v>
      </c>
      <c r="K90" s="5">
        <v>0</v>
      </c>
      <c r="L90" s="5">
        <v>0</v>
      </c>
      <c r="M90" s="5">
        <v>0</v>
      </c>
      <c r="N90" s="5">
        <v>0</v>
      </c>
      <c r="O90" s="5">
        <v>19918.9</v>
      </c>
      <c r="P90" s="5">
        <v>19918.9</v>
      </c>
      <c r="Q90" s="8"/>
    </row>
    <row r="91" spans="1:17" ht="87" customHeight="1">
      <c r="A91" s="45" t="s">
        <v>119</v>
      </c>
      <c r="B91" s="71" t="s">
        <v>182</v>
      </c>
      <c r="C91" s="66" t="s">
        <v>189</v>
      </c>
      <c r="D91" s="67" t="s">
        <v>88</v>
      </c>
      <c r="E91" s="67" t="s">
        <v>91</v>
      </c>
      <c r="F91" s="67">
        <v>2021</v>
      </c>
      <c r="G91" s="68">
        <f aca="true" t="shared" si="8" ref="G91:G112">I91+K91+M91+O91</f>
        <v>62738.4</v>
      </c>
      <c r="H91" s="68">
        <f aca="true" t="shared" si="9" ref="H91:H112">J91+L91+N91+P91</f>
        <v>62738.4</v>
      </c>
      <c r="I91" s="69">
        <f>J91</f>
        <v>17708.1</v>
      </c>
      <c r="J91" s="69">
        <v>17708.1</v>
      </c>
      <c r="K91" s="69">
        <v>0</v>
      </c>
      <c r="L91" s="69">
        <v>0</v>
      </c>
      <c r="M91" s="69">
        <f>N91</f>
        <v>45030.3</v>
      </c>
      <c r="N91" s="69">
        <v>45030.3</v>
      </c>
      <c r="O91" s="69">
        <v>0</v>
      </c>
      <c r="P91" s="69">
        <v>0</v>
      </c>
      <c r="Q91" s="8"/>
    </row>
    <row r="92" spans="1:17" ht="47.25" customHeight="1">
      <c r="A92" s="75" t="s">
        <v>120</v>
      </c>
      <c r="B92" s="96" t="s">
        <v>80</v>
      </c>
      <c r="C92" s="67" t="s">
        <v>63</v>
      </c>
      <c r="D92" s="67" t="s">
        <v>88</v>
      </c>
      <c r="E92" s="67" t="s">
        <v>91</v>
      </c>
      <c r="F92" s="67">
        <v>2021</v>
      </c>
      <c r="G92" s="68">
        <f t="shared" si="8"/>
        <v>5757</v>
      </c>
      <c r="H92" s="68">
        <f t="shared" si="9"/>
        <v>5757</v>
      </c>
      <c r="I92" s="69">
        <v>5757</v>
      </c>
      <c r="J92" s="69">
        <v>5757</v>
      </c>
      <c r="K92" s="69">
        <v>0</v>
      </c>
      <c r="L92" s="69">
        <v>0</v>
      </c>
      <c r="M92" s="69">
        <v>0</v>
      </c>
      <c r="N92" s="69">
        <v>0</v>
      </c>
      <c r="O92" s="69">
        <v>0</v>
      </c>
      <c r="P92" s="69">
        <v>0</v>
      </c>
      <c r="Q92" s="7" t="s">
        <v>46</v>
      </c>
    </row>
    <row r="93" spans="1:17" ht="47.25" customHeight="1">
      <c r="A93" s="76"/>
      <c r="B93" s="97"/>
      <c r="C93" s="51"/>
      <c r="D93" s="51" t="s">
        <v>88</v>
      </c>
      <c r="E93" s="51" t="s">
        <v>91</v>
      </c>
      <c r="F93" s="51">
        <v>2022</v>
      </c>
      <c r="G93" s="4">
        <f t="shared" si="8"/>
        <v>58565</v>
      </c>
      <c r="H93" s="4">
        <f t="shared" si="9"/>
        <v>0</v>
      </c>
      <c r="I93" s="5">
        <v>14641.3</v>
      </c>
      <c r="J93" s="5">
        <v>0</v>
      </c>
      <c r="K93" s="5">
        <v>0</v>
      </c>
      <c r="L93" s="5">
        <v>0</v>
      </c>
      <c r="M93" s="5">
        <v>43923.7</v>
      </c>
      <c r="N93" s="5">
        <v>0</v>
      </c>
      <c r="O93" s="5">
        <v>0</v>
      </c>
      <c r="P93" s="5">
        <v>0</v>
      </c>
      <c r="Q93" s="8"/>
    </row>
    <row r="94" spans="1:17" ht="31.5" customHeight="1">
      <c r="A94" s="75" t="s">
        <v>121</v>
      </c>
      <c r="B94" s="77" t="s">
        <v>163</v>
      </c>
      <c r="C94" s="51"/>
      <c r="D94" s="51" t="s">
        <v>88</v>
      </c>
      <c r="E94" s="51" t="s">
        <v>91</v>
      </c>
      <c r="F94" s="52">
        <v>2022</v>
      </c>
      <c r="G94" s="4">
        <f t="shared" si="8"/>
        <v>7807.6</v>
      </c>
      <c r="H94" s="4">
        <f t="shared" si="9"/>
        <v>0</v>
      </c>
      <c r="I94" s="5">
        <v>7807.6</v>
      </c>
      <c r="J94" s="5">
        <v>0</v>
      </c>
      <c r="K94" s="5">
        <v>0</v>
      </c>
      <c r="L94" s="5">
        <v>0</v>
      </c>
      <c r="M94" s="5">
        <v>0</v>
      </c>
      <c r="N94" s="5">
        <v>0</v>
      </c>
      <c r="O94" s="5">
        <v>0</v>
      </c>
      <c r="P94" s="5">
        <v>0</v>
      </c>
      <c r="Q94" s="8"/>
    </row>
    <row r="95" spans="1:17" ht="31.5" customHeight="1">
      <c r="A95" s="76"/>
      <c r="B95" s="78"/>
      <c r="C95" s="51"/>
      <c r="D95" s="51" t="s">
        <v>88</v>
      </c>
      <c r="E95" s="51" t="s">
        <v>91</v>
      </c>
      <c r="F95" s="52">
        <v>2023</v>
      </c>
      <c r="G95" s="4">
        <f t="shared" si="8"/>
        <v>1377.8</v>
      </c>
      <c r="H95" s="4">
        <f t="shared" si="9"/>
        <v>0</v>
      </c>
      <c r="I95" s="5">
        <v>1377.8</v>
      </c>
      <c r="J95" s="5">
        <v>0</v>
      </c>
      <c r="K95" s="5">
        <v>0</v>
      </c>
      <c r="L95" s="5">
        <v>0</v>
      </c>
      <c r="M95" s="5">
        <v>0</v>
      </c>
      <c r="N95" s="5">
        <v>0</v>
      </c>
      <c r="O95" s="5">
        <v>0</v>
      </c>
      <c r="P95" s="5">
        <v>0</v>
      </c>
      <c r="Q95" s="8"/>
    </row>
    <row r="96" spans="1:17" ht="31.5" customHeight="1">
      <c r="A96" s="75" t="s">
        <v>122</v>
      </c>
      <c r="B96" s="77" t="s">
        <v>164</v>
      </c>
      <c r="C96" s="51"/>
      <c r="D96" s="51" t="s">
        <v>88</v>
      </c>
      <c r="E96" s="51" t="s">
        <v>91</v>
      </c>
      <c r="F96" s="52">
        <v>2022</v>
      </c>
      <c r="G96" s="4">
        <f t="shared" si="8"/>
        <v>950</v>
      </c>
      <c r="H96" s="4">
        <f t="shared" si="9"/>
        <v>0</v>
      </c>
      <c r="I96" s="5">
        <v>950</v>
      </c>
      <c r="J96" s="5">
        <v>0</v>
      </c>
      <c r="K96" s="5">
        <v>0</v>
      </c>
      <c r="L96" s="5">
        <v>0</v>
      </c>
      <c r="M96" s="5">
        <v>0</v>
      </c>
      <c r="N96" s="5">
        <v>0</v>
      </c>
      <c r="O96" s="5">
        <v>0</v>
      </c>
      <c r="P96" s="5">
        <v>0</v>
      </c>
      <c r="Q96" s="8"/>
    </row>
    <row r="97" spans="1:17" ht="31.5" customHeight="1">
      <c r="A97" s="76"/>
      <c r="B97" s="78"/>
      <c r="C97" s="51"/>
      <c r="D97" s="51" t="s">
        <v>88</v>
      </c>
      <c r="E97" s="51" t="s">
        <v>91</v>
      </c>
      <c r="F97" s="52">
        <v>2023</v>
      </c>
      <c r="G97" s="4">
        <f t="shared" si="8"/>
        <v>19893</v>
      </c>
      <c r="H97" s="4">
        <f t="shared" si="9"/>
        <v>0</v>
      </c>
      <c r="I97" s="5">
        <v>19893</v>
      </c>
      <c r="J97" s="5">
        <v>0</v>
      </c>
      <c r="K97" s="5">
        <v>0</v>
      </c>
      <c r="L97" s="5">
        <v>0</v>
      </c>
      <c r="M97" s="5">
        <v>0</v>
      </c>
      <c r="N97" s="5">
        <v>0</v>
      </c>
      <c r="O97" s="5">
        <v>0</v>
      </c>
      <c r="P97" s="5">
        <v>0</v>
      </c>
      <c r="Q97" s="8"/>
    </row>
    <row r="98" spans="1:17" ht="47.25" customHeight="1">
      <c r="A98" s="75" t="s">
        <v>123</v>
      </c>
      <c r="B98" s="77" t="s">
        <v>82</v>
      </c>
      <c r="C98" s="51"/>
      <c r="D98" s="51" t="s">
        <v>88</v>
      </c>
      <c r="E98" s="51" t="s">
        <v>91</v>
      </c>
      <c r="F98" s="52">
        <v>2022</v>
      </c>
      <c r="G98" s="4">
        <f t="shared" si="8"/>
        <v>4488.8</v>
      </c>
      <c r="H98" s="4">
        <f t="shared" si="9"/>
        <v>0</v>
      </c>
      <c r="I98" s="5">
        <v>1122.2</v>
      </c>
      <c r="J98" s="5">
        <v>0</v>
      </c>
      <c r="K98" s="5">
        <v>0</v>
      </c>
      <c r="L98" s="5">
        <v>0</v>
      </c>
      <c r="M98" s="5">
        <v>3366.6</v>
      </c>
      <c r="N98" s="5">
        <v>0</v>
      </c>
      <c r="O98" s="5">
        <v>0</v>
      </c>
      <c r="P98" s="5">
        <v>0</v>
      </c>
      <c r="Q98" s="8"/>
    </row>
    <row r="99" spans="1:17" ht="35.25" customHeight="1">
      <c r="A99" s="76"/>
      <c r="B99" s="78"/>
      <c r="C99" s="51"/>
      <c r="D99" s="51" t="s">
        <v>89</v>
      </c>
      <c r="E99" s="51" t="s">
        <v>90</v>
      </c>
      <c r="F99" s="52">
        <v>2023</v>
      </c>
      <c r="G99" s="4">
        <f t="shared" si="8"/>
        <v>34067.3</v>
      </c>
      <c r="H99" s="4">
        <f t="shared" si="9"/>
        <v>0</v>
      </c>
      <c r="I99" s="5">
        <v>8516.8</v>
      </c>
      <c r="J99" s="5">
        <v>0</v>
      </c>
      <c r="K99" s="5">
        <v>0</v>
      </c>
      <c r="L99" s="5">
        <v>0</v>
      </c>
      <c r="M99" s="5">
        <v>25550.5</v>
      </c>
      <c r="N99" s="5">
        <v>0</v>
      </c>
      <c r="O99" s="5">
        <v>0</v>
      </c>
      <c r="P99" s="5">
        <v>0</v>
      </c>
      <c r="Q99" s="8"/>
    </row>
    <row r="100" spans="1:17" ht="52.5" customHeight="1">
      <c r="A100" s="45" t="s">
        <v>124</v>
      </c>
      <c r="B100" s="53" t="s">
        <v>95</v>
      </c>
      <c r="C100" s="51"/>
      <c r="D100" s="51" t="s">
        <v>89</v>
      </c>
      <c r="E100" s="51" t="s">
        <v>91</v>
      </c>
      <c r="F100" s="51">
        <v>2022</v>
      </c>
      <c r="G100" s="4">
        <f t="shared" si="8"/>
        <v>5381.8</v>
      </c>
      <c r="H100" s="4">
        <f t="shared" si="9"/>
        <v>0</v>
      </c>
      <c r="I100" s="5">
        <v>5381.8</v>
      </c>
      <c r="J100" s="5">
        <v>0</v>
      </c>
      <c r="K100" s="5">
        <v>0</v>
      </c>
      <c r="L100" s="5">
        <v>0</v>
      </c>
      <c r="M100" s="5">
        <v>0</v>
      </c>
      <c r="N100" s="5">
        <v>0</v>
      </c>
      <c r="O100" s="5">
        <v>0</v>
      </c>
      <c r="P100" s="5">
        <v>0</v>
      </c>
      <c r="Q100" s="8"/>
    </row>
    <row r="101" spans="1:17" ht="52.5" customHeight="1">
      <c r="A101" s="75" t="s">
        <v>125</v>
      </c>
      <c r="B101" s="77" t="s">
        <v>96</v>
      </c>
      <c r="C101" s="51"/>
      <c r="D101" s="51" t="s">
        <v>89</v>
      </c>
      <c r="E101" s="51" t="s">
        <v>91</v>
      </c>
      <c r="F101" s="51">
        <v>2022</v>
      </c>
      <c r="G101" s="4">
        <f t="shared" si="8"/>
        <v>950</v>
      </c>
      <c r="H101" s="4">
        <f t="shared" si="9"/>
        <v>0</v>
      </c>
      <c r="I101" s="5">
        <v>950</v>
      </c>
      <c r="J101" s="5">
        <v>0</v>
      </c>
      <c r="K101" s="5">
        <v>0</v>
      </c>
      <c r="L101" s="5">
        <v>0</v>
      </c>
      <c r="M101" s="5">
        <v>0</v>
      </c>
      <c r="N101" s="5">
        <v>0</v>
      </c>
      <c r="O101" s="5">
        <v>0</v>
      </c>
      <c r="P101" s="5">
        <v>0</v>
      </c>
      <c r="Q101" s="8"/>
    </row>
    <row r="102" spans="1:17" ht="52.5" customHeight="1">
      <c r="A102" s="76"/>
      <c r="B102" s="78"/>
      <c r="C102" s="51"/>
      <c r="D102" s="51" t="s">
        <v>89</v>
      </c>
      <c r="E102" s="51" t="s">
        <v>91</v>
      </c>
      <c r="F102" s="52">
        <v>2023</v>
      </c>
      <c r="G102" s="4">
        <f t="shared" si="8"/>
        <v>19893</v>
      </c>
      <c r="H102" s="4">
        <f t="shared" si="9"/>
        <v>0</v>
      </c>
      <c r="I102" s="5">
        <v>19893</v>
      </c>
      <c r="J102" s="5">
        <v>0</v>
      </c>
      <c r="K102" s="5">
        <v>0</v>
      </c>
      <c r="L102" s="5">
        <v>0</v>
      </c>
      <c r="M102" s="5">
        <v>0</v>
      </c>
      <c r="N102" s="5">
        <v>0</v>
      </c>
      <c r="O102" s="5">
        <v>0</v>
      </c>
      <c r="P102" s="5">
        <v>0</v>
      </c>
      <c r="Q102" s="8"/>
    </row>
    <row r="103" spans="1:17" ht="52.5" customHeight="1">
      <c r="A103" s="75" t="s">
        <v>126</v>
      </c>
      <c r="B103" s="77" t="s">
        <v>166</v>
      </c>
      <c r="C103" s="51"/>
      <c r="D103" s="51" t="s">
        <v>89</v>
      </c>
      <c r="E103" s="51" t="s">
        <v>91</v>
      </c>
      <c r="F103" s="51">
        <v>2022</v>
      </c>
      <c r="G103" s="4">
        <f t="shared" si="8"/>
        <v>950</v>
      </c>
      <c r="H103" s="4">
        <f t="shared" si="9"/>
        <v>0</v>
      </c>
      <c r="I103" s="5">
        <v>950</v>
      </c>
      <c r="J103" s="5">
        <v>0</v>
      </c>
      <c r="K103" s="5">
        <v>0</v>
      </c>
      <c r="L103" s="5">
        <v>0</v>
      </c>
      <c r="M103" s="5">
        <v>0</v>
      </c>
      <c r="N103" s="5">
        <v>0</v>
      </c>
      <c r="O103" s="5">
        <v>0</v>
      </c>
      <c r="P103" s="5">
        <v>0</v>
      </c>
      <c r="Q103" s="8"/>
    </row>
    <row r="104" spans="1:17" ht="52.5" customHeight="1">
      <c r="A104" s="76"/>
      <c r="B104" s="78"/>
      <c r="C104" s="51"/>
      <c r="D104" s="51" t="s">
        <v>89</v>
      </c>
      <c r="E104" s="51" t="s">
        <v>91</v>
      </c>
      <c r="F104" s="52">
        <v>2023</v>
      </c>
      <c r="G104" s="4">
        <f t="shared" si="8"/>
        <v>19893</v>
      </c>
      <c r="H104" s="4">
        <f t="shared" si="9"/>
        <v>0</v>
      </c>
      <c r="I104" s="5">
        <v>19893</v>
      </c>
      <c r="J104" s="5">
        <v>0</v>
      </c>
      <c r="K104" s="5">
        <v>0</v>
      </c>
      <c r="L104" s="5">
        <v>0</v>
      </c>
      <c r="M104" s="5">
        <v>0</v>
      </c>
      <c r="N104" s="5">
        <v>0</v>
      </c>
      <c r="O104" s="5">
        <v>0</v>
      </c>
      <c r="P104" s="5">
        <v>0</v>
      </c>
      <c r="Q104" s="8"/>
    </row>
    <row r="105" spans="1:17" ht="52.5" customHeight="1">
      <c r="A105" s="75" t="s">
        <v>127</v>
      </c>
      <c r="B105" s="77" t="s">
        <v>97</v>
      </c>
      <c r="C105" s="51"/>
      <c r="D105" s="51" t="s">
        <v>89</v>
      </c>
      <c r="E105" s="51" t="s">
        <v>91</v>
      </c>
      <c r="F105" s="51">
        <v>2022</v>
      </c>
      <c r="G105" s="4">
        <f t="shared" si="8"/>
        <v>380</v>
      </c>
      <c r="H105" s="4">
        <f t="shared" si="9"/>
        <v>0</v>
      </c>
      <c r="I105" s="5">
        <v>380</v>
      </c>
      <c r="J105" s="5">
        <v>0</v>
      </c>
      <c r="K105" s="5">
        <v>0</v>
      </c>
      <c r="L105" s="5">
        <v>0</v>
      </c>
      <c r="M105" s="5">
        <v>0</v>
      </c>
      <c r="N105" s="5">
        <v>0</v>
      </c>
      <c r="O105" s="5">
        <v>0</v>
      </c>
      <c r="P105" s="5">
        <v>0</v>
      </c>
      <c r="Q105" s="8"/>
    </row>
    <row r="106" spans="1:17" ht="52.5" customHeight="1">
      <c r="A106" s="76"/>
      <c r="B106" s="78"/>
      <c r="C106" s="51"/>
      <c r="D106" s="51" t="s">
        <v>88</v>
      </c>
      <c r="E106" s="51" t="s">
        <v>91</v>
      </c>
      <c r="F106" s="52">
        <v>2023</v>
      </c>
      <c r="G106" s="4">
        <f t="shared" si="8"/>
        <v>7957.2</v>
      </c>
      <c r="H106" s="4">
        <f t="shared" si="9"/>
        <v>0</v>
      </c>
      <c r="I106" s="5">
        <v>7957.2</v>
      </c>
      <c r="J106" s="5">
        <v>0</v>
      </c>
      <c r="K106" s="5">
        <v>0</v>
      </c>
      <c r="L106" s="5">
        <v>0</v>
      </c>
      <c r="M106" s="5">
        <v>0</v>
      </c>
      <c r="N106" s="5">
        <v>0</v>
      </c>
      <c r="O106" s="5">
        <v>0</v>
      </c>
      <c r="P106" s="5">
        <v>0</v>
      </c>
      <c r="Q106" s="8"/>
    </row>
    <row r="107" spans="1:17" ht="42.75" customHeight="1">
      <c r="A107" s="75" t="s">
        <v>128</v>
      </c>
      <c r="B107" s="77" t="s">
        <v>83</v>
      </c>
      <c r="C107" s="51"/>
      <c r="D107" s="51" t="s">
        <v>89</v>
      </c>
      <c r="E107" s="51" t="s">
        <v>91</v>
      </c>
      <c r="F107" s="52">
        <v>2022</v>
      </c>
      <c r="G107" s="4">
        <f t="shared" si="8"/>
        <v>5103.4</v>
      </c>
      <c r="H107" s="4">
        <f t="shared" si="9"/>
        <v>0</v>
      </c>
      <c r="I107" s="5">
        <v>1275.9</v>
      </c>
      <c r="J107" s="5">
        <v>0</v>
      </c>
      <c r="K107" s="5">
        <v>0</v>
      </c>
      <c r="L107" s="5">
        <v>0</v>
      </c>
      <c r="M107" s="5">
        <v>3827.5</v>
      </c>
      <c r="N107" s="5">
        <v>0</v>
      </c>
      <c r="O107" s="5">
        <v>0</v>
      </c>
      <c r="P107" s="5">
        <v>0</v>
      </c>
      <c r="Q107" s="8"/>
    </row>
    <row r="108" spans="1:17" ht="35.25" customHeight="1">
      <c r="A108" s="76"/>
      <c r="B108" s="78"/>
      <c r="C108" s="51"/>
      <c r="D108" s="51" t="s">
        <v>88</v>
      </c>
      <c r="E108" s="51" t="s">
        <v>91</v>
      </c>
      <c r="F108" s="52">
        <v>2023</v>
      </c>
      <c r="G108" s="4">
        <f t="shared" si="8"/>
        <v>38732.1</v>
      </c>
      <c r="H108" s="4">
        <f t="shared" si="9"/>
        <v>0</v>
      </c>
      <c r="I108" s="5">
        <v>9683</v>
      </c>
      <c r="J108" s="5">
        <v>0</v>
      </c>
      <c r="K108" s="5">
        <v>0</v>
      </c>
      <c r="L108" s="5">
        <v>0</v>
      </c>
      <c r="M108" s="5">
        <v>29049.1</v>
      </c>
      <c r="N108" s="5">
        <v>0</v>
      </c>
      <c r="O108" s="5">
        <v>0</v>
      </c>
      <c r="P108" s="5">
        <v>0</v>
      </c>
      <c r="Q108" s="8"/>
    </row>
    <row r="109" spans="1:17" ht="108.75" customHeight="1">
      <c r="A109" s="45" t="s">
        <v>129</v>
      </c>
      <c r="B109" s="55" t="s">
        <v>188</v>
      </c>
      <c r="C109" s="46"/>
      <c r="D109" s="51" t="s">
        <v>89</v>
      </c>
      <c r="E109" s="51" t="s">
        <v>91</v>
      </c>
      <c r="F109" s="52">
        <v>2023</v>
      </c>
      <c r="G109" s="4">
        <f t="shared" si="8"/>
        <v>32400</v>
      </c>
      <c r="H109" s="4">
        <f t="shared" si="9"/>
        <v>0</v>
      </c>
      <c r="I109" s="5">
        <v>8100</v>
      </c>
      <c r="J109" s="5">
        <v>0</v>
      </c>
      <c r="K109" s="5">
        <v>0</v>
      </c>
      <c r="L109" s="5">
        <v>0</v>
      </c>
      <c r="M109" s="5">
        <v>24300</v>
      </c>
      <c r="N109" s="5">
        <v>0</v>
      </c>
      <c r="O109" s="5">
        <v>0</v>
      </c>
      <c r="P109" s="5">
        <v>0</v>
      </c>
      <c r="Q109" s="44" t="s">
        <v>46</v>
      </c>
    </row>
    <row r="110" spans="1:17" ht="35.25" customHeight="1">
      <c r="A110" s="45" t="s">
        <v>130</v>
      </c>
      <c r="B110" s="46" t="s">
        <v>84</v>
      </c>
      <c r="C110" s="51"/>
      <c r="D110" s="51" t="s">
        <v>89</v>
      </c>
      <c r="E110" s="51" t="s">
        <v>91</v>
      </c>
      <c r="F110" s="51">
        <v>2025</v>
      </c>
      <c r="G110" s="4">
        <f t="shared" si="8"/>
        <v>2871</v>
      </c>
      <c r="H110" s="4">
        <f t="shared" si="9"/>
        <v>0</v>
      </c>
      <c r="I110" s="5">
        <v>717.8</v>
      </c>
      <c r="J110" s="5">
        <v>0</v>
      </c>
      <c r="K110" s="5">
        <v>0</v>
      </c>
      <c r="L110" s="5">
        <v>0</v>
      </c>
      <c r="M110" s="5">
        <f>2871-717.8</f>
        <v>2153.2</v>
      </c>
      <c r="N110" s="5">
        <v>0</v>
      </c>
      <c r="O110" s="5">
        <v>0</v>
      </c>
      <c r="P110" s="5">
        <v>0</v>
      </c>
      <c r="Q110" s="8"/>
    </row>
    <row r="111" spans="1:17" ht="35.25" customHeight="1">
      <c r="A111" s="45" t="s">
        <v>131</v>
      </c>
      <c r="B111" s="46" t="s">
        <v>81</v>
      </c>
      <c r="C111" s="51"/>
      <c r="D111" s="51" t="s">
        <v>89</v>
      </c>
      <c r="E111" s="51" t="s">
        <v>91</v>
      </c>
      <c r="F111" s="51">
        <v>2025</v>
      </c>
      <c r="G111" s="4">
        <f t="shared" si="8"/>
        <v>1343.8</v>
      </c>
      <c r="H111" s="4">
        <f t="shared" si="9"/>
        <v>0</v>
      </c>
      <c r="I111" s="5">
        <v>336</v>
      </c>
      <c r="J111" s="5">
        <v>0</v>
      </c>
      <c r="K111" s="5">
        <v>0</v>
      </c>
      <c r="L111" s="5">
        <v>0</v>
      </c>
      <c r="M111" s="5">
        <v>1007.8</v>
      </c>
      <c r="N111" s="5">
        <v>0</v>
      </c>
      <c r="O111" s="5">
        <v>0</v>
      </c>
      <c r="P111" s="5">
        <v>0</v>
      </c>
      <c r="Q111" s="8"/>
    </row>
    <row r="112" spans="1:17" ht="35.25" customHeight="1">
      <c r="A112" s="45" t="s">
        <v>132</v>
      </c>
      <c r="B112" s="46" t="s">
        <v>23</v>
      </c>
      <c r="C112" s="51"/>
      <c r="D112" s="51" t="s">
        <v>89</v>
      </c>
      <c r="E112" s="51" t="s">
        <v>91</v>
      </c>
      <c r="F112" s="51">
        <v>2025</v>
      </c>
      <c r="G112" s="4">
        <f t="shared" si="8"/>
        <v>1926.7</v>
      </c>
      <c r="H112" s="4">
        <f t="shared" si="9"/>
        <v>0</v>
      </c>
      <c r="I112" s="5">
        <v>1926.7</v>
      </c>
      <c r="J112" s="5">
        <v>0</v>
      </c>
      <c r="K112" s="5">
        <v>0</v>
      </c>
      <c r="L112" s="5">
        <v>0</v>
      </c>
      <c r="M112" s="5">
        <v>0</v>
      </c>
      <c r="N112" s="5">
        <v>0</v>
      </c>
      <c r="O112" s="5">
        <v>0</v>
      </c>
      <c r="P112" s="5">
        <v>0</v>
      </c>
      <c r="Q112" s="8"/>
    </row>
    <row r="113" spans="1:17" ht="35.25" customHeight="1">
      <c r="A113" s="45" t="s">
        <v>133</v>
      </c>
      <c r="B113" s="46" t="s">
        <v>20</v>
      </c>
      <c r="C113" s="51"/>
      <c r="D113" s="51" t="s">
        <v>89</v>
      </c>
      <c r="E113" s="51" t="s">
        <v>91</v>
      </c>
      <c r="F113" s="51">
        <v>2025</v>
      </c>
      <c r="G113" s="4">
        <f aca="true" t="shared" si="10" ref="G113:H126">I113+K113+M113+O113</f>
        <v>4913</v>
      </c>
      <c r="H113" s="4">
        <f t="shared" si="10"/>
        <v>0</v>
      </c>
      <c r="I113" s="5">
        <v>4913</v>
      </c>
      <c r="J113" s="5">
        <v>0</v>
      </c>
      <c r="K113" s="5">
        <v>0</v>
      </c>
      <c r="L113" s="5">
        <v>0</v>
      </c>
      <c r="M113" s="5">
        <v>0</v>
      </c>
      <c r="N113" s="5">
        <v>0</v>
      </c>
      <c r="O113" s="5">
        <v>0</v>
      </c>
      <c r="P113" s="5">
        <v>0</v>
      </c>
      <c r="Q113" s="8"/>
    </row>
    <row r="114" spans="1:17" ht="35.25" customHeight="1">
      <c r="A114" s="45" t="s">
        <v>134</v>
      </c>
      <c r="B114" s="46" t="s">
        <v>75</v>
      </c>
      <c r="C114" s="51"/>
      <c r="D114" s="51" t="s">
        <v>89</v>
      </c>
      <c r="E114" s="51" t="s">
        <v>91</v>
      </c>
      <c r="F114" s="51">
        <v>2025</v>
      </c>
      <c r="G114" s="4">
        <f t="shared" si="10"/>
        <v>5356.1</v>
      </c>
      <c r="H114" s="4">
        <f t="shared" si="10"/>
        <v>0</v>
      </c>
      <c r="I114" s="5">
        <v>5356.1</v>
      </c>
      <c r="J114" s="5">
        <v>0</v>
      </c>
      <c r="K114" s="5">
        <v>0</v>
      </c>
      <c r="L114" s="5">
        <v>0</v>
      </c>
      <c r="M114" s="5">
        <v>0</v>
      </c>
      <c r="N114" s="5">
        <v>0</v>
      </c>
      <c r="O114" s="5">
        <v>0</v>
      </c>
      <c r="P114" s="5">
        <v>0</v>
      </c>
      <c r="Q114" s="8"/>
    </row>
    <row r="115" spans="1:17" ht="35.25" customHeight="1">
      <c r="A115" s="45" t="s">
        <v>135</v>
      </c>
      <c r="B115" s="46" t="s">
        <v>1</v>
      </c>
      <c r="C115" s="51"/>
      <c r="D115" s="51" t="s">
        <v>89</v>
      </c>
      <c r="E115" s="51" t="s">
        <v>91</v>
      </c>
      <c r="F115" s="51">
        <v>2025</v>
      </c>
      <c r="G115" s="4">
        <f t="shared" si="10"/>
        <v>6897.5</v>
      </c>
      <c r="H115" s="4">
        <f t="shared" si="10"/>
        <v>0</v>
      </c>
      <c r="I115" s="5">
        <v>6897.5</v>
      </c>
      <c r="J115" s="5">
        <f>6897.5-1576.1-5321.4</f>
        <v>0</v>
      </c>
      <c r="K115" s="5">
        <v>0</v>
      </c>
      <c r="L115" s="5">
        <v>0</v>
      </c>
      <c r="M115" s="5">
        <v>0</v>
      </c>
      <c r="N115" s="5">
        <v>0</v>
      </c>
      <c r="O115" s="5">
        <v>0</v>
      </c>
      <c r="P115" s="5">
        <v>0</v>
      </c>
      <c r="Q115" s="8"/>
    </row>
    <row r="116" spans="1:17" ht="35.25" customHeight="1">
      <c r="A116" s="75" t="s">
        <v>136</v>
      </c>
      <c r="B116" s="77" t="s">
        <v>9</v>
      </c>
      <c r="C116" s="51"/>
      <c r="D116" s="51" t="s">
        <v>92</v>
      </c>
      <c r="E116" s="51" t="s">
        <v>93</v>
      </c>
      <c r="F116" s="51">
        <v>2025</v>
      </c>
      <c r="G116" s="4">
        <f t="shared" si="10"/>
        <v>23900</v>
      </c>
      <c r="H116" s="4">
        <f t="shared" si="10"/>
        <v>0</v>
      </c>
      <c r="I116" s="5">
        <v>0</v>
      </c>
      <c r="J116" s="5">
        <v>0</v>
      </c>
      <c r="K116" s="5">
        <v>0</v>
      </c>
      <c r="L116" s="5">
        <v>0</v>
      </c>
      <c r="M116" s="5">
        <v>0</v>
      </c>
      <c r="N116" s="5">
        <v>0</v>
      </c>
      <c r="O116" s="5">
        <v>23900</v>
      </c>
      <c r="P116" s="5">
        <v>0</v>
      </c>
      <c r="Q116" s="11"/>
    </row>
    <row r="117" spans="1:17" ht="35.25" customHeight="1">
      <c r="A117" s="76"/>
      <c r="B117" s="78"/>
      <c r="C117" s="51"/>
      <c r="D117" s="51" t="s">
        <v>92</v>
      </c>
      <c r="E117" s="51" t="s">
        <v>93</v>
      </c>
      <c r="F117" s="51">
        <v>2025</v>
      </c>
      <c r="G117" s="4">
        <f t="shared" si="10"/>
        <v>102650</v>
      </c>
      <c r="H117" s="4">
        <f t="shared" si="10"/>
        <v>0</v>
      </c>
      <c r="I117" s="5">
        <v>0</v>
      </c>
      <c r="J117" s="5">
        <v>0</v>
      </c>
      <c r="K117" s="5">
        <v>0</v>
      </c>
      <c r="L117" s="5">
        <v>0</v>
      </c>
      <c r="M117" s="5">
        <v>0</v>
      </c>
      <c r="N117" s="5">
        <v>0</v>
      </c>
      <c r="O117" s="5">
        <v>102650</v>
      </c>
      <c r="P117" s="5">
        <v>0</v>
      </c>
      <c r="Q117" s="11"/>
    </row>
    <row r="118" spans="1:17" ht="30.75" customHeight="1">
      <c r="A118" s="75" t="s">
        <v>137</v>
      </c>
      <c r="B118" s="77" t="s">
        <v>4</v>
      </c>
      <c r="C118" s="51"/>
      <c r="D118" s="51" t="s">
        <v>92</v>
      </c>
      <c r="E118" s="51" t="s">
        <v>93</v>
      </c>
      <c r="F118" s="51">
        <v>2025</v>
      </c>
      <c r="G118" s="4">
        <f t="shared" si="10"/>
        <v>6146.7</v>
      </c>
      <c r="H118" s="4">
        <f t="shared" si="10"/>
        <v>0</v>
      </c>
      <c r="I118" s="5">
        <v>0</v>
      </c>
      <c r="J118" s="5">
        <v>0</v>
      </c>
      <c r="K118" s="5">
        <v>0</v>
      </c>
      <c r="L118" s="5">
        <v>0</v>
      </c>
      <c r="M118" s="5">
        <v>0</v>
      </c>
      <c r="N118" s="5">
        <v>0</v>
      </c>
      <c r="O118" s="5">
        <v>6146.7</v>
      </c>
      <c r="P118" s="5">
        <v>0</v>
      </c>
      <c r="Q118" s="73" t="s">
        <v>46</v>
      </c>
    </row>
    <row r="119" spans="1:17" ht="30.75" customHeight="1">
      <c r="A119" s="76"/>
      <c r="B119" s="78"/>
      <c r="C119" s="51"/>
      <c r="D119" s="51" t="s">
        <v>92</v>
      </c>
      <c r="E119" s="51" t="s">
        <v>93</v>
      </c>
      <c r="F119" s="51">
        <v>2025</v>
      </c>
      <c r="G119" s="4">
        <f t="shared" si="10"/>
        <v>26453.3</v>
      </c>
      <c r="H119" s="4">
        <f t="shared" si="10"/>
        <v>0</v>
      </c>
      <c r="I119" s="5">
        <v>0</v>
      </c>
      <c r="J119" s="5">
        <v>0</v>
      </c>
      <c r="K119" s="5">
        <v>0</v>
      </c>
      <c r="L119" s="5">
        <v>0</v>
      </c>
      <c r="M119" s="5">
        <v>0</v>
      </c>
      <c r="N119" s="5">
        <v>0</v>
      </c>
      <c r="O119" s="5">
        <v>26453.3</v>
      </c>
      <c r="P119" s="5">
        <v>0</v>
      </c>
      <c r="Q119" s="74"/>
    </row>
    <row r="120" spans="1:17" ht="31.5" customHeight="1">
      <c r="A120" s="75" t="s">
        <v>138</v>
      </c>
      <c r="B120" s="77" t="s">
        <v>5</v>
      </c>
      <c r="C120" s="51"/>
      <c r="D120" s="51" t="s">
        <v>92</v>
      </c>
      <c r="E120" s="51" t="s">
        <v>93</v>
      </c>
      <c r="F120" s="51">
        <v>2025</v>
      </c>
      <c r="G120" s="4">
        <f t="shared" si="10"/>
        <v>10603</v>
      </c>
      <c r="H120" s="4">
        <f t="shared" si="10"/>
        <v>0</v>
      </c>
      <c r="I120" s="5">
        <v>0</v>
      </c>
      <c r="J120" s="5">
        <v>0</v>
      </c>
      <c r="K120" s="5">
        <v>0</v>
      </c>
      <c r="L120" s="5">
        <v>0</v>
      </c>
      <c r="M120" s="5">
        <v>0</v>
      </c>
      <c r="N120" s="5">
        <v>0</v>
      </c>
      <c r="O120" s="5">
        <v>10603</v>
      </c>
      <c r="P120" s="5">
        <v>0</v>
      </c>
      <c r="Q120" s="73" t="s">
        <v>46</v>
      </c>
    </row>
    <row r="121" spans="1:17" ht="31.5" customHeight="1">
      <c r="A121" s="76"/>
      <c r="B121" s="78"/>
      <c r="C121" s="51"/>
      <c r="D121" s="51" t="s">
        <v>92</v>
      </c>
      <c r="E121" s="51" t="s">
        <v>93</v>
      </c>
      <c r="F121" s="51">
        <v>2025</v>
      </c>
      <c r="G121" s="4">
        <f t="shared" si="10"/>
        <v>45632</v>
      </c>
      <c r="H121" s="4">
        <f t="shared" si="10"/>
        <v>0</v>
      </c>
      <c r="I121" s="5">
        <v>0</v>
      </c>
      <c r="J121" s="5">
        <v>0</v>
      </c>
      <c r="K121" s="5">
        <v>0</v>
      </c>
      <c r="L121" s="5">
        <v>0</v>
      </c>
      <c r="M121" s="5">
        <v>0</v>
      </c>
      <c r="N121" s="5">
        <v>0</v>
      </c>
      <c r="O121" s="5">
        <v>45632</v>
      </c>
      <c r="P121" s="5">
        <v>0</v>
      </c>
      <c r="Q121" s="74"/>
    </row>
    <row r="122" spans="1:17" ht="33" customHeight="1">
      <c r="A122" s="75" t="s">
        <v>139</v>
      </c>
      <c r="B122" s="77" t="s">
        <v>28</v>
      </c>
      <c r="C122" s="51"/>
      <c r="D122" s="51" t="s">
        <v>92</v>
      </c>
      <c r="E122" s="51" t="s">
        <v>93</v>
      </c>
      <c r="F122" s="51">
        <v>2025</v>
      </c>
      <c r="G122" s="4">
        <f t="shared" si="10"/>
        <v>23818.3</v>
      </c>
      <c r="H122" s="4">
        <f t="shared" si="10"/>
        <v>0</v>
      </c>
      <c r="I122" s="5">
        <v>0</v>
      </c>
      <c r="J122" s="5">
        <v>0</v>
      </c>
      <c r="K122" s="5">
        <v>0</v>
      </c>
      <c r="L122" s="5">
        <v>0</v>
      </c>
      <c r="M122" s="5">
        <v>0</v>
      </c>
      <c r="N122" s="5">
        <v>0</v>
      </c>
      <c r="O122" s="5">
        <v>23818.3</v>
      </c>
      <c r="P122" s="5">
        <v>0</v>
      </c>
      <c r="Q122" s="73" t="s">
        <v>46</v>
      </c>
    </row>
    <row r="123" spans="1:17" ht="33" customHeight="1">
      <c r="A123" s="76"/>
      <c r="B123" s="78"/>
      <c r="C123" s="51"/>
      <c r="D123" s="51" t="s">
        <v>92</v>
      </c>
      <c r="E123" s="51" t="s">
        <v>93</v>
      </c>
      <c r="F123" s="51">
        <v>2025</v>
      </c>
      <c r="G123" s="4">
        <f t="shared" si="10"/>
        <v>102506.7</v>
      </c>
      <c r="H123" s="4">
        <f t="shared" si="10"/>
        <v>0</v>
      </c>
      <c r="I123" s="5">
        <v>0</v>
      </c>
      <c r="J123" s="5">
        <v>0</v>
      </c>
      <c r="K123" s="5">
        <v>0</v>
      </c>
      <c r="L123" s="5">
        <v>0</v>
      </c>
      <c r="M123" s="5">
        <v>0</v>
      </c>
      <c r="N123" s="5">
        <v>0</v>
      </c>
      <c r="O123" s="5">
        <v>102506.7</v>
      </c>
      <c r="P123" s="5">
        <v>0</v>
      </c>
      <c r="Q123" s="74"/>
    </row>
    <row r="124" spans="1:17" ht="52.5" customHeight="1">
      <c r="A124" s="75" t="s">
        <v>140</v>
      </c>
      <c r="B124" s="77" t="s">
        <v>18</v>
      </c>
      <c r="C124" s="51"/>
      <c r="D124" s="51" t="s">
        <v>92</v>
      </c>
      <c r="E124" s="51" t="s">
        <v>93</v>
      </c>
      <c r="F124" s="51">
        <v>2025</v>
      </c>
      <c r="G124" s="4">
        <f t="shared" si="10"/>
        <v>3841.7</v>
      </c>
      <c r="H124" s="4">
        <f t="shared" si="10"/>
        <v>0</v>
      </c>
      <c r="I124" s="5">
        <v>0</v>
      </c>
      <c r="J124" s="5">
        <v>0</v>
      </c>
      <c r="K124" s="5">
        <v>0</v>
      </c>
      <c r="L124" s="5">
        <v>0</v>
      </c>
      <c r="M124" s="5">
        <v>0</v>
      </c>
      <c r="N124" s="5">
        <v>0</v>
      </c>
      <c r="O124" s="5">
        <v>3841.7</v>
      </c>
      <c r="P124" s="5">
        <v>0</v>
      </c>
      <c r="Q124" s="73" t="s">
        <v>46</v>
      </c>
    </row>
    <row r="125" spans="1:17" ht="52.5" customHeight="1">
      <c r="A125" s="76"/>
      <c r="B125" s="78"/>
      <c r="C125" s="51"/>
      <c r="D125" s="51" t="s">
        <v>92</v>
      </c>
      <c r="E125" s="51" t="s">
        <v>93</v>
      </c>
      <c r="F125" s="51">
        <v>2025</v>
      </c>
      <c r="G125" s="4">
        <f t="shared" si="10"/>
        <v>16533.3</v>
      </c>
      <c r="H125" s="4">
        <f t="shared" si="10"/>
        <v>0</v>
      </c>
      <c r="I125" s="5">
        <v>0</v>
      </c>
      <c r="J125" s="5">
        <v>0</v>
      </c>
      <c r="K125" s="5">
        <v>0</v>
      </c>
      <c r="L125" s="5">
        <v>0</v>
      </c>
      <c r="M125" s="5">
        <v>0</v>
      </c>
      <c r="N125" s="5">
        <v>0</v>
      </c>
      <c r="O125" s="5">
        <v>16533.3</v>
      </c>
      <c r="P125" s="5">
        <v>0</v>
      </c>
      <c r="Q125" s="74"/>
    </row>
    <row r="126" spans="1:17" ht="39.75" customHeight="1">
      <c r="A126" s="75" t="s">
        <v>141</v>
      </c>
      <c r="B126" s="77" t="s">
        <v>22</v>
      </c>
      <c r="C126" s="51"/>
      <c r="D126" s="51" t="s">
        <v>92</v>
      </c>
      <c r="E126" s="51" t="s">
        <v>93</v>
      </c>
      <c r="F126" s="51">
        <v>2025</v>
      </c>
      <c r="G126" s="4">
        <f t="shared" si="10"/>
        <v>2305</v>
      </c>
      <c r="H126" s="4">
        <f t="shared" si="10"/>
        <v>0</v>
      </c>
      <c r="I126" s="5">
        <v>0</v>
      </c>
      <c r="J126" s="5">
        <v>0</v>
      </c>
      <c r="K126" s="5">
        <v>0</v>
      </c>
      <c r="L126" s="5">
        <v>0</v>
      </c>
      <c r="M126" s="5">
        <v>0</v>
      </c>
      <c r="N126" s="5">
        <v>0</v>
      </c>
      <c r="O126" s="5">
        <v>2305</v>
      </c>
      <c r="P126" s="5">
        <v>0</v>
      </c>
      <c r="Q126" s="73" t="s">
        <v>46</v>
      </c>
    </row>
    <row r="127" spans="1:17" ht="39.75" customHeight="1">
      <c r="A127" s="76"/>
      <c r="B127" s="78"/>
      <c r="C127" s="51"/>
      <c r="D127" s="51" t="s">
        <v>92</v>
      </c>
      <c r="E127" s="51" t="s">
        <v>93</v>
      </c>
      <c r="F127" s="51">
        <v>2025</v>
      </c>
      <c r="G127" s="4">
        <f aca="true" t="shared" si="11" ref="G127:H150">I127+K127+M127+O127</f>
        <v>9920</v>
      </c>
      <c r="H127" s="4">
        <f t="shared" si="11"/>
        <v>0</v>
      </c>
      <c r="I127" s="5">
        <v>0</v>
      </c>
      <c r="J127" s="5">
        <v>0</v>
      </c>
      <c r="K127" s="5">
        <v>0</v>
      </c>
      <c r="L127" s="5">
        <v>0</v>
      </c>
      <c r="M127" s="5">
        <v>0</v>
      </c>
      <c r="N127" s="5">
        <v>0</v>
      </c>
      <c r="O127" s="5">
        <v>9920</v>
      </c>
      <c r="P127" s="5">
        <v>0</v>
      </c>
      <c r="Q127" s="74"/>
    </row>
    <row r="128" spans="1:17" ht="29.25" customHeight="1">
      <c r="A128" s="75" t="s">
        <v>142</v>
      </c>
      <c r="B128" s="77" t="s">
        <v>14</v>
      </c>
      <c r="C128" s="51"/>
      <c r="D128" s="51" t="s">
        <v>92</v>
      </c>
      <c r="E128" s="51" t="s">
        <v>93</v>
      </c>
      <c r="F128" s="51">
        <v>2025</v>
      </c>
      <c r="G128" s="4">
        <f t="shared" si="11"/>
        <v>4364.1</v>
      </c>
      <c r="H128" s="4">
        <f t="shared" si="11"/>
        <v>0</v>
      </c>
      <c r="I128" s="5">
        <v>0</v>
      </c>
      <c r="J128" s="5">
        <v>0</v>
      </c>
      <c r="K128" s="5">
        <v>0</v>
      </c>
      <c r="L128" s="5">
        <v>0</v>
      </c>
      <c r="M128" s="5">
        <v>0</v>
      </c>
      <c r="N128" s="5">
        <v>0</v>
      </c>
      <c r="O128" s="5">
        <v>4364.1</v>
      </c>
      <c r="P128" s="5">
        <v>0</v>
      </c>
      <c r="Q128" s="73" t="s">
        <v>46</v>
      </c>
    </row>
    <row r="129" spans="1:17" ht="29.25" customHeight="1">
      <c r="A129" s="76"/>
      <c r="B129" s="78"/>
      <c r="C129" s="51"/>
      <c r="D129" s="51" t="s">
        <v>92</v>
      </c>
      <c r="E129" s="51" t="s">
        <v>93</v>
      </c>
      <c r="F129" s="51">
        <v>2025</v>
      </c>
      <c r="G129" s="4">
        <f t="shared" si="11"/>
        <v>18781.9</v>
      </c>
      <c r="H129" s="4">
        <f t="shared" si="11"/>
        <v>0</v>
      </c>
      <c r="I129" s="5">
        <v>0</v>
      </c>
      <c r="J129" s="5">
        <v>0</v>
      </c>
      <c r="K129" s="5">
        <v>0</v>
      </c>
      <c r="L129" s="5">
        <v>0</v>
      </c>
      <c r="M129" s="5">
        <v>0</v>
      </c>
      <c r="N129" s="5">
        <v>0</v>
      </c>
      <c r="O129" s="5">
        <v>18781.9</v>
      </c>
      <c r="P129" s="5">
        <v>0</v>
      </c>
      <c r="Q129" s="74"/>
    </row>
    <row r="130" spans="1:17" ht="68.25" customHeight="1">
      <c r="A130" s="75" t="s">
        <v>143</v>
      </c>
      <c r="B130" s="77" t="s">
        <v>26</v>
      </c>
      <c r="C130" s="51"/>
      <c r="D130" s="51" t="s">
        <v>92</v>
      </c>
      <c r="E130" s="51" t="s">
        <v>93</v>
      </c>
      <c r="F130" s="51">
        <v>2025</v>
      </c>
      <c r="G130" s="4">
        <f t="shared" si="11"/>
        <v>48712.3</v>
      </c>
      <c r="H130" s="4">
        <f t="shared" si="11"/>
        <v>0</v>
      </c>
      <c r="I130" s="5">
        <v>0</v>
      </c>
      <c r="J130" s="5">
        <v>0</v>
      </c>
      <c r="K130" s="5">
        <v>0</v>
      </c>
      <c r="L130" s="5">
        <v>0</v>
      </c>
      <c r="M130" s="5">
        <v>0</v>
      </c>
      <c r="N130" s="5">
        <v>0</v>
      </c>
      <c r="O130" s="5">
        <v>48712.3</v>
      </c>
      <c r="P130" s="5">
        <v>0</v>
      </c>
      <c r="Q130" s="73" t="s">
        <v>46</v>
      </c>
    </row>
    <row r="131" spans="1:17" ht="71.25" customHeight="1">
      <c r="A131" s="76"/>
      <c r="B131" s="78"/>
      <c r="C131" s="51"/>
      <c r="D131" s="51" t="s">
        <v>92</v>
      </c>
      <c r="E131" s="51" t="s">
        <v>93</v>
      </c>
      <c r="F131" s="51">
        <v>2025</v>
      </c>
      <c r="G131" s="4">
        <f t="shared" si="11"/>
        <v>209642.7</v>
      </c>
      <c r="H131" s="4">
        <f t="shared" si="11"/>
        <v>0</v>
      </c>
      <c r="I131" s="5">
        <v>0</v>
      </c>
      <c r="J131" s="5">
        <v>0</v>
      </c>
      <c r="K131" s="5">
        <v>0</v>
      </c>
      <c r="L131" s="5">
        <v>0</v>
      </c>
      <c r="M131" s="5">
        <v>0</v>
      </c>
      <c r="N131" s="5">
        <v>0</v>
      </c>
      <c r="O131" s="5">
        <v>209642.7</v>
      </c>
      <c r="P131" s="5">
        <v>0</v>
      </c>
      <c r="Q131" s="74"/>
    </row>
    <row r="132" spans="1:17" ht="29.25" customHeight="1">
      <c r="A132" s="75" t="s">
        <v>144</v>
      </c>
      <c r="B132" s="77" t="s">
        <v>16</v>
      </c>
      <c r="C132" s="10"/>
      <c r="D132" s="51" t="s">
        <v>92</v>
      </c>
      <c r="E132" s="51" t="s">
        <v>93</v>
      </c>
      <c r="F132" s="51">
        <v>2025</v>
      </c>
      <c r="G132" s="4">
        <f t="shared" si="11"/>
        <v>4610</v>
      </c>
      <c r="H132" s="4">
        <f t="shared" si="11"/>
        <v>0</v>
      </c>
      <c r="I132" s="5">
        <v>0</v>
      </c>
      <c r="J132" s="5">
        <v>0</v>
      </c>
      <c r="K132" s="5">
        <v>0</v>
      </c>
      <c r="L132" s="5">
        <v>0</v>
      </c>
      <c r="M132" s="5">
        <v>0</v>
      </c>
      <c r="N132" s="5">
        <v>0</v>
      </c>
      <c r="O132" s="5">
        <v>4610</v>
      </c>
      <c r="P132" s="5">
        <v>0</v>
      </c>
      <c r="Q132" s="73" t="s">
        <v>46</v>
      </c>
    </row>
    <row r="133" spans="1:17" ht="29.25" customHeight="1">
      <c r="A133" s="76"/>
      <c r="B133" s="78"/>
      <c r="C133" s="10"/>
      <c r="D133" s="51" t="s">
        <v>92</v>
      </c>
      <c r="E133" s="51" t="s">
        <v>93</v>
      </c>
      <c r="F133" s="51">
        <v>2025</v>
      </c>
      <c r="G133" s="4">
        <f t="shared" si="11"/>
        <v>19840</v>
      </c>
      <c r="H133" s="4">
        <f t="shared" si="11"/>
        <v>0</v>
      </c>
      <c r="I133" s="5">
        <v>0</v>
      </c>
      <c r="J133" s="5">
        <v>0</v>
      </c>
      <c r="K133" s="5">
        <v>0</v>
      </c>
      <c r="L133" s="5">
        <v>0</v>
      </c>
      <c r="M133" s="5">
        <v>0</v>
      </c>
      <c r="N133" s="5">
        <v>0</v>
      </c>
      <c r="O133" s="5">
        <v>19840</v>
      </c>
      <c r="P133" s="5">
        <v>0</v>
      </c>
      <c r="Q133" s="74"/>
    </row>
    <row r="134" spans="1:17" ht="32.25" customHeight="1">
      <c r="A134" s="75" t="s">
        <v>145</v>
      </c>
      <c r="B134" s="77" t="s">
        <v>2</v>
      </c>
      <c r="C134" s="51"/>
      <c r="D134" s="51" t="s">
        <v>92</v>
      </c>
      <c r="E134" s="51" t="s">
        <v>93</v>
      </c>
      <c r="F134" s="51">
        <v>2025</v>
      </c>
      <c r="G134" s="4">
        <f t="shared" si="11"/>
        <v>2305</v>
      </c>
      <c r="H134" s="4">
        <f t="shared" si="11"/>
        <v>0</v>
      </c>
      <c r="I134" s="5">
        <v>0</v>
      </c>
      <c r="J134" s="5">
        <v>0</v>
      </c>
      <c r="K134" s="5">
        <v>0</v>
      </c>
      <c r="L134" s="5">
        <v>0</v>
      </c>
      <c r="M134" s="5">
        <v>0</v>
      </c>
      <c r="N134" s="5">
        <v>0</v>
      </c>
      <c r="O134" s="5">
        <v>2305</v>
      </c>
      <c r="P134" s="5">
        <v>0</v>
      </c>
      <c r="Q134" s="73" t="s">
        <v>46</v>
      </c>
    </row>
    <row r="135" spans="1:17" ht="32.25" customHeight="1">
      <c r="A135" s="76"/>
      <c r="B135" s="78"/>
      <c r="C135" s="51"/>
      <c r="D135" s="51" t="s">
        <v>92</v>
      </c>
      <c r="E135" s="51" t="s">
        <v>93</v>
      </c>
      <c r="F135" s="51">
        <v>2025</v>
      </c>
      <c r="G135" s="4">
        <f t="shared" si="11"/>
        <v>9920</v>
      </c>
      <c r="H135" s="4">
        <f t="shared" si="11"/>
        <v>0</v>
      </c>
      <c r="I135" s="5">
        <v>0</v>
      </c>
      <c r="J135" s="5">
        <v>0</v>
      </c>
      <c r="K135" s="5">
        <v>0</v>
      </c>
      <c r="L135" s="5">
        <v>0</v>
      </c>
      <c r="M135" s="5">
        <v>0</v>
      </c>
      <c r="N135" s="5">
        <v>0</v>
      </c>
      <c r="O135" s="5">
        <v>9920</v>
      </c>
      <c r="P135" s="5">
        <v>0</v>
      </c>
      <c r="Q135" s="74"/>
    </row>
    <row r="136" spans="1:17" ht="37.5" customHeight="1">
      <c r="A136" s="75" t="s">
        <v>146</v>
      </c>
      <c r="B136" s="77" t="s">
        <v>3</v>
      </c>
      <c r="C136" s="51"/>
      <c r="D136" s="51" t="s">
        <v>92</v>
      </c>
      <c r="E136" s="51" t="s">
        <v>93</v>
      </c>
      <c r="F136" s="51">
        <v>2025</v>
      </c>
      <c r="G136" s="4">
        <f t="shared" si="11"/>
        <v>1536.7</v>
      </c>
      <c r="H136" s="4">
        <f t="shared" si="11"/>
        <v>0</v>
      </c>
      <c r="I136" s="5">
        <v>0</v>
      </c>
      <c r="J136" s="5">
        <v>0</v>
      </c>
      <c r="K136" s="5">
        <v>0</v>
      </c>
      <c r="L136" s="5">
        <v>0</v>
      </c>
      <c r="M136" s="5">
        <v>0</v>
      </c>
      <c r="N136" s="5">
        <v>0</v>
      </c>
      <c r="O136" s="5">
        <v>1536.7</v>
      </c>
      <c r="P136" s="5">
        <v>0</v>
      </c>
      <c r="Q136" s="7" t="s">
        <v>46</v>
      </c>
    </row>
    <row r="137" spans="1:17" ht="27.75" customHeight="1">
      <c r="A137" s="76"/>
      <c r="B137" s="78"/>
      <c r="C137" s="51"/>
      <c r="D137" s="51" t="s">
        <v>92</v>
      </c>
      <c r="E137" s="51" t="s">
        <v>93</v>
      </c>
      <c r="F137" s="51">
        <v>2025</v>
      </c>
      <c r="G137" s="4">
        <f t="shared" si="11"/>
        <v>6613.3</v>
      </c>
      <c r="H137" s="4">
        <f t="shared" si="11"/>
        <v>0</v>
      </c>
      <c r="I137" s="5">
        <v>0</v>
      </c>
      <c r="J137" s="5">
        <v>0</v>
      </c>
      <c r="K137" s="5">
        <v>0</v>
      </c>
      <c r="L137" s="5">
        <v>0</v>
      </c>
      <c r="M137" s="5">
        <v>0</v>
      </c>
      <c r="N137" s="5">
        <v>0</v>
      </c>
      <c r="O137" s="5">
        <v>6613.3</v>
      </c>
      <c r="P137" s="5">
        <v>0</v>
      </c>
      <c r="Q137" s="8"/>
    </row>
    <row r="138" spans="1:17" ht="42.75" customHeight="1">
      <c r="A138" s="75" t="s">
        <v>147</v>
      </c>
      <c r="B138" s="77" t="s">
        <v>24</v>
      </c>
      <c r="C138" s="51"/>
      <c r="D138" s="51" t="s">
        <v>92</v>
      </c>
      <c r="E138" s="51" t="s">
        <v>93</v>
      </c>
      <c r="F138" s="51">
        <v>2025</v>
      </c>
      <c r="G138" s="4">
        <f t="shared" si="11"/>
        <v>1844</v>
      </c>
      <c r="H138" s="4">
        <f t="shared" si="11"/>
        <v>0</v>
      </c>
      <c r="I138" s="5">
        <v>0</v>
      </c>
      <c r="J138" s="5">
        <v>0</v>
      </c>
      <c r="K138" s="5">
        <v>0</v>
      </c>
      <c r="L138" s="5">
        <v>0</v>
      </c>
      <c r="M138" s="5">
        <v>0</v>
      </c>
      <c r="N138" s="5">
        <v>0</v>
      </c>
      <c r="O138" s="5">
        <v>1844</v>
      </c>
      <c r="P138" s="5">
        <v>0</v>
      </c>
      <c r="Q138" s="8"/>
    </row>
    <row r="139" spans="1:17" ht="42.75" customHeight="1">
      <c r="A139" s="76"/>
      <c r="B139" s="78"/>
      <c r="C139" s="51"/>
      <c r="D139" s="51" t="s">
        <v>92</v>
      </c>
      <c r="E139" s="51" t="s">
        <v>93</v>
      </c>
      <c r="F139" s="51">
        <v>2025</v>
      </c>
      <c r="G139" s="4">
        <f t="shared" si="11"/>
        <v>7936</v>
      </c>
      <c r="H139" s="4">
        <f t="shared" si="11"/>
        <v>0</v>
      </c>
      <c r="I139" s="5">
        <v>0</v>
      </c>
      <c r="J139" s="5">
        <v>0</v>
      </c>
      <c r="K139" s="5">
        <v>0</v>
      </c>
      <c r="L139" s="5">
        <v>0</v>
      </c>
      <c r="M139" s="5">
        <v>0</v>
      </c>
      <c r="N139" s="5">
        <v>0</v>
      </c>
      <c r="O139" s="5">
        <v>7936</v>
      </c>
      <c r="P139" s="5">
        <v>0</v>
      </c>
      <c r="Q139" s="8"/>
    </row>
    <row r="140" spans="1:17" ht="57.75" customHeight="1">
      <c r="A140" s="75" t="s">
        <v>148</v>
      </c>
      <c r="B140" s="77" t="s">
        <v>21</v>
      </c>
      <c r="C140" s="51"/>
      <c r="D140" s="51" t="s">
        <v>92</v>
      </c>
      <c r="E140" s="51" t="s">
        <v>93</v>
      </c>
      <c r="F140" s="51">
        <v>2025</v>
      </c>
      <c r="G140" s="4">
        <f t="shared" si="11"/>
        <v>2970</v>
      </c>
      <c r="H140" s="4">
        <f t="shared" si="11"/>
        <v>0</v>
      </c>
      <c r="I140" s="5">
        <v>0</v>
      </c>
      <c r="J140" s="5">
        <v>0</v>
      </c>
      <c r="K140" s="5">
        <v>0</v>
      </c>
      <c r="L140" s="5">
        <v>0</v>
      </c>
      <c r="M140" s="5">
        <v>0</v>
      </c>
      <c r="N140" s="5">
        <v>0</v>
      </c>
      <c r="O140" s="5">
        <v>2970</v>
      </c>
      <c r="P140" s="5">
        <v>0</v>
      </c>
      <c r="Q140" s="8"/>
    </row>
    <row r="141" spans="1:17" ht="57.75" customHeight="1">
      <c r="A141" s="76"/>
      <c r="B141" s="78"/>
      <c r="C141" s="51"/>
      <c r="D141" s="51" t="s">
        <v>92</v>
      </c>
      <c r="E141" s="51" t="s">
        <v>93</v>
      </c>
      <c r="F141" s="51">
        <v>2025</v>
      </c>
      <c r="G141" s="4">
        <f t="shared" si="11"/>
        <v>12720</v>
      </c>
      <c r="H141" s="4">
        <f t="shared" si="11"/>
        <v>0</v>
      </c>
      <c r="I141" s="5">
        <v>0</v>
      </c>
      <c r="J141" s="5">
        <v>0</v>
      </c>
      <c r="K141" s="5">
        <v>0</v>
      </c>
      <c r="L141" s="5">
        <v>0</v>
      </c>
      <c r="M141" s="5">
        <v>0</v>
      </c>
      <c r="N141" s="5">
        <v>0</v>
      </c>
      <c r="O141" s="5">
        <v>12720</v>
      </c>
      <c r="P141" s="5">
        <v>0</v>
      </c>
      <c r="Q141" s="8"/>
    </row>
    <row r="142" spans="1:17" ht="57.75" customHeight="1">
      <c r="A142" s="75" t="s">
        <v>149</v>
      </c>
      <c r="B142" s="77" t="s">
        <v>27</v>
      </c>
      <c r="C142" s="10"/>
      <c r="D142" s="51" t="s">
        <v>92</v>
      </c>
      <c r="E142" s="51" t="s">
        <v>93</v>
      </c>
      <c r="F142" s="51">
        <v>2025</v>
      </c>
      <c r="G142" s="4">
        <f t="shared" si="11"/>
        <v>47800</v>
      </c>
      <c r="H142" s="4">
        <f t="shared" si="11"/>
        <v>0</v>
      </c>
      <c r="I142" s="5">
        <v>0</v>
      </c>
      <c r="J142" s="5">
        <v>0</v>
      </c>
      <c r="K142" s="5">
        <v>0</v>
      </c>
      <c r="L142" s="5">
        <v>0</v>
      </c>
      <c r="M142" s="5">
        <v>0</v>
      </c>
      <c r="N142" s="5">
        <v>0</v>
      </c>
      <c r="O142" s="5">
        <v>47800</v>
      </c>
      <c r="P142" s="5">
        <v>0</v>
      </c>
      <c r="Q142" s="8"/>
    </row>
    <row r="143" spans="1:17" ht="61.5" customHeight="1">
      <c r="A143" s="76"/>
      <c r="B143" s="78"/>
      <c r="C143" s="10"/>
      <c r="D143" s="51" t="s">
        <v>92</v>
      </c>
      <c r="E143" s="51" t="s">
        <v>93</v>
      </c>
      <c r="F143" s="51">
        <v>2025</v>
      </c>
      <c r="G143" s="4">
        <f t="shared" si="11"/>
        <v>205300</v>
      </c>
      <c r="H143" s="4">
        <f t="shared" si="11"/>
        <v>0</v>
      </c>
      <c r="I143" s="5">
        <v>0</v>
      </c>
      <c r="J143" s="5">
        <v>0</v>
      </c>
      <c r="K143" s="5">
        <v>0</v>
      </c>
      <c r="L143" s="5">
        <v>0</v>
      </c>
      <c r="M143" s="5">
        <v>0</v>
      </c>
      <c r="N143" s="5">
        <v>0</v>
      </c>
      <c r="O143" s="5">
        <v>205300</v>
      </c>
      <c r="P143" s="5">
        <v>0</v>
      </c>
      <c r="Q143" s="8"/>
    </row>
    <row r="144" spans="1:17" ht="78" customHeight="1">
      <c r="A144" s="75" t="s">
        <v>150</v>
      </c>
      <c r="B144" s="77" t="s">
        <v>25</v>
      </c>
      <c r="C144" s="51"/>
      <c r="D144" s="51" t="s">
        <v>92</v>
      </c>
      <c r="E144" s="51" t="s">
        <v>93</v>
      </c>
      <c r="F144" s="51">
        <v>2025</v>
      </c>
      <c r="G144" s="4">
        <f t="shared" si="11"/>
        <v>48118.7</v>
      </c>
      <c r="H144" s="4">
        <f t="shared" si="11"/>
        <v>0</v>
      </c>
      <c r="I144" s="5">
        <v>0</v>
      </c>
      <c r="J144" s="5">
        <v>0</v>
      </c>
      <c r="K144" s="5">
        <v>0</v>
      </c>
      <c r="L144" s="5">
        <v>0</v>
      </c>
      <c r="M144" s="5">
        <v>0</v>
      </c>
      <c r="N144" s="5">
        <v>0</v>
      </c>
      <c r="O144" s="5">
        <v>48118.7</v>
      </c>
      <c r="P144" s="5">
        <v>0</v>
      </c>
      <c r="Q144" s="8"/>
    </row>
    <row r="145" spans="1:17" ht="78" customHeight="1">
      <c r="A145" s="76"/>
      <c r="B145" s="78"/>
      <c r="C145" s="51"/>
      <c r="D145" s="51" t="s">
        <v>92</v>
      </c>
      <c r="E145" s="51" t="s">
        <v>93</v>
      </c>
      <c r="F145" s="51">
        <v>2025</v>
      </c>
      <c r="G145" s="4">
        <f t="shared" si="11"/>
        <v>206668.7</v>
      </c>
      <c r="H145" s="4">
        <f t="shared" si="11"/>
        <v>0</v>
      </c>
      <c r="I145" s="5">
        <v>0</v>
      </c>
      <c r="J145" s="5">
        <v>0</v>
      </c>
      <c r="K145" s="5">
        <v>0</v>
      </c>
      <c r="L145" s="5">
        <v>0</v>
      </c>
      <c r="M145" s="5">
        <v>0</v>
      </c>
      <c r="N145" s="5">
        <v>0</v>
      </c>
      <c r="O145" s="5">
        <v>206668.7</v>
      </c>
      <c r="P145" s="5">
        <v>0</v>
      </c>
      <c r="Q145" s="8"/>
    </row>
    <row r="146" spans="1:17" ht="44.25" customHeight="1">
      <c r="A146" s="75" t="s">
        <v>151</v>
      </c>
      <c r="B146" s="77" t="s">
        <v>6</v>
      </c>
      <c r="C146" s="51"/>
      <c r="D146" s="51" t="s">
        <v>92</v>
      </c>
      <c r="E146" s="51" t="s">
        <v>93</v>
      </c>
      <c r="F146" s="51">
        <v>2025</v>
      </c>
      <c r="G146" s="4">
        <f t="shared" si="11"/>
        <v>13702.7</v>
      </c>
      <c r="H146" s="4">
        <f t="shared" si="11"/>
        <v>0</v>
      </c>
      <c r="I146" s="5">
        <v>0</v>
      </c>
      <c r="J146" s="5">
        <v>0</v>
      </c>
      <c r="K146" s="5">
        <v>0</v>
      </c>
      <c r="L146" s="5">
        <v>0</v>
      </c>
      <c r="M146" s="5">
        <v>0</v>
      </c>
      <c r="N146" s="5">
        <v>0</v>
      </c>
      <c r="O146" s="5">
        <v>13702.7</v>
      </c>
      <c r="P146" s="5">
        <v>0</v>
      </c>
      <c r="Q146" s="8"/>
    </row>
    <row r="147" spans="1:17" ht="42.75" customHeight="1">
      <c r="A147" s="76"/>
      <c r="B147" s="78"/>
      <c r="C147" s="51"/>
      <c r="D147" s="51" t="s">
        <v>92</v>
      </c>
      <c r="E147" s="51" t="s">
        <v>93</v>
      </c>
      <c r="F147" s="51">
        <v>2025</v>
      </c>
      <c r="G147" s="4">
        <f t="shared" si="11"/>
        <v>58852.7</v>
      </c>
      <c r="H147" s="4">
        <f t="shared" si="11"/>
        <v>0</v>
      </c>
      <c r="I147" s="5">
        <v>0</v>
      </c>
      <c r="J147" s="5">
        <v>0</v>
      </c>
      <c r="K147" s="5">
        <v>0</v>
      </c>
      <c r="L147" s="5">
        <v>0</v>
      </c>
      <c r="M147" s="5">
        <v>0</v>
      </c>
      <c r="N147" s="5">
        <v>0</v>
      </c>
      <c r="O147" s="5">
        <v>58852.7</v>
      </c>
      <c r="P147" s="5">
        <v>0</v>
      </c>
      <c r="Q147" s="8"/>
    </row>
    <row r="148" spans="1:17" ht="48.75" customHeight="1">
      <c r="A148" s="75" t="s">
        <v>152</v>
      </c>
      <c r="B148" s="77" t="s">
        <v>7</v>
      </c>
      <c r="C148" s="51"/>
      <c r="D148" s="51" t="s">
        <v>92</v>
      </c>
      <c r="E148" s="51" t="s">
        <v>93</v>
      </c>
      <c r="F148" s="51">
        <v>2025</v>
      </c>
      <c r="G148" s="4">
        <f t="shared" si="11"/>
        <v>11790.7</v>
      </c>
      <c r="H148" s="4">
        <f t="shared" si="11"/>
        <v>0</v>
      </c>
      <c r="I148" s="5">
        <v>0</v>
      </c>
      <c r="J148" s="5">
        <v>0</v>
      </c>
      <c r="K148" s="5">
        <v>0</v>
      </c>
      <c r="L148" s="5">
        <v>0</v>
      </c>
      <c r="M148" s="5">
        <v>0</v>
      </c>
      <c r="N148" s="5">
        <v>0</v>
      </c>
      <c r="O148" s="5">
        <v>11790.7</v>
      </c>
      <c r="P148" s="5">
        <v>0</v>
      </c>
      <c r="Q148" s="8"/>
    </row>
    <row r="149" spans="1:17" ht="45" customHeight="1">
      <c r="A149" s="76"/>
      <c r="B149" s="78"/>
      <c r="C149" s="51"/>
      <c r="D149" s="51" t="s">
        <v>92</v>
      </c>
      <c r="E149" s="51" t="s">
        <v>93</v>
      </c>
      <c r="F149" s="51">
        <v>2025</v>
      </c>
      <c r="G149" s="4">
        <f t="shared" si="11"/>
        <v>50640.7</v>
      </c>
      <c r="H149" s="4">
        <f t="shared" si="11"/>
        <v>0</v>
      </c>
      <c r="I149" s="5">
        <v>0</v>
      </c>
      <c r="J149" s="5">
        <v>0</v>
      </c>
      <c r="K149" s="5">
        <v>0</v>
      </c>
      <c r="L149" s="5">
        <v>0</v>
      </c>
      <c r="M149" s="5">
        <v>0</v>
      </c>
      <c r="N149" s="5">
        <v>0</v>
      </c>
      <c r="O149" s="5">
        <v>50640.7</v>
      </c>
      <c r="P149" s="5">
        <v>0</v>
      </c>
      <c r="Q149" s="8"/>
    </row>
    <row r="150" spans="1:17" ht="36" customHeight="1">
      <c r="A150" s="75" t="s">
        <v>153</v>
      </c>
      <c r="B150" s="77" t="s">
        <v>15</v>
      </c>
      <c r="C150" s="51"/>
      <c r="D150" s="51" t="s">
        <v>92</v>
      </c>
      <c r="E150" s="51" t="s">
        <v>93</v>
      </c>
      <c r="F150" s="51">
        <v>2025</v>
      </c>
      <c r="G150" s="4">
        <f t="shared" si="11"/>
        <v>8285.3</v>
      </c>
      <c r="H150" s="4">
        <f t="shared" si="11"/>
        <v>0</v>
      </c>
      <c r="I150" s="5">
        <v>0</v>
      </c>
      <c r="J150" s="5">
        <v>0</v>
      </c>
      <c r="K150" s="5">
        <v>0</v>
      </c>
      <c r="L150" s="5">
        <v>0</v>
      </c>
      <c r="M150" s="5">
        <v>0</v>
      </c>
      <c r="N150" s="5">
        <v>0</v>
      </c>
      <c r="O150" s="5">
        <v>8285.3</v>
      </c>
      <c r="P150" s="5">
        <v>0</v>
      </c>
      <c r="Q150" s="8"/>
    </row>
    <row r="151" spans="1:17" ht="35.25" customHeight="1">
      <c r="A151" s="76"/>
      <c r="B151" s="78"/>
      <c r="C151" s="51"/>
      <c r="D151" s="51" t="s">
        <v>92</v>
      </c>
      <c r="E151" s="51" t="s">
        <v>93</v>
      </c>
      <c r="F151" s="51">
        <v>2025</v>
      </c>
      <c r="G151" s="4">
        <f aca="true" t="shared" si="12" ref="G151:H167">I151+K151+M151+O151</f>
        <v>35585.3</v>
      </c>
      <c r="H151" s="4">
        <f t="shared" si="12"/>
        <v>0</v>
      </c>
      <c r="I151" s="5">
        <v>0</v>
      </c>
      <c r="J151" s="5">
        <v>0</v>
      </c>
      <c r="K151" s="5">
        <v>0</v>
      </c>
      <c r="L151" s="5">
        <v>0</v>
      </c>
      <c r="M151" s="5">
        <v>0</v>
      </c>
      <c r="N151" s="5">
        <v>0</v>
      </c>
      <c r="O151" s="5">
        <v>35585.3</v>
      </c>
      <c r="P151" s="5">
        <v>0</v>
      </c>
      <c r="Q151" s="8"/>
    </row>
    <row r="152" spans="1:17" ht="35.25" customHeight="1">
      <c r="A152" s="75" t="s">
        <v>154</v>
      </c>
      <c r="B152" s="77" t="s">
        <v>8</v>
      </c>
      <c r="C152" s="51"/>
      <c r="D152" s="51" t="s">
        <v>92</v>
      </c>
      <c r="E152" s="51" t="s">
        <v>93</v>
      </c>
      <c r="F152" s="51">
        <v>2025</v>
      </c>
      <c r="G152" s="4">
        <f t="shared" si="12"/>
        <v>2151</v>
      </c>
      <c r="H152" s="4">
        <f t="shared" si="12"/>
        <v>0</v>
      </c>
      <c r="I152" s="5">
        <v>0</v>
      </c>
      <c r="J152" s="5">
        <v>0</v>
      </c>
      <c r="K152" s="5">
        <v>0</v>
      </c>
      <c r="L152" s="5">
        <v>0</v>
      </c>
      <c r="M152" s="5">
        <v>0</v>
      </c>
      <c r="N152" s="5">
        <v>0</v>
      </c>
      <c r="O152" s="5">
        <v>2151</v>
      </c>
      <c r="P152" s="5">
        <v>0</v>
      </c>
      <c r="Q152" s="8"/>
    </row>
    <row r="153" spans="1:17" ht="35.25" customHeight="1">
      <c r="A153" s="76"/>
      <c r="B153" s="78"/>
      <c r="C153" s="51"/>
      <c r="D153" s="51" t="s">
        <v>92</v>
      </c>
      <c r="E153" s="51" t="s">
        <v>93</v>
      </c>
      <c r="F153" s="51">
        <v>2025</v>
      </c>
      <c r="G153" s="4">
        <f t="shared" si="12"/>
        <v>9238.5</v>
      </c>
      <c r="H153" s="4">
        <f t="shared" si="12"/>
        <v>0</v>
      </c>
      <c r="I153" s="5">
        <v>0</v>
      </c>
      <c r="J153" s="5">
        <v>0</v>
      </c>
      <c r="K153" s="5">
        <v>0</v>
      </c>
      <c r="L153" s="5">
        <v>0</v>
      </c>
      <c r="M153" s="5">
        <v>0</v>
      </c>
      <c r="N153" s="5">
        <v>0</v>
      </c>
      <c r="O153" s="5">
        <v>9238.5</v>
      </c>
      <c r="P153" s="5">
        <v>0</v>
      </c>
      <c r="Q153" s="8"/>
    </row>
    <row r="154" spans="1:17" ht="75" customHeight="1">
      <c r="A154" s="75" t="s">
        <v>155</v>
      </c>
      <c r="B154" s="77" t="s">
        <v>10</v>
      </c>
      <c r="C154" s="51"/>
      <c r="D154" s="51" t="s">
        <v>92</v>
      </c>
      <c r="E154" s="51" t="s">
        <v>93</v>
      </c>
      <c r="F154" s="51">
        <v>2025</v>
      </c>
      <c r="G154" s="4">
        <f t="shared" si="12"/>
        <v>8745</v>
      </c>
      <c r="H154" s="4">
        <f t="shared" si="12"/>
        <v>0</v>
      </c>
      <c r="I154" s="5">
        <v>0</v>
      </c>
      <c r="J154" s="5">
        <v>0</v>
      </c>
      <c r="K154" s="5">
        <v>0</v>
      </c>
      <c r="L154" s="5">
        <v>0</v>
      </c>
      <c r="M154" s="5">
        <v>0</v>
      </c>
      <c r="N154" s="5">
        <v>0</v>
      </c>
      <c r="O154" s="5">
        <v>8745</v>
      </c>
      <c r="P154" s="5">
        <v>0</v>
      </c>
      <c r="Q154" s="8"/>
    </row>
    <row r="155" spans="1:17" ht="69.75" customHeight="1">
      <c r="A155" s="76"/>
      <c r="B155" s="78"/>
      <c r="C155" s="51"/>
      <c r="D155" s="51" t="s">
        <v>92</v>
      </c>
      <c r="E155" s="51" t="s">
        <v>93</v>
      </c>
      <c r="F155" s="51">
        <v>2025</v>
      </c>
      <c r="G155" s="4">
        <f t="shared" si="12"/>
        <v>37453.3</v>
      </c>
      <c r="H155" s="4">
        <f t="shared" si="12"/>
        <v>0</v>
      </c>
      <c r="I155" s="5">
        <v>0</v>
      </c>
      <c r="J155" s="5">
        <v>0</v>
      </c>
      <c r="K155" s="5">
        <v>0</v>
      </c>
      <c r="L155" s="5">
        <v>0</v>
      </c>
      <c r="M155" s="5">
        <v>0</v>
      </c>
      <c r="N155" s="5">
        <v>0</v>
      </c>
      <c r="O155" s="5">
        <v>37453.3</v>
      </c>
      <c r="P155" s="5">
        <v>0</v>
      </c>
      <c r="Q155" s="8"/>
    </row>
    <row r="156" spans="1:17" ht="61.5" customHeight="1">
      <c r="A156" s="75" t="s">
        <v>156</v>
      </c>
      <c r="B156" s="77" t="s">
        <v>11</v>
      </c>
      <c r="C156" s="51"/>
      <c r="D156" s="51" t="s">
        <v>92</v>
      </c>
      <c r="E156" s="51" t="s">
        <v>93</v>
      </c>
      <c r="F156" s="51">
        <v>2025</v>
      </c>
      <c r="G156" s="4">
        <f t="shared" si="12"/>
        <v>7095</v>
      </c>
      <c r="H156" s="4">
        <f t="shared" si="12"/>
        <v>0</v>
      </c>
      <c r="I156" s="5">
        <v>0</v>
      </c>
      <c r="J156" s="5">
        <v>0</v>
      </c>
      <c r="K156" s="5">
        <v>0</v>
      </c>
      <c r="L156" s="5">
        <v>0</v>
      </c>
      <c r="M156" s="5">
        <v>0</v>
      </c>
      <c r="N156" s="5">
        <v>0</v>
      </c>
      <c r="O156" s="5">
        <v>7095</v>
      </c>
      <c r="P156" s="5">
        <v>0</v>
      </c>
      <c r="Q156" s="8"/>
    </row>
    <row r="157" spans="1:17" ht="54" customHeight="1">
      <c r="A157" s="76"/>
      <c r="B157" s="78"/>
      <c r="C157" s="51"/>
      <c r="D157" s="51" t="s">
        <v>92</v>
      </c>
      <c r="E157" s="51" t="s">
        <v>93</v>
      </c>
      <c r="F157" s="51">
        <v>2025</v>
      </c>
      <c r="G157" s="4">
        <f t="shared" si="12"/>
        <v>30386.7</v>
      </c>
      <c r="H157" s="4">
        <f t="shared" si="12"/>
        <v>0</v>
      </c>
      <c r="I157" s="5">
        <v>0</v>
      </c>
      <c r="J157" s="5">
        <v>0</v>
      </c>
      <c r="K157" s="5">
        <v>0</v>
      </c>
      <c r="L157" s="5">
        <v>0</v>
      </c>
      <c r="M157" s="5">
        <v>0</v>
      </c>
      <c r="N157" s="5">
        <v>0</v>
      </c>
      <c r="O157" s="5">
        <v>30386.7</v>
      </c>
      <c r="P157" s="5">
        <v>0</v>
      </c>
      <c r="Q157" s="8"/>
    </row>
    <row r="158" spans="1:17" ht="57.75" customHeight="1">
      <c r="A158" s="75" t="s">
        <v>157</v>
      </c>
      <c r="B158" s="77" t="s">
        <v>29</v>
      </c>
      <c r="C158" s="51"/>
      <c r="D158" s="51" t="s">
        <v>92</v>
      </c>
      <c r="E158" s="51" t="s">
        <v>93</v>
      </c>
      <c r="F158" s="51">
        <v>2025</v>
      </c>
      <c r="G158" s="4">
        <f t="shared" si="12"/>
        <v>8415</v>
      </c>
      <c r="H158" s="4">
        <f t="shared" si="12"/>
        <v>0</v>
      </c>
      <c r="I158" s="5">
        <v>0</v>
      </c>
      <c r="J158" s="5">
        <v>0</v>
      </c>
      <c r="K158" s="5">
        <v>0</v>
      </c>
      <c r="L158" s="5">
        <v>0</v>
      </c>
      <c r="M158" s="5">
        <v>0</v>
      </c>
      <c r="N158" s="5">
        <v>0</v>
      </c>
      <c r="O158" s="5">
        <v>8415</v>
      </c>
      <c r="P158" s="5">
        <v>0</v>
      </c>
      <c r="Q158" s="8"/>
    </row>
    <row r="159" spans="1:17" ht="57.75" customHeight="1">
      <c r="A159" s="76"/>
      <c r="B159" s="78"/>
      <c r="C159" s="51"/>
      <c r="D159" s="51" t="s">
        <v>92</v>
      </c>
      <c r="E159" s="51" t="s">
        <v>93</v>
      </c>
      <c r="F159" s="51">
        <v>2025</v>
      </c>
      <c r="G159" s="4">
        <f t="shared" si="12"/>
        <v>36040</v>
      </c>
      <c r="H159" s="4">
        <f t="shared" si="12"/>
        <v>0</v>
      </c>
      <c r="I159" s="5">
        <v>0</v>
      </c>
      <c r="J159" s="5">
        <v>0</v>
      </c>
      <c r="K159" s="5">
        <v>0</v>
      </c>
      <c r="L159" s="5">
        <v>0</v>
      </c>
      <c r="M159" s="5">
        <v>0</v>
      </c>
      <c r="N159" s="5">
        <v>0</v>
      </c>
      <c r="O159" s="5">
        <v>36040</v>
      </c>
      <c r="P159" s="5">
        <v>0</v>
      </c>
      <c r="Q159" s="8"/>
    </row>
    <row r="160" spans="1:17" ht="35.25" customHeight="1">
      <c r="A160" s="75" t="s">
        <v>158</v>
      </c>
      <c r="B160" s="77" t="s">
        <v>17</v>
      </c>
      <c r="C160" s="51"/>
      <c r="D160" s="51" t="s">
        <v>92</v>
      </c>
      <c r="E160" s="51" t="s">
        <v>93</v>
      </c>
      <c r="F160" s="51">
        <v>2025</v>
      </c>
      <c r="G160" s="4">
        <f t="shared" si="12"/>
        <v>9636</v>
      </c>
      <c r="H160" s="4">
        <f t="shared" si="12"/>
        <v>0</v>
      </c>
      <c r="I160" s="5">
        <v>0</v>
      </c>
      <c r="J160" s="5">
        <v>0</v>
      </c>
      <c r="K160" s="5">
        <v>0</v>
      </c>
      <c r="L160" s="5">
        <v>0</v>
      </c>
      <c r="M160" s="5">
        <v>0</v>
      </c>
      <c r="N160" s="5">
        <v>0</v>
      </c>
      <c r="O160" s="5">
        <v>9636</v>
      </c>
      <c r="P160" s="5">
        <v>0</v>
      </c>
      <c r="Q160" s="8"/>
    </row>
    <row r="161" spans="1:17" ht="35.25" customHeight="1">
      <c r="A161" s="76"/>
      <c r="B161" s="78"/>
      <c r="C161" s="51"/>
      <c r="D161" s="51" t="s">
        <v>92</v>
      </c>
      <c r="E161" s="51" t="s">
        <v>93</v>
      </c>
      <c r="F161" s="51">
        <v>2025</v>
      </c>
      <c r="G161" s="4">
        <f t="shared" si="12"/>
        <v>41269.3</v>
      </c>
      <c r="H161" s="4">
        <f t="shared" si="12"/>
        <v>0</v>
      </c>
      <c r="I161" s="5">
        <v>0</v>
      </c>
      <c r="J161" s="5">
        <v>0</v>
      </c>
      <c r="K161" s="5">
        <v>0</v>
      </c>
      <c r="L161" s="5">
        <v>0</v>
      </c>
      <c r="M161" s="5">
        <v>0</v>
      </c>
      <c r="N161" s="5">
        <v>0</v>
      </c>
      <c r="O161" s="5">
        <v>41269.3</v>
      </c>
      <c r="P161" s="5">
        <v>0</v>
      </c>
      <c r="Q161" s="8"/>
    </row>
    <row r="162" spans="1:17" ht="66.75" customHeight="1">
      <c r="A162" s="75" t="s">
        <v>159</v>
      </c>
      <c r="B162" s="77" t="s">
        <v>12</v>
      </c>
      <c r="C162" s="51"/>
      <c r="D162" s="51" t="s">
        <v>92</v>
      </c>
      <c r="E162" s="51" t="s">
        <v>93</v>
      </c>
      <c r="F162" s="51">
        <v>2025</v>
      </c>
      <c r="G162" s="4">
        <f t="shared" si="12"/>
        <v>4290</v>
      </c>
      <c r="H162" s="4">
        <f t="shared" si="12"/>
        <v>0</v>
      </c>
      <c r="I162" s="5">
        <v>0</v>
      </c>
      <c r="J162" s="5">
        <v>0</v>
      </c>
      <c r="K162" s="5">
        <v>0</v>
      </c>
      <c r="L162" s="5">
        <v>0</v>
      </c>
      <c r="M162" s="5">
        <v>0</v>
      </c>
      <c r="N162" s="5">
        <v>0</v>
      </c>
      <c r="O162" s="5">
        <v>4290</v>
      </c>
      <c r="P162" s="5">
        <v>0</v>
      </c>
      <c r="Q162" s="8"/>
    </row>
    <row r="163" spans="1:17" ht="66.75" customHeight="1">
      <c r="A163" s="76"/>
      <c r="B163" s="78"/>
      <c r="C163" s="51"/>
      <c r="D163" s="51" t="s">
        <v>92</v>
      </c>
      <c r="E163" s="51" t="s">
        <v>93</v>
      </c>
      <c r="F163" s="51">
        <v>2025</v>
      </c>
      <c r="G163" s="4">
        <f t="shared" si="12"/>
        <v>18373.3</v>
      </c>
      <c r="H163" s="4">
        <f t="shared" si="12"/>
        <v>0</v>
      </c>
      <c r="I163" s="5">
        <v>0</v>
      </c>
      <c r="J163" s="5">
        <v>0</v>
      </c>
      <c r="K163" s="5">
        <v>0</v>
      </c>
      <c r="L163" s="5">
        <v>0</v>
      </c>
      <c r="M163" s="5">
        <v>0</v>
      </c>
      <c r="N163" s="5">
        <v>0</v>
      </c>
      <c r="O163" s="5">
        <v>18373.3</v>
      </c>
      <c r="P163" s="5">
        <v>0</v>
      </c>
      <c r="Q163" s="8"/>
    </row>
    <row r="164" spans="1:17" ht="60" customHeight="1">
      <c r="A164" s="75" t="s">
        <v>160</v>
      </c>
      <c r="B164" s="77" t="s">
        <v>13</v>
      </c>
      <c r="C164" s="51"/>
      <c r="D164" s="51" t="s">
        <v>92</v>
      </c>
      <c r="E164" s="51" t="s">
        <v>93</v>
      </c>
      <c r="F164" s="51">
        <v>2025</v>
      </c>
      <c r="G164" s="4">
        <f t="shared" si="12"/>
        <v>3300</v>
      </c>
      <c r="H164" s="4">
        <f t="shared" si="12"/>
        <v>0</v>
      </c>
      <c r="I164" s="5">
        <v>0</v>
      </c>
      <c r="J164" s="5">
        <v>0</v>
      </c>
      <c r="K164" s="5">
        <v>0</v>
      </c>
      <c r="L164" s="5">
        <v>0</v>
      </c>
      <c r="M164" s="5">
        <v>0</v>
      </c>
      <c r="N164" s="5">
        <v>0</v>
      </c>
      <c r="O164" s="5">
        <v>3300</v>
      </c>
      <c r="P164" s="5">
        <v>0</v>
      </c>
      <c r="Q164" s="8"/>
    </row>
    <row r="165" spans="1:17" ht="60" customHeight="1">
      <c r="A165" s="76"/>
      <c r="B165" s="78"/>
      <c r="C165" s="51"/>
      <c r="D165" s="51" t="s">
        <v>92</v>
      </c>
      <c r="E165" s="51" t="s">
        <v>93</v>
      </c>
      <c r="F165" s="51">
        <v>2025</v>
      </c>
      <c r="G165" s="4">
        <f t="shared" si="12"/>
        <v>14133.3</v>
      </c>
      <c r="H165" s="4">
        <f t="shared" si="12"/>
        <v>0</v>
      </c>
      <c r="I165" s="5">
        <v>0</v>
      </c>
      <c r="J165" s="5">
        <v>0</v>
      </c>
      <c r="K165" s="5">
        <v>0</v>
      </c>
      <c r="L165" s="5">
        <v>0</v>
      </c>
      <c r="M165" s="5">
        <v>0</v>
      </c>
      <c r="N165" s="5">
        <v>0</v>
      </c>
      <c r="O165" s="5">
        <v>14133.3</v>
      </c>
      <c r="P165" s="5">
        <v>0</v>
      </c>
      <c r="Q165" s="8"/>
    </row>
    <row r="166" spans="1:17" ht="35.25" customHeight="1">
      <c r="A166" s="75" t="s">
        <v>161</v>
      </c>
      <c r="B166" s="77" t="s">
        <v>19</v>
      </c>
      <c r="C166" s="51"/>
      <c r="D166" s="51" t="s">
        <v>92</v>
      </c>
      <c r="E166" s="51" t="s">
        <v>93</v>
      </c>
      <c r="F166" s="51">
        <v>2025</v>
      </c>
      <c r="G166" s="4">
        <f t="shared" si="12"/>
        <v>4950</v>
      </c>
      <c r="H166" s="4">
        <f t="shared" si="12"/>
        <v>0</v>
      </c>
      <c r="I166" s="5">
        <v>0</v>
      </c>
      <c r="J166" s="5">
        <v>0</v>
      </c>
      <c r="K166" s="5">
        <v>0</v>
      </c>
      <c r="L166" s="5">
        <v>0</v>
      </c>
      <c r="M166" s="5">
        <v>0</v>
      </c>
      <c r="N166" s="5">
        <v>0</v>
      </c>
      <c r="O166" s="5">
        <v>4950</v>
      </c>
      <c r="P166" s="5">
        <v>0</v>
      </c>
      <c r="Q166" s="8"/>
    </row>
    <row r="167" spans="1:17" ht="35.25" customHeight="1">
      <c r="A167" s="76"/>
      <c r="B167" s="78"/>
      <c r="C167" s="51"/>
      <c r="D167" s="51" t="s">
        <v>92</v>
      </c>
      <c r="E167" s="51" t="s">
        <v>93</v>
      </c>
      <c r="F167" s="51">
        <v>2025</v>
      </c>
      <c r="G167" s="4">
        <f t="shared" si="12"/>
        <v>21200</v>
      </c>
      <c r="H167" s="4">
        <f t="shared" si="12"/>
        <v>0</v>
      </c>
      <c r="I167" s="5">
        <v>0</v>
      </c>
      <c r="J167" s="5">
        <v>0</v>
      </c>
      <c r="K167" s="5">
        <v>0</v>
      </c>
      <c r="L167" s="5">
        <v>0</v>
      </c>
      <c r="M167" s="5">
        <v>0</v>
      </c>
      <c r="N167" s="5">
        <v>0</v>
      </c>
      <c r="O167" s="5">
        <v>21200</v>
      </c>
      <c r="P167" s="5">
        <v>0</v>
      </c>
      <c r="Q167" s="8"/>
    </row>
    <row r="168" spans="1:19" ht="25.5" customHeight="1">
      <c r="A168" s="75" t="s">
        <v>165</v>
      </c>
      <c r="B168" s="107" t="s">
        <v>85</v>
      </c>
      <c r="C168" s="38"/>
      <c r="D168" s="51" t="s">
        <v>92</v>
      </c>
      <c r="E168" s="51" t="s">
        <v>93</v>
      </c>
      <c r="F168" s="51">
        <v>2025</v>
      </c>
      <c r="G168" s="39">
        <f>I168+K168+M168+O168</f>
        <v>3026.3</v>
      </c>
      <c r="H168" s="39">
        <f>J168+L168+N168+P168</f>
        <v>0</v>
      </c>
      <c r="I168" s="40">
        <v>0</v>
      </c>
      <c r="J168" s="40">
        <v>0</v>
      </c>
      <c r="K168" s="40">
        <v>0</v>
      </c>
      <c r="L168" s="40">
        <v>0</v>
      </c>
      <c r="M168" s="40">
        <v>0</v>
      </c>
      <c r="N168" s="40">
        <v>0</v>
      </c>
      <c r="O168" s="40">
        <v>3026.3</v>
      </c>
      <c r="P168" s="40">
        <v>0</v>
      </c>
      <c r="Q168" s="37"/>
      <c r="S168" s="1" t="s">
        <v>167</v>
      </c>
    </row>
    <row r="169" spans="1:17" ht="36" customHeight="1">
      <c r="A169" s="76"/>
      <c r="B169" s="108"/>
      <c r="C169" s="38"/>
      <c r="D169" s="51" t="s">
        <v>92</v>
      </c>
      <c r="E169" s="51" t="s">
        <v>93</v>
      </c>
      <c r="F169" s="51">
        <v>2025</v>
      </c>
      <c r="G169" s="39">
        <f>I169+K169+M169+O169</f>
        <v>14603.9</v>
      </c>
      <c r="H169" s="39">
        <f>J169+L169+N169+P169</f>
        <v>0</v>
      </c>
      <c r="I169" s="40">
        <v>0</v>
      </c>
      <c r="J169" s="40">
        <v>0</v>
      </c>
      <c r="K169" s="40">
        <v>0</v>
      </c>
      <c r="L169" s="40">
        <v>0</v>
      </c>
      <c r="M169" s="40">
        <v>0</v>
      </c>
      <c r="N169" s="40">
        <v>0</v>
      </c>
      <c r="O169" s="40">
        <v>14603.9</v>
      </c>
      <c r="P169" s="40">
        <v>0</v>
      </c>
      <c r="Q169" s="37"/>
    </row>
    <row r="170" spans="1:17" ht="15.75" customHeight="1">
      <c r="A170" s="41"/>
      <c r="B170" s="89" t="s">
        <v>76</v>
      </c>
      <c r="C170" s="90"/>
      <c r="D170" s="90"/>
      <c r="E170" s="90"/>
      <c r="F170" s="90"/>
      <c r="G170" s="90"/>
      <c r="H170" s="90"/>
      <c r="I170" s="90"/>
      <c r="J170" s="90"/>
      <c r="K170" s="90"/>
      <c r="L170" s="90"/>
      <c r="M170" s="90"/>
      <c r="N170" s="90"/>
      <c r="O170" s="42"/>
      <c r="P170" s="42"/>
      <c r="Q170" s="43"/>
    </row>
    <row r="171" spans="1:17" ht="47.25">
      <c r="A171" s="6" t="s">
        <v>98</v>
      </c>
      <c r="B171" s="25" t="s">
        <v>183</v>
      </c>
      <c r="C171" s="35"/>
      <c r="D171" s="35" t="s">
        <v>88</v>
      </c>
      <c r="E171" s="35" t="s">
        <v>91</v>
      </c>
      <c r="F171" s="51">
        <v>2025</v>
      </c>
      <c r="G171" s="4">
        <f>I171+K171+M171+O171</f>
        <v>6127</v>
      </c>
      <c r="H171" s="4">
        <f>J171+L171+N171+P171</f>
        <v>0</v>
      </c>
      <c r="I171" s="5">
        <v>1531.8</v>
      </c>
      <c r="J171" s="5">
        <v>0</v>
      </c>
      <c r="K171" s="5">
        <v>0</v>
      </c>
      <c r="L171" s="5">
        <v>0</v>
      </c>
      <c r="M171" s="5">
        <v>4595.2</v>
      </c>
      <c r="N171" s="5">
        <v>0</v>
      </c>
      <c r="O171" s="5">
        <v>0</v>
      </c>
      <c r="P171" s="5">
        <v>0</v>
      </c>
      <c r="Q171" s="11"/>
    </row>
    <row r="172" spans="1:17" ht="27.75" customHeight="1">
      <c r="A172" s="99" t="s">
        <v>41</v>
      </c>
      <c r="B172" s="100" t="s">
        <v>79</v>
      </c>
      <c r="C172" s="101"/>
      <c r="D172" s="32"/>
      <c r="E172" s="32"/>
      <c r="F172" s="12" t="s">
        <v>30</v>
      </c>
      <c r="G172" s="13">
        <f>G173+G174+G175+G176+G177+G178+G179+G180+G181+G182+G183</f>
        <v>2794471.2</v>
      </c>
      <c r="H172" s="13">
        <f>H173+H174+H175+H176+H177+H178+H179+H180+H181+H182+H183</f>
        <v>524258.1</v>
      </c>
      <c r="I172" s="13">
        <f>I173+I174+I175+I176+I177+I178+I179+I180+I181+I182+I183</f>
        <v>301618.2</v>
      </c>
      <c r="J172" s="13">
        <f>J173+J174+J175+J176+J177+J178+J179+J180+J181+J182+J183</f>
        <v>77447.1</v>
      </c>
      <c r="K172" s="13">
        <f aca="true" t="shared" si="13" ref="K172:P172">K173+K174+K175+K176+K177+K178+K179+K180+K181+K182+K183</f>
        <v>0</v>
      </c>
      <c r="L172" s="13">
        <f t="shared" si="13"/>
        <v>0</v>
      </c>
      <c r="M172" s="13">
        <f>M173+M174+M175+M176+M177+M178+M179+M180+M181+M182+M183</f>
        <v>653406.8</v>
      </c>
      <c r="N172" s="13">
        <f>N173+N174+N175+N176+N177+N178+N179+N180+N181+N182+N183</f>
        <v>294522.2</v>
      </c>
      <c r="O172" s="13">
        <f>O173+O174+O175+O176+O177+O178+O179+O180+O181+O182+O183</f>
        <v>1839446.2</v>
      </c>
      <c r="P172" s="13">
        <f t="shared" si="13"/>
        <v>152288.8</v>
      </c>
      <c r="Q172" s="35"/>
    </row>
    <row r="173" spans="1:17" ht="24" customHeight="1">
      <c r="A173" s="99"/>
      <c r="B173" s="102"/>
      <c r="C173" s="103"/>
      <c r="D173" s="33"/>
      <c r="E173" s="33"/>
      <c r="F173" s="3">
        <v>2015</v>
      </c>
      <c r="G173" s="4">
        <f>I173+K173+M173+O173</f>
        <v>114280</v>
      </c>
      <c r="H173" s="4">
        <f aca="true" t="shared" si="14" ref="G173:H188">J173+L173+N173+P173</f>
        <v>114264.1</v>
      </c>
      <c r="I173" s="4">
        <f aca="true" t="shared" si="15" ref="I173:P178">I185+I197+I221+I209</f>
        <v>4274.7</v>
      </c>
      <c r="J173" s="4">
        <f t="shared" si="15"/>
        <v>4258.8</v>
      </c>
      <c r="K173" s="4">
        <f aca="true" t="shared" si="16" ref="K173:P175">K185+K197+K221</f>
        <v>0</v>
      </c>
      <c r="L173" s="4">
        <f t="shared" si="16"/>
        <v>0</v>
      </c>
      <c r="M173" s="4">
        <f t="shared" si="16"/>
        <v>110005.3</v>
      </c>
      <c r="N173" s="4">
        <f t="shared" si="16"/>
        <v>110005.3</v>
      </c>
      <c r="O173" s="4">
        <f t="shared" si="16"/>
        <v>0</v>
      </c>
      <c r="P173" s="4">
        <f t="shared" si="16"/>
        <v>0</v>
      </c>
      <c r="Q173" s="35"/>
    </row>
    <row r="174" spans="1:17" ht="24" customHeight="1">
      <c r="A174" s="99"/>
      <c r="B174" s="102"/>
      <c r="C174" s="103"/>
      <c r="D174" s="33"/>
      <c r="E174" s="33"/>
      <c r="F174" s="3">
        <v>2016</v>
      </c>
      <c r="G174" s="4">
        <f t="shared" si="14"/>
        <v>50480.6</v>
      </c>
      <c r="H174" s="4">
        <f t="shared" si="14"/>
        <v>50480.6</v>
      </c>
      <c r="I174" s="4">
        <f t="shared" si="15"/>
        <v>1230.4</v>
      </c>
      <c r="J174" s="4">
        <f t="shared" si="15"/>
        <v>1230.4</v>
      </c>
      <c r="K174" s="4">
        <f t="shared" si="16"/>
        <v>0</v>
      </c>
      <c r="L174" s="4">
        <f t="shared" si="16"/>
        <v>0</v>
      </c>
      <c r="M174" s="4">
        <f t="shared" si="16"/>
        <v>49250.2</v>
      </c>
      <c r="N174" s="4">
        <f t="shared" si="16"/>
        <v>49250.2</v>
      </c>
      <c r="O174" s="4">
        <f t="shared" si="16"/>
        <v>0</v>
      </c>
      <c r="P174" s="4">
        <f t="shared" si="16"/>
        <v>0</v>
      </c>
      <c r="Q174" s="35"/>
    </row>
    <row r="175" spans="1:17" ht="18.75" customHeight="1">
      <c r="A175" s="99"/>
      <c r="B175" s="102"/>
      <c r="C175" s="103"/>
      <c r="D175" s="33"/>
      <c r="E175" s="33"/>
      <c r="F175" s="3">
        <v>2017</v>
      </c>
      <c r="G175" s="4">
        <f t="shared" si="14"/>
        <v>14079.4</v>
      </c>
      <c r="H175" s="4">
        <f t="shared" si="14"/>
        <v>14079.4</v>
      </c>
      <c r="I175" s="4">
        <f>I187+I199+I223+I211</f>
        <v>1307.8</v>
      </c>
      <c r="J175" s="4">
        <f t="shared" si="15"/>
        <v>1307.8</v>
      </c>
      <c r="K175" s="4">
        <f t="shared" si="16"/>
        <v>0</v>
      </c>
      <c r="L175" s="4">
        <f t="shared" si="16"/>
        <v>0</v>
      </c>
      <c r="M175" s="4">
        <f t="shared" si="16"/>
        <v>12771.6</v>
      </c>
      <c r="N175" s="4">
        <f t="shared" si="16"/>
        <v>12771.6</v>
      </c>
      <c r="O175" s="4">
        <f t="shared" si="16"/>
        <v>0</v>
      </c>
      <c r="P175" s="4">
        <f t="shared" si="16"/>
        <v>0</v>
      </c>
      <c r="Q175" s="35"/>
    </row>
    <row r="176" spans="1:17" ht="24" customHeight="1">
      <c r="A176" s="99"/>
      <c r="B176" s="102"/>
      <c r="C176" s="103"/>
      <c r="D176" s="33"/>
      <c r="E176" s="33"/>
      <c r="F176" s="3">
        <v>2018</v>
      </c>
      <c r="G176" s="4">
        <f t="shared" si="14"/>
        <v>80717.7</v>
      </c>
      <c r="H176" s="4">
        <f t="shared" si="14"/>
        <v>80717.7</v>
      </c>
      <c r="I176" s="4">
        <f t="shared" si="15"/>
        <v>6462.7</v>
      </c>
      <c r="J176" s="4">
        <f t="shared" si="15"/>
        <v>6462.7</v>
      </c>
      <c r="K176" s="4">
        <f t="shared" si="15"/>
        <v>0</v>
      </c>
      <c r="L176" s="4">
        <f t="shared" si="15"/>
        <v>0</v>
      </c>
      <c r="M176" s="4">
        <f t="shared" si="15"/>
        <v>20664.5</v>
      </c>
      <c r="N176" s="4">
        <f t="shared" si="15"/>
        <v>20664.5</v>
      </c>
      <c r="O176" s="4">
        <f t="shared" si="15"/>
        <v>53590.5</v>
      </c>
      <c r="P176" s="4">
        <f t="shared" si="15"/>
        <v>53590.5</v>
      </c>
      <c r="Q176" s="35"/>
    </row>
    <row r="177" spans="1:17" ht="24" customHeight="1">
      <c r="A177" s="99"/>
      <c r="B177" s="102"/>
      <c r="C177" s="103"/>
      <c r="D177" s="33"/>
      <c r="E177" s="33"/>
      <c r="F177" s="3">
        <v>2019</v>
      </c>
      <c r="G177" s="4">
        <f t="shared" si="14"/>
        <v>149450.1</v>
      </c>
      <c r="H177" s="4">
        <f t="shared" si="14"/>
        <v>149450.1</v>
      </c>
      <c r="I177" s="4">
        <f>I189+I201+I225+I213</f>
        <v>19151.2</v>
      </c>
      <c r="J177" s="4">
        <f t="shared" si="15"/>
        <v>19151.2</v>
      </c>
      <c r="K177" s="4">
        <f t="shared" si="15"/>
        <v>0</v>
      </c>
      <c r="L177" s="4">
        <f t="shared" si="15"/>
        <v>0</v>
      </c>
      <c r="M177" s="4">
        <f t="shared" si="15"/>
        <v>31600.6</v>
      </c>
      <c r="N177" s="4">
        <f t="shared" si="15"/>
        <v>31600.6</v>
      </c>
      <c r="O177" s="4">
        <f>O189+O201+O225+O213</f>
        <v>98698.3</v>
      </c>
      <c r="P177" s="4">
        <f t="shared" si="15"/>
        <v>98698.3</v>
      </c>
      <c r="Q177" s="35"/>
    </row>
    <row r="178" spans="1:17" ht="24" customHeight="1">
      <c r="A178" s="99"/>
      <c r="B178" s="102"/>
      <c r="C178" s="103"/>
      <c r="D178" s="33"/>
      <c r="E178" s="33"/>
      <c r="F178" s="3">
        <v>2020</v>
      </c>
      <c r="G178" s="4">
        <f>I178+K178+M178+O178</f>
        <v>40130</v>
      </c>
      <c r="H178" s="4">
        <f t="shared" si="14"/>
        <v>40130</v>
      </c>
      <c r="I178" s="4">
        <f>I190+I202+I226+I214</f>
        <v>20130</v>
      </c>
      <c r="J178" s="4">
        <f t="shared" si="15"/>
        <v>20130</v>
      </c>
      <c r="K178" s="4">
        <f t="shared" si="15"/>
        <v>0</v>
      </c>
      <c r="L178" s="4">
        <f t="shared" si="15"/>
        <v>0</v>
      </c>
      <c r="M178" s="4">
        <f t="shared" si="15"/>
        <v>20000</v>
      </c>
      <c r="N178" s="4">
        <f t="shared" si="15"/>
        <v>20000</v>
      </c>
      <c r="O178" s="4">
        <f t="shared" si="15"/>
        <v>0</v>
      </c>
      <c r="P178" s="4">
        <f t="shared" si="15"/>
        <v>0</v>
      </c>
      <c r="Q178" s="35"/>
    </row>
    <row r="179" spans="1:17" ht="24" customHeight="1">
      <c r="A179" s="99"/>
      <c r="B179" s="102"/>
      <c r="C179" s="103"/>
      <c r="D179" s="33"/>
      <c r="E179" s="33"/>
      <c r="F179" s="3">
        <v>2021</v>
      </c>
      <c r="G179" s="4">
        <f t="shared" si="14"/>
        <v>75136.2</v>
      </c>
      <c r="H179" s="4">
        <f t="shared" si="14"/>
        <v>75136.2</v>
      </c>
      <c r="I179" s="4">
        <f>I191+I203+I215+I227+I79</f>
        <v>24906.2</v>
      </c>
      <c r="J179" s="4">
        <f>J191+J203+J215+J227+J79</f>
        <v>24906.2</v>
      </c>
      <c r="K179" s="4">
        <f aca="true" t="shared" si="17" ref="K179:P179">K191+K203+K215+K227</f>
        <v>0</v>
      </c>
      <c r="L179" s="4">
        <f t="shared" si="17"/>
        <v>0</v>
      </c>
      <c r="M179" s="4">
        <f t="shared" si="17"/>
        <v>50230</v>
      </c>
      <c r="N179" s="4">
        <f t="shared" si="17"/>
        <v>50230</v>
      </c>
      <c r="O179" s="4">
        <f t="shared" si="17"/>
        <v>0</v>
      </c>
      <c r="P179" s="4">
        <f t="shared" si="17"/>
        <v>0</v>
      </c>
      <c r="Q179" s="35"/>
    </row>
    <row r="180" spans="1:17" ht="21.75" customHeight="1">
      <c r="A180" s="99"/>
      <c r="B180" s="102"/>
      <c r="C180" s="103"/>
      <c r="D180" s="33"/>
      <c r="E180" s="33"/>
      <c r="F180" s="3">
        <v>2022</v>
      </c>
      <c r="G180" s="4">
        <f t="shared" si="14"/>
        <v>254553.9</v>
      </c>
      <c r="H180" s="4">
        <f t="shared" si="14"/>
        <v>0</v>
      </c>
      <c r="I180" s="4">
        <f>I192+I204+I216+I228</f>
        <v>75953.1</v>
      </c>
      <c r="J180" s="4">
        <f aca="true" t="shared" si="18" ref="J180:P180">J192+J204+J216+J228</f>
        <v>0</v>
      </c>
      <c r="K180" s="4">
        <f t="shared" si="18"/>
        <v>0</v>
      </c>
      <c r="L180" s="4">
        <f t="shared" si="18"/>
        <v>0</v>
      </c>
      <c r="M180" s="4">
        <f t="shared" si="18"/>
        <v>178600.8</v>
      </c>
      <c r="N180" s="4">
        <f t="shared" si="18"/>
        <v>0</v>
      </c>
      <c r="O180" s="4">
        <f t="shared" si="18"/>
        <v>0</v>
      </c>
      <c r="P180" s="4">
        <f t="shared" si="18"/>
        <v>0</v>
      </c>
      <c r="Q180" s="35"/>
    </row>
    <row r="181" spans="1:17" ht="21.75" customHeight="1">
      <c r="A181" s="99"/>
      <c r="B181" s="102"/>
      <c r="C181" s="103"/>
      <c r="D181" s="33"/>
      <c r="E181" s="33"/>
      <c r="F181" s="3">
        <v>2023</v>
      </c>
      <c r="G181" s="4">
        <f t="shared" si="14"/>
        <v>224200.8</v>
      </c>
      <c r="H181" s="4">
        <f t="shared" si="14"/>
        <v>0</v>
      </c>
      <c r="I181" s="4">
        <f aca="true" t="shared" si="19" ref="I181:P183">I193+I205+I217+I229</f>
        <v>107810.7</v>
      </c>
      <c r="J181" s="4">
        <f>J193+J205+J217+J229</f>
        <v>0</v>
      </c>
      <c r="K181" s="4">
        <f t="shared" si="19"/>
        <v>0</v>
      </c>
      <c r="L181" s="4">
        <f t="shared" si="19"/>
        <v>0</v>
      </c>
      <c r="M181" s="4">
        <f t="shared" si="19"/>
        <v>116390.1</v>
      </c>
      <c r="N181" s="4">
        <f t="shared" si="19"/>
        <v>0</v>
      </c>
      <c r="O181" s="4">
        <f t="shared" si="19"/>
        <v>0</v>
      </c>
      <c r="P181" s="4">
        <f t="shared" si="19"/>
        <v>0</v>
      </c>
      <c r="Q181" s="35"/>
    </row>
    <row r="182" spans="1:17" ht="21.75" customHeight="1">
      <c r="A182" s="99"/>
      <c r="B182" s="102"/>
      <c r="C182" s="103"/>
      <c r="D182" s="33"/>
      <c r="E182" s="33"/>
      <c r="F182" s="3">
        <v>2024</v>
      </c>
      <c r="G182" s="4">
        <f t="shared" si="14"/>
        <v>74850</v>
      </c>
      <c r="H182" s="4">
        <f t="shared" si="14"/>
        <v>0</v>
      </c>
      <c r="I182" s="4">
        <f t="shared" si="19"/>
        <v>18712.5</v>
      </c>
      <c r="J182" s="4">
        <f t="shared" si="19"/>
        <v>0</v>
      </c>
      <c r="K182" s="4">
        <f t="shared" si="19"/>
        <v>0</v>
      </c>
      <c r="L182" s="4">
        <f t="shared" si="19"/>
        <v>0</v>
      </c>
      <c r="M182" s="4">
        <f t="shared" si="19"/>
        <v>56137.5</v>
      </c>
      <c r="N182" s="4">
        <f t="shared" si="19"/>
        <v>0</v>
      </c>
      <c r="O182" s="4">
        <f t="shared" si="19"/>
        <v>0</v>
      </c>
      <c r="P182" s="4">
        <f t="shared" si="19"/>
        <v>0</v>
      </c>
      <c r="Q182" s="35"/>
    </row>
    <row r="183" spans="1:17" ht="21.75" customHeight="1">
      <c r="A183" s="99"/>
      <c r="B183" s="104"/>
      <c r="C183" s="105"/>
      <c r="D183" s="34"/>
      <c r="E183" s="34"/>
      <c r="F183" s="3">
        <v>2025</v>
      </c>
      <c r="G183" s="4">
        <f>I183+K183+M183+O183</f>
        <v>1716592.5</v>
      </c>
      <c r="H183" s="4">
        <f t="shared" si="14"/>
        <v>0</v>
      </c>
      <c r="I183" s="4">
        <f t="shared" si="19"/>
        <v>21678.9</v>
      </c>
      <c r="J183" s="4">
        <f t="shared" si="19"/>
        <v>0</v>
      </c>
      <c r="K183" s="4">
        <f t="shared" si="19"/>
        <v>0</v>
      </c>
      <c r="L183" s="4">
        <f t="shared" si="19"/>
        <v>0</v>
      </c>
      <c r="M183" s="4">
        <f t="shared" si="19"/>
        <v>7756.2</v>
      </c>
      <c r="N183" s="4">
        <f t="shared" si="19"/>
        <v>0</v>
      </c>
      <c r="O183" s="4">
        <f t="shared" si="19"/>
        <v>1687157.4</v>
      </c>
      <c r="P183" s="4">
        <f t="shared" si="19"/>
        <v>0</v>
      </c>
      <c r="Q183" s="35"/>
    </row>
    <row r="184" spans="1:17" ht="19.5" customHeight="1">
      <c r="A184" s="99"/>
      <c r="B184" s="100" t="s">
        <v>42</v>
      </c>
      <c r="C184" s="101"/>
      <c r="D184" s="32"/>
      <c r="E184" s="32"/>
      <c r="F184" s="12" t="s">
        <v>30</v>
      </c>
      <c r="G184" s="13">
        <f t="shared" si="14"/>
        <v>403496.8</v>
      </c>
      <c r="H184" s="13">
        <f t="shared" si="14"/>
        <v>15298.5</v>
      </c>
      <c r="I184" s="14">
        <f>I185+I186+I187+I188+I189+I190+I191+I192+I193+I194+I195</f>
        <v>45815</v>
      </c>
      <c r="J184" s="14">
        <f aca="true" t="shared" si="20" ref="J184:P184">J185+J186+J187+J188+J189+J190+J191+J192+J193+J194+J195</f>
        <v>7508</v>
      </c>
      <c r="K184" s="14">
        <f t="shared" si="20"/>
        <v>0</v>
      </c>
      <c r="L184" s="14">
        <f t="shared" si="20"/>
        <v>0</v>
      </c>
      <c r="M184" s="14">
        <f t="shared" si="20"/>
        <v>42445.6</v>
      </c>
      <c r="N184" s="14">
        <f t="shared" si="20"/>
        <v>7790.5</v>
      </c>
      <c r="O184" s="14">
        <f t="shared" si="20"/>
        <v>315236.2</v>
      </c>
      <c r="P184" s="14">
        <f t="shared" si="20"/>
        <v>0</v>
      </c>
      <c r="Q184" s="35"/>
    </row>
    <row r="185" spans="1:17" ht="20.25" customHeight="1">
      <c r="A185" s="99"/>
      <c r="B185" s="102"/>
      <c r="C185" s="103"/>
      <c r="D185" s="33"/>
      <c r="E185" s="33"/>
      <c r="F185" s="3">
        <v>2015</v>
      </c>
      <c r="G185" s="4">
        <f t="shared" si="14"/>
        <v>5568.6</v>
      </c>
      <c r="H185" s="4">
        <f t="shared" si="14"/>
        <v>5568.6</v>
      </c>
      <c r="I185" s="4">
        <f aca="true" t="shared" si="21" ref="I185:P185">I36+I42+I46+I49+I58+I62+I65+I74+I77</f>
        <v>0</v>
      </c>
      <c r="J185" s="4">
        <f t="shared" si="21"/>
        <v>0</v>
      </c>
      <c r="K185" s="4">
        <f t="shared" si="21"/>
        <v>0</v>
      </c>
      <c r="L185" s="4">
        <f t="shared" si="21"/>
        <v>0</v>
      </c>
      <c r="M185" s="4">
        <f t="shared" si="21"/>
        <v>5568.6</v>
      </c>
      <c r="N185" s="4">
        <f t="shared" si="21"/>
        <v>5568.6</v>
      </c>
      <c r="O185" s="4">
        <f t="shared" si="21"/>
        <v>0</v>
      </c>
      <c r="P185" s="4">
        <f t="shared" si="21"/>
        <v>0</v>
      </c>
      <c r="Q185" s="35"/>
    </row>
    <row r="186" spans="1:17" ht="19.5" customHeight="1">
      <c r="A186" s="99"/>
      <c r="B186" s="102"/>
      <c r="C186" s="103"/>
      <c r="D186" s="33"/>
      <c r="E186" s="33"/>
      <c r="F186" s="3">
        <v>2016</v>
      </c>
      <c r="G186" s="4">
        <f t="shared" si="14"/>
        <v>2932.9</v>
      </c>
      <c r="H186" s="4">
        <f t="shared" si="14"/>
        <v>2932.9</v>
      </c>
      <c r="I186" s="4">
        <f aca="true" t="shared" si="22" ref="I186:P186">I72+I81+I75+I66+I47+I37+I59+I50</f>
        <v>711</v>
      </c>
      <c r="J186" s="4">
        <f t="shared" si="22"/>
        <v>711</v>
      </c>
      <c r="K186" s="4">
        <f t="shared" si="22"/>
        <v>0</v>
      </c>
      <c r="L186" s="4">
        <f t="shared" si="22"/>
        <v>0</v>
      </c>
      <c r="M186" s="4">
        <f t="shared" si="22"/>
        <v>2221.9</v>
      </c>
      <c r="N186" s="4">
        <f t="shared" si="22"/>
        <v>2221.9</v>
      </c>
      <c r="O186" s="4">
        <f t="shared" si="22"/>
        <v>0</v>
      </c>
      <c r="P186" s="4">
        <f t="shared" si="22"/>
        <v>0</v>
      </c>
      <c r="Q186" s="35"/>
    </row>
    <row r="187" spans="1:17" ht="21.75" customHeight="1">
      <c r="A187" s="99"/>
      <c r="B187" s="102"/>
      <c r="C187" s="103"/>
      <c r="D187" s="33"/>
      <c r="E187" s="33"/>
      <c r="F187" s="3">
        <v>2017</v>
      </c>
      <c r="G187" s="4">
        <f t="shared" si="14"/>
        <v>846</v>
      </c>
      <c r="H187" s="4">
        <f t="shared" si="14"/>
        <v>846</v>
      </c>
      <c r="I187" s="4">
        <f aca="true" t="shared" si="23" ref="I187:P187">I55+I82</f>
        <v>846</v>
      </c>
      <c r="J187" s="4">
        <f t="shared" si="23"/>
        <v>846</v>
      </c>
      <c r="K187" s="4">
        <f t="shared" si="23"/>
        <v>0</v>
      </c>
      <c r="L187" s="4">
        <f t="shared" si="23"/>
        <v>0</v>
      </c>
      <c r="M187" s="4">
        <f t="shared" si="23"/>
        <v>0</v>
      </c>
      <c r="N187" s="4">
        <f t="shared" si="23"/>
        <v>0</v>
      </c>
      <c r="O187" s="4">
        <f t="shared" si="23"/>
        <v>0</v>
      </c>
      <c r="P187" s="4">
        <f t="shared" si="23"/>
        <v>0</v>
      </c>
      <c r="Q187" s="35"/>
    </row>
    <row r="188" spans="1:17" ht="21.75" customHeight="1">
      <c r="A188" s="99"/>
      <c r="B188" s="102"/>
      <c r="C188" s="103"/>
      <c r="D188" s="33"/>
      <c r="E188" s="33"/>
      <c r="F188" s="3">
        <v>2018</v>
      </c>
      <c r="G188" s="4">
        <f t="shared" si="14"/>
        <v>97</v>
      </c>
      <c r="H188" s="4">
        <f>J188+L188+N188+P188</f>
        <v>97</v>
      </c>
      <c r="I188" s="15">
        <f>I70</f>
        <v>97</v>
      </c>
      <c r="J188" s="15">
        <f aca="true" t="shared" si="24" ref="J188:P188">J70</f>
        <v>97</v>
      </c>
      <c r="K188" s="15">
        <f t="shared" si="24"/>
        <v>0</v>
      </c>
      <c r="L188" s="15">
        <f t="shared" si="24"/>
        <v>0</v>
      </c>
      <c r="M188" s="15">
        <f t="shared" si="24"/>
        <v>0</v>
      </c>
      <c r="N188" s="15">
        <f t="shared" si="24"/>
        <v>0</v>
      </c>
      <c r="O188" s="15">
        <f t="shared" si="24"/>
        <v>0</v>
      </c>
      <c r="P188" s="15">
        <f t="shared" si="24"/>
        <v>0</v>
      </c>
      <c r="Q188" s="35"/>
    </row>
    <row r="189" spans="1:17" ht="21.75" customHeight="1">
      <c r="A189" s="99"/>
      <c r="B189" s="102"/>
      <c r="C189" s="103"/>
      <c r="D189" s="33"/>
      <c r="E189" s="33"/>
      <c r="F189" s="3">
        <v>2019</v>
      </c>
      <c r="G189" s="4">
        <f aca="true" t="shared" si="25" ref="G189:H204">I189+K189+M189+O189</f>
        <v>0</v>
      </c>
      <c r="H189" s="4">
        <f t="shared" si="25"/>
        <v>0</v>
      </c>
      <c r="I189" s="15">
        <v>0</v>
      </c>
      <c r="J189" s="15">
        <f aca="true" t="shared" si="26" ref="J189:P189">J113+J112</f>
        <v>0</v>
      </c>
      <c r="K189" s="15">
        <f t="shared" si="26"/>
        <v>0</v>
      </c>
      <c r="L189" s="15">
        <f t="shared" si="26"/>
        <v>0</v>
      </c>
      <c r="M189" s="15">
        <f t="shared" si="26"/>
        <v>0</v>
      </c>
      <c r="N189" s="15">
        <f t="shared" si="26"/>
        <v>0</v>
      </c>
      <c r="O189" s="15">
        <f t="shared" si="26"/>
        <v>0</v>
      </c>
      <c r="P189" s="15">
        <f t="shared" si="26"/>
        <v>0</v>
      </c>
      <c r="Q189" s="35"/>
    </row>
    <row r="190" spans="1:17" ht="21.75" customHeight="1">
      <c r="A190" s="99"/>
      <c r="B190" s="102"/>
      <c r="C190" s="103"/>
      <c r="D190" s="33"/>
      <c r="E190" s="33"/>
      <c r="F190" s="3">
        <v>2020</v>
      </c>
      <c r="G190" s="4">
        <f t="shared" si="25"/>
        <v>97</v>
      </c>
      <c r="H190" s="4">
        <f t="shared" si="25"/>
        <v>97</v>
      </c>
      <c r="I190" s="4">
        <f>I80</f>
        <v>97</v>
      </c>
      <c r="J190" s="4">
        <f aca="true" t="shared" si="27" ref="J190:P190">J80</f>
        <v>97</v>
      </c>
      <c r="K190" s="4">
        <f t="shared" si="27"/>
        <v>0</v>
      </c>
      <c r="L190" s="4">
        <f t="shared" si="27"/>
        <v>0</v>
      </c>
      <c r="M190" s="4">
        <f t="shared" si="27"/>
        <v>0</v>
      </c>
      <c r="N190" s="4">
        <f t="shared" si="27"/>
        <v>0</v>
      </c>
      <c r="O190" s="4">
        <f t="shared" si="27"/>
        <v>0</v>
      </c>
      <c r="P190" s="4">
        <f t="shared" si="27"/>
        <v>0</v>
      </c>
      <c r="Q190" s="35"/>
    </row>
    <row r="191" spans="1:17" ht="21.75" customHeight="1">
      <c r="A191" s="99"/>
      <c r="B191" s="102"/>
      <c r="C191" s="103"/>
      <c r="D191" s="33"/>
      <c r="E191" s="33"/>
      <c r="F191" s="3">
        <v>2021</v>
      </c>
      <c r="G191" s="4">
        <f t="shared" si="25"/>
        <v>5757</v>
      </c>
      <c r="H191" s="4">
        <f t="shared" si="25"/>
        <v>5757</v>
      </c>
      <c r="I191" s="4">
        <f>I92</f>
        <v>5757</v>
      </c>
      <c r="J191" s="4">
        <f aca="true" t="shared" si="28" ref="J191:P191">J92</f>
        <v>5757</v>
      </c>
      <c r="K191" s="4">
        <f t="shared" si="28"/>
        <v>0</v>
      </c>
      <c r="L191" s="4">
        <f t="shared" si="28"/>
        <v>0</v>
      </c>
      <c r="M191" s="4">
        <f t="shared" si="28"/>
        <v>0</v>
      </c>
      <c r="N191" s="4">
        <f t="shared" si="28"/>
        <v>0</v>
      </c>
      <c r="O191" s="4">
        <f t="shared" si="28"/>
        <v>0</v>
      </c>
      <c r="P191" s="4">
        <f t="shared" si="28"/>
        <v>0</v>
      </c>
      <c r="Q191" s="35"/>
    </row>
    <row r="192" spans="1:17" ht="21.75" customHeight="1">
      <c r="A192" s="99"/>
      <c r="B192" s="102"/>
      <c r="C192" s="103"/>
      <c r="D192" s="33"/>
      <c r="E192" s="33"/>
      <c r="F192" s="3">
        <v>2022</v>
      </c>
      <c r="G192" s="4">
        <f t="shared" si="25"/>
        <v>17254</v>
      </c>
      <c r="H192" s="4">
        <f t="shared" si="25"/>
        <v>0</v>
      </c>
      <c r="I192" s="4">
        <f>I100+I101+I105+I98+I107+I103</f>
        <v>10059.9</v>
      </c>
      <c r="J192" s="4">
        <f aca="true" t="shared" si="29" ref="J192:P192">J100+J101+J105+J98+J107+J103</f>
        <v>0</v>
      </c>
      <c r="K192" s="4">
        <f t="shared" si="29"/>
        <v>0</v>
      </c>
      <c r="L192" s="4">
        <f t="shared" si="29"/>
        <v>0</v>
      </c>
      <c r="M192" s="4">
        <f t="shared" si="29"/>
        <v>7194.1</v>
      </c>
      <c r="N192" s="4">
        <f t="shared" si="29"/>
        <v>0</v>
      </c>
      <c r="O192" s="4">
        <f t="shared" si="29"/>
        <v>0</v>
      </c>
      <c r="P192" s="4">
        <f t="shared" si="29"/>
        <v>0</v>
      </c>
      <c r="Q192" s="35"/>
    </row>
    <row r="193" spans="1:17" ht="21.75" customHeight="1">
      <c r="A193" s="99"/>
      <c r="B193" s="102"/>
      <c r="C193" s="103"/>
      <c r="D193" s="33"/>
      <c r="E193" s="33"/>
      <c r="F193" s="3">
        <v>2023</v>
      </c>
      <c r="G193" s="4">
        <f t="shared" si="25"/>
        <v>32400</v>
      </c>
      <c r="H193" s="4">
        <f t="shared" si="25"/>
        <v>0</v>
      </c>
      <c r="I193" s="4">
        <f>I109</f>
        <v>8100</v>
      </c>
      <c r="J193" s="16">
        <f aca="true" t="shared" si="30" ref="J193:P193">J109</f>
        <v>0</v>
      </c>
      <c r="K193" s="16">
        <f t="shared" si="30"/>
        <v>0</v>
      </c>
      <c r="L193" s="16">
        <f t="shared" si="30"/>
        <v>0</v>
      </c>
      <c r="M193" s="4">
        <f t="shared" si="30"/>
        <v>24300</v>
      </c>
      <c r="N193" s="16">
        <f t="shared" si="30"/>
        <v>0</v>
      </c>
      <c r="O193" s="16">
        <f t="shared" si="30"/>
        <v>0</v>
      </c>
      <c r="P193" s="16">
        <f t="shared" si="30"/>
        <v>0</v>
      </c>
      <c r="Q193" s="35"/>
    </row>
    <row r="194" spans="1:17" ht="21.75" customHeight="1">
      <c r="A194" s="99"/>
      <c r="B194" s="102"/>
      <c r="C194" s="103"/>
      <c r="D194" s="33"/>
      <c r="E194" s="33"/>
      <c r="F194" s="3">
        <v>2024</v>
      </c>
      <c r="G194" s="4">
        <f t="shared" si="25"/>
        <v>0</v>
      </c>
      <c r="H194" s="4">
        <f t="shared" si="25"/>
        <v>0</v>
      </c>
      <c r="I194" s="4">
        <f>0</f>
        <v>0</v>
      </c>
      <c r="J194" s="4">
        <v>0</v>
      </c>
      <c r="K194" s="4">
        <v>0</v>
      </c>
      <c r="L194" s="4">
        <v>0</v>
      </c>
      <c r="M194" s="4">
        <v>0</v>
      </c>
      <c r="N194" s="4">
        <v>0</v>
      </c>
      <c r="O194" s="4">
        <v>0</v>
      </c>
      <c r="P194" s="4">
        <v>0</v>
      </c>
      <c r="Q194" s="35"/>
    </row>
    <row r="195" spans="1:17" ht="21.75" customHeight="1">
      <c r="A195" s="99"/>
      <c r="B195" s="104"/>
      <c r="C195" s="105"/>
      <c r="D195" s="34"/>
      <c r="E195" s="34"/>
      <c r="F195" s="3">
        <v>2025</v>
      </c>
      <c r="G195" s="4">
        <f t="shared" si="25"/>
        <v>338544.3</v>
      </c>
      <c r="H195" s="4">
        <f t="shared" si="25"/>
        <v>0</v>
      </c>
      <c r="I195" s="4">
        <f>I166+I164+I162+I160+I158+I156+I154+I152+I150+I148+I146+I144+I142+I140+I138+I136+I134+I132+I130+I128+I126+I124+I122+I120+I118+I116+I115+I114+I113+I112+I111+I110</f>
        <v>20147.1</v>
      </c>
      <c r="J195" s="16">
        <f aca="true" t="shared" si="31" ref="J195:P195">J166+J164+J162+J160+J158+J156+J154+J152+J150+J148+J146+J144+J142+J140+J138+J136+J134+J132+J130+J128+J126+J124+J122+J120+J118+J116+J115+J114+J113+J112+J111+J110</f>
        <v>0</v>
      </c>
      <c r="K195" s="16">
        <f t="shared" si="31"/>
        <v>0</v>
      </c>
      <c r="L195" s="16">
        <f t="shared" si="31"/>
        <v>0</v>
      </c>
      <c r="M195" s="4">
        <f t="shared" si="31"/>
        <v>3161</v>
      </c>
      <c r="N195" s="16">
        <f t="shared" si="31"/>
        <v>0</v>
      </c>
      <c r="O195" s="4">
        <f t="shared" si="31"/>
        <v>315236.2</v>
      </c>
      <c r="P195" s="16">
        <f t="shared" si="31"/>
        <v>0</v>
      </c>
      <c r="Q195" s="35"/>
    </row>
    <row r="196" spans="1:17" ht="18" customHeight="1">
      <c r="A196" s="99"/>
      <c r="B196" s="100" t="s">
        <v>43</v>
      </c>
      <c r="C196" s="101"/>
      <c r="D196" s="32"/>
      <c r="E196" s="32"/>
      <c r="F196" s="12" t="s">
        <v>30</v>
      </c>
      <c r="G196" s="13">
        <f t="shared" si="25"/>
        <v>2384547.1</v>
      </c>
      <c r="H196" s="13">
        <f t="shared" si="25"/>
        <v>508659.3</v>
      </c>
      <c r="I196" s="13">
        <f>I197+I198+I199+I200+I201+I202+I203+I204+I205+I206+I207</f>
        <v>253971.1</v>
      </c>
      <c r="J196" s="13">
        <f aca="true" t="shared" si="32" ref="J196:P196">J197+J198+J199+J200+J201+J202+J203+J204+J205+J206+J207</f>
        <v>69638.8</v>
      </c>
      <c r="K196" s="13">
        <f t="shared" si="32"/>
        <v>0</v>
      </c>
      <c r="L196" s="13">
        <f t="shared" si="32"/>
        <v>0</v>
      </c>
      <c r="M196" s="13">
        <f t="shared" si="32"/>
        <v>606366</v>
      </c>
      <c r="N196" s="13">
        <f t="shared" si="32"/>
        <v>286731.7</v>
      </c>
      <c r="O196" s="13">
        <f t="shared" si="32"/>
        <v>1524210</v>
      </c>
      <c r="P196" s="13">
        <f t="shared" si="32"/>
        <v>152288.8</v>
      </c>
      <c r="Q196" s="35"/>
    </row>
    <row r="197" spans="1:17" ht="21.75" customHeight="1">
      <c r="A197" s="99"/>
      <c r="B197" s="102"/>
      <c r="C197" s="103"/>
      <c r="D197" s="33"/>
      <c r="E197" s="33"/>
      <c r="F197" s="3">
        <v>2015</v>
      </c>
      <c r="G197" s="4">
        <f t="shared" si="25"/>
        <v>108600</v>
      </c>
      <c r="H197" s="4">
        <f t="shared" si="25"/>
        <v>108584.1</v>
      </c>
      <c r="I197" s="4">
        <f>I26+I28+I30+I32+I33++I52+I60+I64+I71+15.9</f>
        <v>4163.3</v>
      </c>
      <c r="J197" s="4">
        <f>J26+J28+J30+J32+J33++J52+J60+J64+J71</f>
        <v>4147.4</v>
      </c>
      <c r="K197" s="4">
        <f>K26+K28+K30+K32+K33++K52+K60+K64+K71</f>
        <v>0</v>
      </c>
      <c r="L197" s="4">
        <f>L26+L28+L30+L32+L33+L52+L60+L64+L71</f>
        <v>0</v>
      </c>
      <c r="M197" s="4">
        <f>M26+M28+M30+M32+M33++M52+M60+M64+M71</f>
        <v>104436.7</v>
      </c>
      <c r="N197" s="4">
        <f>N26+N28+N30+N32+N33+N52+N60+N64+N71</f>
        <v>104436.7</v>
      </c>
      <c r="O197" s="4">
        <f>O26+O28+O30+O32+O33++O52+O60+O64+O71</f>
        <v>0</v>
      </c>
      <c r="P197" s="4">
        <f>P26+P28+P30+P32+P33+P52+P60+P64+P71</f>
        <v>0</v>
      </c>
      <c r="Q197" s="35"/>
    </row>
    <row r="198" spans="1:17" ht="19.5" customHeight="1">
      <c r="A198" s="99"/>
      <c r="B198" s="102"/>
      <c r="C198" s="103"/>
      <c r="D198" s="33"/>
      <c r="E198" s="33"/>
      <c r="F198" s="3">
        <v>2016</v>
      </c>
      <c r="G198" s="4">
        <f t="shared" si="25"/>
        <v>47480.7</v>
      </c>
      <c r="H198" s="4">
        <f t="shared" si="25"/>
        <v>47480.7</v>
      </c>
      <c r="I198" s="4">
        <f aca="true" t="shared" si="33" ref="I198:P198">I61+I67+I34+I53</f>
        <v>452.4</v>
      </c>
      <c r="J198" s="4">
        <f t="shared" si="33"/>
        <v>452.4</v>
      </c>
      <c r="K198" s="4">
        <f t="shared" si="33"/>
        <v>0</v>
      </c>
      <c r="L198" s="4">
        <f t="shared" si="33"/>
        <v>0</v>
      </c>
      <c r="M198" s="4">
        <f t="shared" si="33"/>
        <v>47028.3</v>
      </c>
      <c r="N198" s="4">
        <f t="shared" si="33"/>
        <v>47028.3</v>
      </c>
      <c r="O198" s="4">
        <f t="shared" si="33"/>
        <v>0</v>
      </c>
      <c r="P198" s="4">
        <f t="shared" si="33"/>
        <v>0</v>
      </c>
      <c r="Q198" s="35"/>
    </row>
    <row r="199" spans="1:17" ht="18.75" customHeight="1">
      <c r="A199" s="99"/>
      <c r="B199" s="102"/>
      <c r="C199" s="103"/>
      <c r="D199" s="33"/>
      <c r="E199" s="33"/>
      <c r="F199" s="3">
        <v>2017</v>
      </c>
      <c r="G199" s="4">
        <f t="shared" si="25"/>
        <v>13233.4</v>
      </c>
      <c r="H199" s="4">
        <f t="shared" si="25"/>
        <v>13233.4</v>
      </c>
      <c r="I199" s="4">
        <f>I54+I69</f>
        <v>461.8</v>
      </c>
      <c r="J199" s="4">
        <f aca="true" t="shared" si="34" ref="J199:P199">J54+J69</f>
        <v>461.8</v>
      </c>
      <c r="K199" s="4">
        <f t="shared" si="34"/>
        <v>0</v>
      </c>
      <c r="L199" s="4">
        <f t="shared" si="34"/>
        <v>0</v>
      </c>
      <c r="M199" s="4">
        <f t="shared" si="34"/>
        <v>12771.6</v>
      </c>
      <c r="N199" s="4">
        <f t="shared" si="34"/>
        <v>12771.6</v>
      </c>
      <c r="O199" s="4">
        <f t="shared" si="34"/>
        <v>0</v>
      </c>
      <c r="P199" s="4">
        <f t="shared" si="34"/>
        <v>0</v>
      </c>
      <c r="Q199" s="35"/>
    </row>
    <row r="200" spans="1:17" ht="17.25" customHeight="1">
      <c r="A200" s="99"/>
      <c r="B200" s="102"/>
      <c r="C200" s="103"/>
      <c r="D200" s="33"/>
      <c r="E200" s="33"/>
      <c r="F200" s="3">
        <v>2018</v>
      </c>
      <c r="G200" s="4">
        <f t="shared" si="25"/>
        <v>80620.7</v>
      </c>
      <c r="H200" s="4">
        <f t="shared" si="25"/>
        <v>80620.7</v>
      </c>
      <c r="I200" s="4">
        <f aca="true" t="shared" si="35" ref="I200:P200">I43+I56+I87+I89</f>
        <v>6365.7</v>
      </c>
      <c r="J200" s="4">
        <f t="shared" si="35"/>
        <v>6365.7</v>
      </c>
      <c r="K200" s="4">
        <f t="shared" si="35"/>
        <v>0</v>
      </c>
      <c r="L200" s="4">
        <f t="shared" si="35"/>
        <v>0</v>
      </c>
      <c r="M200" s="4">
        <f t="shared" si="35"/>
        <v>20664.5</v>
      </c>
      <c r="N200" s="4">
        <f t="shared" si="35"/>
        <v>20664.5</v>
      </c>
      <c r="O200" s="4">
        <f t="shared" si="35"/>
        <v>53590.5</v>
      </c>
      <c r="P200" s="4">
        <f t="shared" si="35"/>
        <v>53590.5</v>
      </c>
      <c r="Q200" s="35"/>
    </row>
    <row r="201" spans="1:17" ht="17.25" customHeight="1">
      <c r="A201" s="99"/>
      <c r="B201" s="102"/>
      <c r="C201" s="103"/>
      <c r="D201" s="33"/>
      <c r="E201" s="33"/>
      <c r="F201" s="3">
        <v>2019</v>
      </c>
      <c r="G201" s="4">
        <f t="shared" si="25"/>
        <v>149450.1</v>
      </c>
      <c r="H201" s="4">
        <f t="shared" si="25"/>
        <v>149450.1</v>
      </c>
      <c r="I201" s="4">
        <f aca="true" t="shared" si="36" ref="I201:P201">I88+I90+I38+I44</f>
        <v>19151.2</v>
      </c>
      <c r="J201" s="4">
        <f t="shared" si="36"/>
        <v>19151.2</v>
      </c>
      <c r="K201" s="4">
        <f t="shared" si="36"/>
        <v>0</v>
      </c>
      <c r="L201" s="4">
        <f t="shared" si="36"/>
        <v>0</v>
      </c>
      <c r="M201" s="4">
        <f t="shared" si="36"/>
        <v>31600.6</v>
      </c>
      <c r="N201" s="4">
        <f t="shared" si="36"/>
        <v>31600.6</v>
      </c>
      <c r="O201" s="4">
        <f t="shared" si="36"/>
        <v>98698.3</v>
      </c>
      <c r="P201" s="4">
        <f t="shared" si="36"/>
        <v>98698.3</v>
      </c>
      <c r="Q201" s="35"/>
    </row>
    <row r="202" spans="1:17" ht="17.25" customHeight="1">
      <c r="A202" s="99"/>
      <c r="B202" s="102"/>
      <c r="C202" s="103"/>
      <c r="D202" s="33"/>
      <c r="E202" s="33"/>
      <c r="F202" s="3">
        <v>2020</v>
      </c>
      <c r="G202" s="4">
        <f t="shared" si="25"/>
        <v>40000</v>
      </c>
      <c r="H202" s="4">
        <f t="shared" si="25"/>
        <v>40000</v>
      </c>
      <c r="I202" s="4">
        <f>I39</f>
        <v>20000</v>
      </c>
      <c r="J202" s="4">
        <f aca="true" t="shared" si="37" ref="J202:P202">J39</f>
        <v>20000</v>
      </c>
      <c r="K202" s="4">
        <f t="shared" si="37"/>
        <v>0</v>
      </c>
      <c r="L202" s="4">
        <f t="shared" si="37"/>
        <v>0</v>
      </c>
      <c r="M202" s="4">
        <f t="shared" si="37"/>
        <v>20000</v>
      </c>
      <c r="N202" s="4">
        <f t="shared" si="37"/>
        <v>20000</v>
      </c>
      <c r="O202" s="4">
        <f t="shared" si="37"/>
        <v>0</v>
      </c>
      <c r="P202" s="4">
        <f t="shared" si="37"/>
        <v>0</v>
      </c>
      <c r="Q202" s="35"/>
    </row>
    <row r="203" spans="1:17" ht="21.75" customHeight="1">
      <c r="A203" s="99"/>
      <c r="B203" s="102"/>
      <c r="C203" s="103"/>
      <c r="D203" s="33"/>
      <c r="E203" s="33"/>
      <c r="F203" s="3">
        <v>2021</v>
      </c>
      <c r="G203" s="4">
        <f t="shared" si="25"/>
        <v>69290.3</v>
      </c>
      <c r="H203" s="4">
        <f t="shared" si="25"/>
        <v>69290.3</v>
      </c>
      <c r="I203" s="15">
        <f>I91+I40</f>
        <v>19060.3</v>
      </c>
      <c r="J203" s="15">
        <f aca="true" t="shared" si="38" ref="J203:P203">J91+J40</f>
        <v>19060.3</v>
      </c>
      <c r="K203" s="15">
        <f t="shared" si="38"/>
        <v>0</v>
      </c>
      <c r="L203" s="15">
        <f t="shared" si="38"/>
        <v>0</v>
      </c>
      <c r="M203" s="15">
        <f t="shared" si="38"/>
        <v>50230</v>
      </c>
      <c r="N203" s="15">
        <f t="shared" si="38"/>
        <v>50230</v>
      </c>
      <c r="O203" s="15">
        <f t="shared" si="38"/>
        <v>0</v>
      </c>
      <c r="P203" s="15">
        <f t="shared" si="38"/>
        <v>0</v>
      </c>
      <c r="Q203" s="35"/>
    </row>
    <row r="204" spans="1:17" ht="21.75" customHeight="1">
      <c r="A204" s="99"/>
      <c r="B204" s="102"/>
      <c r="C204" s="103"/>
      <c r="D204" s="33"/>
      <c r="E204" s="33"/>
      <c r="F204" s="3">
        <v>2022</v>
      </c>
      <c r="G204" s="4">
        <f t="shared" si="25"/>
        <v>237299.9</v>
      </c>
      <c r="H204" s="4">
        <f t="shared" si="25"/>
        <v>0</v>
      </c>
      <c r="I204" s="15">
        <f>I96+I94+I93+I78+I63+I48</f>
        <v>65893.2</v>
      </c>
      <c r="J204" s="4">
        <f aca="true" t="shared" si="39" ref="J204:P204">J96+J94+J93+J78+J63+J48</f>
        <v>0</v>
      </c>
      <c r="K204" s="4">
        <f t="shared" si="39"/>
        <v>0</v>
      </c>
      <c r="L204" s="4">
        <f t="shared" si="39"/>
        <v>0</v>
      </c>
      <c r="M204" s="4">
        <f t="shared" si="39"/>
        <v>171406.7</v>
      </c>
      <c r="N204" s="4">
        <f t="shared" si="39"/>
        <v>0</v>
      </c>
      <c r="O204" s="4">
        <f t="shared" si="39"/>
        <v>0</v>
      </c>
      <c r="P204" s="4">
        <f t="shared" si="39"/>
        <v>0</v>
      </c>
      <c r="Q204" s="35"/>
    </row>
    <row r="205" spans="1:17" ht="21.75" customHeight="1">
      <c r="A205" s="99"/>
      <c r="B205" s="102"/>
      <c r="C205" s="103"/>
      <c r="D205" s="33"/>
      <c r="E205" s="33"/>
      <c r="F205" s="3">
        <v>2023</v>
      </c>
      <c r="G205" s="4">
        <f aca="true" t="shared" si="40" ref="G205:H220">I205+K205+M205+O205</f>
        <v>191800.8</v>
      </c>
      <c r="H205" s="4">
        <f t="shared" si="40"/>
        <v>0</v>
      </c>
      <c r="I205" s="15">
        <f>I108+I106+I104+I102+I99+I97+I95+I76</f>
        <v>99710.7</v>
      </c>
      <c r="J205" s="16">
        <f aca="true" t="shared" si="41" ref="J205:P205">J108+J106+J104+J102+J99+J97+J95+J76</f>
        <v>0</v>
      </c>
      <c r="K205" s="16">
        <f t="shared" si="41"/>
        <v>0</v>
      </c>
      <c r="L205" s="16">
        <f t="shared" si="41"/>
        <v>0</v>
      </c>
      <c r="M205" s="15">
        <f t="shared" si="41"/>
        <v>92090.1</v>
      </c>
      <c r="N205" s="16">
        <f t="shared" si="41"/>
        <v>0</v>
      </c>
      <c r="O205" s="16">
        <f t="shared" si="41"/>
        <v>0</v>
      </c>
      <c r="P205" s="16">
        <f t="shared" si="41"/>
        <v>0</v>
      </c>
      <c r="Q205" s="35"/>
    </row>
    <row r="206" spans="1:17" ht="21.75" customHeight="1">
      <c r="A206" s="99"/>
      <c r="B206" s="102"/>
      <c r="C206" s="103"/>
      <c r="D206" s="33"/>
      <c r="E206" s="33"/>
      <c r="F206" s="3">
        <v>2024</v>
      </c>
      <c r="G206" s="4">
        <f t="shared" si="40"/>
        <v>74850</v>
      </c>
      <c r="H206" s="4">
        <f t="shared" si="40"/>
        <v>0</v>
      </c>
      <c r="I206" s="15">
        <f>I51</f>
        <v>18712.5</v>
      </c>
      <c r="J206" s="15">
        <f aca="true" t="shared" si="42" ref="J206:P206">J51</f>
        <v>0</v>
      </c>
      <c r="K206" s="15">
        <f t="shared" si="42"/>
        <v>0</v>
      </c>
      <c r="L206" s="15">
        <f t="shared" si="42"/>
        <v>0</v>
      </c>
      <c r="M206" s="15">
        <f t="shared" si="42"/>
        <v>56137.5</v>
      </c>
      <c r="N206" s="15">
        <f t="shared" si="42"/>
        <v>0</v>
      </c>
      <c r="O206" s="15">
        <f t="shared" si="42"/>
        <v>0</v>
      </c>
      <c r="P206" s="15">
        <f t="shared" si="42"/>
        <v>0</v>
      </c>
      <c r="Q206" s="35"/>
    </row>
    <row r="207" spans="1:17" ht="21.75" customHeight="1">
      <c r="A207" s="99"/>
      <c r="B207" s="104"/>
      <c r="C207" s="105"/>
      <c r="D207" s="34"/>
      <c r="E207" s="34"/>
      <c r="F207" s="3">
        <v>2025</v>
      </c>
      <c r="G207" s="4">
        <f t="shared" si="40"/>
        <v>1371921.2</v>
      </c>
      <c r="H207" s="4">
        <f t="shared" si="40"/>
        <v>0</v>
      </c>
      <c r="I207" s="15">
        <f>I169+I168+I167+I165+I163+I161+I159+I157+I155+I153+I151+I149+I147+I145+I143+I141+I139+I137+I135+I133+I131+I129+I127+I125+I123+I121+I119+I117</f>
        <v>0</v>
      </c>
      <c r="J207" s="15">
        <f aca="true" t="shared" si="43" ref="J207:P207">J169+J168+J167+J165+J163+J161+J159+J157+J155+J153+J151+J149+J147+J145+J143+J141+J139+J137+J135+J133+J131+J129+J127+J125+J123+J121+J119+J117</f>
        <v>0</v>
      </c>
      <c r="K207" s="15">
        <f t="shared" si="43"/>
        <v>0</v>
      </c>
      <c r="L207" s="15">
        <f t="shared" si="43"/>
        <v>0</v>
      </c>
      <c r="M207" s="15">
        <f t="shared" si="43"/>
        <v>0</v>
      </c>
      <c r="N207" s="15">
        <f t="shared" si="43"/>
        <v>0</v>
      </c>
      <c r="O207" s="15">
        <f t="shared" si="43"/>
        <v>1371921.2</v>
      </c>
      <c r="P207" s="15">
        <f t="shared" si="43"/>
        <v>0</v>
      </c>
      <c r="Q207" s="35"/>
    </row>
    <row r="208" spans="1:17" ht="17.25" customHeight="1">
      <c r="A208" s="99"/>
      <c r="B208" s="100" t="s">
        <v>52</v>
      </c>
      <c r="C208" s="101"/>
      <c r="D208" s="32"/>
      <c r="E208" s="32"/>
      <c r="F208" s="12" t="s">
        <v>30</v>
      </c>
      <c r="G208" s="13">
        <f>I208+K208+M208+O208</f>
        <v>211.4</v>
      </c>
      <c r="H208" s="13">
        <f t="shared" si="40"/>
        <v>211.4</v>
      </c>
      <c r="I208" s="13">
        <f>I209+I210+I211+I212+I213+I214+I215+I216+I217+I218+I219</f>
        <v>211.4</v>
      </c>
      <c r="J208" s="13">
        <f aca="true" t="shared" si="44" ref="J208:P208">J209+J210+J211+J212+J213+J214+J215+J216+J217+J218+J219</f>
        <v>211.4</v>
      </c>
      <c r="K208" s="13">
        <f t="shared" si="44"/>
        <v>0</v>
      </c>
      <c r="L208" s="13">
        <f t="shared" si="44"/>
        <v>0</v>
      </c>
      <c r="M208" s="13">
        <f t="shared" si="44"/>
        <v>0</v>
      </c>
      <c r="N208" s="13">
        <f t="shared" si="44"/>
        <v>0</v>
      </c>
      <c r="O208" s="13">
        <f t="shared" si="44"/>
        <v>0</v>
      </c>
      <c r="P208" s="13">
        <f t="shared" si="44"/>
        <v>0</v>
      </c>
      <c r="Q208" s="35"/>
    </row>
    <row r="209" spans="1:17" ht="17.25" customHeight="1">
      <c r="A209" s="99"/>
      <c r="B209" s="102"/>
      <c r="C209" s="103"/>
      <c r="D209" s="33"/>
      <c r="E209" s="33"/>
      <c r="F209" s="3">
        <v>2015</v>
      </c>
      <c r="G209" s="4">
        <f t="shared" si="40"/>
        <v>111.4</v>
      </c>
      <c r="H209" s="4">
        <f t="shared" si="40"/>
        <v>111.4</v>
      </c>
      <c r="I209" s="4">
        <f aca="true" t="shared" si="45" ref="I209:P209">I27+I29+I31+I84+I85+I86+I83</f>
        <v>111.4</v>
      </c>
      <c r="J209" s="4">
        <f t="shared" si="45"/>
        <v>111.4</v>
      </c>
      <c r="K209" s="4">
        <f t="shared" si="45"/>
        <v>0</v>
      </c>
      <c r="L209" s="4">
        <f t="shared" si="45"/>
        <v>0</v>
      </c>
      <c r="M209" s="4">
        <f t="shared" si="45"/>
        <v>0</v>
      </c>
      <c r="N209" s="4">
        <f t="shared" si="45"/>
        <v>0</v>
      </c>
      <c r="O209" s="4">
        <f t="shared" si="45"/>
        <v>0</v>
      </c>
      <c r="P209" s="4">
        <f t="shared" si="45"/>
        <v>0</v>
      </c>
      <c r="Q209" s="35"/>
    </row>
    <row r="210" spans="1:17" ht="17.25" customHeight="1">
      <c r="A210" s="99"/>
      <c r="B210" s="102"/>
      <c r="C210" s="103"/>
      <c r="D210" s="33"/>
      <c r="E210" s="33"/>
      <c r="F210" s="3">
        <v>2016</v>
      </c>
      <c r="G210" s="4">
        <f t="shared" si="40"/>
        <v>67</v>
      </c>
      <c r="H210" s="4">
        <f t="shared" si="40"/>
        <v>67</v>
      </c>
      <c r="I210" s="4">
        <f aca="true" t="shared" si="46" ref="I210:P210">I73+I35+I68+I57</f>
        <v>67</v>
      </c>
      <c r="J210" s="4">
        <f t="shared" si="46"/>
        <v>67</v>
      </c>
      <c r="K210" s="4">
        <f t="shared" si="46"/>
        <v>0</v>
      </c>
      <c r="L210" s="4">
        <f t="shared" si="46"/>
        <v>0</v>
      </c>
      <c r="M210" s="4">
        <f t="shared" si="46"/>
        <v>0</v>
      </c>
      <c r="N210" s="4">
        <f t="shared" si="46"/>
        <v>0</v>
      </c>
      <c r="O210" s="4">
        <f t="shared" si="46"/>
        <v>0</v>
      </c>
      <c r="P210" s="4">
        <f t="shared" si="46"/>
        <v>0</v>
      </c>
      <c r="Q210" s="35"/>
    </row>
    <row r="211" spans="1:17" ht="17.25" customHeight="1">
      <c r="A211" s="99"/>
      <c r="B211" s="102"/>
      <c r="C211" s="103"/>
      <c r="D211" s="33"/>
      <c r="E211" s="33"/>
      <c r="F211" s="3">
        <v>2017</v>
      </c>
      <c r="G211" s="4">
        <f t="shared" si="40"/>
        <v>0</v>
      </c>
      <c r="H211" s="4">
        <f t="shared" si="40"/>
        <v>0</v>
      </c>
      <c r="I211" s="4">
        <v>0</v>
      </c>
      <c r="J211" s="4">
        <v>0</v>
      </c>
      <c r="K211" s="4">
        <v>0</v>
      </c>
      <c r="L211" s="4">
        <v>0</v>
      </c>
      <c r="M211" s="4">
        <v>0</v>
      </c>
      <c r="N211" s="4">
        <v>0</v>
      </c>
      <c r="O211" s="4">
        <v>0</v>
      </c>
      <c r="P211" s="4">
        <v>0</v>
      </c>
      <c r="Q211" s="35"/>
    </row>
    <row r="212" spans="1:17" ht="17.25" customHeight="1">
      <c r="A212" s="99"/>
      <c r="B212" s="102"/>
      <c r="C212" s="103"/>
      <c r="D212" s="33"/>
      <c r="E212" s="33"/>
      <c r="F212" s="3">
        <v>2018</v>
      </c>
      <c r="G212" s="4">
        <f t="shared" si="40"/>
        <v>0</v>
      </c>
      <c r="H212" s="4">
        <f t="shared" si="40"/>
        <v>0</v>
      </c>
      <c r="I212" s="4">
        <v>0</v>
      </c>
      <c r="J212" s="4">
        <v>0</v>
      </c>
      <c r="K212" s="4">
        <v>0</v>
      </c>
      <c r="L212" s="4">
        <v>0</v>
      </c>
      <c r="M212" s="4">
        <v>0</v>
      </c>
      <c r="N212" s="4">
        <v>0</v>
      </c>
      <c r="O212" s="4">
        <v>0</v>
      </c>
      <c r="P212" s="4">
        <v>0</v>
      </c>
      <c r="Q212" s="35"/>
    </row>
    <row r="213" spans="1:17" ht="17.25" customHeight="1">
      <c r="A213" s="99"/>
      <c r="B213" s="102"/>
      <c r="C213" s="103"/>
      <c r="D213" s="33"/>
      <c r="E213" s="33"/>
      <c r="F213" s="3">
        <v>2019</v>
      </c>
      <c r="G213" s="4">
        <f>I213+K213+M213+O213</f>
        <v>0</v>
      </c>
      <c r="H213" s="4">
        <f t="shared" si="40"/>
        <v>0</v>
      </c>
      <c r="I213" s="4">
        <v>0</v>
      </c>
      <c r="J213" s="4">
        <v>0</v>
      </c>
      <c r="K213" s="4">
        <v>0</v>
      </c>
      <c r="L213" s="4">
        <v>0</v>
      </c>
      <c r="M213" s="4">
        <v>0</v>
      </c>
      <c r="N213" s="4">
        <v>0</v>
      </c>
      <c r="O213" s="4">
        <v>0</v>
      </c>
      <c r="P213" s="4">
        <v>0</v>
      </c>
      <c r="Q213" s="35"/>
    </row>
    <row r="214" spans="1:17" ht="17.25" customHeight="1">
      <c r="A214" s="99"/>
      <c r="B214" s="102"/>
      <c r="C214" s="103"/>
      <c r="D214" s="33"/>
      <c r="E214" s="33"/>
      <c r="F214" s="3">
        <v>2020</v>
      </c>
      <c r="G214" s="4">
        <f aca="true" t="shared" si="47" ref="G214:H229">I214+K214+M214+O214</f>
        <v>33</v>
      </c>
      <c r="H214" s="4">
        <f t="shared" si="47"/>
        <v>33</v>
      </c>
      <c r="I214" s="4">
        <f>I45+I41</f>
        <v>33</v>
      </c>
      <c r="J214" s="4">
        <f aca="true" t="shared" si="48" ref="J214:P214">J45+J41</f>
        <v>33</v>
      </c>
      <c r="K214" s="4">
        <f t="shared" si="48"/>
        <v>0</v>
      </c>
      <c r="L214" s="4">
        <f t="shared" si="48"/>
        <v>0</v>
      </c>
      <c r="M214" s="4">
        <f t="shared" si="48"/>
        <v>0</v>
      </c>
      <c r="N214" s="4">
        <f t="shared" si="48"/>
        <v>0</v>
      </c>
      <c r="O214" s="4">
        <f t="shared" si="48"/>
        <v>0</v>
      </c>
      <c r="P214" s="4">
        <f t="shared" si="48"/>
        <v>0</v>
      </c>
      <c r="Q214" s="35"/>
    </row>
    <row r="215" spans="1:17" ht="21.75" customHeight="1">
      <c r="A215" s="99"/>
      <c r="B215" s="102"/>
      <c r="C215" s="103"/>
      <c r="D215" s="33"/>
      <c r="E215" s="33"/>
      <c r="F215" s="3">
        <v>2021</v>
      </c>
      <c r="G215" s="4">
        <f t="shared" si="47"/>
        <v>0</v>
      </c>
      <c r="H215" s="4">
        <f t="shared" si="47"/>
        <v>0</v>
      </c>
      <c r="I215" s="16">
        <v>0</v>
      </c>
      <c r="J215" s="16">
        <v>0</v>
      </c>
      <c r="K215" s="16">
        <v>0</v>
      </c>
      <c r="L215" s="16">
        <v>0</v>
      </c>
      <c r="M215" s="16">
        <v>0</v>
      </c>
      <c r="N215" s="16">
        <v>0</v>
      </c>
      <c r="O215" s="16">
        <v>0</v>
      </c>
      <c r="P215" s="16">
        <v>0</v>
      </c>
      <c r="Q215" s="35"/>
    </row>
    <row r="216" spans="1:17" ht="21.75" customHeight="1">
      <c r="A216" s="99"/>
      <c r="B216" s="102"/>
      <c r="C216" s="103"/>
      <c r="D216" s="33"/>
      <c r="E216" s="33"/>
      <c r="F216" s="3">
        <v>2022</v>
      </c>
      <c r="G216" s="4">
        <f t="shared" si="47"/>
        <v>0</v>
      </c>
      <c r="H216" s="4">
        <f t="shared" si="47"/>
        <v>0</v>
      </c>
      <c r="I216" s="16">
        <v>0</v>
      </c>
      <c r="J216" s="16">
        <v>0</v>
      </c>
      <c r="K216" s="16">
        <v>0</v>
      </c>
      <c r="L216" s="16">
        <v>0</v>
      </c>
      <c r="M216" s="16">
        <v>0</v>
      </c>
      <c r="N216" s="16">
        <v>0</v>
      </c>
      <c r="O216" s="16">
        <v>0</v>
      </c>
      <c r="P216" s="16">
        <v>0</v>
      </c>
      <c r="Q216" s="35"/>
    </row>
    <row r="217" spans="1:17" ht="21.75" customHeight="1">
      <c r="A217" s="99"/>
      <c r="B217" s="102"/>
      <c r="C217" s="103"/>
      <c r="D217" s="33"/>
      <c r="E217" s="33"/>
      <c r="F217" s="3">
        <v>2023</v>
      </c>
      <c r="G217" s="4">
        <f t="shared" si="47"/>
        <v>0</v>
      </c>
      <c r="H217" s="4">
        <f t="shared" si="47"/>
        <v>0</v>
      </c>
      <c r="I217" s="16">
        <v>0</v>
      </c>
      <c r="J217" s="16">
        <v>0</v>
      </c>
      <c r="K217" s="16">
        <v>0</v>
      </c>
      <c r="L217" s="16">
        <v>0</v>
      </c>
      <c r="M217" s="16">
        <v>0</v>
      </c>
      <c r="N217" s="16">
        <v>0</v>
      </c>
      <c r="O217" s="16">
        <v>0</v>
      </c>
      <c r="P217" s="16">
        <v>0</v>
      </c>
      <c r="Q217" s="35"/>
    </row>
    <row r="218" spans="1:17" ht="21.75" customHeight="1">
      <c r="A218" s="99"/>
      <c r="B218" s="102"/>
      <c r="C218" s="103"/>
      <c r="D218" s="33"/>
      <c r="E218" s="33"/>
      <c r="F218" s="3">
        <v>2024</v>
      </c>
      <c r="G218" s="4">
        <f t="shared" si="47"/>
        <v>0</v>
      </c>
      <c r="H218" s="4">
        <f t="shared" si="47"/>
        <v>0</v>
      </c>
      <c r="I218" s="16">
        <v>0</v>
      </c>
      <c r="J218" s="16">
        <v>0</v>
      </c>
      <c r="K218" s="16">
        <v>0</v>
      </c>
      <c r="L218" s="16">
        <v>0</v>
      </c>
      <c r="M218" s="16">
        <v>0</v>
      </c>
      <c r="N218" s="16">
        <v>0</v>
      </c>
      <c r="O218" s="16">
        <v>0</v>
      </c>
      <c r="P218" s="16">
        <v>0</v>
      </c>
      <c r="Q218" s="35"/>
    </row>
    <row r="219" spans="1:17" ht="21.75" customHeight="1">
      <c r="A219" s="99"/>
      <c r="B219" s="104"/>
      <c r="C219" s="105"/>
      <c r="D219" s="34"/>
      <c r="E219" s="34"/>
      <c r="F219" s="3">
        <v>2025</v>
      </c>
      <c r="G219" s="4">
        <f t="shared" si="47"/>
        <v>0</v>
      </c>
      <c r="H219" s="4">
        <f t="shared" si="47"/>
        <v>0</v>
      </c>
      <c r="I219" s="16">
        <v>0</v>
      </c>
      <c r="J219" s="16">
        <v>0</v>
      </c>
      <c r="K219" s="16">
        <v>0</v>
      </c>
      <c r="L219" s="16">
        <v>0</v>
      </c>
      <c r="M219" s="16">
        <v>0</v>
      </c>
      <c r="N219" s="16">
        <v>0</v>
      </c>
      <c r="O219" s="16">
        <v>0</v>
      </c>
      <c r="P219" s="16">
        <v>0</v>
      </c>
      <c r="Q219" s="35"/>
    </row>
    <row r="220" spans="1:17" ht="18" customHeight="1">
      <c r="A220" s="99"/>
      <c r="B220" s="101" t="s">
        <v>50</v>
      </c>
      <c r="C220" s="101"/>
      <c r="D220" s="32"/>
      <c r="E220" s="32"/>
      <c r="F220" s="12" t="s">
        <v>30</v>
      </c>
      <c r="G220" s="13">
        <f t="shared" si="47"/>
        <v>6127</v>
      </c>
      <c r="H220" s="13">
        <f t="shared" si="40"/>
        <v>0</v>
      </c>
      <c r="I220" s="13">
        <f>I221+I222+I223+I224+I225+I226+I227+I228+I229+I230+I231</f>
        <v>1531.8</v>
      </c>
      <c r="J220" s="13">
        <f aca="true" t="shared" si="49" ref="J220:P220">J221+J222+J223+J224+J225+J226+J227+J228+J229+J230+J231</f>
        <v>0</v>
      </c>
      <c r="K220" s="13">
        <f t="shared" si="49"/>
        <v>0</v>
      </c>
      <c r="L220" s="13">
        <f t="shared" si="49"/>
        <v>0</v>
      </c>
      <c r="M220" s="13">
        <f t="shared" si="49"/>
        <v>4595.2</v>
      </c>
      <c r="N220" s="13">
        <f t="shared" si="49"/>
        <v>0</v>
      </c>
      <c r="O220" s="13">
        <f t="shared" si="49"/>
        <v>0</v>
      </c>
      <c r="P220" s="13">
        <f t="shared" si="49"/>
        <v>0</v>
      </c>
      <c r="Q220" s="35"/>
    </row>
    <row r="221" spans="1:17" ht="21.75" customHeight="1">
      <c r="A221" s="99"/>
      <c r="B221" s="103"/>
      <c r="C221" s="103"/>
      <c r="D221" s="33"/>
      <c r="E221" s="33"/>
      <c r="F221" s="3">
        <v>2015</v>
      </c>
      <c r="G221" s="4">
        <f t="shared" si="47"/>
        <v>0</v>
      </c>
      <c r="H221" s="4">
        <f t="shared" si="47"/>
        <v>0</v>
      </c>
      <c r="I221" s="4">
        <v>0</v>
      </c>
      <c r="J221" s="4">
        <v>0</v>
      </c>
      <c r="K221" s="4">
        <v>0</v>
      </c>
      <c r="L221" s="4">
        <v>0</v>
      </c>
      <c r="M221" s="4">
        <v>0</v>
      </c>
      <c r="N221" s="4">
        <v>0</v>
      </c>
      <c r="O221" s="4">
        <v>0</v>
      </c>
      <c r="P221" s="4">
        <v>0</v>
      </c>
      <c r="Q221" s="35"/>
    </row>
    <row r="222" spans="1:17" ht="19.5" customHeight="1">
      <c r="A222" s="99"/>
      <c r="B222" s="103"/>
      <c r="C222" s="103"/>
      <c r="D222" s="33"/>
      <c r="E222" s="33"/>
      <c r="F222" s="3">
        <v>2016</v>
      </c>
      <c r="G222" s="4">
        <f t="shared" si="47"/>
        <v>0</v>
      </c>
      <c r="H222" s="4">
        <f t="shared" si="47"/>
        <v>0</v>
      </c>
      <c r="I222" s="4">
        <v>0</v>
      </c>
      <c r="J222" s="4">
        <v>0</v>
      </c>
      <c r="K222" s="4">
        <v>0</v>
      </c>
      <c r="L222" s="4">
        <v>0</v>
      </c>
      <c r="M222" s="4">
        <v>0</v>
      </c>
      <c r="N222" s="4">
        <v>0</v>
      </c>
      <c r="O222" s="4">
        <v>0</v>
      </c>
      <c r="P222" s="4">
        <v>0</v>
      </c>
      <c r="Q222" s="35"/>
    </row>
    <row r="223" spans="1:17" ht="18.75" customHeight="1">
      <c r="A223" s="99"/>
      <c r="B223" s="103"/>
      <c r="C223" s="103"/>
      <c r="D223" s="33"/>
      <c r="E223" s="33"/>
      <c r="F223" s="3">
        <v>2017</v>
      </c>
      <c r="G223" s="4">
        <f t="shared" si="47"/>
        <v>0</v>
      </c>
      <c r="H223" s="4">
        <f t="shared" si="47"/>
        <v>0</v>
      </c>
      <c r="I223" s="4">
        <v>0</v>
      </c>
      <c r="J223" s="4">
        <f aca="true" t="shared" si="50" ref="J223:P223">J171</f>
        <v>0</v>
      </c>
      <c r="K223" s="4">
        <f t="shared" si="50"/>
        <v>0</v>
      </c>
      <c r="L223" s="4">
        <f t="shared" si="50"/>
        <v>0</v>
      </c>
      <c r="M223" s="4">
        <v>0</v>
      </c>
      <c r="N223" s="4">
        <f t="shared" si="50"/>
        <v>0</v>
      </c>
      <c r="O223" s="4">
        <f t="shared" si="50"/>
        <v>0</v>
      </c>
      <c r="P223" s="4">
        <f t="shared" si="50"/>
        <v>0</v>
      </c>
      <c r="Q223" s="35"/>
    </row>
    <row r="224" spans="1:17" ht="17.25" customHeight="1">
      <c r="A224" s="99"/>
      <c r="B224" s="103"/>
      <c r="C224" s="103"/>
      <c r="D224" s="33"/>
      <c r="E224" s="33"/>
      <c r="F224" s="3">
        <v>2018</v>
      </c>
      <c r="G224" s="4">
        <f t="shared" si="47"/>
        <v>0</v>
      </c>
      <c r="H224" s="4">
        <f t="shared" si="47"/>
        <v>0</v>
      </c>
      <c r="I224" s="4">
        <v>0</v>
      </c>
      <c r="J224" s="4">
        <f aca="true" t="shared" si="51" ref="J224:P224">J171</f>
        <v>0</v>
      </c>
      <c r="K224" s="4">
        <f t="shared" si="51"/>
        <v>0</v>
      </c>
      <c r="L224" s="4">
        <f t="shared" si="51"/>
        <v>0</v>
      </c>
      <c r="M224" s="4">
        <v>0</v>
      </c>
      <c r="N224" s="4">
        <f t="shared" si="51"/>
        <v>0</v>
      </c>
      <c r="O224" s="4">
        <f t="shared" si="51"/>
        <v>0</v>
      </c>
      <c r="P224" s="4">
        <f t="shared" si="51"/>
        <v>0</v>
      </c>
      <c r="Q224" s="35"/>
    </row>
    <row r="225" spans="1:17" ht="17.25" customHeight="1">
      <c r="A225" s="99"/>
      <c r="B225" s="103"/>
      <c r="C225" s="103"/>
      <c r="D225" s="33"/>
      <c r="E225" s="33"/>
      <c r="F225" s="3">
        <v>2019</v>
      </c>
      <c r="G225" s="4">
        <f t="shared" si="47"/>
        <v>0</v>
      </c>
      <c r="H225" s="4">
        <f t="shared" si="47"/>
        <v>0</v>
      </c>
      <c r="I225" s="4">
        <v>0</v>
      </c>
      <c r="J225" s="4">
        <f aca="true" t="shared" si="52" ref="J225:P225">J171</f>
        <v>0</v>
      </c>
      <c r="K225" s="4">
        <f t="shared" si="52"/>
        <v>0</v>
      </c>
      <c r="L225" s="4">
        <f t="shared" si="52"/>
        <v>0</v>
      </c>
      <c r="M225" s="4">
        <v>0</v>
      </c>
      <c r="N225" s="4">
        <f t="shared" si="52"/>
        <v>0</v>
      </c>
      <c r="O225" s="4">
        <f t="shared" si="52"/>
        <v>0</v>
      </c>
      <c r="P225" s="4">
        <f t="shared" si="52"/>
        <v>0</v>
      </c>
      <c r="Q225" s="35"/>
    </row>
    <row r="226" spans="1:17" ht="17.25" customHeight="1">
      <c r="A226" s="99"/>
      <c r="B226" s="103"/>
      <c r="C226" s="103"/>
      <c r="D226" s="33"/>
      <c r="E226" s="33"/>
      <c r="F226" s="3">
        <v>2020</v>
      </c>
      <c r="G226" s="4">
        <f t="shared" si="47"/>
        <v>0</v>
      </c>
      <c r="H226" s="4">
        <f t="shared" si="47"/>
        <v>0</v>
      </c>
      <c r="I226" s="4">
        <v>0</v>
      </c>
      <c r="J226" s="4">
        <f aca="true" t="shared" si="53" ref="J226:P226">J171</f>
        <v>0</v>
      </c>
      <c r="K226" s="4">
        <f t="shared" si="53"/>
        <v>0</v>
      </c>
      <c r="L226" s="4">
        <f t="shared" si="53"/>
        <v>0</v>
      </c>
      <c r="M226" s="4">
        <v>0</v>
      </c>
      <c r="N226" s="4">
        <f t="shared" si="53"/>
        <v>0</v>
      </c>
      <c r="O226" s="4">
        <f t="shared" si="53"/>
        <v>0</v>
      </c>
      <c r="P226" s="4">
        <f t="shared" si="53"/>
        <v>0</v>
      </c>
      <c r="Q226" s="35"/>
    </row>
    <row r="227" spans="1:17" ht="21.75" customHeight="1">
      <c r="A227" s="99"/>
      <c r="B227" s="103"/>
      <c r="C227" s="103"/>
      <c r="D227" s="33"/>
      <c r="E227" s="33"/>
      <c r="F227" s="3">
        <v>2021</v>
      </c>
      <c r="G227" s="4">
        <f t="shared" si="47"/>
        <v>0</v>
      </c>
      <c r="H227" s="4">
        <f t="shared" si="47"/>
        <v>0</v>
      </c>
      <c r="I227" s="16">
        <v>0</v>
      </c>
      <c r="J227" s="16">
        <v>0</v>
      </c>
      <c r="K227" s="16">
        <v>0</v>
      </c>
      <c r="L227" s="16">
        <v>0</v>
      </c>
      <c r="M227" s="16">
        <v>0</v>
      </c>
      <c r="N227" s="16">
        <v>0</v>
      </c>
      <c r="O227" s="16">
        <v>0</v>
      </c>
      <c r="P227" s="16">
        <v>0</v>
      </c>
      <c r="Q227" s="35"/>
    </row>
    <row r="228" spans="1:18" ht="21.75" customHeight="1">
      <c r="A228" s="99"/>
      <c r="B228" s="103"/>
      <c r="C228" s="103"/>
      <c r="D228" s="33"/>
      <c r="E228" s="33"/>
      <c r="F228" s="3">
        <v>2022</v>
      </c>
      <c r="G228" s="4">
        <f t="shared" si="47"/>
        <v>0</v>
      </c>
      <c r="H228" s="4">
        <f t="shared" si="47"/>
        <v>0</v>
      </c>
      <c r="I228" s="16">
        <v>0</v>
      </c>
      <c r="J228" s="16">
        <v>0</v>
      </c>
      <c r="K228" s="16">
        <v>0</v>
      </c>
      <c r="L228" s="16">
        <v>0</v>
      </c>
      <c r="M228" s="16">
        <v>0</v>
      </c>
      <c r="N228" s="16">
        <v>0</v>
      </c>
      <c r="O228" s="16">
        <v>0</v>
      </c>
      <c r="P228" s="16">
        <v>0</v>
      </c>
      <c r="Q228" s="17"/>
      <c r="R228" s="18"/>
    </row>
    <row r="229" spans="1:18" ht="21.75" customHeight="1">
      <c r="A229" s="99"/>
      <c r="B229" s="103"/>
      <c r="C229" s="103"/>
      <c r="D229" s="33"/>
      <c r="E229" s="33"/>
      <c r="F229" s="3">
        <v>2023</v>
      </c>
      <c r="G229" s="4">
        <f t="shared" si="47"/>
        <v>0</v>
      </c>
      <c r="H229" s="4">
        <f t="shared" si="47"/>
        <v>0</v>
      </c>
      <c r="I229" s="16">
        <v>0</v>
      </c>
      <c r="J229" s="16">
        <v>0</v>
      </c>
      <c r="K229" s="16">
        <v>0</v>
      </c>
      <c r="L229" s="16">
        <v>0</v>
      </c>
      <c r="M229" s="16">
        <v>0</v>
      </c>
      <c r="N229" s="16">
        <v>0</v>
      </c>
      <c r="O229" s="16">
        <v>0</v>
      </c>
      <c r="P229" s="16">
        <v>0</v>
      </c>
      <c r="Q229" s="17"/>
      <c r="R229" s="18"/>
    </row>
    <row r="230" spans="1:18" ht="21.75" customHeight="1">
      <c r="A230" s="99"/>
      <c r="B230" s="103"/>
      <c r="C230" s="103"/>
      <c r="D230" s="33"/>
      <c r="E230" s="33"/>
      <c r="F230" s="3">
        <v>2024</v>
      </c>
      <c r="G230" s="4">
        <f>I230+K230+M230+O230</f>
        <v>0</v>
      </c>
      <c r="H230" s="4">
        <f>J230+L230+N230+P230</f>
        <v>0</v>
      </c>
      <c r="I230" s="16">
        <v>0</v>
      </c>
      <c r="J230" s="16">
        <f aca="true" t="shared" si="54" ref="J230:P230">J171</f>
        <v>0</v>
      </c>
      <c r="K230" s="16">
        <f t="shared" si="54"/>
        <v>0</v>
      </c>
      <c r="L230" s="16">
        <f t="shared" si="54"/>
        <v>0</v>
      </c>
      <c r="M230" s="16">
        <v>0</v>
      </c>
      <c r="N230" s="16">
        <f t="shared" si="54"/>
        <v>0</v>
      </c>
      <c r="O230" s="16">
        <f t="shared" si="54"/>
        <v>0</v>
      </c>
      <c r="P230" s="16">
        <f t="shared" si="54"/>
        <v>0</v>
      </c>
      <c r="Q230" s="17"/>
      <c r="R230" s="18"/>
    </row>
    <row r="231" spans="1:18" ht="21.75" customHeight="1">
      <c r="A231" s="99"/>
      <c r="B231" s="105"/>
      <c r="C231" s="105"/>
      <c r="D231" s="34"/>
      <c r="E231" s="34"/>
      <c r="F231" s="3">
        <v>2025</v>
      </c>
      <c r="G231" s="4">
        <f>I231+K231+M231+O231</f>
        <v>6127</v>
      </c>
      <c r="H231" s="4">
        <f>J231+L231+N231+P231</f>
        <v>0</v>
      </c>
      <c r="I231" s="16">
        <f>I171</f>
        <v>1531.8</v>
      </c>
      <c r="J231" s="16">
        <f aca="true" t="shared" si="55" ref="J231:P231">J171</f>
        <v>0</v>
      </c>
      <c r="K231" s="16">
        <f t="shared" si="55"/>
        <v>0</v>
      </c>
      <c r="L231" s="16">
        <f t="shared" si="55"/>
        <v>0</v>
      </c>
      <c r="M231" s="16">
        <f t="shared" si="55"/>
        <v>4595.2</v>
      </c>
      <c r="N231" s="16">
        <f t="shared" si="55"/>
        <v>0</v>
      </c>
      <c r="O231" s="16">
        <f t="shared" si="55"/>
        <v>0</v>
      </c>
      <c r="P231" s="16">
        <f t="shared" si="55"/>
        <v>0</v>
      </c>
      <c r="Q231" s="17"/>
      <c r="R231" s="18"/>
    </row>
    <row r="232" spans="1:18" ht="32.25" customHeight="1">
      <c r="A232" s="106" t="s">
        <v>47</v>
      </c>
      <c r="B232" s="106"/>
      <c r="C232" s="106"/>
      <c r="D232" s="106"/>
      <c r="E232" s="106"/>
      <c r="F232" s="106"/>
      <c r="G232" s="106"/>
      <c r="H232" s="106"/>
      <c r="I232" s="106"/>
      <c r="J232" s="106"/>
      <c r="K232" s="106"/>
      <c r="L232" s="106"/>
      <c r="M232" s="106"/>
      <c r="N232" s="106"/>
      <c r="O232" s="106"/>
      <c r="P232" s="106"/>
      <c r="Q232" s="106"/>
      <c r="R232" s="19"/>
    </row>
    <row r="233" spans="1:18" ht="15">
      <c r="A233" s="20"/>
      <c r="I233" s="21"/>
      <c r="J233" s="21"/>
      <c r="R233" s="18"/>
    </row>
    <row r="234" spans="1:18" ht="32.25" customHeight="1">
      <c r="A234" s="98" t="s">
        <v>49</v>
      </c>
      <c r="B234" s="98"/>
      <c r="C234" s="98"/>
      <c r="D234" s="98"/>
      <c r="E234" s="98"/>
      <c r="F234" s="98"/>
      <c r="G234" s="98"/>
      <c r="H234" s="98"/>
      <c r="I234" s="98"/>
      <c r="J234" s="98"/>
      <c r="K234" s="98"/>
      <c r="L234" s="98"/>
      <c r="M234" s="98"/>
      <c r="N234" s="98"/>
      <c r="O234" s="98"/>
      <c r="P234" s="98"/>
      <c r="Q234" s="98"/>
      <c r="R234" s="19"/>
    </row>
    <row r="235" spans="1:18" ht="15">
      <c r="A235" s="20"/>
      <c r="I235" s="21"/>
      <c r="J235" s="21"/>
      <c r="R235" s="18"/>
    </row>
    <row r="236" spans="1:18" ht="33.75" customHeight="1">
      <c r="A236" s="98"/>
      <c r="B236" s="98"/>
      <c r="C236" s="98"/>
      <c r="D236" s="98"/>
      <c r="E236" s="98"/>
      <c r="F236" s="98"/>
      <c r="G236" s="98"/>
      <c r="H236" s="98"/>
      <c r="I236" s="98"/>
      <c r="J236" s="98"/>
      <c r="K236" s="98"/>
      <c r="L236" s="98"/>
      <c r="M236" s="98"/>
      <c r="N236" s="98"/>
      <c r="O236" s="98"/>
      <c r="P236" s="98"/>
      <c r="Q236" s="98"/>
      <c r="R236" s="18"/>
    </row>
    <row r="237" spans="1:18" ht="15">
      <c r="A237" s="20"/>
      <c r="I237" s="21"/>
      <c r="J237" s="21"/>
      <c r="R237" s="18"/>
    </row>
    <row r="238" spans="1:10" ht="15">
      <c r="A238" s="20"/>
      <c r="G238" s="22"/>
      <c r="I238" s="21"/>
      <c r="J238" s="21"/>
    </row>
    <row r="239" spans="1:9" ht="15">
      <c r="A239" s="20"/>
      <c r="G239" s="22"/>
      <c r="I239" s="31"/>
    </row>
    <row r="240" spans="1:13" ht="15">
      <c r="A240" s="20"/>
      <c r="C240" s="23"/>
      <c r="D240" s="24"/>
      <c r="E240" s="24"/>
      <c r="I240" s="31"/>
      <c r="M240" s="31"/>
    </row>
    <row r="241" spans="1:7" ht="15">
      <c r="A241" s="20"/>
      <c r="G241" s="22"/>
    </row>
    <row r="242" spans="1:7" ht="15">
      <c r="A242" s="20"/>
      <c r="G242" s="23"/>
    </row>
    <row r="243" spans="1:9" ht="15">
      <c r="A243" s="20"/>
      <c r="I243" s="22"/>
    </row>
    <row r="244" ht="15">
      <c r="A244" s="20"/>
    </row>
    <row r="245" ht="15">
      <c r="A245" s="20"/>
    </row>
    <row r="246" ht="15">
      <c r="A246" s="20"/>
    </row>
    <row r="247" spans="1:7" ht="15">
      <c r="A247" s="20"/>
      <c r="D247" s="23"/>
      <c r="E247" s="23"/>
      <c r="G247" s="22"/>
    </row>
    <row r="248" ht="15">
      <c r="A248" s="20"/>
    </row>
    <row r="249" ht="15">
      <c r="A249" s="20"/>
    </row>
    <row r="250" ht="15">
      <c r="A250" s="20"/>
    </row>
    <row r="251" ht="15">
      <c r="A251" s="20"/>
    </row>
    <row r="252" ht="15">
      <c r="A252" s="20"/>
    </row>
    <row r="253" ht="15">
      <c r="A253" s="20"/>
    </row>
    <row r="254" ht="15">
      <c r="A254" s="20"/>
    </row>
    <row r="255" ht="15">
      <c r="A255" s="20"/>
    </row>
    <row r="256" ht="15">
      <c r="A256" s="20"/>
    </row>
    <row r="257" ht="15">
      <c r="A257" s="20"/>
    </row>
    <row r="258" ht="15">
      <c r="A258" s="20"/>
    </row>
    <row r="259" ht="15">
      <c r="A259" s="20"/>
    </row>
    <row r="260" ht="15">
      <c r="A260" s="20"/>
    </row>
    <row r="261" ht="15">
      <c r="A261" s="20"/>
    </row>
    <row r="262" ht="15">
      <c r="A262" s="20"/>
    </row>
    <row r="263" ht="15">
      <c r="A263" s="20"/>
    </row>
    <row r="264" ht="15">
      <c r="A264" s="20"/>
    </row>
    <row r="265" ht="15">
      <c r="A265" s="20"/>
    </row>
    <row r="266" ht="15">
      <c r="A266" s="20"/>
    </row>
    <row r="267" ht="15">
      <c r="A267" s="20"/>
    </row>
    <row r="268" ht="15">
      <c r="A268" s="20"/>
    </row>
    <row r="269" ht="15">
      <c r="A269" s="20"/>
    </row>
    <row r="270" ht="15">
      <c r="A270" s="20"/>
    </row>
    <row r="271" ht="15">
      <c r="A271" s="20"/>
    </row>
    <row r="272" ht="15">
      <c r="A272" s="20"/>
    </row>
    <row r="273" ht="15">
      <c r="A273" s="20"/>
    </row>
    <row r="274" ht="15">
      <c r="A274" s="20"/>
    </row>
    <row r="275" ht="15">
      <c r="A275" s="20"/>
    </row>
    <row r="276" ht="15">
      <c r="A276" s="20"/>
    </row>
    <row r="277" ht="15">
      <c r="A277" s="20"/>
    </row>
    <row r="278" ht="15">
      <c r="A278" s="20"/>
    </row>
    <row r="279" ht="15">
      <c r="A279" s="20"/>
    </row>
    <row r="280" ht="15">
      <c r="A280" s="20"/>
    </row>
    <row r="281" ht="15">
      <c r="A281" s="20"/>
    </row>
    <row r="282" ht="15">
      <c r="A282" s="20"/>
    </row>
    <row r="283" ht="15">
      <c r="A283" s="20"/>
    </row>
    <row r="284" ht="15">
      <c r="A284" s="20"/>
    </row>
    <row r="285" ht="15">
      <c r="A285" s="20"/>
    </row>
    <row r="286" ht="15">
      <c r="A286" s="20"/>
    </row>
    <row r="287" ht="15">
      <c r="A287" s="20"/>
    </row>
    <row r="288" ht="15">
      <c r="A288" s="20"/>
    </row>
    <row r="289" ht="15">
      <c r="A289" s="20"/>
    </row>
    <row r="290" ht="15">
      <c r="A290" s="20"/>
    </row>
    <row r="291" ht="15">
      <c r="A291" s="20"/>
    </row>
    <row r="292" ht="15">
      <c r="A292" s="20"/>
    </row>
    <row r="293" ht="15">
      <c r="A293" s="20"/>
    </row>
    <row r="294" ht="15">
      <c r="A294" s="20"/>
    </row>
    <row r="295" ht="15">
      <c r="A295" s="20"/>
    </row>
    <row r="296" ht="15">
      <c r="A296" s="20"/>
    </row>
    <row r="297" ht="15">
      <c r="A297" s="20"/>
    </row>
    <row r="298" ht="15">
      <c r="A298" s="20"/>
    </row>
    <row r="299" ht="15">
      <c r="A299" s="20"/>
    </row>
    <row r="300" ht="15">
      <c r="A300" s="20"/>
    </row>
    <row r="301" ht="15">
      <c r="A301" s="20"/>
    </row>
    <row r="302" ht="15">
      <c r="A302" s="20"/>
    </row>
    <row r="303" ht="15">
      <c r="A303" s="20"/>
    </row>
    <row r="304" ht="15">
      <c r="A304" s="20"/>
    </row>
    <row r="305" ht="15">
      <c r="A305" s="20"/>
    </row>
    <row r="306" ht="15">
      <c r="A306" s="20"/>
    </row>
    <row r="307" ht="15">
      <c r="A307" s="20"/>
    </row>
    <row r="308" ht="15">
      <c r="A308" s="20"/>
    </row>
    <row r="309" ht="15">
      <c r="A309" s="20"/>
    </row>
    <row r="310" ht="15">
      <c r="A310" s="20"/>
    </row>
    <row r="311" ht="15">
      <c r="A311" s="20"/>
    </row>
    <row r="312" ht="15">
      <c r="A312" s="20"/>
    </row>
    <row r="313" ht="15">
      <c r="A313" s="20"/>
    </row>
    <row r="314" ht="15">
      <c r="A314" s="20"/>
    </row>
    <row r="315" ht="15">
      <c r="A315" s="20"/>
    </row>
    <row r="316" ht="15">
      <c r="A316" s="20"/>
    </row>
    <row r="317" ht="15">
      <c r="A317" s="20"/>
    </row>
    <row r="318" ht="15">
      <c r="A318" s="20"/>
    </row>
    <row r="319" ht="15">
      <c r="A319" s="20"/>
    </row>
  </sheetData>
  <sheetProtection/>
  <mergeCells count="149">
    <mergeCell ref="B172:C183"/>
    <mergeCell ref="B184:C195"/>
    <mergeCell ref="B220:C231"/>
    <mergeCell ref="A164:A165"/>
    <mergeCell ref="B164:B165"/>
    <mergeCell ref="A232:Q232"/>
    <mergeCell ref="B208:C219"/>
    <mergeCell ref="B168:B169"/>
    <mergeCell ref="A234:Q234"/>
    <mergeCell ref="A236:Q236"/>
    <mergeCell ref="A166:A167"/>
    <mergeCell ref="B166:B167"/>
    <mergeCell ref="A172:A231"/>
    <mergeCell ref="A160:A161"/>
    <mergeCell ref="B160:B161"/>
    <mergeCell ref="A162:A163"/>
    <mergeCell ref="B162:B163"/>
    <mergeCell ref="B196:C207"/>
    <mergeCell ref="A158:A159"/>
    <mergeCell ref="B158:B159"/>
    <mergeCell ref="A168:A169"/>
    <mergeCell ref="B170:N170"/>
    <mergeCell ref="A154:A155"/>
    <mergeCell ref="B154:B155"/>
    <mergeCell ref="A156:A157"/>
    <mergeCell ref="B156:B157"/>
    <mergeCell ref="A150:A151"/>
    <mergeCell ref="B150:B151"/>
    <mergeCell ref="A152:A153"/>
    <mergeCell ref="B152:B153"/>
    <mergeCell ref="A146:A147"/>
    <mergeCell ref="B146:B147"/>
    <mergeCell ref="A148:A149"/>
    <mergeCell ref="B148:B149"/>
    <mergeCell ref="A142:A143"/>
    <mergeCell ref="B142:B143"/>
    <mergeCell ref="A144:A145"/>
    <mergeCell ref="B144:B145"/>
    <mergeCell ref="A138:A139"/>
    <mergeCell ref="B138:B139"/>
    <mergeCell ref="A140:A141"/>
    <mergeCell ref="B140:B141"/>
    <mergeCell ref="A134:A135"/>
    <mergeCell ref="B134:B135"/>
    <mergeCell ref="A136:A137"/>
    <mergeCell ref="B136:B137"/>
    <mergeCell ref="A130:A131"/>
    <mergeCell ref="B130:B131"/>
    <mergeCell ref="A132:A133"/>
    <mergeCell ref="B132:B133"/>
    <mergeCell ref="A128:A129"/>
    <mergeCell ref="B128:B129"/>
    <mergeCell ref="A122:A123"/>
    <mergeCell ref="B122:B123"/>
    <mergeCell ref="A124:A125"/>
    <mergeCell ref="B124:B125"/>
    <mergeCell ref="A120:A121"/>
    <mergeCell ref="B120:B121"/>
    <mergeCell ref="A105:A106"/>
    <mergeCell ref="B105:B106"/>
    <mergeCell ref="A126:A127"/>
    <mergeCell ref="B126:B127"/>
    <mergeCell ref="A116:A117"/>
    <mergeCell ref="B116:B117"/>
    <mergeCell ref="A107:A108"/>
    <mergeCell ref="B107:B108"/>
    <mergeCell ref="A118:A119"/>
    <mergeCell ref="B118:B119"/>
    <mergeCell ref="A87:A88"/>
    <mergeCell ref="B87:B88"/>
    <mergeCell ref="A92:A93"/>
    <mergeCell ref="B92:B93"/>
    <mergeCell ref="A96:A97"/>
    <mergeCell ref="B96:B97"/>
    <mergeCell ref="A101:A102"/>
    <mergeCell ref="B101:B102"/>
    <mergeCell ref="A98:A99"/>
    <mergeCell ref="B98:B99"/>
    <mergeCell ref="F64:F65"/>
    <mergeCell ref="A71:A73"/>
    <mergeCell ref="B71:B73"/>
    <mergeCell ref="A89:A90"/>
    <mergeCell ref="B89:B90"/>
    <mergeCell ref="C89:C90"/>
    <mergeCell ref="A74:A76"/>
    <mergeCell ref="C87:C88"/>
    <mergeCell ref="B75:B76"/>
    <mergeCell ref="A77:A82"/>
    <mergeCell ref="A52:A59"/>
    <mergeCell ref="B52:B59"/>
    <mergeCell ref="A60:A63"/>
    <mergeCell ref="B60:B63"/>
    <mergeCell ref="A64:A70"/>
    <mergeCell ref="B64:B70"/>
    <mergeCell ref="B78:B82"/>
    <mergeCell ref="A46:A48"/>
    <mergeCell ref="B47:B48"/>
    <mergeCell ref="A49:A51"/>
    <mergeCell ref="B49:B51"/>
    <mergeCell ref="A38:A42"/>
    <mergeCell ref="B38:B41"/>
    <mergeCell ref="A43:A45"/>
    <mergeCell ref="B43:B45"/>
    <mergeCell ref="A33:A37"/>
    <mergeCell ref="B33:B37"/>
    <mergeCell ref="F28:F29"/>
    <mergeCell ref="A30:A31"/>
    <mergeCell ref="B30:B31"/>
    <mergeCell ref="F30:F31"/>
    <mergeCell ref="A26:A27"/>
    <mergeCell ref="B26:B27"/>
    <mergeCell ref="A28:A29"/>
    <mergeCell ref="B28:B29"/>
    <mergeCell ref="B12:C23"/>
    <mergeCell ref="B24:Q24"/>
    <mergeCell ref="B25:N25"/>
    <mergeCell ref="A12:A23"/>
    <mergeCell ref="Q26:Q27"/>
    <mergeCell ref="Q28:Q29"/>
    <mergeCell ref="A103:A104"/>
    <mergeCell ref="B103:B104"/>
    <mergeCell ref="B11:Q11"/>
    <mergeCell ref="C5:C9"/>
    <mergeCell ref="F5:F9"/>
    <mergeCell ref="E5:E9"/>
    <mergeCell ref="G5:H8"/>
    <mergeCell ref="I5:P6"/>
    <mergeCell ref="Q5:Q9"/>
    <mergeCell ref="M7:N8"/>
    <mergeCell ref="A94:A95"/>
    <mergeCell ref="B94:B95"/>
    <mergeCell ref="A2:Q2"/>
    <mergeCell ref="A3:Q3"/>
    <mergeCell ref="A5:A9"/>
    <mergeCell ref="B5:B9"/>
    <mergeCell ref="D5:D9"/>
    <mergeCell ref="O7:P8"/>
    <mergeCell ref="I7:J8"/>
    <mergeCell ref="K7:L8"/>
    <mergeCell ref="Q128:Q129"/>
    <mergeCell ref="Q130:Q131"/>
    <mergeCell ref="Q132:Q133"/>
    <mergeCell ref="Q134:Q135"/>
    <mergeCell ref="Q30:Q31"/>
    <mergeCell ref="Q118:Q119"/>
    <mergeCell ref="Q120:Q121"/>
    <mergeCell ref="Q122:Q123"/>
    <mergeCell ref="Q124:Q125"/>
    <mergeCell ref="Q126:Q127"/>
  </mergeCells>
  <printOptions/>
  <pageMargins left="0.16" right="0.17" top="0.24" bottom="0.25" header="0.17" footer="0.17"/>
  <pageSetup fitToHeight="80"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mishkina</cp:lastModifiedBy>
  <cp:lastPrinted>2021-12-01T02:58:05Z</cp:lastPrinted>
  <dcterms:created xsi:type="dcterms:W3CDTF">2012-01-12T02:35:56Z</dcterms:created>
  <dcterms:modified xsi:type="dcterms:W3CDTF">2021-12-01T04:31:21Z</dcterms:modified>
  <cp:category/>
  <cp:version/>
  <cp:contentType/>
  <cp:contentStatus/>
</cp:coreProperties>
</file>