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166" yWindow="65236" windowWidth="20385" windowHeight="7320" activeTab="0"/>
  </bookViews>
  <sheets>
    <sheet name="Обеспечение АВ" sheetId="1" r:id="rId1"/>
  </sheets>
  <definedNames>
    <definedName name="_xlnm.Print_Area" localSheetId="0">'Обеспечение АВ'!$A$1:$Q$263</definedName>
  </definedNames>
  <calcPr fullCalcOnLoad="1"/>
</workbook>
</file>

<file path=xl/sharedStrings.xml><?xml version="1.0" encoding="utf-8"?>
<sst xmlns="http://schemas.openxmlformats.org/spreadsheetml/2006/main" count="209" uniqueCount="100">
  <si>
    <t>Наименования целей, задач, ведомственных целевых программ, мероприятий Подпрограммы</t>
  </si>
  <si>
    <t>Код бюджетной классификации (КЦСР, КВР)</t>
  </si>
  <si>
    <t>Срок исполнения</t>
  </si>
  <si>
    <t>Объем финансирования (тыс. рублей)</t>
  </si>
  <si>
    <t>В том числе за счет средств</t>
  </si>
  <si>
    <t>местного бюджета</t>
  </si>
  <si>
    <t>областного бюджета</t>
  </si>
  <si>
    <t>внебюджетных источников</t>
  </si>
  <si>
    <t>потребность</t>
  </si>
  <si>
    <t>утверждено</t>
  </si>
  <si>
    <t>план</t>
  </si>
  <si>
    <t>Цель Подпрограммы: расселение аварийного жилищного фонда</t>
  </si>
  <si>
    <t>всего</t>
  </si>
  <si>
    <t>Разработка и реализация механизма переселения граждан из аварийного жилищного фонда Города Томска</t>
  </si>
  <si>
    <t>Мероприятие 1.1. Расселение жилых помещений аварийного жилищного фонда Города Томска</t>
  </si>
  <si>
    <t>Администрация Города Томска (комитет жилищной политики)</t>
  </si>
  <si>
    <t>Итого по задаче 1</t>
  </si>
  <si>
    <t>Повышение качества условий проживания граждан путем переселения их из аварийного жилищного фонда Города Томска</t>
  </si>
  <si>
    <t>Итого по задаче 2</t>
  </si>
  <si>
    <t>Развитие территорий, занятых аварийным жилищным фондом Города Томска</t>
  </si>
  <si>
    <t>Итого по задаче 3</t>
  </si>
  <si>
    <t>ВСЕГО ПО ПОДПРОГРАММЕ</t>
  </si>
  <si>
    <t>1.1.</t>
  </si>
  <si>
    <t>1.1.1.</t>
  </si>
  <si>
    <t>1.2.</t>
  </si>
  <si>
    <t>1.2.1.</t>
  </si>
  <si>
    <t>1.2.2.</t>
  </si>
  <si>
    <t>1.2.3.</t>
  </si>
  <si>
    <t>Мероприятие 2.1. Приобретение путем участия в долевом строительстве многоквартирных домов за счет средств бюджета муниципального образования «Город Томск» в муниципальную собственность жилых помещений с целью последующего предоставления на соответствующем праве гражданам, занимающим жилые помещения, расположенные в многоквартирных домах, признанных аварийными и подлежащих сносу (реконструкции) или признанных непригодными для проживания и расположенных на территории муниципального образования «Город Томск»</t>
  </si>
  <si>
    <t>Мероприятие 2.3. Передача на соответствующем праве (собственность, социальный найм) гражданам, занимающим жилые помещения, расположенные в многоквартирных домах, признанных аварийными и подлежащими сносу, реконструкции или признанных непригодными для проживания и расположенных на территории муниципального образования «Город Томск», приобретенных для указанных целей жилых помещений</t>
  </si>
  <si>
    <t>1.2.4.</t>
  </si>
  <si>
    <t>Мероприятие 2.4.
Проведение оценки рыночной стоимости недвижимого имущества, расположенного в многоквартирных домах, признанных аварийными и подлежащих сносу (реконструкции) или признанных непригодным для проживания, подлежащего изъятию для муниципальных нужд, получение нотариально удостоверенной доверенности для заключения соглашений об изъятии для муниципальных нужд недвижимого имущества</t>
  </si>
  <si>
    <t>Итого в 2018</t>
  </si>
  <si>
    <t>администрация Кировского района Города Томска</t>
  </si>
  <si>
    <t>администрация Ленинского района Города Томска</t>
  </si>
  <si>
    <t>администрация Октябрьского района Города Томска</t>
  </si>
  <si>
    <t>администрация Советского района Города Томска</t>
  </si>
  <si>
    <t>1.2.5.</t>
  </si>
  <si>
    <t>1.3.1.</t>
  </si>
  <si>
    <t>1.3.</t>
  </si>
  <si>
    <t>Итого в 2019</t>
  </si>
  <si>
    <t>Мероприятие 2.5. Предоставление возмещения за изымаемые жилые помещения в случаях, предусмотренных в соглашениях с собственниками указанных жилых помещений, заключаемых в соответствии со статьей 32 Жилищного кодекса Российской Федерации</t>
  </si>
  <si>
    <t>Мероприятие 2.2. Приобретение жилых помещений гражданам, занимающим жилые помещения, расположенные в многоквартирных домах, признанных аварийными и подлежащими сносу (реконструкции), или признанные непригодными для проживания</t>
  </si>
  <si>
    <t>1.4.</t>
  </si>
  <si>
    <t>1.4.1.</t>
  </si>
  <si>
    <t>Итого по задаче 4</t>
  </si>
  <si>
    <t>Итого в 2020</t>
  </si>
  <si>
    <t>Итого в 2021</t>
  </si>
  <si>
    <t>Итого в 2022</t>
  </si>
  <si>
    <t>1.2.6.</t>
  </si>
  <si>
    <t>Мероприятие 2.6. Изготовление технических паспортов для подготовки решений об изъятии жилых помещенийх в домах, признанных аварийными и подлежащими сноску (реконструкции) для муниципальныйх нужд</t>
  </si>
  <si>
    <t>&lt;*&gt;</t>
  </si>
  <si>
    <t>администрация Города Томска</t>
  </si>
  <si>
    <t>Администрация Города Томска (комитет жилищной политики), департамент архитектуры и градостроительства администрации Города Томска</t>
  </si>
  <si>
    <t>Предусмотрены средства государственной корпорации - Фонда содействия реформированию жилищно-коммунального хозяйства для реализации регионального проекта «Обеспечение устойчивого сокращения непригодного для проживания жилищного фонда» национального проекта «Жилье и городская среда»</t>
  </si>
  <si>
    <t>федерального бюджета &lt;*&gt;</t>
  </si>
  <si>
    <t>Реализация регионального проекта «Обеспечение устойчивого сокращения непригодного для проживания жилищного фонда» национального проекта «Жилье и городская среда»</t>
  </si>
  <si>
    <t>Итого в 2023</t>
  </si>
  <si>
    <t>1.4.2.</t>
  </si>
  <si>
    <t>Задача 2 Подпрограммы</t>
  </si>
  <si>
    <t>Задача 1 Подпрограммы</t>
  </si>
  <si>
    <t>№</t>
  </si>
  <si>
    <t>Задача 4 Подпрограммы</t>
  </si>
  <si>
    <t>Задача 3 Подпрограммы.</t>
  </si>
  <si>
    <t xml:space="preserve"> Снос расселенных многоквартирных домов, признанных аварийными и подлежащими сносу</t>
  </si>
  <si>
    <t>Мероприятие 3.1. Снос расселенных многоквартирных домов, признанных аварийными и подлежащими сносу, с последующей утилизацией и снятием с кадастрового учета</t>
  </si>
  <si>
    <t>Мероприятие 4.1. Расселение домов в рамках заключенных договоров развития территории</t>
  </si>
  <si>
    <t>Мероприятие 4.2. Привлечение к решению задач Подпрограммы инвесторов через формирование предложений муниципального образования «Город Томск» по развитию застроенной территории, на которой расположены подлежащие сносу аварийные дома, посредством проведения аукционов на право заключения договора о развитии застроенной территории</t>
  </si>
  <si>
    <t xml:space="preserve">ИТОГО в 2021 </t>
  </si>
  <si>
    <t xml:space="preserve">ИТОГО в 2022 </t>
  </si>
  <si>
    <t>Задача 5 Подпрограммы</t>
  </si>
  <si>
    <t>1.5.</t>
  </si>
  <si>
    <t>1.5.1.</t>
  </si>
  <si>
    <t>Мероприятие 5.1.
Приобретение жилых помещений в целях обеспечения устойчивого сокращения непригодного для проживания жилищного фонда в рамках  основного мероприятия «Реализация регионального проекта «Обеспечение устойчивого сокращения непригодного для проживания жилищного фонда» национального проекта «Жилье и городская среда»</t>
  </si>
  <si>
    <t>1.5.2.</t>
  </si>
  <si>
    <t>Мероприятие 5.2.
Выкуп жилых помещений у собственников в целях обеспечения устойчивого сокращения непригодного для проживания жилищного фонда в рамках  основного мероприятия «Реализация регионального проекта «Обеспечение устойчивого сокращения непригодного для проживания жилищного фонда» национального проекта «Жилье и городская среда»</t>
  </si>
  <si>
    <t>Итого по задаче 5</t>
  </si>
  <si>
    <t>Уровень приоритетности мероприятий</t>
  </si>
  <si>
    <t>Критерий уровня приоритетности мероприятий</t>
  </si>
  <si>
    <t>х</t>
  </si>
  <si>
    <t>I</t>
  </si>
  <si>
    <t>А, Б, В</t>
  </si>
  <si>
    <t xml:space="preserve">ИТОГО в 2023 </t>
  </si>
  <si>
    <t>Е</t>
  </si>
  <si>
    <t>ПЕРЕЧЕНЬ МЕРОПРИЯТИЙ И РЕСУРСНОЕ ОБЕСПЕЧЕНИЕ ПОДПРОГРАММЫ «РАССЕЛЕНИЕ АВАРИЙНОГО ЖИЛЬЯ» НА 2017 - 2025 ГОДЫ</t>
  </si>
  <si>
    <t>Приложение 10 к подпрограмме «Расселение аварийного жилья»  на 2017 - 2025 годы</t>
  </si>
  <si>
    <t>Укрупненное (основное) мероприятие: Расселение жилых помещений аварийного жилищного фонда Города Томска (решается в рамках задач 1, 2, 3, 4 Подпрограммы)</t>
  </si>
  <si>
    <t>Ответственный исполнитель, соисполнители, участники</t>
  </si>
  <si>
    <t>III</t>
  </si>
  <si>
    <t>А</t>
  </si>
  <si>
    <t>Укрупненное (основное) мероприятие: Реализация регионального проекта «Обеспечение устойчивого сокращения непригодного для проживания жилищного фонда» национального проекта «Жилье и городская среда» (решается в рамках задачи 5 Подпрограммы)</t>
  </si>
  <si>
    <t>21 2 01 40010 414</t>
  </si>
  <si>
    <t xml:space="preserve">21 2 01 20540, 40010 412
</t>
  </si>
  <si>
    <t>21 2 01 99990 244</t>
  </si>
  <si>
    <t>21 2 01 99990 853, 831</t>
  </si>
  <si>
    <t xml:space="preserve"> 2120199990 244</t>
  </si>
  <si>
    <t xml:space="preserve"> 212F367483 412, 212 F367484 412, 212F36748S 412, F3 4И950 412</t>
  </si>
  <si>
    <t>212F367483 853, 831; 212 F367484 853, 831; 212F36748S 853, 831</t>
  </si>
  <si>
    <t xml:space="preserve">А, Б, В </t>
  </si>
  <si>
    <t>Приложение 11 к постановлению администрации Города Томска от 30.12.2021 № 1108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</si>
</sst>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#,##0.0"/>
    <numFmt numFmtId="194" formatCode="0.0"/>
    <numFmt numFmtId="195" formatCode="#,##0.00\ _₽"/>
  </numFmts>
  <fonts count="3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8"/>
      <color indexed="36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7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  <font>
      <sz val="6"/>
      <name val="Times New Roman"/>
      <family val="1"/>
    </font>
    <font>
      <sz val="7"/>
      <name val="Arial"/>
      <family val="2"/>
    </font>
    <font>
      <sz val="10"/>
      <name val="Times New Roman"/>
      <family val="1"/>
    </font>
    <font>
      <sz val="7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0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76">
    <xf numFmtId="0" fontId="0" fillId="0" borderId="0" xfId="0" applyAlignment="1">
      <alignment/>
    </xf>
    <xf numFmtId="0" fontId="29" fillId="24" borderId="0" xfId="0" applyFont="1" applyFill="1" applyAlignment="1">
      <alignment/>
    </xf>
    <xf numFmtId="0" fontId="30" fillId="24" borderId="0" xfId="0" applyFont="1" applyFill="1" applyAlignment="1">
      <alignment horizontal="right"/>
    </xf>
    <xf numFmtId="0" fontId="29" fillId="24" borderId="0" xfId="0" applyFont="1" applyFill="1" applyAlignment="1">
      <alignment/>
    </xf>
    <xf numFmtId="0" fontId="29" fillId="24" borderId="0" xfId="0" applyFont="1" applyFill="1" applyBorder="1" applyAlignment="1">
      <alignment/>
    </xf>
    <xf numFmtId="193" fontId="29" fillId="24" borderId="0" xfId="0" applyNumberFormat="1" applyFont="1" applyFill="1" applyAlignment="1">
      <alignment/>
    </xf>
    <xf numFmtId="4" fontId="29" fillId="24" borderId="0" xfId="0" applyNumberFormat="1" applyFont="1" applyFill="1" applyAlignment="1">
      <alignment/>
    </xf>
    <xf numFmtId="0" fontId="0" fillId="24" borderId="0" xfId="0" applyFont="1" applyFill="1" applyAlignment="1">
      <alignment/>
    </xf>
    <xf numFmtId="193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93" fontId="4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center" vertical="center" wrapText="1"/>
    </xf>
    <xf numFmtId="193" fontId="3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5" fillId="0" borderId="11" xfId="0" applyFont="1" applyFill="1" applyBorder="1" applyAlignment="1">
      <alignment horizontal="center" vertical="center" wrapText="1"/>
    </xf>
    <xf numFmtId="193" fontId="3" fillId="0" borderId="14" xfId="0" applyNumberFormat="1" applyFont="1" applyFill="1" applyBorder="1" applyAlignment="1">
      <alignment horizontal="center" vertical="center"/>
    </xf>
    <xf numFmtId="4" fontId="3" fillId="0" borderId="14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4" fontId="3" fillId="0" borderId="12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vertical="center" wrapText="1"/>
    </xf>
    <xf numFmtId="14" fontId="3" fillId="0" borderId="11" xfId="0" applyNumberFormat="1" applyFont="1" applyFill="1" applyBorder="1" applyAlignment="1">
      <alignment horizontal="center" vertical="center" wrapText="1"/>
    </xf>
    <xf numFmtId="193" fontId="3" fillId="0" borderId="0" xfId="0" applyNumberFormat="1" applyFont="1" applyFill="1" applyAlignment="1">
      <alignment horizontal="center" vertical="center"/>
    </xf>
    <xf numFmtId="193" fontId="4" fillId="0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vertical="center" wrapText="1"/>
    </xf>
    <xf numFmtId="0" fontId="3" fillId="0" borderId="11" xfId="0" applyFont="1" applyFill="1" applyBorder="1" applyAlignment="1" quotePrefix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center" vertical="center" textRotation="90" wrapText="1"/>
    </xf>
    <xf numFmtId="0" fontId="0" fillId="0" borderId="12" xfId="0" applyFont="1" applyFill="1" applyBorder="1" applyAlignment="1">
      <alignment horizontal="center" vertical="center" textRotation="90" wrapText="1"/>
    </xf>
    <xf numFmtId="0" fontId="0" fillId="0" borderId="13" xfId="0" applyFont="1" applyFill="1" applyBorder="1" applyAlignment="1">
      <alignment horizontal="center" vertical="center" textRotation="90" wrapText="1"/>
    </xf>
    <xf numFmtId="0" fontId="0" fillId="0" borderId="11" xfId="0" applyFont="1" applyFill="1" applyBorder="1" applyAlignment="1">
      <alignment horizontal="center" vertical="center" wrapText="1"/>
    </xf>
    <xf numFmtId="16" fontId="3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14" fontId="3" fillId="0" borderId="10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0" fontId="30" fillId="24" borderId="0" xfId="0" applyFont="1" applyFill="1" applyAlignment="1">
      <alignment horizontal="right" vertical="center"/>
    </xf>
    <xf numFmtId="0" fontId="29" fillId="24" borderId="0" xfId="0" applyFont="1" applyFill="1" applyAlignment="1">
      <alignment horizontal="right" vertical="center"/>
    </xf>
    <xf numFmtId="0" fontId="30" fillId="24" borderId="0" xfId="0" applyFont="1" applyFill="1" applyAlignment="1">
      <alignment horizontal="right" vertical="center" wrapText="1"/>
    </xf>
    <xf numFmtId="0" fontId="29" fillId="24" borderId="0" xfId="0" applyFont="1" applyFill="1" applyAlignment="1">
      <alignment horizontal="righ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horizontal="left" vertical="center" wrapText="1"/>
    </xf>
    <xf numFmtId="0" fontId="0" fillId="0" borderId="17" xfId="0" applyFont="1" applyFill="1" applyBorder="1" applyAlignment="1">
      <alignment horizontal="left" vertical="center" wrapText="1"/>
    </xf>
    <xf numFmtId="0" fontId="10" fillId="0" borderId="18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 vertical="center" textRotation="90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68"/>
  <sheetViews>
    <sheetView tabSelected="1" view="pageBreakPreview" zoomScaleNormal="70" zoomScaleSheetLayoutView="100" zoomScalePageLayoutView="0" workbookViewId="0" topLeftCell="A1">
      <selection activeCell="I1" sqref="I1:Q1"/>
    </sheetView>
  </sheetViews>
  <sheetFormatPr defaultColWidth="9.140625" defaultRowHeight="12.75"/>
  <cols>
    <col min="1" max="1" width="5.7109375" style="1" customWidth="1"/>
    <col min="2" max="2" width="26.421875" style="1" customWidth="1"/>
    <col min="3" max="3" width="7.140625" style="1" customWidth="1"/>
    <col min="4" max="4" width="6.140625" style="1" customWidth="1"/>
    <col min="5" max="5" width="5.7109375" style="1" customWidth="1"/>
    <col min="6" max="6" width="7.421875" style="1" customWidth="1"/>
    <col min="7" max="7" width="12.57421875" style="1" customWidth="1"/>
    <col min="8" max="8" width="9.8515625" style="1" bestFit="1" customWidth="1"/>
    <col min="9" max="9" width="11.421875" style="1" bestFit="1" customWidth="1"/>
    <col min="10" max="10" width="10.7109375" style="1" bestFit="1" customWidth="1"/>
    <col min="11" max="11" width="11.421875" style="1" customWidth="1"/>
    <col min="12" max="12" width="9.7109375" style="1" customWidth="1"/>
    <col min="13" max="13" width="9.8515625" style="1" customWidth="1"/>
    <col min="14" max="14" width="9.28125" style="1" customWidth="1"/>
    <col min="15" max="15" width="10.8515625" style="1" customWidth="1"/>
    <col min="16" max="16" width="9.140625" style="1" bestFit="1" customWidth="1"/>
    <col min="17" max="17" width="18.421875" style="1" customWidth="1"/>
    <col min="18" max="18" width="10.140625" style="1" bestFit="1" customWidth="1"/>
    <col min="19" max="19" width="10.7109375" style="1" bestFit="1" customWidth="1"/>
    <col min="20" max="16384" width="9.140625" style="1" customWidth="1"/>
  </cols>
  <sheetData>
    <row r="1" spans="9:17" ht="14.25" customHeight="1">
      <c r="I1" s="67" t="s">
        <v>99</v>
      </c>
      <c r="J1" s="68"/>
      <c r="K1" s="68"/>
      <c r="L1" s="68"/>
      <c r="M1" s="68"/>
      <c r="N1" s="68"/>
      <c r="O1" s="68"/>
      <c r="P1" s="68"/>
      <c r="Q1" s="68"/>
    </row>
    <row r="2" spans="9:17" ht="17.25" customHeight="1">
      <c r="I2" s="69" t="s">
        <v>85</v>
      </c>
      <c r="J2" s="70"/>
      <c r="K2" s="70"/>
      <c r="L2" s="70"/>
      <c r="M2" s="70"/>
      <c r="N2" s="70"/>
      <c r="O2" s="70"/>
      <c r="P2" s="70"/>
      <c r="Q2" s="70"/>
    </row>
    <row r="3" spans="11:17" ht="6" customHeight="1">
      <c r="K3" s="2"/>
      <c r="L3" s="3"/>
      <c r="M3" s="3"/>
      <c r="N3" s="3"/>
      <c r="O3" s="3"/>
      <c r="P3" s="3"/>
      <c r="Q3" s="3"/>
    </row>
    <row r="4" spans="1:17" ht="21.75" customHeight="1">
      <c r="A4" s="63" t="s">
        <v>84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</row>
    <row r="5" spans="1:17" ht="35.25" customHeight="1">
      <c r="A5" s="44" t="s">
        <v>61</v>
      </c>
      <c r="B5" s="44" t="s">
        <v>0</v>
      </c>
      <c r="C5" s="75" t="s">
        <v>1</v>
      </c>
      <c r="D5" s="52" t="s">
        <v>77</v>
      </c>
      <c r="E5" s="52" t="s">
        <v>78</v>
      </c>
      <c r="F5" s="75" t="s">
        <v>2</v>
      </c>
      <c r="G5" s="44" t="s">
        <v>3</v>
      </c>
      <c r="H5" s="44"/>
      <c r="I5" s="44" t="s">
        <v>4</v>
      </c>
      <c r="J5" s="44"/>
      <c r="K5" s="44"/>
      <c r="L5" s="44"/>
      <c r="M5" s="44"/>
      <c r="N5" s="44"/>
      <c r="O5" s="44"/>
      <c r="P5" s="44"/>
      <c r="Q5" s="44" t="s">
        <v>87</v>
      </c>
    </row>
    <row r="6" spans="1:17" ht="35.25" customHeight="1">
      <c r="A6" s="44"/>
      <c r="B6" s="44"/>
      <c r="C6" s="75"/>
      <c r="D6" s="53"/>
      <c r="E6" s="53"/>
      <c r="F6" s="75"/>
      <c r="G6" s="44"/>
      <c r="H6" s="44"/>
      <c r="I6" s="44" t="s">
        <v>5</v>
      </c>
      <c r="J6" s="44"/>
      <c r="K6" s="44" t="s">
        <v>55</v>
      </c>
      <c r="L6" s="44"/>
      <c r="M6" s="44" t="s">
        <v>6</v>
      </c>
      <c r="N6" s="44"/>
      <c r="O6" s="44" t="s">
        <v>7</v>
      </c>
      <c r="P6" s="44"/>
      <c r="Q6" s="44"/>
    </row>
    <row r="7" spans="1:17" ht="35.25" customHeight="1">
      <c r="A7" s="44"/>
      <c r="B7" s="44"/>
      <c r="C7" s="75"/>
      <c r="D7" s="54"/>
      <c r="E7" s="54"/>
      <c r="F7" s="75"/>
      <c r="G7" s="10" t="s">
        <v>8</v>
      </c>
      <c r="H7" s="10" t="s">
        <v>9</v>
      </c>
      <c r="I7" s="10" t="s">
        <v>8</v>
      </c>
      <c r="J7" s="10" t="s">
        <v>9</v>
      </c>
      <c r="K7" s="10" t="s">
        <v>8</v>
      </c>
      <c r="L7" s="10" t="s">
        <v>9</v>
      </c>
      <c r="M7" s="10" t="s">
        <v>8</v>
      </c>
      <c r="N7" s="10" t="s">
        <v>9</v>
      </c>
      <c r="O7" s="10" t="s">
        <v>8</v>
      </c>
      <c r="P7" s="10" t="s">
        <v>10</v>
      </c>
      <c r="Q7" s="44"/>
    </row>
    <row r="8" spans="1:17" ht="12.75">
      <c r="A8" s="9">
        <v>1</v>
      </c>
      <c r="B8" s="9">
        <v>2</v>
      </c>
      <c r="C8" s="9">
        <v>3</v>
      </c>
      <c r="D8" s="9"/>
      <c r="E8" s="9"/>
      <c r="F8" s="9">
        <v>4</v>
      </c>
      <c r="G8" s="9">
        <v>5</v>
      </c>
      <c r="H8" s="9">
        <v>6</v>
      </c>
      <c r="I8" s="9">
        <v>7</v>
      </c>
      <c r="J8" s="9">
        <v>8</v>
      </c>
      <c r="K8" s="9">
        <v>9</v>
      </c>
      <c r="L8" s="9">
        <v>10</v>
      </c>
      <c r="M8" s="9">
        <v>11</v>
      </c>
      <c r="N8" s="9">
        <v>12</v>
      </c>
      <c r="O8" s="9">
        <v>13</v>
      </c>
      <c r="P8" s="9">
        <v>14</v>
      </c>
      <c r="Q8" s="9">
        <v>15</v>
      </c>
    </row>
    <row r="9" spans="1:17" ht="12.75">
      <c r="A9" s="50">
        <v>1</v>
      </c>
      <c r="B9" s="50" t="s">
        <v>11</v>
      </c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</row>
    <row r="10" spans="1:17" ht="12.75">
      <c r="A10" s="50"/>
      <c r="B10" s="50" t="s">
        <v>86</v>
      </c>
      <c r="C10" s="51"/>
      <c r="D10" s="44" t="s">
        <v>79</v>
      </c>
      <c r="E10" s="44" t="s">
        <v>79</v>
      </c>
      <c r="F10" s="11" t="s">
        <v>12</v>
      </c>
      <c r="G10" s="12">
        <f>SUM(G11:G19)</f>
        <v>7042295.1</v>
      </c>
      <c r="H10" s="12">
        <f aca="true" t="shared" si="0" ref="H10:P10">SUM(H11:H19)</f>
        <v>1522557.1</v>
      </c>
      <c r="I10" s="12">
        <f>SUM(I11:I19)</f>
        <v>4487815.99</v>
      </c>
      <c r="J10" s="12">
        <f>SUM(J11:J19)</f>
        <v>1004190.9</v>
      </c>
      <c r="K10" s="12">
        <f>SUM(K11:K19)</f>
        <v>0</v>
      </c>
      <c r="L10" s="12">
        <f>SUM(L11:L19)</f>
        <v>0</v>
      </c>
      <c r="M10" s="12">
        <f t="shared" si="0"/>
        <v>0</v>
      </c>
      <c r="N10" s="12">
        <f t="shared" si="0"/>
        <v>0</v>
      </c>
      <c r="O10" s="12">
        <f t="shared" si="0"/>
        <v>2554479.1100000003</v>
      </c>
      <c r="P10" s="12">
        <f t="shared" si="0"/>
        <v>518366.2</v>
      </c>
      <c r="Q10" s="51"/>
    </row>
    <row r="11" spans="1:17" ht="12.75">
      <c r="A11" s="50"/>
      <c r="B11" s="50"/>
      <c r="C11" s="51"/>
      <c r="D11" s="44"/>
      <c r="E11" s="44"/>
      <c r="F11" s="11">
        <v>2017</v>
      </c>
      <c r="G11" s="12">
        <f>I11+K11+M11+O11</f>
        <v>600000</v>
      </c>
      <c r="H11" s="12">
        <f aca="true" t="shared" si="1" ref="H11:H19">J11+L11+N11+P11</f>
        <v>88298.3</v>
      </c>
      <c r="I11" s="12">
        <f aca="true" t="shared" si="2" ref="I11:P19">I33+I138+I170+I202</f>
        <v>400000</v>
      </c>
      <c r="J11" s="12">
        <f t="shared" si="2"/>
        <v>88298.3</v>
      </c>
      <c r="K11" s="12">
        <f t="shared" si="2"/>
        <v>0</v>
      </c>
      <c r="L11" s="12">
        <f t="shared" si="2"/>
        <v>0</v>
      </c>
      <c r="M11" s="12">
        <f t="shared" si="2"/>
        <v>0</v>
      </c>
      <c r="N11" s="12">
        <f t="shared" si="2"/>
        <v>0</v>
      </c>
      <c r="O11" s="12">
        <f t="shared" si="2"/>
        <v>200000</v>
      </c>
      <c r="P11" s="12">
        <f t="shared" si="2"/>
        <v>0</v>
      </c>
      <c r="Q11" s="51"/>
    </row>
    <row r="12" spans="1:17" ht="12.75">
      <c r="A12" s="50"/>
      <c r="B12" s="50"/>
      <c r="C12" s="51"/>
      <c r="D12" s="44"/>
      <c r="E12" s="44"/>
      <c r="F12" s="11">
        <v>2018</v>
      </c>
      <c r="G12" s="12">
        <f>I12+K12+M12+O12</f>
        <v>679351.8</v>
      </c>
      <c r="H12" s="12">
        <f>J12+L12+N12+P12</f>
        <v>392029.6</v>
      </c>
      <c r="I12" s="12">
        <f t="shared" si="2"/>
        <v>479351.8</v>
      </c>
      <c r="J12" s="12">
        <f t="shared" si="2"/>
        <v>192029.59999999998</v>
      </c>
      <c r="K12" s="12">
        <f t="shared" si="2"/>
        <v>0</v>
      </c>
      <c r="L12" s="12">
        <f t="shared" si="2"/>
        <v>0</v>
      </c>
      <c r="M12" s="12">
        <f t="shared" si="2"/>
        <v>0</v>
      </c>
      <c r="N12" s="12">
        <f t="shared" si="2"/>
        <v>0</v>
      </c>
      <c r="O12" s="12">
        <f t="shared" si="2"/>
        <v>200000</v>
      </c>
      <c r="P12" s="12">
        <f t="shared" si="2"/>
        <v>200000</v>
      </c>
      <c r="Q12" s="51"/>
    </row>
    <row r="13" spans="1:17" ht="12.75">
      <c r="A13" s="50"/>
      <c r="B13" s="50"/>
      <c r="C13" s="51"/>
      <c r="D13" s="44"/>
      <c r="E13" s="44"/>
      <c r="F13" s="11">
        <v>2019</v>
      </c>
      <c r="G13" s="12">
        <f aca="true" t="shared" si="3" ref="G13:H15">I13+K13+M13+O13</f>
        <v>2513871.7</v>
      </c>
      <c r="H13" s="12">
        <f t="shared" si="3"/>
        <v>334667.4</v>
      </c>
      <c r="I13" s="12">
        <f t="shared" si="2"/>
        <v>962070.7000000001</v>
      </c>
      <c r="J13" s="12">
        <f t="shared" si="2"/>
        <v>179278.9</v>
      </c>
      <c r="K13" s="12">
        <f t="shared" si="2"/>
        <v>0</v>
      </c>
      <c r="L13" s="12">
        <f t="shared" si="2"/>
        <v>0</v>
      </c>
      <c r="M13" s="12">
        <f t="shared" si="2"/>
        <v>0</v>
      </c>
      <c r="N13" s="12">
        <f t="shared" si="2"/>
        <v>0</v>
      </c>
      <c r="O13" s="12">
        <f t="shared" si="2"/>
        <v>1551801</v>
      </c>
      <c r="P13" s="12">
        <f t="shared" si="2"/>
        <v>155388.5</v>
      </c>
      <c r="Q13" s="51"/>
    </row>
    <row r="14" spans="1:17" ht="12.75">
      <c r="A14" s="50"/>
      <c r="B14" s="50"/>
      <c r="C14" s="51"/>
      <c r="D14" s="44"/>
      <c r="E14" s="44"/>
      <c r="F14" s="11">
        <v>2020</v>
      </c>
      <c r="G14" s="12">
        <f t="shared" si="3"/>
        <v>842873.71</v>
      </c>
      <c r="H14" s="12">
        <f t="shared" si="3"/>
        <v>177292.90000000002</v>
      </c>
      <c r="I14" s="12">
        <f t="shared" si="2"/>
        <v>414375.30000000005</v>
      </c>
      <c r="J14" s="12">
        <f t="shared" si="2"/>
        <v>169703.7</v>
      </c>
      <c r="K14" s="12">
        <f t="shared" si="2"/>
        <v>0</v>
      </c>
      <c r="L14" s="12">
        <f t="shared" si="2"/>
        <v>0</v>
      </c>
      <c r="M14" s="12">
        <f t="shared" si="2"/>
        <v>0</v>
      </c>
      <c r="N14" s="12">
        <f t="shared" si="2"/>
        <v>0</v>
      </c>
      <c r="O14" s="12">
        <f t="shared" si="2"/>
        <v>428498.41</v>
      </c>
      <c r="P14" s="12">
        <f t="shared" si="2"/>
        <v>7589.2</v>
      </c>
      <c r="Q14" s="51"/>
    </row>
    <row r="15" spans="1:17" ht="12.75">
      <c r="A15" s="50"/>
      <c r="B15" s="50"/>
      <c r="C15" s="51"/>
      <c r="D15" s="44"/>
      <c r="E15" s="44"/>
      <c r="F15" s="11">
        <v>2021</v>
      </c>
      <c r="G15" s="12">
        <f t="shared" si="3"/>
        <v>616957.3699999999</v>
      </c>
      <c r="H15" s="12">
        <f t="shared" si="3"/>
        <v>423668.9</v>
      </c>
      <c r="I15" s="12">
        <f t="shared" si="2"/>
        <v>442777.6699999999</v>
      </c>
      <c r="J15" s="12">
        <f t="shared" si="2"/>
        <v>268280.4</v>
      </c>
      <c r="K15" s="12">
        <f t="shared" si="2"/>
        <v>0</v>
      </c>
      <c r="L15" s="12">
        <f t="shared" si="2"/>
        <v>0</v>
      </c>
      <c r="M15" s="12">
        <f t="shared" si="2"/>
        <v>0</v>
      </c>
      <c r="N15" s="12">
        <f t="shared" si="2"/>
        <v>0</v>
      </c>
      <c r="O15" s="12">
        <f t="shared" si="2"/>
        <v>174179.7</v>
      </c>
      <c r="P15" s="12">
        <f t="shared" si="2"/>
        <v>155388.5</v>
      </c>
      <c r="Q15" s="51"/>
    </row>
    <row r="16" spans="1:17" ht="12.75">
      <c r="A16" s="50"/>
      <c r="B16" s="50"/>
      <c r="C16" s="51"/>
      <c r="D16" s="44"/>
      <c r="E16" s="44"/>
      <c r="F16" s="11">
        <v>2022</v>
      </c>
      <c r="G16" s="12">
        <f>I16+K16+M16+O16</f>
        <v>222823.92</v>
      </c>
      <c r="H16" s="12">
        <f t="shared" si="1"/>
        <v>10000</v>
      </c>
      <c r="I16" s="12">
        <f t="shared" si="2"/>
        <v>222823.92</v>
      </c>
      <c r="J16" s="12">
        <f t="shared" si="2"/>
        <v>10000</v>
      </c>
      <c r="K16" s="12">
        <f t="shared" si="2"/>
        <v>0</v>
      </c>
      <c r="L16" s="12">
        <f t="shared" si="2"/>
        <v>0</v>
      </c>
      <c r="M16" s="12">
        <f t="shared" si="2"/>
        <v>0</v>
      </c>
      <c r="N16" s="12">
        <f t="shared" si="2"/>
        <v>0</v>
      </c>
      <c r="O16" s="12">
        <f t="shared" si="2"/>
        <v>0</v>
      </c>
      <c r="P16" s="12">
        <f t="shared" si="2"/>
        <v>0</v>
      </c>
      <c r="Q16" s="51"/>
    </row>
    <row r="17" spans="1:19" ht="12.75">
      <c r="A17" s="50"/>
      <c r="B17" s="50"/>
      <c r="C17" s="51"/>
      <c r="D17" s="44"/>
      <c r="E17" s="44"/>
      <c r="F17" s="11">
        <v>2023</v>
      </c>
      <c r="G17" s="12">
        <f>I17+K17+M17+O17</f>
        <v>540352.6</v>
      </c>
      <c r="H17" s="12">
        <f t="shared" si="1"/>
        <v>0</v>
      </c>
      <c r="I17" s="12">
        <f t="shared" si="2"/>
        <v>540352.6</v>
      </c>
      <c r="J17" s="12">
        <f t="shared" si="2"/>
        <v>0</v>
      </c>
      <c r="K17" s="12">
        <f t="shared" si="2"/>
        <v>0</v>
      </c>
      <c r="L17" s="12">
        <f t="shared" si="2"/>
        <v>0</v>
      </c>
      <c r="M17" s="12">
        <f t="shared" si="2"/>
        <v>0</v>
      </c>
      <c r="N17" s="12">
        <f t="shared" si="2"/>
        <v>0</v>
      </c>
      <c r="O17" s="12">
        <f t="shared" si="2"/>
        <v>0</v>
      </c>
      <c r="P17" s="12">
        <f t="shared" si="2"/>
        <v>0</v>
      </c>
      <c r="Q17" s="51"/>
      <c r="S17" s="5"/>
    </row>
    <row r="18" spans="1:17" ht="12.75">
      <c r="A18" s="50"/>
      <c r="B18" s="50"/>
      <c r="C18" s="51"/>
      <c r="D18" s="44"/>
      <c r="E18" s="44"/>
      <c r="F18" s="11">
        <v>2024</v>
      </c>
      <c r="G18" s="12">
        <f>I18+K18+M18+O18</f>
        <v>513032</v>
      </c>
      <c r="H18" s="12">
        <f t="shared" si="1"/>
        <v>47600</v>
      </c>
      <c r="I18" s="12">
        <f t="shared" si="2"/>
        <v>513032</v>
      </c>
      <c r="J18" s="12">
        <f t="shared" si="2"/>
        <v>47600</v>
      </c>
      <c r="K18" s="12">
        <f t="shared" si="2"/>
        <v>0</v>
      </c>
      <c r="L18" s="12">
        <f t="shared" si="2"/>
        <v>0</v>
      </c>
      <c r="M18" s="12">
        <f t="shared" si="2"/>
        <v>0</v>
      </c>
      <c r="N18" s="12">
        <f t="shared" si="2"/>
        <v>0</v>
      </c>
      <c r="O18" s="12">
        <f t="shared" si="2"/>
        <v>0</v>
      </c>
      <c r="P18" s="12">
        <f t="shared" si="2"/>
        <v>0</v>
      </c>
      <c r="Q18" s="51"/>
    </row>
    <row r="19" spans="1:17" ht="12.75">
      <c r="A19" s="50"/>
      <c r="B19" s="50"/>
      <c r="C19" s="51"/>
      <c r="D19" s="44"/>
      <c r="E19" s="44"/>
      <c r="F19" s="11">
        <v>2025</v>
      </c>
      <c r="G19" s="12">
        <f>I19+K19+M19+O19</f>
        <v>513032</v>
      </c>
      <c r="H19" s="12">
        <f t="shared" si="1"/>
        <v>49000</v>
      </c>
      <c r="I19" s="12">
        <f t="shared" si="2"/>
        <v>513032</v>
      </c>
      <c r="J19" s="12">
        <f t="shared" si="2"/>
        <v>49000</v>
      </c>
      <c r="K19" s="12">
        <f t="shared" si="2"/>
        <v>0</v>
      </c>
      <c r="L19" s="12">
        <f t="shared" si="2"/>
        <v>0</v>
      </c>
      <c r="M19" s="12">
        <f t="shared" si="2"/>
        <v>0</v>
      </c>
      <c r="N19" s="12">
        <f t="shared" si="2"/>
        <v>0</v>
      </c>
      <c r="O19" s="12">
        <f t="shared" si="2"/>
        <v>0</v>
      </c>
      <c r="P19" s="12">
        <f t="shared" si="2"/>
        <v>0</v>
      </c>
      <c r="Q19" s="51"/>
    </row>
    <row r="20" spans="1:17" ht="15" customHeight="1">
      <c r="A20" s="56" t="s">
        <v>22</v>
      </c>
      <c r="B20" s="43" t="s">
        <v>60</v>
      </c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</row>
    <row r="21" spans="1:17" ht="12.75">
      <c r="A21" s="56"/>
      <c r="B21" s="43" t="s">
        <v>13</v>
      </c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</row>
    <row r="22" spans="1:17" ht="10.5" customHeight="1">
      <c r="A22" s="65" t="s">
        <v>23</v>
      </c>
      <c r="B22" s="44" t="s">
        <v>14</v>
      </c>
      <c r="C22" s="43"/>
      <c r="D22" s="38" t="s">
        <v>80</v>
      </c>
      <c r="E22" s="43" t="s">
        <v>81</v>
      </c>
      <c r="F22" s="9" t="s">
        <v>12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8">
        <v>0</v>
      </c>
      <c r="O22" s="8">
        <v>0</v>
      </c>
      <c r="P22" s="8">
        <v>0</v>
      </c>
      <c r="Q22" s="44" t="s">
        <v>15</v>
      </c>
    </row>
    <row r="23" spans="1:17" ht="10.5" customHeight="1">
      <c r="A23" s="65"/>
      <c r="B23" s="44"/>
      <c r="C23" s="43"/>
      <c r="D23" s="41"/>
      <c r="E23" s="43"/>
      <c r="F23" s="9">
        <v>2017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8">
        <v>0</v>
      </c>
      <c r="P23" s="8">
        <v>0</v>
      </c>
      <c r="Q23" s="44"/>
    </row>
    <row r="24" spans="1:17" ht="10.5" customHeight="1">
      <c r="A24" s="65"/>
      <c r="B24" s="44"/>
      <c r="C24" s="43"/>
      <c r="D24" s="41"/>
      <c r="E24" s="43"/>
      <c r="F24" s="9">
        <v>2018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8">
        <v>0</v>
      </c>
      <c r="O24" s="8">
        <v>0</v>
      </c>
      <c r="P24" s="8">
        <v>0</v>
      </c>
      <c r="Q24" s="44"/>
    </row>
    <row r="25" spans="1:17" ht="10.5" customHeight="1">
      <c r="A25" s="65"/>
      <c r="B25" s="44"/>
      <c r="C25" s="43"/>
      <c r="D25" s="41"/>
      <c r="E25" s="43"/>
      <c r="F25" s="9">
        <v>2019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44"/>
    </row>
    <row r="26" spans="1:17" ht="10.5" customHeight="1">
      <c r="A26" s="65"/>
      <c r="B26" s="44"/>
      <c r="C26" s="43"/>
      <c r="D26" s="41"/>
      <c r="E26" s="43"/>
      <c r="F26" s="9">
        <v>2020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44"/>
    </row>
    <row r="27" spans="1:17" ht="10.5" customHeight="1">
      <c r="A27" s="65"/>
      <c r="B27" s="44"/>
      <c r="C27" s="43"/>
      <c r="D27" s="41"/>
      <c r="E27" s="43"/>
      <c r="F27" s="9">
        <v>2021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44"/>
    </row>
    <row r="28" spans="1:17" ht="10.5" customHeight="1">
      <c r="A28" s="65"/>
      <c r="B28" s="44"/>
      <c r="C28" s="43"/>
      <c r="D28" s="41"/>
      <c r="E28" s="43"/>
      <c r="F28" s="9">
        <v>2022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44"/>
    </row>
    <row r="29" spans="1:17" ht="10.5" customHeight="1">
      <c r="A29" s="65"/>
      <c r="B29" s="44"/>
      <c r="C29" s="43"/>
      <c r="D29" s="41"/>
      <c r="E29" s="43"/>
      <c r="F29" s="9">
        <v>2023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44"/>
    </row>
    <row r="30" spans="1:17" ht="10.5" customHeight="1">
      <c r="A30" s="65"/>
      <c r="B30" s="44"/>
      <c r="C30" s="43"/>
      <c r="D30" s="41"/>
      <c r="E30" s="43"/>
      <c r="F30" s="9">
        <v>2024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44"/>
    </row>
    <row r="31" spans="1:17" ht="10.5" customHeight="1">
      <c r="A31" s="65"/>
      <c r="B31" s="44"/>
      <c r="C31" s="43"/>
      <c r="D31" s="42"/>
      <c r="E31" s="43"/>
      <c r="F31" s="9">
        <v>2025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44"/>
    </row>
    <row r="32" spans="1:17" ht="10.5" customHeight="1">
      <c r="A32" s="51"/>
      <c r="B32" s="50" t="s">
        <v>16</v>
      </c>
      <c r="C32" s="51"/>
      <c r="D32" s="44" t="s">
        <v>79</v>
      </c>
      <c r="E32" s="44" t="s">
        <v>79</v>
      </c>
      <c r="F32" s="11" t="s">
        <v>12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2">
        <v>0</v>
      </c>
      <c r="P32" s="12">
        <v>0</v>
      </c>
      <c r="Q32" s="51"/>
    </row>
    <row r="33" spans="1:17" ht="10.5" customHeight="1">
      <c r="A33" s="51"/>
      <c r="B33" s="50"/>
      <c r="C33" s="51"/>
      <c r="D33" s="44"/>
      <c r="E33" s="44"/>
      <c r="F33" s="11">
        <v>2017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12">
        <v>0</v>
      </c>
      <c r="N33" s="12">
        <v>0</v>
      </c>
      <c r="O33" s="12">
        <v>0</v>
      </c>
      <c r="P33" s="12">
        <v>0</v>
      </c>
      <c r="Q33" s="51"/>
    </row>
    <row r="34" spans="1:17" ht="10.5" customHeight="1">
      <c r="A34" s="51"/>
      <c r="B34" s="50"/>
      <c r="C34" s="51"/>
      <c r="D34" s="44"/>
      <c r="E34" s="44"/>
      <c r="F34" s="11">
        <v>2018</v>
      </c>
      <c r="G34" s="12">
        <v>0</v>
      </c>
      <c r="H34" s="12">
        <v>0</v>
      </c>
      <c r="I34" s="12">
        <v>0</v>
      </c>
      <c r="J34" s="12">
        <v>0</v>
      </c>
      <c r="K34" s="12">
        <v>0</v>
      </c>
      <c r="L34" s="12">
        <v>0</v>
      </c>
      <c r="M34" s="12">
        <v>0</v>
      </c>
      <c r="N34" s="12">
        <v>0</v>
      </c>
      <c r="O34" s="12">
        <v>0</v>
      </c>
      <c r="P34" s="12">
        <v>0</v>
      </c>
      <c r="Q34" s="51"/>
    </row>
    <row r="35" spans="1:17" ht="10.5" customHeight="1">
      <c r="A35" s="51"/>
      <c r="B35" s="50"/>
      <c r="C35" s="51"/>
      <c r="D35" s="44"/>
      <c r="E35" s="44"/>
      <c r="F35" s="11">
        <v>2019</v>
      </c>
      <c r="G35" s="12">
        <v>0</v>
      </c>
      <c r="H35" s="12">
        <v>0</v>
      </c>
      <c r="I35" s="12">
        <v>0</v>
      </c>
      <c r="J35" s="12">
        <v>0</v>
      </c>
      <c r="K35" s="12">
        <v>0</v>
      </c>
      <c r="L35" s="12">
        <v>0</v>
      </c>
      <c r="M35" s="12">
        <v>0</v>
      </c>
      <c r="N35" s="12">
        <v>0</v>
      </c>
      <c r="O35" s="12">
        <v>0</v>
      </c>
      <c r="P35" s="12">
        <v>0</v>
      </c>
      <c r="Q35" s="51"/>
    </row>
    <row r="36" spans="1:17" ht="10.5" customHeight="1">
      <c r="A36" s="51"/>
      <c r="B36" s="50"/>
      <c r="C36" s="51"/>
      <c r="D36" s="44"/>
      <c r="E36" s="44"/>
      <c r="F36" s="11">
        <v>2020</v>
      </c>
      <c r="G36" s="12">
        <v>0</v>
      </c>
      <c r="H36" s="12">
        <v>0</v>
      </c>
      <c r="I36" s="12">
        <v>0</v>
      </c>
      <c r="J36" s="12">
        <v>0</v>
      </c>
      <c r="K36" s="12">
        <v>0</v>
      </c>
      <c r="L36" s="12">
        <v>0</v>
      </c>
      <c r="M36" s="12">
        <v>0</v>
      </c>
      <c r="N36" s="12">
        <v>0</v>
      </c>
      <c r="O36" s="12">
        <v>0</v>
      </c>
      <c r="P36" s="12">
        <v>0</v>
      </c>
      <c r="Q36" s="51"/>
    </row>
    <row r="37" spans="1:17" ht="10.5" customHeight="1">
      <c r="A37" s="51"/>
      <c r="B37" s="50"/>
      <c r="C37" s="51"/>
      <c r="D37" s="44"/>
      <c r="E37" s="44"/>
      <c r="F37" s="11">
        <v>2021</v>
      </c>
      <c r="G37" s="12">
        <v>0</v>
      </c>
      <c r="H37" s="12">
        <v>0</v>
      </c>
      <c r="I37" s="12">
        <v>0</v>
      </c>
      <c r="J37" s="12">
        <v>0</v>
      </c>
      <c r="K37" s="12">
        <v>0</v>
      </c>
      <c r="L37" s="12">
        <v>0</v>
      </c>
      <c r="M37" s="12">
        <v>0</v>
      </c>
      <c r="N37" s="12">
        <v>0</v>
      </c>
      <c r="O37" s="12">
        <v>0</v>
      </c>
      <c r="P37" s="12">
        <v>0</v>
      </c>
      <c r="Q37" s="51"/>
    </row>
    <row r="38" spans="1:17" ht="10.5" customHeight="1">
      <c r="A38" s="51"/>
      <c r="B38" s="50"/>
      <c r="C38" s="51"/>
      <c r="D38" s="44"/>
      <c r="E38" s="44"/>
      <c r="F38" s="11">
        <v>2022</v>
      </c>
      <c r="G38" s="12">
        <v>0</v>
      </c>
      <c r="H38" s="12">
        <v>0</v>
      </c>
      <c r="I38" s="12">
        <v>0</v>
      </c>
      <c r="J38" s="12">
        <v>0</v>
      </c>
      <c r="K38" s="12">
        <v>0</v>
      </c>
      <c r="L38" s="12">
        <v>0</v>
      </c>
      <c r="M38" s="12">
        <v>0</v>
      </c>
      <c r="N38" s="12">
        <v>0</v>
      </c>
      <c r="O38" s="12">
        <v>0</v>
      </c>
      <c r="P38" s="12">
        <v>0</v>
      </c>
      <c r="Q38" s="51"/>
    </row>
    <row r="39" spans="1:17" ht="10.5" customHeight="1">
      <c r="A39" s="51"/>
      <c r="B39" s="50"/>
      <c r="C39" s="51"/>
      <c r="D39" s="44"/>
      <c r="E39" s="44"/>
      <c r="F39" s="11">
        <v>2023</v>
      </c>
      <c r="G39" s="12">
        <v>0</v>
      </c>
      <c r="H39" s="12">
        <v>0</v>
      </c>
      <c r="I39" s="12">
        <v>0</v>
      </c>
      <c r="J39" s="12">
        <v>0</v>
      </c>
      <c r="K39" s="12">
        <v>0</v>
      </c>
      <c r="L39" s="12">
        <v>0</v>
      </c>
      <c r="M39" s="12">
        <v>0</v>
      </c>
      <c r="N39" s="12">
        <v>0</v>
      </c>
      <c r="O39" s="12">
        <v>0</v>
      </c>
      <c r="P39" s="12">
        <v>0</v>
      </c>
      <c r="Q39" s="51"/>
    </row>
    <row r="40" spans="1:17" ht="10.5" customHeight="1">
      <c r="A40" s="51"/>
      <c r="B40" s="50"/>
      <c r="C40" s="51"/>
      <c r="D40" s="44"/>
      <c r="E40" s="44"/>
      <c r="F40" s="11">
        <v>2024</v>
      </c>
      <c r="G40" s="12">
        <v>0</v>
      </c>
      <c r="H40" s="12">
        <v>0</v>
      </c>
      <c r="I40" s="12">
        <v>0</v>
      </c>
      <c r="J40" s="12">
        <v>0</v>
      </c>
      <c r="K40" s="12">
        <v>0</v>
      </c>
      <c r="L40" s="12">
        <v>0</v>
      </c>
      <c r="M40" s="12">
        <v>0</v>
      </c>
      <c r="N40" s="12">
        <v>0</v>
      </c>
      <c r="O40" s="12">
        <v>0</v>
      </c>
      <c r="P40" s="12">
        <v>0</v>
      </c>
      <c r="Q40" s="51"/>
    </row>
    <row r="41" spans="1:17" ht="10.5" customHeight="1">
      <c r="A41" s="51"/>
      <c r="B41" s="50"/>
      <c r="C41" s="51"/>
      <c r="D41" s="44"/>
      <c r="E41" s="44"/>
      <c r="F41" s="11">
        <v>2025</v>
      </c>
      <c r="G41" s="12">
        <v>0</v>
      </c>
      <c r="H41" s="12">
        <v>0</v>
      </c>
      <c r="I41" s="12">
        <v>0</v>
      </c>
      <c r="J41" s="12">
        <v>0</v>
      </c>
      <c r="K41" s="12">
        <v>0</v>
      </c>
      <c r="L41" s="12">
        <v>0</v>
      </c>
      <c r="M41" s="12">
        <v>0</v>
      </c>
      <c r="N41" s="12">
        <v>0</v>
      </c>
      <c r="O41" s="12">
        <v>0</v>
      </c>
      <c r="P41" s="12">
        <v>0</v>
      </c>
      <c r="Q41" s="51"/>
    </row>
    <row r="42" spans="1:17" ht="15" customHeight="1">
      <c r="A42" s="56" t="s">
        <v>24</v>
      </c>
      <c r="B42" s="43" t="s">
        <v>59</v>
      </c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</row>
    <row r="43" spans="1:17" ht="12.75">
      <c r="A43" s="56"/>
      <c r="B43" s="43" t="s">
        <v>17</v>
      </c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</row>
    <row r="44" spans="1:17" ht="29.25" customHeight="1">
      <c r="A44" s="34" t="s">
        <v>25</v>
      </c>
      <c r="B44" s="38" t="s">
        <v>28</v>
      </c>
      <c r="C44" s="38" t="s">
        <v>91</v>
      </c>
      <c r="D44" s="38" t="s">
        <v>80</v>
      </c>
      <c r="E44" s="43" t="s">
        <v>81</v>
      </c>
      <c r="F44" s="9" t="s">
        <v>12</v>
      </c>
      <c r="G44" s="8">
        <v>309350.9</v>
      </c>
      <c r="H44" s="8">
        <v>0</v>
      </c>
      <c r="I44" s="8">
        <v>309350.9</v>
      </c>
      <c r="J44" s="8">
        <v>0</v>
      </c>
      <c r="K44" s="8">
        <v>0</v>
      </c>
      <c r="L44" s="8">
        <v>0</v>
      </c>
      <c r="M44" s="8">
        <v>0</v>
      </c>
      <c r="N44" s="8">
        <v>0</v>
      </c>
      <c r="O44" s="8">
        <v>0</v>
      </c>
      <c r="P44" s="8">
        <v>0</v>
      </c>
      <c r="Q44" s="38" t="s">
        <v>15</v>
      </c>
    </row>
    <row r="45" spans="1:17" ht="26.25" customHeight="1">
      <c r="A45" s="30"/>
      <c r="B45" s="41"/>
      <c r="C45" s="41"/>
      <c r="D45" s="41"/>
      <c r="E45" s="43"/>
      <c r="F45" s="9">
        <v>2017</v>
      </c>
      <c r="G45" s="8">
        <v>309350.9</v>
      </c>
      <c r="H45" s="8">
        <v>0</v>
      </c>
      <c r="I45" s="8">
        <v>309350.9</v>
      </c>
      <c r="J45" s="8">
        <v>0</v>
      </c>
      <c r="K45" s="8">
        <v>0</v>
      </c>
      <c r="L45" s="8">
        <v>0</v>
      </c>
      <c r="M45" s="8">
        <v>0</v>
      </c>
      <c r="N45" s="8">
        <v>0</v>
      </c>
      <c r="O45" s="8">
        <v>0</v>
      </c>
      <c r="P45" s="8">
        <v>0</v>
      </c>
      <c r="Q45" s="41"/>
    </row>
    <row r="46" spans="1:17" ht="19.5" customHeight="1">
      <c r="A46" s="30"/>
      <c r="B46" s="41"/>
      <c r="C46" s="41"/>
      <c r="D46" s="41"/>
      <c r="E46" s="43"/>
      <c r="F46" s="9">
        <v>2018</v>
      </c>
      <c r="G46" s="8">
        <v>0</v>
      </c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8">
        <v>0</v>
      </c>
      <c r="N46" s="8">
        <v>0</v>
      </c>
      <c r="O46" s="8">
        <v>0</v>
      </c>
      <c r="P46" s="8">
        <v>0</v>
      </c>
      <c r="Q46" s="41"/>
    </row>
    <row r="47" spans="1:17" ht="24.75" customHeight="1">
      <c r="A47" s="30"/>
      <c r="B47" s="41"/>
      <c r="C47" s="41"/>
      <c r="D47" s="41"/>
      <c r="E47" s="43"/>
      <c r="F47" s="9">
        <v>2019</v>
      </c>
      <c r="G47" s="8">
        <v>0</v>
      </c>
      <c r="H47" s="8">
        <v>0</v>
      </c>
      <c r="I47" s="8">
        <v>0</v>
      </c>
      <c r="J47" s="8">
        <v>0</v>
      </c>
      <c r="K47" s="8">
        <v>0</v>
      </c>
      <c r="L47" s="8">
        <v>0</v>
      </c>
      <c r="M47" s="8">
        <v>0</v>
      </c>
      <c r="N47" s="8">
        <v>0</v>
      </c>
      <c r="O47" s="8">
        <v>0</v>
      </c>
      <c r="P47" s="8">
        <v>0</v>
      </c>
      <c r="Q47" s="41"/>
    </row>
    <row r="48" spans="1:17" ht="19.5" customHeight="1">
      <c r="A48" s="30"/>
      <c r="B48" s="41"/>
      <c r="C48" s="41"/>
      <c r="D48" s="41"/>
      <c r="E48" s="43"/>
      <c r="F48" s="9">
        <v>2020</v>
      </c>
      <c r="G48" s="8">
        <v>0</v>
      </c>
      <c r="H48" s="8">
        <v>0</v>
      </c>
      <c r="I48" s="8">
        <v>0</v>
      </c>
      <c r="J48" s="8">
        <v>0</v>
      </c>
      <c r="K48" s="8">
        <v>0</v>
      </c>
      <c r="L48" s="8">
        <v>0</v>
      </c>
      <c r="M48" s="8">
        <v>0</v>
      </c>
      <c r="N48" s="8">
        <v>0</v>
      </c>
      <c r="O48" s="8">
        <v>0</v>
      </c>
      <c r="P48" s="8">
        <v>0</v>
      </c>
      <c r="Q48" s="41"/>
    </row>
    <row r="49" spans="1:17" ht="19.5" customHeight="1">
      <c r="A49" s="30"/>
      <c r="B49" s="41"/>
      <c r="C49" s="41"/>
      <c r="D49" s="41"/>
      <c r="E49" s="43"/>
      <c r="F49" s="9">
        <v>2021</v>
      </c>
      <c r="G49" s="8">
        <v>0</v>
      </c>
      <c r="H49" s="8">
        <v>0</v>
      </c>
      <c r="I49" s="8">
        <v>0</v>
      </c>
      <c r="J49" s="8">
        <v>0</v>
      </c>
      <c r="K49" s="8">
        <v>0</v>
      </c>
      <c r="L49" s="8">
        <v>0</v>
      </c>
      <c r="M49" s="8">
        <v>0</v>
      </c>
      <c r="N49" s="8">
        <v>0</v>
      </c>
      <c r="O49" s="8">
        <v>0</v>
      </c>
      <c r="P49" s="8">
        <v>0</v>
      </c>
      <c r="Q49" s="41"/>
    </row>
    <row r="50" spans="1:17" ht="18.75" customHeight="1">
      <c r="A50" s="30"/>
      <c r="B50" s="41"/>
      <c r="C50" s="41"/>
      <c r="D50" s="41"/>
      <c r="E50" s="43"/>
      <c r="F50" s="9">
        <v>2022</v>
      </c>
      <c r="G50" s="8">
        <v>0</v>
      </c>
      <c r="H50" s="8">
        <v>0</v>
      </c>
      <c r="I50" s="8">
        <v>0</v>
      </c>
      <c r="J50" s="8">
        <v>0</v>
      </c>
      <c r="K50" s="8">
        <v>0</v>
      </c>
      <c r="L50" s="8">
        <v>0</v>
      </c>
      <c r="M50" s="8">
        <v>0</v>
      </c>
      <c r="N50" s="8">
        <v>0</v>
      </c>
      <c r="O50" s="8">
        <v>0</v>
      </c>
      <c r="P50" s="8">
        <v>0</v>
      </c>
      <c r="Q50" s="41"/>
    </row>
    <row r="51" spans="1:17" ht="19.5" customHeight="1">
      <c r="A51" s="30"/>
      <c r="B51" s="41"/>
      <c r="C51" s="41"/>
      <c r="D51" s="41"/>
      <c r="E51" s="43"/>
      <c r="F51" s="9">
        <v>2023</v>
      </c>
      <c r="G51" s="8">
        <v>0</v>
      </c>
      <c r="H51" s="8">
        <v>0</v>
      </c>
      <c r="I51" s="8">
        <v>0</v>
      </c>
      <c r="J51" s="8">
        <v>0</v>
      </c>
      <c r="K51" s="8">
        <v>0</v>
      </c>
      <c r="L51" s="8">
        <v>0</v>
      </c>
      <c r="M51" s="8">
        <v>0</v>
      </c>
      <c r="N51" s="8">
        <v>0</v>
      </c>
      <c r="O51" s="8">
        <v>0</v>
      </c>
      <c r="P51" s="8">
        <v>0</v>
      </c>
      <c r="Q51" s="41"/>
    </row>
    <row r="52" spans="1:17" ht="19.5" customHeight="1">
      <c r="A52" s="30"/>
      <c r="B52" s="41"/>
      <c r="C52" s="41"/>
      <c r="D52" s="41"/>
      <c r="E52" s="43"/>
      <c r="F52" s="9">
        <v>2024</v>
      </c>
      <c r="G52" s="8">
        <v>0</v>
      </c>
      <c r="H52" s="8">
        <v>0</v>
      </c>
      <c r="I52" s="8">
        <v>0</v>
      </c>
      <c r="J52" s="8">
        <v>0</v>
      </c>
      <c r="K52" s="8">
        <v>0</v>
      </c>
      <c r="L52" s="8">
        <v>0</v>
      </c>
      <c r="M52" s="8">
        <v>0</v>
      </c>
      <c r="N52" s="8">
        <v>0</v>
      </c>
      <c r="O52" s="8">
        <v>0</v>
      </c>
      <c r="P52" s="8">
        <v>0</v>
      </c>
      <c r="Q52" s="41"/>
    </row>
    <row r="53" spans="1:17" ht="14.25" customHeight="1">
      <c r="A53" s="66"/>
      <c r="B53" s="42"/>
      <c r="C53" s="42"/>
      <c r="D53" s="42"/>
      <c r="E53" s="43"/>
      <c r="F53" s="9">
        <v>2025</v>
      </c>
      <c r="G53" s="8">
        <v>0</v>
      </c>
      <c r="H53" s="8">
        <v>0</v>
      </c>
      <c r="I53" s="8">
        <v>0</v>
      </c>
      <c r="J53" s="8">
        <v>0</v>
      </c>
      <c r="K53" s="8">
        <v>0</v>
      </c>
      <c r="L53" s="8">
        <v>0</v>
      </c>
      <c r="M53" s="8">
        <v>0</v>
      </c>
      <c r="N53" s="8">
        <v>0</v>
      </c>
      <c r="O53" s="8">
        <v>0</v>
      </c>
      <c r="P53" s="8">
        <v>0</v>
      </c>
      <c r="Q53" s="42"/>
    </row>
    <row r="54" spans="1:17" ht="14.25" customHeight="1">
      <c r="A54" s="65" t="s">
        <v>26</v>
      </c>
      <c r="B54" s="44" t="s">
        <v>42</v>
      </c>
      <c r="C54" s="38" t="s">
        <v>92</v>
      </c>
      <c r="D54" s="38" t="s">
        <v>80</v>
      </c>
      <c r="E54" s="43" t="s">
        <v>81</v>
      </c>
      <c r="F54" s="11" t="s">
        <v>12</v>
      </c>
      <c r="G54" s="12">
        <f aca="true" t="shared" si="4" ref="G54:H63">I54+K54+M54+O54</f>
        <v>3500060.09</v>
      </c>
      <c r="H54" s="12">
        <f t="shared" si="4"/>
        <v>403504.8</v>
      </c>
      <c r="I54" s="12">
        <f>SUM(I55:I63)</f>
        <v>3500060.09</v>
      </c>
      <c r="J54" s="12">
        <f>SUM(J55:J63)</f>
        <v>403504.8</v>
      </c>
      <c r="K54" s="12">
        <f aca="true" t="shared" si="5" ref="K54:P54">SUM(K55:K63)</f>
        <v>0</v>
      </c>
      <c r="L54" s="12">
        <f t="shared" si="5"/>
        <v>0</v>
      </c>
      <c r="M54" s="12">
        <f t="shared" si="5"/>
        <v>0</v>
      </c>
      <c r="N54" s="12">
        <f t="shared" si="5"/>
        <v>0</v>
      </c>
      <c r="O54" s="12">
        <f t="shared" si="5"/>
        <v>0</v>
      </c>
      <c r="P54" s="12">
        <f t="shared" si="5"/>
        <v>0</v>
      </c>
      <c r="Q54" s="44" t="s">
        <v>15</v>
      </c>
    </row>
    <row r="55" spans="1:17" ht="14.25" customHeight="1">
      <c r="A55" s="65"/>
      <c r="B55" s="44"/>
      <c r="C55" s="41"/>
      <c r="D55" s="41"/>
      <c r="E55" s="43"/>
      <c r="F55" s="9">
        <v>2017</v>
      </c>
      <c r="G55" s="8">
        <f t="shared" si="4"/>
        <v>90649.1</v>
      </c>
      <c r="H55" s="8">
        <f t="shared" si="4"/>
        <v>88298.3</v>
      </c>
      <c r="I55" s="8">
        <v>90649.1</v>
      </c>
      <c r="J55" s="8">
        <v>88298.3</v>
      </c>
      <c r="K55" s="8">
        <v>0</v>
      </c>
      <c r="L55" s="8">
        <v>0</v>
      </c>
      <c r="M55" s="8">
        <v>0</v>
      </c>
      <c r="N55" s="8">
        <v>0</v>
      </c>
      <c r="O55" s="8">
        <v>0</v>
      </c>
      <c r="P55" s="8">
        <v>0</v>
      </c>
      <c r="Q55" s="44"/>
    </row>
    <row r="56" spans="1:17" ht="14.25" customHeight="1">
      <c r="A56" s="65"/>
      <c r="B56" s="44"/>
      <c r="C56" s="41"/>
      <c r="D56" s="41"/>
      <c r="E56" s="43"/>
      <c r="F56" s="9">
        <v>2018</v>
      </c>
      <c r="G56" s="8">
        <f t="shared" si="4"/>
        <v>400000</v>
      </c>
      <c r="H56" s="8">
        <f t="shared" si="4"/>
        <v>116232.9</v>
      </c>
      <c r="I56" s="8">
        <v>400000</v>
      </c>
      <c r="J56" s="15">
        <v>116232.9</v>
      </c>
      <c r="K56" s="8">
        <v>0</v>
      </c>
      <c r="L56" s="8">
        <v>0</v>
      </c>
      <c r="M56" s="8">
        <v>0</v>
      </c>
      <c r="N56" s="8">
        <v>0</v>
      </c>
      <c r="O56" s="8">
        <v>0</v>
      </c>
      <c r="P56" s="8">
        <v>0</v>
      </c>
      <c r="Q56" s="44"/>
    </row>
    <row r="57" spans="1:17" ht="14.25" customHeight="1">
      <c r="A57" s="65"/>
      <c r="B57" s="44"/>
      <c r="C57" s="41"/>
      <c r="D57" s="41"/>
      <c r="E57" s="43"/>
      <c r="F57" s="9">
        <v>2019</v>
      </c>
      <c r="G57" s="8">
        <f>I57+K57+M57+O57</f>
        <v>800238</v>
      </c>
      <c r="H57" s="8">
        <f>J57+L57+N57+P57</f>
        <v>17828.4</v>
      </c>
      <c r="I57" s="8">
        <v>800238</v>
      </c>
      <c r="J57" s="8">
        <v>17828.4</v>
      </c>
      <c r="K57" s="8">
        <v>0</v>
      </c>
      <c r="L57" s="8">
        <v>0</v>
      </c>
      <c r="M57" s="8">
        <v>0</v>
      </c>
      <c r="N57" s="8">
        <v>0</v>
      </c>
      <c r="O57" s="8">
        <v>0</v>
      </c>
      <c r="P57" s="8">
        <v>0</v>
      </c>
      <c r="Q57" s="44"/>
    </row>
    <row r="58" spans="1:17" ht="14.25" customHeight="1">
      <c r="A58" s="65"/>
      <c r="B58" s="44"/>
      <c r="C58" s="41"/>
      <c r="D58" s="41"/>
      <c r="E58" s="43"/>
      <c r="F58" s="9">
        <v>2020</v>
      </c>
      <c r="G58" s="8">
        <f t="shared" si="4"/>
        <v>283542.4</v>
      </c>
      <c r="H58" s="8">
        <f t="shared" si="4"/>
        <v>39022.5</v>
      </c>
      <c r="I58" s="8">
        <v>283542.4</v>
      </c>
      <c r="J58" s="8">
        <v>39022.5</v>
      </c>
      <c r="K58" s="8">
        <v>0</v>
      </c>
      <c r="L58" s="8">
        <v>0</v>
      </c>
      <c r="M58" s="8">
        <v>0</v>
      </c>
      <c r="N58" s="8">
        <v>0</v>
      </c>
      <c r="O58" s="8">
        <v>0</v>
      </c>
      <c r="P58" s="8">
        <v>0</v>
      </c>
      <c r="Q58" s="44"/>
    </row>
    <row r="59" spans="1:17" ht="14.25" customHeight="1">
      <c r="A59" s="65"/>
      <c r="B59" s="44"/>
      <c r="C59" s="41"/>
      <c r="D59" s="41"/>
      <c r="E59" s="43"/>
      <c r="F59" s="9">
        <v>2021</v>
      </c>
      <c r="G59" s="8">
        <f t="shared" si="4"/>
        <v>193267.27</v>
      </c>
      <c r="H59" s="8">
        <f t="shared" si="4"/>
        <v>45522.7</v>
      </c>
      <c r="I59" s="8">
        <v>193267.27</v>
      </c>
      <c r="J59" s="8">
        <v>45522.7</v>
      </c>
      <c r="K59" s="8">
        <v>0</v>
      </c>
      <c r="L59" s="8">
        <v>0</v>
      </c>
      <c r="M59" s="8">
        <v>0</v>
      </c>
      <c r="N59" s="8">
        <v>0</v>
      </c>
      <c r="O59" s="8">
        <v>0</v>
      </c>
      <c r="P59" s="8">
        <v>0</v>
      </c>
      <c r="Q59" s="44"/>
    </row>
    <row r="60" spans="1:17" ht="14.25" customHeight="1">
      <c r="A60" s="65"/>
      <c r="B60" s="44"/>
      <c r="C60" s="41"/>
      <c r="D60" s="41"/>
      <c r="E60" s="43"/>
      <c r="F60" s="9">
        <v>2022</v>
      </c>
      <c r="G60" s="8">
        <f t="shared" si="4"/>
        <v>193267.32</v>
      </c>
      <c r="H60" s="8">
        <f t="shared" si="4"/>
        <v>0</v>
      </c>
      <c r="I60" s="8">
        <v>193267.32</v>
      </c>
      <c r="J60" s="8">
        <v>0</v>
      </c>
      <c r="K60" s="8">
        <v>0</v>
      </c>
      <c r="L60" s="8">
        <v>0</v>
      </c>
      <c r="M60" s="8">
        <v>0</v>
      </c>
      <c r="N60" s="8">
        <v>0</v>
      </c>
      <c r="O60" s="8">
        <v>0</v>
      </c>
      <c r="P60" s="8">
        <v>0</v>
      </c>
      <c r="Q60" s="44"/>
    </row>
    <row r="61" spans="1:17" ht="14.25" customHeight="1">
      <c r="A61" s="65"/>
      <c r="B61" s="44"/>
      <c r="C61" s="41"/>
      <c r="D61" s="41"/>
      <c r="E61" s="43"/>
      <c r="F61" s="9">
        <v>2023</v>
      </c>
      <c r="G61" s="8">
        <f t="shared" si="4"/>
        <v>513032</v>
      </c>
      <c r="H61" s="8">
        <f t="shared" si="4"/>
        <v>0</v>
      </c>
      <c r="I61" s="8">
        <v>513032</v>
      </c>
      <c r="J61" s="8">
        <v>0</v>
      </c>
      <c r="K61" s="8">
        <v>0</v>
      </c>
      <c r="L61" s="8">
        <v>0</v>
      </c>
      <c r="M61" s="8">
        <v>0</v>
      </c>
      <c r="N61" s="8">
        <v>0</v>
      </c>
      <c r="O61" s="8">
        <v>0</v>
      </c>
      <c r="P61" s="8">
        <v>0</v>
      </c>
      <c r="Q61" s="44"/>
    </row>
    <row r="62" spans="1:17" ht="14.25" customHeight="1">
      <c r="A62" s="65"/>
      <c r="B62" s="44"/>
      <c r="C62" s="41"/>
      <c r="D62" s="41"/>
      <c r="E62" s="43"/>
      <c r="F62" s="9">
        <v>2024</v>
      </c>
      <c r="G62" s="8">
        <f t="shared" si="4"/>
        <v>513032</v>
      </c>
      <c r="H62" s="8">
        <f t="shared" si="4"/>
        <v>47600</v>
      </c>
      <c r="I62" s="8">
        <v>513032</v>
      </c>
      <c r="J62" s="8">
        <v>47600</v>
      </c>
      <c r="K62" s="8">
        <v>0</v>
      </c>
      <c r="L62" s="8">
        <v>0</v>
      </c>
      <c r="M62" s="8">
        <v>0</v>
      </c>
      <c r="N62" s="8">
        <v>0</v>
      </c>
      <c r="O62" s="8">
        <v>0</v>
      </c>
      <c r="P62" s="8">
        <v>0</v>
      </c>
      <c r="Q62" s="44"/>
    </row>
    <row r="63" spans="1:17" ht="14.25" customHeight="1">
      <c r="A63" s="65"/>
      <c r="B63" s="44"/>
      <c r="C63" s="42"/>
      <c r="D63" s="42"/>
      <c r="E63" s="43"/>
      <c r="F63" s="9">
        <v>2025</v>
      </c>
      <c r="G63" s="8">
        <f t="shared" si="4"/>
        <v>513032</v>
      </c>
      <c r="H63" s="8">
        <f t="shared" si="4"/>
        <v>49000</v>
      </c>
      <c r="I63" s="8">
        <v>513032</v>
      </c>
      <c r="J63" s="8">
        <v>49000</v>
      </c>
      <c r="K63" s="8">
        <v>0</v>
      </c>
      <c r="L63" s="8">
        <v>0</v>
      </c>
      <c r="M63" s="8">
        <v>0</v>
      </c>
      <c r="N63" s="8">
        <v>0</v>
      </c>
      <c r="O63" s="8">
        <v>0</v>
      </c>
      <c r="P63" s="8">
        <v>0</v>
      </c>
      <c r="Q63" s="44"/>
    </row>
    <row r="64" spans="1:18" ht="23.25" customHeight="1">
      <c r="A64" s="65" t="s">
        <v>27</v>
      </c>
      <c r="B64" s="44" t="s">
        <v>29</v>
      </c>
      <c r="C64" s="43"/>
      <c r="D64" s="38" t="s">
        <v>80</v>
      </c>
      <c r="E64" s="43" t="s">
        <v>81</v>
      </c>
      <c r="F64" s="9" t="s">
        <v>12</v>
      </c>
      <c r="G64" s="8">
        <v>0</v>
      </c>
      <c r="H64" s="8">
        <v>0</v>
      </c>
      <c r="I64" s="8">
        <v>0</v>
      </c>
      <c r="J64" s="8">
        <v>0</v>
      </c>
      <c r="K64" s="8">
        <v>0</v>
      </c>
      <c r="L64" s="8">
        <v>0</v>
      </c>
      <c r="M64" s="8">
        <v>0</v>
      </c>
      <c r="N64" s="8">
        <v>0</v>
      </c>
      <c r="O64" s="8">
        <v>0</v>
      </c>
      <c r="P64" s="8">
        <v>0</v>
      </c>
      <c r="Q64" s="44" t="s">
        <v>15</v>
      </c>
      <c r="R64" s="4"/>
    </row>
    <row r="65" spans="1:18" ht="12.75">
      <c r="A65" s="65"/>
      <c r="B65" s="44"/>
      <c r="C65" s="43"/>
      <c r="D65" s="41"/>
      <c r="E65" s="43"/>
      <c r="F65" s="9">
        <v>2017</v>
      </c>
      <c r="G65" s="8">
        <v>0</v>
      </c>
      <c r="H65" s="8">
        <v>0</v>
      </c>
      <c r="I65" s="8">
        <v>0</v>
      </c>
      <c r="J65" s="8">
        <v>0</v>
      </c>
      <c r="K65" s="8">
        <v>0</v>
      </c>
      <c r="L65" s="8">
        <v>0</v>
      </c>
      <c r="M65" s="8">
        <v>0</v>
      </c>
      <c r="N65" s="8">
        <v>0</v>
      </c>
      <c r="O65" s="8">
        <v>0</v>
      </c>
      <c r="P65" s="8">
        <v>0</v>
      </c>
      <c r="Q65" s="44"/>
      <c r="R65" s="4"/>
    </row>
    <row r="66" spans="1:18" ht="12.75">
      <c r="A66" s="65"/>
      <c r="B66" s="44"/>
      <c r="C66" s="43"/>
      <c r="D66" s="41"/>
      <c r="E66" s="43"/>
      <c r="F66" s="9">
        <v>2018</v>
      </c>
      <c r="G66" s="8">
        <v>0</v>
      </c>
      <c r="H66" s="8">
        <v>0</v>
      </c>
      <c r="I66" s="8">
        <v>0</v>
      </c>
      <c r="J66" s="8">
        <v>0</v>
      </c>
      <c r="K66" s="8">
        <v>0</v>
      </c>
      <c r="L66" s="8">
        <v>0</v>
      </c>
      <c r="M66" s="8">
        <v>0</v>
      </c>
      <c r="N66" s="8">
        <v>0</v>
      </c>
      <c r="O66" s="8">
        <v>0</v>
      </c>
      <c r="P66" s="8">
        <v>0</v>
      </c>
      <c r="Q66" s="44"/>
      <c r="R66" s="4"/>
    </row>
    <row r="67" spans="1:18" ht="12.75">
      <c r="A67" s="65"/>
      <c r="B67" s="44"/>
      <c r="C67" s="43"/>
      <c r="D67" s="41"/>
      <c r="E67" s="43"/>
      <c r="F67" s="9">
        <v>2019</v>
      </c>
      <c r="G67" s="8">
        <v>0</v>
      </c>
      <c r="H67" s="8">
        <v>0</v>
      </c>
      <c r="I67" s="8">
        <v>0</v>
      </c>
      <c r="J67" s="8">
        <v>0</v>
      </c>
      <c r="K67" s="8">
        <v>0</v>
      </c>
      <c r="L67" s="8">
        <v>0</v>
      </c>
      <c r="M67" s="8">
        <v>0</v>
      </c>
      <c r="N67" s="8">
        <v>0</v>
      </c>
      <c r="O67" s="8">
        <v>0</v>
      </c>
      <c r="P67" s="8">
        <v>0</v>
      </c>
      <c r="Q67" s="44"/>
      <c r="R67" s="4"/>
    </row>
    <row r="68" spans="1:18" ht="12.75">
      <c r="A68" s="65"/>
      <c r="B68" s="44"/>
      <c r="C68" s="43"/>
      <c r="D68" s="41"/>
      <c r="E68" s="43"/>
      <c r="F68" s="9">
        <v>2020</v>
      </c>
      <c r="G68" s="8">
        <v>0</v>
      </c>
      <c r="H68" s="8">
        <v>0</v>
      </c>
      <c r="I68" s="8">
        <v>0</v>
      </c>
      <c r="J68" s="8">
        <v>0</v>
      </c>
      <c r="K68" s="8">
        <v>0</v>
      </c>
      <c r="L68" s="8">
        <v>0</v>
      </c>
      <c r="M68" s="8">
        <v>0</v>
      </c>
      <c r="N68" s="8">
        <v>0</v>
      </c>
      <c r="O68" s="8">
        <v>0</v>
      </c>
      <c r="P68" s="8">
        <v>0</v>
      </c>
      <c r="Q68" s="44"/>
      <c r="R68" s="4"/>
    </row>
    <row r="69" spans="1:18" ht="12.75">
      <c r="A69" s="65"/>
      <c r="B69" s="44"/>
      <c r="C69" s="43"/>
      <c r="D69" s="41"/>
      <c r="E69" s="43"/>
      <c r="F69" s="9">
        <v>2021</v>
      </c>
      <c r="G69" s="8">
        <v>0</v>
      </c>
      <c r="H69" s="8">
        <v>0</v>
      </c>
      <c r="I69" s="8">
        <v>0</v>
      </c>
      <c r="J69" s="8">
        <v>0</v>
      </c>
      <c r="K69" s="8">
        <v>0</v>
      </c>
      <c r="L69" s="8">
        <v>0</v>
      </c>
      <c r="M69" s="8">
        <v>0</v>
      </c>
      <c r="N69" s="8">
        <v>0</v>
      </c>
      <c r="O69" s="8">
        <v>0</v>
      </c>
      <c r="P69" s="8">
        <v>0</v>
      </c>
      <c r="Q69" s="44"/>
      <c r="R69" s="4"/>
    </row>
    <row r="70" spans="1:18" ht="12.75">
      <c r="A70" s="65"/>
      <c r="B70" s="44"/>
      <c r="C70" s="43"/>
      <c r="D70" s="41"/>
      <c r="E70" s="43"/>
      <c r="F70" s="9">
        <v>2022</v>
      </c>
      <c r="G70" s="8">
        <v>0</v>
      </c>
      <c r="H70" s="8">
        <v>0</v>
      </c>
      <c r="I70" s="8">
        <v>0</v>
      </c>
      <c r="J70" s="8">
        <v>0</v>
      </c>
      <c r="K70" s="8">
        <v>0</v>
      </c>
      <c r="L70" s="8">
        <v>0</v>
      </c>
      <c r="M70" s="8">
        <v>0</v>
      </c>
      <c r="N70" s="8">
        <v>0</v>
      </c>
      <c r="O70" s="8">
        <v>0</v>
      </c>
      <c r="P70" s="8">
        <v>0</v>
      </c>
      <c r="Q70" s="44"/>
      <c r="R70" s="4"/>
    </row>
    <row r="71" spans="1:18" ht="12.75">
      <c r="A71" s="65"/>
      <c r="B71" s="44"/>
      <c r="C71" s="43"/>
      <c r="D71" s="41"/>
      <c r="E71" s="43"/>
      <c r="F71" s="9">
        <v>2023</v>
      </c>
      <c r="G71" s="8">
        <v>0</v>
      </c>
      <c r="H71" s="8">
        <v>0</v>
      </c>
      <c r="I71" s="8">
        <v>0</v>
      </c>
      <c r="J71" s="8">
        <v>0</v>
      </c>
      <c r="K71" s="8">
        <v>0</v>
      </c>
      <c r="L71" s="8">
        <v>0</v>
      </c>
      <c r="M71" s="8">
        <v>0</v>
      </c>
      <c r="N71" s="8">
        <v>0</v>
      </c>
      <c r="O71" s="8">
        <v>0</v>
      </c>
      <c r="P71" s="8">
        <v>0</v>
      </c>
      <c r="Q71" s="44"/>
      <c r="R71" s="4"/>
    </row>
    <row r="72" spans="1:18" ht="12.75">
      <c r="A72" s="65"/>
      <c r="B72" s="44"/>
      <c r="C72" s="43"/>
      <c r="D72" s="41"/>
      <c r="E72" s="43"/>
      <c r="F72" s="9">
        <v>2024</v>
      </c>
      <c r="G72" s="8">
        <v>0</v>
      </c>
      <c r="H72" s="8">
        <v>0</v>
      </c>
      <c r="I72" s="8">
        <v>0</v>
      </c>
      <c r="J72" s="8">
        <v>0</v>
      </c>
      <c r="K72" s="8">
        <v>0</v>
      </c>
      <c r="L72" s="8">
        <v>0</v>
      </c>
      <c r="M72" s="8">
        <v>0</v>
      </c>
      <c r="N72" s="8">
        <v>0</v>
      </c>
      <c r="O72" s="8">
        <v>0</v>
      </c>
      <c r="P72" s="8">
        <v>0</v>
      </c>
      <c r="Q72" s="44"/>
      <c r="R72" s="4"/>
    </row>
    <row r="73" spans="1:18" ht="31.5" customHeight="1">
      <c r="A73" s="34"/>
      <c r="B73" s="38"/>
      <c r="C73" s="47"/>
      <c r="D73" s="42"/>
      <c r="E73" s="43"/>
      <c r="F73" s="9">
        <v>2025</v>
      </c>
      <c r="G73" s="8">
        <v>0</v>
      </c>
      <c r="H73" s="8">
        <v>0</v>
      </c>
      <c r="I73" s="8">
        <v>0</v>
      </c>
      <c r="J73" s="8">
        <v>0</v>
      </c>
      <c r="K73" s="8">
        <v>0</v>
      </c>
      <c r="L73" s="8">
        <v>0</v>
      </c>
      <c r="M73" s="8">
        <v>0</v>
      </c>
      <c r="N73" s="8">
        <v>0</v>
      </c>
      <c r="O73" s="8">
        <v>0</v>
      </c>
      <c r="P73" s="8">
        <v>0</v>
      </c>
      <c r="Q73" s="44"/>
      <c r="R73" s="4"/>
    </row>
    <row r="74" spans="1:18" ht="12.75">
      <c r="A74" s="34" t="s">
        <v>30</v>
      </c>
      <c r="B74" s="38" t="s">
        <v>31</v>
      </c>
      <c r="C74" s="38" t="s">
        <v>93</v>
      </c>
      <c r="D74" s="38" t="s">
        <v>80</v>
      </c>
      <c r="E74" s="47" t="s">
        <v>98</v>
      </c>
      <c r="F74" s="11" t="s">
        <v>12</v>
      </c>
      <c r="G74" s="12">
        <f>I74+K74+M74+O74</f>
        <v>2383</v>
      </c>
      <c r="H74" s="12">
        <f aca="true" t="shared" si="6" ref="H74:H90">J74+L74+N74+P74</f>
        <v>1582.3</v>
      </c>
      <c r="I74" s="12">
        <f>I75+I80+I85+I90+I95+I99+I103+I104+I105</f>
        <v>2383</v>
      </c>
      <c r="J74" s="12">
        <f aca="true" t="shared" si="7" ref="J74:P74">J75+J80+J85+J90+J95+J99+J103+J104+J105</f>
        <v>1582.3</v>
      </c>
      <c r="K74" s="12">
        <f t="shared" si="7"/>
        <v>0</v>
      </c>
      <c r="L74" s="12">
        <f t="shared" si="7"/>
        <v>0</v>
      </c>
      <c r="M74" s="12">
        <f t="shared" si="7"/>
        <v>0</v>
      </c>
      <c r="N74" s="12">
        <f t="shared" si="7"/>
        <v>0</v>
      </c>
      <c r="O74" s="12">
        <f t="shared" si="7"/>
        <v>0</v>
      </c>
      <c r="P74" s="12">
        <f t="shared" si="7"/>
        <v>0</v>
      </c>
      <c r="Q74" s="16"/>
      <c r="R74" s="4"/>
    </row>
    <row r="75" spans="1:18" ht="12.75" customHeight="1">
      <c r="A75" s="30"/>
      <c r="B75" s="41"/>
      <c r="C75" s="41"/>
      <c r="D75" s="45"/>
      <c r="E75" s="45"/>
      <c r="F75" s="9">
        <v>2017</v>
      </c>
      <c r="G75" s="8">
        <v>0</v>
      </c>
      <c r="H75" s="8">
        <f t="shared" si="6"/>
        <v>0</v>
      </c>
      <c r="I75" s="8">
        <v>0</v>
      </c>
      <c r="J75" s="8">
        <v>0</v>
      </c>
      <c r="K75" s="8">
        <v>0</v>
      </c>
      <c r="L75" s="8">
        <v>0</v>
      </c>
      <c r="M75" s="8">
        <v>0</v>
      </c>
      <c r="N75" s="8">
        <v>0</v>
      </c>
      <c r="O75" s="8">
        <v>0</v>
      </c>
      <c r="P75" s="8">
        <v>0</v>
      </c>
      <c r="Q75" s="16"/>
      <c r="R75" s="4"/>
    </row>
    <row r="76" spans="1:18" ht="21">
      <c r="A76" s="30"/>
      <c r="B76" s="41"/>
      <c r="C76" s="41"/>
      <c r="D76" s="45"/>
      <c r="E76" s="45"/>
      <c r="F76" s="9">
        <v>2018</v>
      </c>
      <c r="G76" s="8">
        <f>I76+K76+M76+O76</f>
        <v>46.4</v>
      </c>
      <c r="H76" s="8">
        <f>J76+L76+N76+P76</f>
        <v>46.4</v>
      </c>
      <c r="I76" s="8">
        <v>46.4</v>
      </c>
      <c r="J76" s="8">
        <v>46.4</v>
      </c>
      <c r="K76" s="8">
        <v>0</v>
      </c>
      <c r="L76" s="8">
        <v>0</v>
      </c>
      <c r="M76" s="8">
        <v>0</v>
      </c>
      <c r="N76" s="8">
        <v>0</v>
      </c>
      <c r="O76" s="8">
        <v>0</v>
      </c>
      <c r="P76" s="8">
        <v>0</v>
      </c>
      <c r="Q76" s="10" t="s">
        <v>33</v>
      </c>
      <c r="R76" s="4"/>
    </row>
    <row r="77" spans="1:18" ht="21">
      <c r="A77" s="30"/>
      <c r="B77" s="41"/>
      <c r="C77" s="41"/>
      <c r="D77" s="45"/>
      <c r="E77" s="45"/>
      <c r="F77" s="9">
        <v>2018</v>
      </c>
      <c r="G77" s="8">
        <f aca="true" t="shared" si="8" ref="G77:G89">I77+K77+M77+O77</f>
        <v>195.4</v>
      </c>
      <c r="H77" s="8">
        <f t="shared" si="6"/>
        <v>133.4</v>
      </c>
      <c r="I77" s="8">
        <v>195.4</v>
      </c>
      <c r="J77" s="8">
        <v>133.4</v>
      </c>
      <c r="K77" s="8">
        <v>0</v>
      </c>
      <c r="L77" s="8">
        <v>0</v>
      </c>
      <c r="M77" s="8">
        <v>0</v>
      </c>
      <c r="N77" s="8">
        <v>0</v>
      </c>
      <c r="O77" s="8">
        <v>0</v>
      </c>
      <c r="P77" s="8">
        <v>0</v>
      </c>
      <c r="Q77" s="10" t="s">
        <v>34</v>
      </c>
      <c r="R77" s="4"/>
    </row>
    <row r="78" spans="1:18" ht="16.5">
      <c r="A78" s="30"/>
      <c r="B78" s="41"/>
      <c r="C78" s="41"/>
      <c r="D78" s="45"/>
      <c r="E78" s="45"/>
      <c r="F78" s="9">
        <v>2018</v>
      </c>
      <c r="G78" s="8">
        <f t="shared" si="8"/>
        <v>41.7</v>
      </c>
      <c r="H78" s="8">
        <f t="shared" si="6"/>
        <v>41.7</v>
      </c>
      <c r="I78" s="8">
        <v>41.7</v>
      </c>
      <c r="J78" s="8">
        <f>11.7+30</f>
        <v>41.7</v>
      </c>
      <c r="K78" s="8">
        <v>0</v>
      </c>
      <c r="L78" s="8">
        <v>0</v>
      </c>
      <c r="M78" s="8">
        <v>0</v>
      </c>
      <c r="N78" s="8">
        <v>0</v>
      </c>
      <c r="O78" s="8">
        <v>0</v>
      </c>
      <c r="P78" s="8">
        <v>0</v>
      </c>
      <c r="Q78" s="17" t="s">
        <v>35</v>
      </c>
      <c r="R78" s="4"/>
    </row>
    <row r="79" spans="1:18" ht="21">
      <c r="A79" s="30"/>
      <c r="B79" s="41"/>
      <c r="C79" s="41"/>
      <c r="D79" s="45"/>
      <c r="E79" s="45"/>
      <c r="F79" s="9">
        <v>2018</v>
      </c>
      <c r="G79" s="8">
        <f t="shared" si="8"/>
        <v>69.6</v>
      </c>
      <c r="H79" s="8">
        <f t="shared" si="6"/>
        <v>39.5</v>
      </c>
      <c r="I79" s="8">
        <v>69.6</v>
      </c>
      <c r="J79" s="8">
        <v>39.5</v>
      </c>
      <c r="K79" s="8">
        <v>0</v>
      </c>
      <c r="L79" s="8">
        <v>0</v>
      </c>
      <c r="M79" s="8">
        <v>0</v>
      </c>
      <c r="N79" s="8">
        <v>0</v>
      </c>
      <c r="O79" s="8">
        <v>0</v>
      </c>
      <c r="P79" s="8">
        <v>0</v>
      </c>
      <c r="Q79" s="10" t="s">
        <v>36</v>
      </c>
      <c r="R79" s="4"/>
    </row>
    <row r="80" spans="1:18" ht="21">
      <c r="A80" s="30"/>
      <c r="B80" s="41"/>
      <c r="C80" s="41"/>
      <c r="D80" s="45"/>
      <c r="E80" s="45"/>
      <c r="F80" s="11" t="s">
        <v>32</v>
      </c>
      <c r="G80" s="12">
        <f t="shared" si="8"/>
        <v>353.1</v>
      </c>
      <c r="H80" s="12">
        <f t="shared" si="6"/>
        <v>261</v>
      </c>
      <c r="I80" s="12">
        <f>I76+I77+I78+I79</f>
        <v>353.1</v>
      </c>
      <c r="J80" s="12">
        <f>J76+J77+J78+J79</f>
        <v>261</v>
      </c>
      <c r="K80" s="12">
        <v>0</v>
      </c>
      <c r="L80" s="12">
        <v>0</v>
      </c>
      <c r="M80" s="12">
        <v>0</v>
      </c>
      <c r="N80" s="12">
        <v>0</v>
      </c>
      <c r="O80" s="12">
        <v>0</v>
      </c>
      <c r="P80" s="12">
        <v>0</v>
      </c>
      <c r="Q80" s="16"/>
      <c r="R80" s="4"/>
    </row>
    <row r="81" spans="1:18" ht="21">
      <c r="A81" s="30"/>
      <c r="B81" s="41"/>
      <c r="C81" s="41"/>
      <c r="D81" s="45"/>
      <c r="E81" s="45"/>
      <c r="F81" s="9">
        <v>2019</v>
      </c>
      <c r="G81" s="8">
        <f>I81+K81+M81+O81</f>
        <v>303</v>
      </c>
      <c r="H81" s="8">
        <f>J81+L81+N81+P81</f>
        <v>101</v>
      </c>
      <c r="I81" s="8">
        <v>303</v>
      </c>
      <c r="J81" s="8">
        <v>101</v>
      </c>
      <c r="K81" s="8">
        <v>0</v>
      </c>
      <c r="L81" s="8">
        <v>0</v>
      </c>
      <c r="M81" s="8">
        <v>0</v>
      </c>
      <c r="N81" s="8">
        <v>0</v>
      </c>
      <c r="O81" s="8">
        <v>0</v>
      </c>
      <c r="P81" s="8">
        <v>0</v>
      </c>
      <c r="Q81" s="10" t="s">
        <v>33</v>
      </c>
      <c r="R81" s="4"/>
    </row>
    <row r="82" spans="1:18" ht="21">
      <c r="A82" s="30"/>
      <c r="B82" s="41"/>
      <c r="C82" s="41"/>
      <c r="D82" s="45"/>
      <c r="E82" s="45"/>
      <c r="F82" s="9">
        <v>2019</v>
      </c>
      <c r="G82" s="8">
        <f t="shared" si="8"/>
        <v>110.6</v>
      </c>
      <c r="H82" s="8">
        <f t="shared" si="6"/>
        <v>94.6</v>
      </c>
      <c r="I82" s="8">
        <v>110.6</v>
      </c>
      <c r="J82" s="8">
        <v>94.6</v>
      </c>
      <c r="K82" s="8">
        <v>0</v>
      </c>
      <c r="L82" s="8">
        <v>0</v>
      </c>
      <c r="M82" s="8">
        <v>0</v>
      </c>
      <c r="N82" s="8">
        <v>0</v>
      </c>
      <c r="O82" s="8">
        <v>0</v>
      </c>
      <c r="P82" s="8">
        <v>0</v>
      </c>
      <c r="Q82" s="10" t="s">
        <v>34</v>
      </c>
      <c r="R82" s="4"/>
    </row>
    <row r="83" spans="1:18" ht="16.5">
      <c r="A83" s="30"/>
      <c r="B83" s="41"/>
      <c r="C83" s="41"/>
      <c r="D83" s="45"/>
      <c r="E83" s="45"/>
      <c r="F83" s="9">
        <v>2019</v>
      </c>
      <c r="G83" s="8">
        <f t="shared" si="8"/>
        <v>65.1</v>
      </c>
      <c r="H83" s="8">
        <f t="shared" si="6"/>
        <v>65.1</v>
      </c>
      <c r="I83" s="8">
        <v>65.1</v>
      </c>
      <c r="J83" s="8">
        <v>65.1</v>
      </c>
      <c r="K83" s="8">
        <v>0</v>
      </c>
      <c r="L83" s="8">
        <v>0</v>
      </c>
      <c r="M83" s="8">
        <v>0</v>
      </c>
      <c r="N83" s="8">
        <v>0</v>
      </c>
      <c r="O83" s="8">
        <v>0</v>
      </c>
      <c r="P83" s="8">
        <v>0</v>
      </c>
      <c r="Q83" s="17" t="s">
        <v>35</v>
      </c>
      <c r="R83" s="4"/>
    </row>
    <row r="84" spans="1:18" ht="21">
      <c r="A84" s="30"/>
      <c r="B84" s="41"/>
      <c r="C84" s="41"/>
      <c r="D84" s="45"/>
      <c r="E84" s="45"/>
      <c r="F84" s="9">
        <v>2019</v>
      </c>
      <c r="G84" s="8">
        <f t="shared" si="8"/>
        <v>50.1</v>
      </c>
      <c r="H84" s="8">
        <f t="shared" si="6"/>
        <v>36.9</v>
      </c>
      <c r="I84" s="8">
        <v>50.1</v>
      </c>
      <c r="J84" s="8">
        <v>36.9</v>
      </c>
      <c r="K84" s="8">
        <v>0</v>
      </c>
      <c r="L84" s="8">
        <v>0</v>
      </c>
      <c r="M84" s="8">
        <v>0</v>
      </c>
      <c r="N84" s="8">
        <v>0</v>
      </c>
      <c r="O84" s="8">
        <v>0</v>
      </c>
      <c r="P84" s="8">
        <v>0</v>
      </c>
      <c r="Q84" s="10" t="s">
        <v>36</v>
      </c>
      <c r="R84" s="4"/>
    </row>
    <row r="85" spans="1:18" ht="21">
      <c r="A85" s="30"/>
      <c r="B85" s="41"/>
      <c r="C85" s="41"/>
      <c r="D85" s="45"/>
      <c r="E85" s="45"/>
      <c r="F85" s="11" t="s">
        <v>40</v>
      </c>
      <c r="G85" s="12">
        <f>G81+G82+G83+G84</f>
        <v>528.8000000000001</v>
      </c>
      <c r="H85" s="12">
        <f>H81+H82+H83+H84</f>
        <v>297.59999999999997</v>
      </c>
      <c r="I85" s="12">
        <f>I81+I82+I83+I84</f>
        <v>528.8000000000001</v>
      </c>
      <c r="J85" s="12">
        <f>J81+J82+J83+J84</f>
        <v>297.59999999999997</v>
      </c>
      <c r="K85" s="12">
        <f aca="true" t="shared" si="9" ref="K85:P85">K82+K83+K84</f>
        <v>0</v>
      </c>
      <c r="L85" s="12">
        <f t="shared" si="9"/>
        <v>0</v>
      </c>
      <c r="M85" s="12">
        <f t="shared" si="9"/>
        <v>0</v>
      </c>
      <c r="N85" s="12">
        <f t="shared" si="9"/>
        <v>0</v>
      </c>
      <c r="O85" s="12">
        <f t="shared" si="9"/>
        <v>0</v>
      </c>
      <c r="P85" s="12">
        <f t="shared" si="9"/>
        <v>0</v>
      </c>
      <c r="Q85" s="18"/>
      <c r="R85" s="4"/>
    </row>
    <row r="86" spans="1:18" ht="21">
      <c r="A86" s="30"/>
      <c r="B86" s="41"/>
      <c r="C86" s="41"/>
      <c r="D86" s="45"/>
      <c r="E86" s="45"/>
      <c r="F86" s="9">
        <v>2020</v>
      </c>
      <c r="G86" s="8">
        <f t="shared" si="8"/>
        <v>127.8</v>
      </c>
      <c r="H86" s="8">
        <f t="shared" si="6"/>
        <v>61.2</v>
      </c>
      <c r="I86" s="8">
        <v>127.8</v>
      </c>
      <c r="J86" s="19">
        <v>61.2</v>
      </c>
      <c r="K86" s="8">
        <v>0</v>
      </c>
      <c r="L86" s="8">
        <v>0</v>
      </c>
      <c r="M86" s="8">
        <v>0</v>
      </c>
      <c r="N86" s="8">
        <v>0</v>
      </c>
      <c r="O86" s="8">
        <v>0</v>
      </c>
      <c r="P86" s="8">
        <v>0</v>
      </c>
      <c r="Q86" s="10" t="s">
        <v>33</v>
      </c>
      <c r="R86" s="4"/>
    </row>
    <row r="87" spans="1:18" ht="21">
      <c r="A87" s="30"/>
      <c r="B87" s="41"/>
      <c r="C87" s="41"/>
      <c r="D87" s="45"/>
      <c r="E87" s="45"/>
      <c r="F87" s="9">
        <v>2020</v>
      </c>
      <c r="G87" s="8">
        <f t="shared" si="8"/>
        <v>75</v>
      </c>
      <c r="H87" s="8">
        <f t="shared" si="6"/>
        <v>75</v>
      </c>
      <c r="I87" s="8">
        <v>75</v>
      </c>
      <c r="J87" s="19">
        <f>69+6</f>
        <v>75</v>
      </c>
      <c r="K87" s="8">
        <v>0</v>
      </c>
      <c r="L87" s="8">
        <v>0</v>
      </c>
      <c r="M87" s="8">
        <v>0</v>
      </c>
      <c r="N87" s="8">
        <v>0</v>
      </c>
      <c r="O87" s="8">
        <v>0</v>
      </c>
      <c r="P87" s="8">
        <v>0</v>
      </c>
      <c r="Q87" s="10" t="s">
        <v>34</v>
      </c>
      <c r="R87" s="4"/>
    </row>
    <row r="88" spans="1:18" ht="16.5">
      <c r="A88" s="30"/>
      <c r="B88" s="41"/>
      <c r="C88" s="41"/>
      <c r="D88" s="45"/>
      <c r="E88" s="45"/>
      <c r="F88" s="9">
        <v>2020</v>
      </c>
      <c r="G88" s="8">
        <f t="shared" si="8"/>
        <v>48</v>
      </c>
      <c r="H88" s="8">
        <f t="shared" si="6"/>
        <v>48</v>
      </c>
      <c r="I88" s="19">
        <v>48</v>
      </c>
      <c r="J88" s="19">
        <v>48</v>
      </c>
      <c r="K88" s="8">
        <v>0</v>
      </c>
      <c r="L88" s="8">
        <v>0</v>
      </c>
      <c r="M88" s="8">
        <v>0</v>
      </c>
      <c r="N88" s="8">
        <v>0</v>
      </c>
      <c r="O88" s="8">
        <v>0</v>
      </c>
      <c r="P88" s="8">
        <v>0</v>
      </c>
      <c r="Q88" s="17" t="s">
        <v>35</v>
      </c>
      <c r="R88" s="4"/>
    </row>
    <row r="89" spans="1:18" ht="21">
      <c r="A89" s="30"/>
      <c r="B89" s="41"/>
      <c r="C89" s="41"/>
      <c r="D89" s="45"/>
      <c r="E89" s="45"/>
      <c r="F89" s="9">
        <v>2020</v>
      </c>
      <c r="G89" s="8">
        <f t="shared" si="8"/>
        <v>120</v>
      </c>
      <c r="H89" s="8">
        <f t="shared" si="6"/>
        <v>95</v>
      </c>
      <c r="I89" s="19">
        <v>120</v>
      </c>
      <c r="J89" s="19">
        <v>95</v>
      </c>
      <c r="K89" s="8">
        <v>0</v>
      </c>
      <c r="L89" s="8">
        <v>0</v>
      </c>
      <c r="M89" s="8">
        <v>0</v>
      </c>
      <c r="N89" s="8">
        <v>0</v>
      </c>
      <c r="O89" s="8">
        <v>0</v>
      </c>
      <c r="P89" s="8">
        <v>0</v>
      </c>
      <c r="Q89" s="10" t="s">
        <v>36</v>
      </c>
      <c r="R89" s="4"/>
    </row>
    <row r="90" spans="1:18" ht="21">
      <c r="A90" s="30"/>
      <c r="B90" s="41"/>
      <c r="C90" s="41"/>
      <c r="D90" s="45"/>
      <c r="E90" s="45"/>
      <c r="F90" s="11" t="s">
        <v>46</v>
      </c>
      <c r="G90" s="12">
        <f>I90</f>
        <v>370.8</v>
      </c>
      <c r="H90" s="12">
        <f t="shared" si="6"/>
        <v>279.2</v>
      </c>
      <c r="I90" s="12">
        <f>I86+I87+I88+I89</f>
        <v>370.8</v>
      </c>
      <c r="J90" s="12">
        <f>J86+J87+J88+J89</f>
        <v>279.2</v>
      </c>
      <c r="K90" s="12">
        <v>0</v>
      </c>
      <c r="L90" s="12">
        <v>0</v>
      </c>
      <c r="M90" s="12">
        <v>0</v>
      </c>
      <c r="N90" s="12">
        <v>0</v>
      </c>
      <c r="O90" s="12">
        <v>0</v>
      </c>
      <c r="P90" s="12">
        <v>0</v>
      </c>
      <c r="Q90" s="20"/>
      <c r="R90" s="4"/>
    </row>
    <row r="91" spans="1:18" ht="21">
      <c r="A91" s="39"/>
      <c r="B91" s="39"/>
      <c r="C91" s="45"/>
      <c r="D91" s="45"/>
      <c r="E91" s="45"/>
      <c r="F91" s="9">
        <v>2021</v>
      </c>
      <c r="G91" s="8">
        <f aca="true" t="shared" si="10" ref="G91:H106">I91+K91+M91+O91</f>
        <v>230.9</v>
      </c>
      <c r="H91" s="8">
        <v>230.9</v>
      </c>
      <c r="I91" s="8">
        <v>230.9</v>
      </c>
      <c r="J91" s="8">
        <v>230.9</v>
      </c>
      <c r="K91" s="8">
        <v>0</v>
      </c>
      <c r="L91" s="8">
        <v>0</v>
      </c>
      <c r="M91" s="8">
        <v>0</v>
      </c>
      <c r="N91" s="8">
        <v>0</v>
      </c>
      <c r="O91" s="8">
        <v>0</v>
      </c>
      <c r="P91" s="8">
        <v>0</v>
      </c>
      <c r="Q91" s="10" t="s">
        <v>33</v>
      </c>
      <c r="R91" s="4"/>
    </row>
    <row r="92" spans="1:18" ht="21">
      <c r="A92" s="39"/>
      <c r="B92" s="39"/>
      <c r="C92" s="45"/>
      <c r="D92" s="45"/>
      <c r="E92" s="45"/>
      <c r="F92" s="9">
        <v>2021</v>
      </c>
      <c r="G92" s="8">
        <f t="shared" si="10"/>
        <v>176.3</v>
      </c>
      <c r="H92" s="8">
        <v>176.3</v>
      </c>
      <c r="I92" s="8">
        <v>176.3</v>
      </c>
      <c r="J92" s="8">
        <v>176.3</v>
      </c>
      <c r="K92" s="8">
        <v>0</v>
      </c>
      <c r="L92" s="8">
        <v>0</v>
      </c>
      <c r="M92" s="8">
        <v>0</v>
      </c>
      <c r="N92" s="8">
        <v>0</v>
      </c>
      <c r="O92" s="8">
        <v>0</v>
      </c>
      <c r="P92" s="8">
        <v>0</v>
      </c>
      <c r="Q92" s="10" t="s">
        <v>34</v>
      </c>
      <c r="R92" s="4"/>
    </row>
    <row r="93" spans="1:18" ht="16.5">
      <c r="A93" s="39"/>
      <c r="B93" s="39"/>
      <c r="C93" s="45"/>
      <c r="D93" s="45"/>
      <c r="E93" s="45"/>
      <c r="F93" s="9">
        <v>2021</v>
      </c>
      <c r="G93" s="8">
        <f t="shared" si="10"/>
        <v>165.8</v>
      </c>
      <c r="H93" s="8">
        <f t="shared" si="10"/>
        <v>165.8</v>
      </c>
      <c r="I93" s="8">
        <v>165.8</v>
      </c>
      <c r="J93" s="8">
        <v>165.8</v>
      </c>
      <c r="K93" s="8">
        <v>0</v>
      </c>
      <c r="L93" s="8">
        <v>0</v>
      </c>
      <c r="M93" s="8">
        <v>0</v>
      </c>
      <c r="N93" s="8">
        <v>0</v>
      </c>
      <c r="O93" s="8">
        <v>0</v>
      </c>
      <c r="P93" s="8">
        <v>0</v>
      </c>
      <c r="Q93" s="17" t="s">
        <v>35</v>
      </c>
      <c r="R93" s="4"/>
    </row>
    <row r="94" spans="1:18" ht="21">
      <c r="A94" s="39"/>
      <c r="B94" s="39"/>
      <c r="C94" s="45"/>
      <c r="D94" s="45"/>
      <c r="E94" s="45"/>
      <c r="F94" s="9">
        <v>2021</v>
      </c>
      <c r="G94" s="8">
        <f t="shared" si="10"/>
        <v>171.5</v>
      </c>
      <c r="H94" s="8">
        <v>171.5</v>
      </c>
      <c r="I94" s="8">
        <v>171.5</v>
      </c>
      <c r="J94" s="8">
        <v>171.5</v>
      </c>
      <c r="K94" s="8">
        <v>0</v>
      </c>
      <c r="L94" s="8">
        <v>0</v>
      </c>
      <c r="M94" s="8">
        <v>0</v>
      </c>
      <c r="N94" s="8">
        <v>0</v>
      </c>
      <c r="O94" s="8">
        <v>0</v>
      </c>
      <c r="P94" s="8">
        <v>0</v>
      </c>
      <c r="Q94" s="10" t="s">
        <v>36</v>
      </c>
      <c r="R94" s="4"/>
    </row>
    <row r="95" spans="1:18" ht="21">
      <c r="A95" s="39"/>
      <c r="B95" s="39"/>
      <c r="C95" s="45"/>
      <c r="D95" s="45"/>
      <c r="E95" s="45"/>
      <c r="F95" s="11" t="s">
        <v>47</v>
      </c>
      <c r="G95" s="12">
        <f>I95</f>
        <v>744.5</v>
      </c>
      <c r="H95" s="12">
        <f>H91+H92+H93+H94</f>
        <v>744.5</v>
      </c>
      <c r="I95" s="12">
        <f>I91+I92+I93+I94</f>
        <v>744.5</v>
      </c>
      <c r="J95" s="12">
        <f>J91+J92+J93+J94</f>
        <v>744.5</v>
      </c>
      <c r="K95" s="12">
        <f aca="true" t="shared" si="11" ref="K95:P95">K91+K93+K94</f>
        <v>0</v>
      </c>
      <c r="L95" s="12">
        <f t="shared" si="11"/>
        <v>0</v>
      </c>
      <c r="M95" s="12">
        <f t="shared" si="11"/>
        <v>0</v>
      </c>
      <c r="N95" s="12">
        <f t="shared" si="11"/>
        <v>0</v>
      </c>
      <c r="O95" s="12">
        <f t="shared" si="11"/>
        <v>0</v>
      </c>
      <c r="P95" s="12">
        <f t="shared" si="11"/>
        <v>0</v>
      </c>
      <c r="Q95" s="20"/>
      <c r="R95" s="4"/>
    </row>
    <row r="96" spans="1:18" ht="21">
      <c r="A96" s="39"/>
      <c r="B96" s="39"/>
      <c r="C96" s="45"/>
      <c r="D96" s="45"/>
      <c r="E96" s="45"/>
      <c r="F96" s="9">
        <v>2022</v>
      </c>
      <c r="G96" s="8">
        <f t="shared" si="10"/>
        <v>79.9</v>
      </c>
      <c r="H96" s="8">
        <f t="shared" si="10"/>
        <v>0</v>
      </c>
      <c r="I96" s="19">
        <v>79.9</v>
      </c>
      <c r="J96" s="8">
        <v>0</v>
      </c>
      <c r="K96" s="8">
        <v>0</v>
      </c>
      <c r="L96" s="8">
        <v>0</v>
      </c>
      <c r="M96" s="8">
        <v>0</v>
      </c>
      <c r="N96" s="8">
        <v>0</v>
      </c>
      <c r="O96" s="8">
        <v>0</v>
      </c>
      <c r="P96" s="8">
        <v>0</v>
      </c>
      <c r="Q96" s="10" t="s">
        <v>33</v>
      </c>
      <c r="R96" s="4"/>
    </row>
    <row r="97" spans="1:18" ht="16.5">
      <c r="A97" s="39"/>
      <c r="B97" s="39"/>
      <c r="C97" s="45"/>
      <c r="D97" s="45"/>
      <c r="E97" s="45"/>
      <c r="F97" s="9">
        <v>2022</v>
      </c>
      <c r="G97" s="8">
        <f t="shared" si="10"/>
        <v>48</v>
      </c>
      <c r="H97" s="8">
        <f t="shared" si="10"/>
        <v>0</v>
      </c>
      <c r="I97" s="19">
        <v>48</v>
      </c>
      <c r="J97" s="8">
        <v>0</v>
      </c>
      <c r="K97" s="8">
        <v>0</v>
      </c>
      <c r="L97" s="8">
        <v>0</v>
      </c>
      <c r="M97" s="8">
        <v>0</v>
      </c>
      <c r="N97" s="8">
        <v>0</v>
      </c>
      <c r="O97" s="8">
        <v>0</v>
      </c>
      <c r="P97" s="8">
        <v>0</v>
      </c>
      <c r="Q97" s="17" t="s">
        <v>35</v>
      </c>
      <c r="R97" s="4"/>
    </row>
    <row r="98" spans="1:18" ht="21">
      <c r="A98" s="39"/>
      <c r="B98" s="39"/>
      <c r="C98" s="45"/>
      <c r="D98" s="45"/>
      <c r="E98" s="45"/>
      <c r="F98" s="9">
        <v>2022</v>
      </c>
      <c r="G98" s="8">
        <f t="shared" si="10"/>
        <v>65</v>
      </c>
      <c r="H98" s="8">
        <f t="shared" si="10"/>
        <v>0</v>
      </c>
      <c r="I98" s="19">
        <v>65</v>
      </c>
      <c r="J98" s="8">
        <v>0</v>
      </c>
      <c r="K98" s="8">
        <v>0</v>
      </c>
      <c r="L98" s="8">
        <v>0</v>
      </c>
      <c r="M98" s="8">
        <v>0</v>
      </c>
      <c r="N98" s="8">
        <v>0</v>
      </c>
      <c r="O98" s="8">
        <v>0</v>
      </c>
      <c r="P98" s="8">
        <v>0</v>
      </c>
      <c r="Q98" s="10" t="s">
        <v>36</v>
      </c>
      <c r="R98" s="4"/>
    </row>
    <row r="99" spans="1:18" ht="21">
      <c r="A99" s="39"/>
      <c r="B99" s="39"/>
      <c r="C99" s="45"/>
      <c r="D99" s="45"/>
      <c r="E99" s="45"/>
      <c r="F99" s="11" t="s">
        <v>48</v>
      </c>
      <c r="G99" s="12">
        <f>I99</f>
        <v>192.9</v>
      </c>
      <c r="H99" s="12">
        <f>H96+H97</f>
        <v>0</v>
      </c>
      <c r="I99" s="12">
        <f>I96+I97+I98</f>
        <v>192.9</v>
      </c>
      <c r="J99" s="12">
        <f aca="true" t="shared" si="12" ref="J99:P99">J96+J97+J98</f>
        <v>0</v>
      </c>
      <c r="K99" s="12">
        <f t="shared" si="12"/>
        <v>0</v>
      </c>
      <c r="L99" s="12">
        <f t="shared" si="12"/>
        <v>0</v>
      </c>
      <c r="M99" s="12">
        <f t="shared" si="12"/>
        <v>0</v>
      </c>
      <c r="N99" s="12">
        <f t="shared" si="12"/>
        <v>0</v>
      </c>
      <c r="O99" s="12">
        <f t="shared" si="12"/>
        <v>0</v>
      </c>
      <c r="P99" s="12">
        <f t="shared" si="12"/>
        <v>0</v>
      </c>
      <c r="Q99" s="22"/>
      <c r="R99" s="4"/>
    </row>
    <row r="100" spans="1:18" ht="21">
      <c r="A100" s="39"/>
      <c r="B100" s="39"/>
      <c r="C100" s="45"/>
      <c r="D100" s="45"/>
      <c r="E100" s="45"/>
      <c r="F100" s="9">
        <v>2023</v>
      </c>
      <c r="G100" s="8">
        <f t="shared" si="10"/>
        <v>79.9</v>
      </c>
      <c r="H100" s="8">
        <f t="shared" si="10"/>
        <v>0</v>
      </c>
      <c r="I100" s="19">
        <v>79.9</v>
      </c>
      <c r="J100" s="8">
        <v>0</v>
      </c>
      <c r="K100" s="8">
        <v>0</v>
      </c>
      <c r="L100" s="8">
        <v>0</v>
      </c>
      <c r="M100" s="8">
        <v>0</v>
      </c>
      <c r="N100" s="8">
        <v>0</v>
      </c>
      <c r="O100" s="8">
        <v>0</v>
      </c>
      <c r="P100" s="8">
        <v>0</v>
      </c>
      <c r="Q100" s="10" t="s">
        <v>33</v>
      </c>
      <c r="R100" s="4"/>
    </row>
    <row r="101" spans="1:18" ht="16.5">
      <c r="A101" s="39"/>
      <c r="B101" s="39"/>
      <c r="C101" s="45"/>
      <c r="D101" s="45"/>
      <c r="E101" s="45"/>
      <c r="F101" s="9">
        <v>2023</v>
      </c>
      <c r="G101" s="8">
        <f t="shared" si="10"/>
        <v>48</v>
      </c>
      <c r="H101" s="8">
        <f t="shared" si="10"/>
        <v>0</v>
      </c>
      <c r="I101" s="19">
        <v>48</v>
      </c>
      <c r="J101" s="8">
        <v>0</v>
      </c>
      <c r="K101" s="8">
        <v>0</v>
      </c>
      <c r="L101" s="8">
        <v>0</v>
      </c>
      <c r="M101" s="8">
        <v>0</v>
      </c>
      <c r="N101" s="8">
        <v>0</v>
      </c>
      <c r="O101" s="8">
        <v>0</v>
      </c>
      <c r="P101" s="8">
        <v>0</v>
      </c>
      <c r="Q101" s="17" t="s">
        <v>35</v>
      </c>
      <c r="R101" s="4"/>
    </row>
    <row r="102" spans="1:18" ht="21">
      <c r="A102" s="39"/>
      <c r="B102" s="39"/>
      <c r="C102" s="45"/>
      <c r="D102" s="45"/>
      <c r="E102" s="45"/>
      <c r="F102" s="9">
        <v>2023</v>
      </c>
      <c r="G102" s="8">
        <f t="shared" si="10"/>
        <v>65</v>
      </c>
      <c r="H102" s="8">
        <f t="shared" si="10"/>
        <v>0</v>
      </c>
      <c r="I102" s="19">
        <v>65</v>
      </c>
      <c r="J102" s="8">
        <v>0</v>
      </c>
      <c r="K102" s="8">
        <v>0</v>
      </c>
      <c r="L102" s="8">
        <v>0</v>
      </c>
      <c r="M102" s="8">
        <v>0</v>
      </c>
      <c r="N102" s="8">
        <v>0</v>
      </c>
      <c r="O102" s="8">
        <v>0</v>
      </c>
      <c r="P102" s="8">
        <v>0</v>
      </c>
      <c r="Q102" s="10" t="s">
        <v>36</v>
      </c>
      <c r="R102" s="4"/>
    </row>
    <row r="103" spans="1:18" ht="21">
      <c r="A103" s="39"/>
      <c r="B103" s="39"/>
      <c r="C103" s="45"/>
      <c r="D103" s="45"/>
      <c r="E103" s="45"/>
      <c r="F103" s="11" t="s">
        <v>57</v>
      </c>
      <c r="G103" s="12">
        <f t="shared" si="10"/>
        <v>192.9</v>
      </c>
      <c r="H103" s="12">
        <f t="shared" si="10"/>
        <v>0</v>
      </c>
      <c r="I103" s="12">
        <f>I100+I101+I102</f>
        <v>192.9</v>
      </c>
      <c r="J103" s="12">
        <f aca="true" t="shared" si="13" ref="J103:P103">J100+J101+J102</f>
        <v>0</v>
      </c>
      <c r="K103" s="12">
        <f t="shared" si="13"/>
        <v>0</v>
      </c>
      <c r="L103" s="12">
        <f t="shared" si="13"/>
        <v>0</v>
      </c>
      <c r="M103" s="12">
        <f t="shared" si="13"/>
        <v>0</v>
      </c>
      <c r="N103" s="12">
        <f t="shared" si="13"/>
        <v>0</v>
      </c>
      <c r="O103" s="12">
        <f t="shared" si="13"/>
        <v>0</v>
      </c>
      <c r="P103" s="12">
        <f t="shared" si="13"/>
        <v>0</v>
      </c>
      <c r="Q103" s="22"/>
      <c r="R103" s="4"/>
    </row>
    <row r="104" spans="1:18" ht="12.75">
      <c r="A104" s="39"/>
      <c r="B104" s="39"/>
      <c r="C104" s="45"/>
      <c r="D104" s="45"/>
      <c r="E104" s="45"/>
      <c r="F104" s="9">
        <v>2024</v>
      </c>
      <c r="G104" s="8">
        <f t="shared" si="10"/>
        <v>0</v>
      </c>
      <c r="H104" s="8">
        <f t="shared" si="10"/>
        <v>0</v>
      </c>
      <c r="I104" s="8">
        <v>0</v>
      </c>
      <c r="J104" s="8">
        <v>0</v>
      </c>
      <c r="K104" s="8">
        <v>0</v>
      </c>
      <c r="L104" s="8">
        <v>0</v>
      </c>
      <c r="M104" s="8">
        <v>0</v>
      </c>
      <c r="N104" s="8">
        <v>0</v>
      </c>
      <c r="O104" s="8">
        <v>0</v>
      </c>
      <c r="P104" s="8">
        <v>0</v>
      </c>
      <c r="Q104" s="22"/>
      <c r="R104" s="4"/>
    </row>
    <row r="105" spans="1:18" ht="12.75">
      <c r="A105" s="40"/>
      <c r="B105" s="40"/>
      <c r="C105" s="46"/>
      <c r="D105" s="46"/>
      <c r="E105" s="46"/>
      <c r="F105" s="9">
        <v>2025</v>
      </c>
      <c r="G105" s="8">
        <f t="shared" si="10"/>
        <v>0</v>
      </c>
      <c r="H105" s="8">
        <f t="shared" si="10"/>
        <v>0</v>
      </c>
      <c r="I105" s="8">
        <v>0</v>
      </c>
      <c r="J105" s="8">
        <v>0</v>
      </c>
      <c r="K105" s="8">
        <v>0</v>
      </c>
      <c r="L105" s="8">
        <v>0</v>
      </c>
      <c r="M105" s="8">
        <v>0</v>
      </c>
      <c r="N105" s="8">
        <v>0</v>
      </c>
      <c r="O105" s="8">
        <v>0</v>
      </c>
      <c r="P105" s="8">
        <v>0</v>
      </c>
      <c r="Q105" s="24"/>
      <c r="R105" s="4"/>
    </row>
    <row r="106" spans="1:17" ht="12.75">
      <c r="A106" s="34" t="s">
        <v>37</v>
      </c>
      <c r="B106" s="38" t="s">
        <v>41</v>
      </c>
      <c r="C106" s="38" t="s">
        <v>94</v>
      </c>
      <c r="D106" s="38" t="s">
        <v>80</v>
      </c>
      <c r="E106" s="47" t="s">
        <v>81</v>
      </c>
      <c r="F106" s="11" t="s">
        <v>12</v>
      </c>
      <c r="G106" s="12">
        <f t="shared" si="10"/>
        <v>584532</v>
      </c>
      <c r="H106" s="12">
        <f t="shared" si="10"/>
        <v>580917.8999999999</v>
      </c>
      <c r="I106" s="12">
        <f aca="true" t="shared" si="14" ref="I106:O106">I112+I118+I119+I122+I123+I124+I125+I126</f>
        <v>584532</v>
      </c>
      <c r="J106" s="12">
        <f t="shared" si="14"/>
        <v>580917.8999999999</v>
      </c>
      <c r="K106" s="12">
        <f t="shared" si="14"/>
        <v>0</v>
      </c>
      <c r="L106" s="12">
        <f t="shared" si="14"/>
        <v>0</v>
      </c>
      <c r="M106" s="12">
        <f t="shared" si="14"/>
        <v>0</v>
      </c>
      <c r="N106" s="12">
        <f t="shared" si="14"/>
        <v>0</v>
      </c>
      <c r="O106" s="12">
        <f t="shared" si="14"/>
        <v>0</v>
      </c>
      <c r="P106" s="12">
        <f>P107+P112+P118+P119+P121+P123+P124+P125+P126</f>
        <v>0</v>
      </c>
      <c r="Q106" s="9"/>
    </row>
    <row r="107" spans="1:17" ht="12.75">
      <c r="A107" s="30"/>
      <c r="B107" s="41"/>
      <c r="C107" s="41"/>
      <c r="D107" s="41"/>
      <c r="E107" s="48"/>
      <c r="F107" s="9">
        <v>2017</v>
      </c>
      <c r="G107" s="8">
        <v>0</v>
      </c>
      <c r="H107" s="8">
        <f>J107+L107+N107+P107</f>
        <v>0</v>
      </c>
      <c r="I107" s="8">
        <v>0</v>
      </c>
      <c r="J107" s="8">
        <v>0</v>
      </c>
      <c r="K107" s="8">
        <v>0</v>
      </c>
      <c r="L107" s="8">
        <v>0</v>
      </c>
      <c r="M107" s="8">
        <v>0</v>
      </c>
      <c r="N107" s="8">
        <v>0</v>
      </c>
      <c r="O107" s="8">
        <v>0</v>
      </c>
      <c r="P107" s="8">
        <v>0</v>
      </c>
      <c r="Q107" s="25"/>
    </row>
    <row r="108" spans="1:17" ht="21">
      <c r="A108" s="30"/>
      <c r="B108" s="41"/>
      <c r="C108" s="41"/>
      <c r="D108" s="41"/>
      <c r="E108" s="48"/>
      <c r="F108" s="9">
        <v>2018</v>
      </c>
      <c r="G108" s="8">
        <v>22554.8</v>
      </c>
      <c r="H108" s="8">
        <v>22554.8</v>
      </c>
      <c r="I108" s="8">
        <v>22554.8</v>
      </c>
      <c r="J108" s="8">
        <v>22554.8</v>
      </c>
      <c r="K108" s="8">
        <v>0</v>
      </c>
      <c r="L108" s="8">
        <v>0</v>
      </c>
      <c r="M108" s="8">
        <v>0</v>
      </c>
      <c r="N108" s="8">
        <v>0</v>
      </c>
      <c r="O108" s="8">
        <v>0</v>
      </c>
      <c r="P108" s="8">
        <v>0</v>
      </c>
      <c r="Q108" s="10" t="s">
        <v>33</v>
      </c>
    </row>
    <row r="109" spans="1:17" ht="21">
      <c r="A109" s="30"/>
      <c r="B109" s="41"/>
      <c r="C109" s="41"/>
      <c r="D109" s="41"/>
      <c r="E109" s="48"/>
      <c r="F109" s="9">
        <v>2018</v>
      </c>
      <c r="G109" s="8">
        <f aca="true" t="shared" si="15" ref="G109:H112">I109+K109+M109+O109</f>
        <v>23668</v>
      </c>
      <c r="H109" s="8">
        <f t="shared" si="15"/>
        <v>23668</v>
      </c>
      <c r="I109" s="8">
        <f>18864+4804</f>
        <v>23668</v>
      </c>
      <c r="J109" s="8">
        <f>18864+4804</f>
        <v>23668</v>
      </c>
      <c r="K109" s="8">
        <v>0</v>
      </c>
      <c r="L109" s="8">
        <v>0</v>
      </c>
      <c r="M109" s="8">
        <v>0</v>
      </c>
      <c r="N109" s="8">
        <v>0</v>
      </c>
      <c r="O109" s="8">
        <v>0</v>
      </c>
      <c r="P109" s="8">
        <v>0</v>
      </c>
      <c r="Q109" s="10" t="s">
        <v>34</v>
      </c>
    </row>
    <row r="110" spans="1:17" ht="21">
      <c r="A110" s="30"/>
      <c r="B110" s="41"/>
      <c r="C110" s="41"/>
      <c r="D110" s="41"/>
      <c r="E110" s="48"/>
      <c r="F110" s="9">
        <v>2018</v>
      </c>
      <c r="G110" s="8">
        <f t="shared" si="15"/>
        <v>12109.1</v>
      </c>
      <c r="H110" s="8">
        <f t="shared" si="15"/>
        <v>12109.1</v>
      </c>
      <c r="I110" s="8">
        <f>2322+9787.1</f>
        <v>12109.1</v>
      </c>
      <c r="J110" s="8">
        <f>2322+9787.1</f>
        <v>12109.1</v>
      </c>
      <c r="K110" s="8">
        <v>0</v>
      </c>
      <c r="L110" s="8">
        <v>0</v>
      </c>
      <c r="M110" s="8">
        <v>0</v>
      </c>
      <c r="N110" s="8">
        <v>0</v>
      </c>
      <c r="O110" s="8">
        <v>0</v>
      </c>
      <c r="P110" s="8">
        <v>0</v>
      </c>
      <c r="Q110" s="10" t="s">
        <v>35</v>
      </c>
    </row>
    <row r="111" spans="1:17" ht="21">
      <c r="A111" s="30"/>
      <c r="B111" s="41"/>
      <c r="C111" s="41"/>
      <c r="D111" s="41"/>
      <c r="E111" s="48"/>
      <c r="F111" s="9">
        <v>2018</v>
      </c>
      <c r="G111" s="8">
        <f t="shared" si="15"/>
        <v>20666.8</v>
      </c>
      <c r="H111" s="8">
        <f t="shared" si="15"/>
        <v>17203.8</v>
      </c>
      <c r="I111" s="8">
        <f>13008.4+7658.4</f>
        <v>20666.8</v>
      </c>
      <c r="J111" s="8">
        <v>17203.8</v>
      </c>
      <c r="K111" s="8">
        <v>0</v>
      </c>
      <c r="L111" s="8">
        <v>0</v>
      </c>
      <c r="M111" s="8">
        <v>0</v>
      </c>
      <c r="N111" s="8">
        <v>0</v>
      </c>
      <c r="O111" s="8">
        <v>0</v>
      </c>
      <c r="P111" s="8">
        <v>0</v>
      </c>
      <c r="Q111" s="10" t="s">
        <v>36</v>
      </c>
    </row>
    <row r="112" spans="1:17" ht="21">
      <c r="A112" s="30"/>
      <c r="B112" s="41"/>
      <c r="C112" s="41"/>
      <c r="D112" s="41"/>
      <c r="E112" s="48"/>
      <c r="F112" s="11" t="s">
        <v>32</v>
      </c>
      <c r="G112" s="12">
        <f t="shared" si="15"/>
        <v>78998.7</v>
      </c>
      <c r="H112" s="12">
        <f aca="true" t="shared" si="16" ref="H112:H118">J112+L112+N112+P112</f>
        <v>75535.7</v>
      </c>
      <c r="I112" s="12">
        <f>SUM(I108:I111)</f>
        <v>78998.7</v>
      </c>
      <c r="J112" s="12">
        <f>SUM(J108:J111)</f>
        <v>75535.7</v>
      </c>
      <c r="K112" s="12">
        <v>0</v>
      </c>
      <c r="L112" s="12">
        <v>0</v>
      </c>
      <c r="M112" s="12">
        <v>0</v>
      </c>
      <c r="N112" s="12">
        <v>0</v>
      </c>
      <c r="O112" s="12">
        <v>0</v>
      </c>
      <c r="P112" s="12">
        <v>0</v>
      </c>
      <c r="Q112" s="10"/>
    </row>
    <row r="113" spans="1:17" ht="21">
      <c r="A113" s="30"/>
      <c r="B113" s="41"/>
      <c r="C113" s="41"/>
      <c r="D113" s="41"/>
      <c r="E113" s="48"/>
      <c r="F113" s="9">
        <v>2019</v>
      </c>
      <c r="G113" s="8">
        <f aca="true" t="shared" si="17" ref="G113:G118">I113+K113+M113+O113</f>
        <v>3290.4</v>
      </c>
      <c r="H113" s="8">
        <f t="shared" si="16"/>
        <v>3290.4</v>
      </c>
      <c r="I113" s="8">
        <v>3290.4</v>
      </c>
      <c r="J113" s="8">
        <v>3290.4</v>
      </c>
      <c r="K113" s="8">
        <v>0</v>
      </c>
      <c r="L113" s="8">
        <v>0</v>
      </c>
      <c r="M113" s="8">
        <v>0</v>
      </c>
      <c r="N113" s="8">
        <v>0</v>
      </c>
      <c r="O113" s="8">
        <v>0</v>
      </c>
      <c r="P113" s="8">
        <v>0</v>
      </c>
      <c r="Q113" s="10" t="s">
        <v>33</v>
      </c>
    </row>
    <row r="114" spans="1:17" ht="21">
      <c r="A114" s="30"/>
      <c r="B114" s="41"/>
      <c r="C114" s="41"/>
      <c r="D114" s="41"/>
      <c r="E114" s="48"/>
      <c r="F114" s="9">
        <v>2019</v>
      </c>
      <c r="G114" s="15">
        <f t="shared" si="17"/>
        <v>52027.3</v>
      </c>
      <c r="H114" s="15">
        <f t="shared" si="16"/>
        <v>52027.3</v>
      </c>
      <c r="I114" s="15">
        <v>52027.3</v>
      </c>
      <c r="J114" s="15">
        <v>52027.3</v>
      </c>
      <c r="K114" s="8">
        <v>0</v>
      </c>
      <c r="L114" s="8">
        <v>0</v>
      </c>
      <c r="M114" s="8">
        <v>0</v>
      </c>
      <c r="N114" s="8">
        <v>0</v>
      </c>
      <c r="O114" s="8">
        <v>0</v>
      </c>
      <c r="P114" s="8">
        <v>0</v>
      </c>
      <c r="Q114" s="10" t="s">
        <v>34</v>
      </c>
    </row>
    <row r="115" spans="1:19" ht="21">
      <c r="A115" s="30"/>
      <c r="B115" s="41"/>
      <c r="C115" s="41"/>
      <c r="D115" s="41"/>
      <c r="E115" s="48"/>
      <c r="F115" s="9">
        <v>2019</v>
      </c>
      <c r="G115" s="15">
        <f t="shared" si="17"/>
        <v>11366.8</v>
      </c>
      <c r="H115" s="15">
        <f t="shared" si="16"/>
        <v>11215.8</v>
      </c>
      <c r="I115" s="8">
        <f>7404.6+3962.2</f>
        <v>11366.8</v>
      </c>
      <c r="J115" s="8">
        <v>11215.8</v>
      </c>
      <c r="K115" s="8">
        <v>0</v>
      </c>
      <c r="L115" s="8">
        <v>0</v>
      </c>
      <c r="M115" s="8">
        <v>0</v>
      </c>
      <c r="N115" s="8">
        <v>0</v>
      </c>
      <c r="O115" s="8">
        <v>0</v>
      </c>
      <c r="P115" s="8">
        <v>0</v>
      </c>
      <c r="Q115" s="10" t="s">
        <v>35</v>
      </c>
      <c r="S115" s="5"/>
    </row>
    <row r="116" spans="1:17" ht="21">
      <c r="A116" s="30"/>
      <c r="B116" s="41"/>
      <c r="C116" s="41"/>
      <c r="D116" s="45"/>
      <c r="E116" s="45"/>
      <c r="F116" s="9">
        <v>2019</v>
      </c>
      <c r="G116" s="8">
        <f t="shared" si="17"/>
        <v>19159.7</v>
      </c>
      <c r="H116" s="8">
        <f t="shared" si="16"/>
        <v>19159.7</v>
      </c>
      <c r="I116" s="8">
        <f>17356.4+1803.3</f>
        <v>19159.7</v>
      </c>
      <c r="J116" s="8">
        <f>17356.4+1803.3</f>
        <v>19159.7</v>
      </c>
      <c r="K116" s="8">
        <v>0</v>
      </c>
      <c r="L116" s="8">
        <v>0</v>
      </c>
      <c r="M116" s="8">
        <v>0</v>
      </c>
      <c r="N116" s="8">
        <v>0</v>
      </c>
      <c r="O116" s="8">
        <v>0</v>
      </c>
      <c r="P116" s="8">
        <v>0</v>
      </c>
      <c r="Q116" s="10" t="s">
        <v>36</v>
      </c>
    </row>
    <row r="117" spans="1:17" ht="21">
      <c r="A117" s="30"/>
      <c r="B117" s="41"/>
      <c r="C117" s="41"/>
      <c r="D117" s="45"/>
      <c r="E117" s="45"/>
      <c r="F117" s="9">
        <v>2019</v>
      </c>
      <c r="G117" s="8">
        <f t="shared" si="17"/>
        <v>75459.7</v>
      </c>
      <c r="H117" s="8">
        <f>J117+L117+N117+P117</f>
        <v>75459.7</v>
      </c>
      <c r="I117" s="8">
        <v>75459.7</v>
      </c>
      <c r="J117" s="8">
        <v>75459.7</v>
      </c>
      <c r="K117" s="8">
        <v>0</v>
      </c>
      <c r="L117" s="8">
        <v>0</v>
      </c>
      <c r="M117" s="8">
        <v>0</v>
      </c>
      <c r="N117" s="8">
        <v>0</v>
      </c>
      <c r="O117" s="8">
        <v>0</v>
      </c>
      <c r="P117" s="8">
        <v>0</v>
      </c>
      <c r="Q117" s="26" t="s">
        <v>52</v>
      </c>
    </row>
    <row r="118" spans="1:17" ht="21">
      <c r="A118" s="30"/>
      <c r="B118" s="41"/>
      <c r="C118" s="41"/>
      <c r="D118" s="45"/>
      <c r="E118" s="45"/>
      <c r="F118" s="11" t="s">
        <v>40</v>
      </c>
      <c r="G118" s="12">
        <f t="shared" si="17"/>
        <v>161303.9</v>
      </c>
      <c r="H118" s="12">
        <f t="shared" si="16"/>
        <v>161152.9</v>
      </c>
      <c r="I118" s="12">
        <f>I113+I114+I115+I116+I117</f>
        <v>161303.9</v>
      </c>
      <c r="J118" s="12">
        <f>J113+J114+J115+J116+J117</f>
        <v>161152.9</v>
      </c>
      <c r="K118" s="12">
        <f aca="true" t="shared" si="18" ref="K118:P118">K113+K114+K115+K116</f>
        <v>0</v>
      </c>
      <c r="L118" s="12">
        <f t="shared" si="18"/>
        <v>0</v>
      </c>
      <c r="M118" s="12">
        <f t="shared" si="18"/>
        <v>0</v>
      </c>
      <c r="N118" s="12">
        <f t="shared" si="18"/>
        <v>0</v>
      </c>
      <c r="O118" s="12">
        <f t="shared" si="18"/>
        <v>0</v>
      </c>
      <c r="P118" s="12">
        <f t="shared" si="18"/>
        <v>0</v>
      </c>
      <c r="Q118" s="14"/>
    </row>
    <row r="119" spans="1:17" ht="21">
      <c r="A119" s="30"/>
      <c r="B119" s="41"/>
      <c r="C119" s="41"/>
      <c r="D119" s="45"/>
      <c r="E119" s="45"/>
      <c r="F119" s="11">
        <v>2020</v>
      </c>
      <c r="G119" s="8">
        <f>I119</f>
        <v>130402.1</v>
      </c>
      <c r="H119" s="8">
        <f>J119</f>
        <v>130402</v>
      </c>
      <c r="I119" s="8">
        <f>129515.3+886.8</f>
        <v>130402.1</v>
      </c>
      <c r="J119" s="8">
        <f>129515.3+886.7</f>
        <v>130402</v>
      </c>
      <c r="K119" s="8">
        <v>0</v>
      </c>
      <c r="L119" s="8">
        <v>0</v>
      </c>
      <c r="M119" s="8">
        <v>0</v>
      </c>
      <c r="N119" s="8">
        <v>0</v>
      </c>
      <c r="O119" s="8">
        <v>0</v>
      </c>
      <c r="P119" s="8">
        <v>0</v>
      </c>
      <c r="Q119" s="10" t="s">
        <v>52</v>
      </c>
    </row>
    <row r="120" spans="1:17" ht="18" customHeight="1">
      <c r="A120" s="30"/>
      <c r="B120" s="41"/>
      <c r="C120" s="41"/>
      <c r="D120" s="45"/>
      <c r="E120" s="45"/>
      <c r="F120" s="9">
        <v>2021</v>
      </c>
      <c r="G120" s="35">
        <f>I120+K120+M120+O120</f>
        <v>213827.3</v>
      </c>
      <c r="H120" s="8">
        <v>213827.3</v>
      </c>
      <c r="I120" s="8">
        <v>213827.3</v>
      </c>
      <c r="J120" s="8">
        <v>213827.3</v>
      </c>
      <c r="K120" s="8">
        <v>0</v>
      </c>
      <c r="L120" s="8">
        <v>0</v>
      </c>
      <c r="M120" s="8">
        <v>0</v>
      </c>
      <c r="N120" s="8">
        <v>0</v>
      </c>
      <c r="O120" s="8">
        <v>0</v>
      </c>
      <c r="P120" s="8">
        <v>0</v>
      </c>
      <c r="Q120" s="10" t="s">
        <v>52</v>
      </c>
    </row>
    <row r="121" spans="1:17" ht="17.25" customHeight="1" hidden="1">
      <c r="A121" s="30"/>
      <c r="B121" s="41"/>
      <c r="C121" s="41"/>
      <c r="D121" s="45"/>
      <c r="E121" s="45"/>
      <c r="F121" s="9">
        <v>2021</v>
      </c>
      <c r="G121" s="8">
        <v>0</v>
      </c>
      <c r="H121" s="8">
        <f aca="true" t="shared" si="19" ref="G121:H126">J121+L121+N121+P121</f>
        <v>0</v>
      </c>
      <c r="I121" s="15">
        <v>0</v>
      </c>
      <c r="J121" s="8">
        <v>0</v>
      </c>
      <c r="K121" s="8">
        <v>0</v>
      </c>
      <c r="L121" s="8">
        <v>0</v>
      </c>
      <c r="M121" s="8">
        <v>0</v>
      </c>
      <c r="N121" s="8">
        <v>0</v>
      </c>
      <c r="O121" s="8">
        <v>0</v>
      </c>
      <c r="P121" s="8">
        <v>0</v>
      </c>
      <c r="Q121" s="10" t="s">
        <v>35</v>
      </c>
    </row>
    <row r="122" spans="1:17" ht="24.75" customHeight="1">
      <c r="A122" s="30"/>
      <c r="B122" s="41"/>
      <c r="C122" s="41"/>
      <c r="D122" s="45"/>
      <c r="E122" s="45"/>
      <c r="F122" s="11" t="s">
        <v>47</v>
      </c>
      <c r="G122" s="12">
        <f t="shared" si="19"/>
        <v>213827.3</v>
      </c>
      <c r="H122" s="12">
        <f t="shared" si="19"/>
        <v>213827.3</v>
      </c>
      <c r="I122" s="36">
        <f aca="true" t="shared" si="20" ref="I122:P122">I120+I121</f>
        <v>213827.3</v>
      </c>
      <c r="J122" s="37">
        <f t="shared" si="20"/>
        <v>213827.3</v>
      </c>
      <c r="K122" s="19">
        <f t="shared" si="20"/>
        <v>0</v>
      </c>
      <c r="L122" s="19">
        <f t="shared" si="20"/>
        <v>0</v>
      </c>
      <c r="M122" s="19">
        <f t="shared" si="20"/>
        <v>0</v>
      </c>
      <c r="N122" s="19">
        <f t="shared" si="20"/>
        <v>0</v>
      </c>
      <c r="O122" s="19">
        <f t="shared" si="20"/>
        <v>0</v>
      </c>
      <c r="P122" s="19">
        <f t="shared" si="20"/>
        <v>0</v>
      </c>
      <c r="Q122" s="10"/>
    </row>
    <row r="123" spans="1:17" ht="12.75">
      <c r="A123" s="30"/>
      <c r="B123" s="41"/>
      <c r="C123" s="41"/>
      <c r="D123" s="45"/>
      <c r="E123" s="45"/>
      <c r="F123" s="9">
        <v>2022</v>
      </c>
      <c r="G123" s="8">
        <f t="shared" si="19"/>
        <v>0</v>
      </c>
      <c r="H123" s="8">
        <f t="shared" si="19"/>
        <v>0</v>
      </c>
      <c r="I123" s="8">
        <v>0</v>
      </c>
      <c r="J123" s="8">
        <v>0</v>
      </c>
      <c r="K123" s="8">
        <v>0</v>
      </c>
      <c r="L123" s="8">
        <v>0</v>
      </c>
      <c r="M123" s="8">
        <v>0</v>
      </c>
      <c r="N123" s="8">
        <v>0</v>
      </c>
      <c r="O123" s="8">
        <v>0</v>
      </c>
      <c r="P123" s="8">
        <v>0</v>
      </c>
      <c r="Q123" s="10"/>
    </row>
    <row r="124" spans="1:17" ht="12.75">
      <c r="A124" s="30"/>
      <c r="B124" s="41"/>
      <c r="C124" s="41"/>
      <c r="D124" s="45"/>
      <c r="E124" s="45"/>
      <c r="F124" s="9">
        <v>2023</v>
      </c>
      <c r="G124" s="8">
        <f t="shared" si="19"/>
        <v>0</v>
      </c>
      <c r="H124" s="8">
        <f t="shared" si="19"/>
        <v>0</v>
      </c>
      <c r="I124" s="8">
        <v>0</v>
      </c>
      <c r="J124" s="8">
        <v>0</v>
      </c>
      <c r="K124" s="8">
        <v>0</v>
      </c>
      <c r="L124" s="8">
        <v>0</v>
      </c>
      <c r="M124" s="8">
        <v>0</v>
      </c>
      <c r="N124" s="8">
        <v>0</v>
      </c>
      <c r="O124" s="8">
        <v>0</v>
      </c>
      <c r="P124" s="8">
        <v>0</v>
      </c>
      <c r="Q124" s="21"/>
    </row>
    <row r="125" spans="1:17" ht="12.75">
      <c r="A125" s="30"/>
      <c r="B125" s="41"/>
      <c r="C125" s="41"/>
      <c r="D125" s="45"/>
      <c r="E125" s="45"/>
      <c r="F125" s="9">
        <v>2024</v>
      </c>
      <c r="G125" s="8">
        <f t="shared" si="19"/>
        <v>0</v>
      </c>
      <c r="H125" s="8">
        <f t="shared" si="19"/>
        <v>0</v>
      </c>
      <c r="I125" s="8">
        <v>0</v>
      </c>
      <c r="J125" s="8">
        <v>0</v>
      </c>
      <c r="K125" s="8">
        <v>0</v>
      </c>
      <c r="L125" s="8">
        <v>0</v>
      </c>
      <c r="M125" s="8">
        <v>0</v>
      </c>
      <c r="N125" s="8">
        <v>0</v>
      </c>
      <c r="O125" s="8">
        <v>0</v>
      </c>
      <c r="P125" s="8">
        <v>0</v>
      </c>
      <c r="Q125" s="21"/>
    </row>
    <row r="126" spans="1:17" ht="12.75">
      <c r="A126" s="40"/>
      <c r="B126" s="40"/>
      <c r="C126" s="46"/>
      <c r="D126" s="46"/>
      <c r="E126" s="46"/>
      <c r="F126" s="9">
        <v>2025</v>
      </c>
      <c r="G126" s="8">
        <f t="shared" si="19"/>
        <v>0</v>
      </c>
      <c r="H126" s="8">
        <f t="shared" si="19"/>
        <v>0</v>
      </c>
      <c r="I126" s="8">
        <v>0</v>
      </c>
      <c r="J126" s="8">
        <v>0</v>
      </c>
      <c r="K126" s="8">
        <v>0</v>
      </c>
      <c r="L126" s="8">
        <v>0</v>
      </c>
      <c r="M126" s="8">
        <v>0</v>
      </c>
      <c r="N126" s="8">
        <v>0</v>
      </c>
      <c r="O126" s="8">
        <v>0</v>
      </c>
      <c r="P126" s="8">
        <v>0</v>
      </c>
      <c r="Q126" s="23"/>
    </row>
    <row r="127" spans="1:17" ht="12.75">
      <c r="A127" s="38" t="s">
        <v>49</v>
      </c>
      <c r="B127" s="38" t="s">
        <v>50</v>
      </c>
      <c r="C127" s="38" t="s">
        <v>93</v>
      </c>
      <c r="D127" s="38" t="s">
        <v>80</v>
      </c>
      <c r="E127" s="43" t="s">
        <v>81</v>
      </c>
      <c r="F127" s="9" t="s">
        <v>12</v>
      </c>
      <c r="G127" s="8">
        <f aca="true" t="shared" si="21" ref="G127:P127">G131</f>
        <v>60</v>
      </c>
      <c r="H127" s="8">
        <f t="shared" si="21"/>
        <v>0</v>
      </c>
      <c r="I127" s="8">
        <f t="shared" si="21"/>
        <v>60</v>
      </c>
      <c r="J127" s="8">
        <f t="shared" si="21"/>
        <v>0</v>
      </c>
      <c r="K127" s="8">
        <f t="shared" si="21"/>
        <v>0</v>
      </c>
      <c r="L127" s="8">
        <f t="shared" si="21"/>
        <v>0</v>
      </c>
      <c r="M127" s="8">
        <f t="shared" si="21"/>
        <v>0</v>
      </c>
      <c r="N127" s="8">
        <f t="shared" si="21"/>
        <v>0</v>
      </c>
      <c r="O127" s="8">
        <f t="shared" si="21"/>
        <v>0</v>
      </c>
      <c r="P127" s="8">
        <f t="shared" si="21"/>
        <v>0</v>
      </c>
      <c r="Q127" s="55"/>
    </row>
    <row r="128" spans="1:17" ht="12.75">
      <c r="A128" s="41"/>
      <c r="B128" s="41"/>
      <c r="C128" s="41"/>
      <c r="D128" s="41"/>
      <c r="E128" s="43"/>
      <c r="F128" s="9">
        <v>2017</v>
      </c>
      <c r="G128" s="8">
        <f aca="true" t="shared" si="22" ref="G128:H136">I128+K128+M128+O128</f>
        <v>0</v>
      </c>
      <c r="H128" s="8">
        <f t="shared" si="22"/>
        <v>0</v>
      </c>
      <c r="I128" s="8">
        <v>0</v>
      </c>
      <c r="J128" s="8">
        <v>0</v>
      </c>
      <c r="K128" s="8">
        <v>0</v>
      </c>
      <c r="L128" s="8">
        <v>0</v>
      </c>
      <c r="M128" s="8">
        <v>0</v>
      </c>
      <c r="N128" s="8">
        <v>0</v>
      </c>
      <c r="O128" s="8">
        <v>0</v>
      </c>
      <c r="P128" s="8">
        <v>0</v>
      </c>
      <c r="Q128" s="39"/>
    </row>
    <row r="129" spans="1:17" ht="12.75">
      <c r="A129" s="41"/>
      <c r="B129" s="41"/>
      <c r="C129" s="41"/>
      <c r="D129" s="41"/>
      <c r="E129" s="43"/>
      <c r="F129" s="9">
        <v>2018</v>
      </c>
      <c r="G129" s="8">
        <f t="shared" si="22"/>
        <v>0</v>
      </c>
      <c r="H129" s="8">
        <f t="shared" si="22"/>
        <v>0</v>
      </c>
      <c r="I129" s="8">
        <v>0</v>
      </c>
      <c r="J129" s="8">
        <v>0</v>
      </c>
      <c r="K129" s="8">
        <v>0</v>
      </c>
      <c r="L129" s="8">
        <v>0</v>
      </c>
      <c r="M129" s="8">
        <v>0</v>
      </c>
      <c r="N129" s="8">
        <v>0</v>
      </c>
      <c r="O129" s="8">
        <v>0</v>
      </c>
      <c r="P129" s="8">
        <v>0</v>
      </c>
      <c r="Q129" s="39"/>
    </row>
    <row r="130" spans="1:17" ht="12.75">
      <c r="A130" s="41"/>
      <c r="B130" s="41"/>
      <c r="C130" s="41"/>
      <c r="D130" s="41"/>
      <c r="E130" s="43"/>
      <c r="F130" s="9">
        <v>2019</v>
      </c>
      <c r="G130" s="8">
        <f t="shared" si="22"/>
        <v>0</v>
      </c>
      <c r="H130" s="8">
        <f t="shared" si="22"/>
        <v>0</v>
      </c>
      <c r="I130" s="8">
        <v>0</v>
      </c>
      <c r="J130" s="8">
        <v>0</v>
      </c>
      <c r="K130" s="8">
        <v>0</v>
      </c>
      <c r="L130" s="8">
        <v>0</v>
      </c>
      <c r="M130" s="8">
        <v>0</v>
      </c>
      <c r="N130" s="8">
        <v>0</v>
      </c>
      <c r="O130" s="8">
        <v>0</v>
      </c>
      <c r="P130" s="8">
        <v>0</v>
      </c>
      <c r="Q130" s="40"/>
    </row>
    <row r="131" spans="1:17" ht="21">
      <c r="A131" s="41"/>
      <c r="B131" s="41"/>
      <c r="C131" s="41"/>
      <c r="D131" s="41"/>
      <c r="E131" s="43"/>
      <c r="F131" s="9">
        <v>2020</v>
      </c>
      <c r="G131" s="8">
        <f>I131</f>
        <v>60</v>
      </c>
      <c r="H131" s="8">
        <f t="shared" si="22"/>
        <v>0</v>
      </c>
      <c r="I131" s="8">
        <v>60</v>
      </c>
      <c r="J131" s="8">
        <v>0</v>
      </c>
      <c r="K131" s="8">
        <v>0</v>
      </c>
      <c r="L131" s="8">
        <v>0</v>
      </c>
      <c r="M131" s="8">
        <v>0</v>
      </c>
      <c r="N131" s="8">
        <v>0</v>
      </c>
      <c r="O131" s="8">
        <v>0</v>
      </c>
      <c r="P131" s="8">
        <v>0</v>
      </c>
      <c r="Q131" s="10" t="s">
        <v>33</v>
      </c>
    </row>
    <row r="132" spans="1:17" ht="12.75">
      <c r="A132" s="41"/>
      <c r="B132" s="41"/>
      <c r="C132" s="41"/>
      <c r="D132" s="41"/>
      <c r="E132" s="43"/>
      <c r="F132" s="9">
        <v>2021</v>
      </c>
      <c r="G132" s="8">
        <f>I132+K132+M132+O132</f>
        <v>0</v>
      </c>
      <c r="H132" s="8">
        <f t="shared" si="22"/>
        <v>0</v>
      </c>
      <c r="I132" s="8">
        <v>0</v>
      </c>
      <c r="J132" s="8">
        <v>0</v>
      </c>
      <c r="K132" s="8">
        <v>0</v>
      </c>
      <c r="L132" s="8">
        <v>0</v>
      </c>
      <c r="M132" s="8">
        <v>0</v>
      </c>
      <c r="N132" s="8">
        <v>0</v>
      </c>
      <c r="O132" s="8">
        <v>0</v>
      </c>
      <c r="P132" s="8">
        <v>0</v>
      </c>
      <c r="Q132" s="55"/>
    </row>
    <row r="133" spans="1:17" ht="12.75">
      <c r="A133" s="41"/>
      <c r="B133" s="41"/>
      <c r="C133" s="41"/>
      <c r="D133" s="41"/>
      <c r="E133" s="43"/>
      <c r="F133" s="9">
        <v>2022</v>
      </c>
      <c r="G133" s="8">
        <f>I133+K133+M133+O133</f>
        <v>0</v>
      </c>
      <c r="H133" s="8">
        <f t="shared" si="22"/>
        <v>0</v>
      </c>
      <c r="I133" s="8">
        <v>0</v>
      </c>
      <c r="J133" s="8">
        <v>0</v>
      </c>
      <c r="K133" s="8">
        <v>0</v>
      </c>
      <c r="L133" s="8">
        <v>0</v>
      </c>
      <c r="M133" s="8">
        <v>0</v>
      </c>
      <c r="N133" s="8">
        <v>0</v>
      </c>
      <c r="O133" s="8">
        <v>0</v>
      </c>
      <c r="P133" s="8">
        <v>0</v>
      </c>
      <c r="Q133" s="39"/>
    </row>
    <row r="134" spans="1:17" ht="12.75">
      <c r="A134" s="41"/>
      <c r="B134" s="41"/>
      <c r="C134" s="41"/>
      <c r="D134" s="41"/>
      <c r="E134" s="43"/>
      <c r="F134" s="9">
        <v>2023</v>
      </c>
      <c r="G134" s="8">
        <f>I134+K134+M134+O134</f>
        <v>0</v>
      </c>
      <c r="H134" s="8">
        <f t="shared" si="22"/>
        <v>0</v>
      </c>
      <c r="I134" s="8">
        <v>0</v>
      </c>
      <c r="J134" s="8">
        <v>0</v>
      </c>
      <c r="K134" s="8">
        <v>0</v>
      </c>
      <c r="L134" s="8">
        <v>0</v>
      </c>
      <c r="M134" s="8">
        <v>0</v>
      </c>
      <c r="N134" s="8">
        <v>0</v>
      </c>
      <c r="O134" s="8">
        <v>0</v>
      </c>
      <c r="P134" s="8">
        <v>0</v>
      </c>
      <c r="Q134" s="39"/>
    </row>
    <row r="135" spans="1:17" ht="12.75">
      <c r="A135" s="41"/>
      <c r="B135" s="41"/>
      <c r="C135" s="41"/>
      <c r="D135" s="41"/>
      <c r="E135" s="43"/>
      <c r="F135" s="9">
        <v>2024</v>
      </c>
      <c r="G135" s="8">
        <f>I135+K135+M135+O135</f>
        <v>0</v>
      </c>
      <c r="H135" s="8">
        <f t="shared" si="22"/>
        <v>0</v>
      </c>
      <c r="I135" s="8">
        <v>0</v>
      </c>
      <c r="J135" s="8">
        <v>0</v>
      </c>
      <c r="K135" s="8">
        <v>0</v>
      </c>
      <c r="L135" s="8">
        <v>0</v>
      </c>
      <c r="M135" s="8">
        <v>0</v>
      </c>
      <c r="N135" s="8">
        <v>0</v>
      </c>
      <c r="O135" s="8">
        <v>0</v>
      </c>
      <c r="P135" s="8">
        <v>0</v>
      </c>
      <c r="Q135" s="39"/>
    </row>
    <row r="136" spans="1:17" ht="12.75">
      <c r="A136" s="42"/>
      <c r="B136" s="42"/>
      <c r="C136" s="42"/>
      <c r="D136" s="42"/>
      <c r="E136" s="43"/>
      <c r="F136" s="9">
        <v>2025</v>
      </c>
      <c r="G136" s="8">
        <f>I136+K136+M136+O136</f>
        <v>0</v>
      </c>
      <c r="H136" s="8">
        <f t="shared" si="22"/>
        <v>0</v>
      </c>
      <c r="I136" s="8">
        <v>0</v>
      </c>
      <c r="J136" s="8">
        <v>0</v>
      </c>
      <c r="K136" s="8">
        <v>0</v>
      </c>
      <c r="L136" s="8">
        <v>0</v>
      </c>
      <c r="M136" s="8">
        <v>0</v>
      </c>
      <c r="N136" s="8">
        <v>0</v>
      </c>
      <c r="O136" s="8">
        <v>0</v>
      </c>
      <c r="P136" s="8">
        <v>0</v>
      </c>
      <c r="Q136" s="40"/>
    </row>
    <row r="137" spans="1:17" ht="12.75">
      <c r="A137" s="51"/>
      <c r="B137" s="50" t="s">
        <v>18</v>
      </c>
      <c r="C137" s="51"/>
      <c r="D137" s="44" t="s">
        <v>79</v>
      </c>
      <c r="E137" s="44" t="s">
        <v>79</v>
      </c>
      <c r="F137" s="11" t="s">
        <v>12</v>
      </c>
      <c r="G137" s="12">
        <f>SUM(G138:G146)</f>
        <v>4396445.99</v>
      </c>
      <c r="H137" s="12">
        <f>SUM(H138:H146)</f>
        <v>986005</v>
      </c>
      <c r="I137" s="12">
        <f>SUM(I138:I146)</f>
        <v>4396385.99</v>
      </c>
      <c r="J137" s="12">
        <f>SUM(J138:J146)</f>
        <v>986005</v>
      </c>
      <c r="K137" s="12">
        <f aca="true" t="shared" si="23" ref="K137:P137">SUM(K138:K146)</f>
        <v>0</v>
      </c>
      <c r="L137" s="12">
        <f t="shared" si="23"/>
        <v>0</v>
      </c>
      <c r="M137" s="12">
        <f t="shared" si="23"/>
        <v>0</v>
      </c>
      <c r="N137" s="12">
        <f t="shared" si="23"/>
        <v>0</v>
      </c>
      <c r="O137" s="12">
        <f t="shared" si="23"/>
        <v>0</v>
      </c>
      <c r="P137" s="12">
        <f t="shared" si="23"/>
        <v>0</v>
      </c>
      <c r="Q137" s="51"/>
    </row>
    <row r="138" spans="1:17" ht="12.75">
      <c r="A138" s="51"/>
      <c r="B138" s="50"/>
      <c r="C138" s="51"/>
      <c r="D138" s="44"/>
      <c r="E138" s="44"/>
      <c r="F138" s="11">
        <v>2017</v>
      </c>
      <c r="G138" s="12">
        <f aca="true" t="shared" si="24" ref="G138:P138">G45+G55+G65+G75+G107</f>
        <v>400000</v>
      </c>
      <c r="H138" s="12">
        <f t="shared" si="24"/>
        <v>88298.3</v>
      </c>
      <c r="I138" s="12">
        <f t="shared" si="24"/>
        <v>400000</v>
      </c>
      <c r="J138" s="12">
        <f t="shared" si="24"/>
        <v>88298.3</v>
      </c>
      <c r="K138" s="12">
        <f t="shared" si="24"/>
        <v>0</v>
      </c>
      <c r="L138" s="12">
        <f t="shared" si="24"/>
        <v>0</v>
      </c>
      <c r="M138" s="12">
        <f t="shared" si="24"/>
        <v>0</v>
      </c>
      <c r="N138" s="12">
        <f t="shared" si="24"/>
        <v>0</v>
      </c>
      <c r="O138" s="12">
        <f t="shared" si="24"/>
        <v>0</v>
      </c>
      <c r="P138" s="12">
        <f t="shared" si="24"/>
        <v>0</v>
      </c>
      <c r="Q138" s="51"/>
    </row>
    <row r="139" spans="1:17" ht="12.75">
      <c r="A139" s="51"/>
      <c r="B139" s="50"/>
      <c r="C139" s="51"/>
      <c r="D139" s="44"/>
      <c r="E139" s="44"/>
      <c r="F139" s="11">
        <v>2018</v>
      </c>
      <c r="G139" s="12">
        <f aca="true" t="shared" si="25" ref="G139:P139">G46+G56+G66+G80+G112</f>
        <v>479351.8</v>
      </c>
      <c r="H139" s="12">
        <f t="shared" si="25"/>
        <v>192029.59999999998</v>
      </c>
      <c r="I139" s="12">
        <f t="shared" si="25"/>
        <v>479351.8</v>
      </c>
      <c r="J139" s="12">
        <f t="shared" si="25"/>
        <v>192029.59999999998</v>
      </c>
      <c r="K139" s="12">
        <f t="shared" si="25"/>
        <v>0</v>
      </c>
      <c r="L139" s="12">
        <f t="shared" si="25"/>
        <v>0</v>
      </c>
      <c r="M139" s="12">
        <f t="shared" si="25"/>
        <v>0</v>
      </c>
      <c r="N139" s="12">
        <f t="shared" si="25"/>
        <v>0</v>
      </c>
      <c r="O139" s="12">
        <f t="shared" si="25"/>
        <v>0</v>
      </c>
      <c r="P139" s="12">
        <f t="shared" si="25"/>
        <v>0</v>
      </c>
      <c r="Q139" s="51"/>
    </row>
    <row r="140" spans="1:17" ht="12.75">
      <c r="A140" s="51"/>
      <c r="B140" s="50"/>
      <c r="C140" s="51"/>
      <c r="D140" s="44"/>
      <c r="E140" s="44"/>
      <c r="F140" s="11">
        <v>2019</v>
      </c>
      <c r="G140" s="12">
        <f>G47+G57+G67+G85+G118</f>
        <v>962070.7000000001</v>
      </c>
      <c r="H140" s="12">
        <f>H47+H57+H67+H85+H118</f>
        <v>179278.9</v>
      </c>
      <c r="I140" s="12">
        <f aca="true" t="shared" si="26" ref="I140:P140">I47+I57+I67+I85+I118+I130</f>
        <v>962070.7000000001</v>
      </c>
      <c r="J140" s="12">
        <f t="shared" si="26"/>
        <v>179278.9</v>
      </c>
      <c r="K140" s="12">
        <f t="shared" si="26"/>
        <v>0</v>
      </c>
      <c r="L140" s="12">
        <f t="shared" si="26"/>
        <v>0</v>
      </c>
      <c r="M140" s="12">
        <f t="shared" si="26"/>
        <v>0</v>
      </c>
      <c r="N140" s="12">
        <f t="shared" si="26"/>
        <v>0</v>
      </c>
      <c r="O140" s="12">
        <f t="shared" si="26"/>
        <v>0</v>
      </c>
      <c r="P140" s="12">
        <f t="shared" si="26"/>
        <v>0</v>
      </c>
      <c r="Q140" s="51"/>
    </row>
    <row r="141" spans="1:17" ht="12.75">
      <c r="A141" s="51"/>
      <c r="B141" s="50"/>
      <c r="C141" s="51"/>
      <c r="D141" s="44"/>
      <c r="E141" s="44"/>
      <c r="F141" s="11">
        <v>2020</v>
      </c>
      <c r="G141" s="12">
        <f>I141+K141+M141+O141+G131</f>
        <v>414435.30000000005</v>
      </c>
      <c r="H141" s="12">
        <f aca="true" t="shared" si="27" ref="H141:H146">J141+L141+N141+P141</f>
        <v>169703.7</v>
      </c>
      <c r="I141" s="12">
        <f aca="true" t="shared" si="28" ref="I141:P141">I48+I58+I68+I90+I119+I131</f>
        <v>414375.30000000005</v>
      </c>
      <c r="J141" s="12">
        <f t="shared" si="28"/>
        <v>169703.7</v>
      </c>
      <c r="K141" s="12">
        <f t="shared" si="28"/>
        <v>0</v>
      </c>
      <c r="L141" s="12">
        <f t="shared" si="28"/>
        <v>0</v>
      </c>
      <c r="M141" s="12">
        <f t="shared" si="28"/>
        <v>0</v>
      </c>
      <c r="N141" s="12">
        <f t="shared" si="28"/>
        <v>0</v>
      </c>
      <c r="O141" s="12">
        <f t="shared" si="28"/>
        <v>0</v>
      </c>
      <c r="P141" s="12">
        <f t="shared" si="28"/>
        <v>0</v>
      </c>
      <c r="Q141" s="51"/>
    </row>
    <row r="142" spans="1:17" ht="12.75">
      <c r="A142" s="51"/>
      <c r="B142" s="50"/>
      <c r="C142" s="51"/>
      <c r="D142" s="44"/>
      <c r="E142" s="44"/>
      <c r="F142" s="11">
        <v>2021</v>
      </c>
      <c r="G142" s="12">
        <f>I142+K142+M142+O142</f>
        <v>407839.06999999995</v>
      </c>
      <c r="H142" s="12">
        <f t="shared" si="27"/>
        <v>260094.5</v>
      </c>
      <c r="I142" s="12">
        <f>I49+I59+I69+I95+I122+I132</f>
        <v>407839.06999999995</v>
      </c>
      <c r="J142" s="12">
        <f>J49+J59+J69+J95+J122+J132</f>
        <v>260094.5</v>
      </c>
      <c r="K142" s="12">
        <f aca="true" t="shared" si="29" ref="K142:P142">K49+K59+K69+K95+K121+K132</f>
        <v>0</v>
      </c>
      <c r="L142" s="12">
        <f t="shared" si="29"/>
        <v>0</v>
      </c>
      <c r="M142" s="12">
        <f t="shared" si="29"/>
        <v>0</v>
      </c>
      <c r="N142" s="12">
        <f t="shared" si="29"/>
        <v>0</v>
      </c>
      <c r="O142" s="12">
        <f t="shared" si="29"/>
        <v>0</v>
      </c>
      <c r="P142" s="12">
        <f t="shared" si="29"/>
        <v>0</v>
      </c>
      <c r="Q142" s="51"/>
    </row>
    <row r="143" spans="1:17" ht="12.75">
      <c r="A143" s="51"/>
      <c r="B143" s="50"/>
      <c r="C143" s="51"/>
      <c r="D143" s="44"/>
      <c r="E143" s="44"/>
      <c r="F143" s="11">
        <v>2022</v>
      </c>
      <c r="G143" s="12">
        <f>I143+K143+M143+O143</f>
        <v>193460.22</v>
      </c>
      <c r="H143" s="12">
        <f t="shared" si="27"/>
        <v>0</v>
      </c>
      <c r="I143" s="12">
        <f aca="true" t="shared" si="30" ref="I143:P143">I50+I60+I70+I99+I123+I133</f>
        <v>193460.22</v>
      </c>
      <c r="J143" s="12">
        <f t="shared" si="30"/>
        <v>0</v>
      </c>
      <c r="K143" s="12">
        <f t="shared" si="30"/>
        <v>0</v>
      </c>
      <c r="L143" s="12">
        <f t="shared" si="30"/>
        <v>0</v>
      </c>
      <c r="M143" s="12">
        <f t="shared" si="30"/>
        <v>0</v>
      </c>
      <c r="N143" s="12">
        <f t="shared" si="30"/>
        <v>0</v>
      </c>
      <c r="O143" s="12">
        <f t="shared" si="30"/>
        <v>0</v>
      </c>
      <c r="P143" s="12">
        <f t="shared" si="30"/>
        <v>0</v>
      </c>
      <c r="Q143" s="51"/>
    </row>
    <row r="144" spans="1:17" ht="12.75">
      <c r="A144" s="51"/>
      <c r="B144" s="50"/>
      <c r="C144" s="51"/>
      <c r="D144" s="44"/>
      <c r="E144" s="44"/>
      <c r="F144" s="11">
        <v>2023</v>
      </c>
      <c r="G144" s="12">
        <f>I144+K144+M144+O144</f>
        <v>513224.9</v>
      </c>
      <c r="H144" s="12">
        <f t="shared" si="27"/>
        <v>0</v>
      </c>
      <c r="I144" s="12">
        <f aca="true" t="shared" si="31" ref="I144:P146">I51+I61+I71+I103+I124+I134</f>
        <v>513224.9</v>
      </c>
      <c r="J144" s="12">
        <f t="shared" si="31"/>
        <v>0</v>
      </c>
      <c r="K144" s="12">
        <f t="shared" si="31"/>
        <v>0</v>
      </c>
      <c r="L144" s="12">
        <f t="shared" si="31"/>
        <v>0</v>
      </c>
      <c r="M144" s="12">
        <f t="shared" si="31"/>
        <v>0</v>
      </c>
      <c r="N144" s="12">
        <f t="shared" si="31"/>
        <v>0</v>
      </c>
      <c r="O144" s="12">
        <f t="shared" si="31"/>
        <v>0</v>
      </c>
      <c r="P144" s="12">
        <f t="shared" si="31"/>
        <v>0</v>
      </c>
      <c r="Q144" s="51"/>
    </row>
    <row r="145" spans="1:17" ht="12.75">
      <c r="A145" s="51"/>
      <c r="B145" s="50"/>
      <c r="C145" s="51"/>
      <c r="D145" s="44"/>
      <c r="E145" s="44"/>
      <c r="F145" s="11">
        <v>2024</v>
      </c>
      <c r="G145" s="12">
        <f>I145+K145+M145+O145</f>
        <v>513032</v>
      </c>
      <c r="H145" s="12">
        <f t="shared" si="27"/>
        <v>47600</v>
      </c>
      <c r="I145" s="12">
        <f t="shared" si="31"/>
        <v>513032</v>
      </c>
      <c r="J145" s="12">
        <f t="shared" si="31"/>
        <v>47600</v>
      </c>
      <c r="K145" s="12">
        <f t="shared" si="31"/>
        <v>0</v>
      </c>
      <c r="L145" s="12">
        <f t="shared" si="31"/>
        <v>0</v>
      </c>
      <c r="M145" s="12">
        <f t="shared" si="31"/>
        <v>0</v>
      </c>
      <c r="N145" s="12">
        <f t="shared" si="31"/>
        <v>0</v>
      </c>
      <c r="O145" s="12">
        <f t="shared" si="31"/>
        <v>0</v>
      </c>
      <c r="P145" s="12">
        <f t="shared" si="31"/>
        <v>0</v>
      </c>
      <c r="Q145" s="51"/>
    </row>
    <row r="146" spans="1:17" ht="12.75">
      <c r="A146" s="51"/>
      <c r="B146" s="50"/>
      <c r="C146" s="51"/>
      <c r="D146" s="44"/>
      <c r="E146" s="44"/>
      <c r="F146" s="11">
        <v>2025</v>
      </c>
      <c r="G146" s="12">
        <f>I146+K146+M146+O146</f>
        <v>513032</v>
      </c>
      <c r="H146" s="12">
        <f t="shared" si="27"/>
        <v>49000</v>
      </c>
      <c r="I146" s="12">
        <f t="shared" si="31"/>
        <v>513032</v>
      </c>
      <c r="J146" s="12">
        <f t="shared" si="31"/>
        <v>49000</v>
      </c>
      <c r="K146" s="12">
        <f t="shared" si="31"/>
        <v>0</v>
      </c>
      <c r="L146" s="12">
        <f t="shared" si="31"/>
        <v>0</v>
      </c>
      <c r="M146" s="12">
        <f t="shared" si="31"/>
        <v>0</v>
      </c>
      <c r="N146" s="12">
        <f t="shared" si="31"/>
        <v>0</v>
      </c>
      <c r="O146" s="12">
        <f t="shared" si="31"/>
        <v>0</v>
      </c>
      <c r="P146" s="12">
        <f t="shared" si="31"/>
        <v>0</v>
      </c>
      <c r="Q146" s="51"/>
    </row>
    <row r="147" spans="1:17" s="7" customFormat="1" ht="13.5" customHeight="1">
      <c r="A147" s="38" t="s">
        <v>39</v>
      </c>
      <c r="B147" s="43" t="s">
        <v>63</v>
      </c>
      <c r="C147" s="43"/>
      <c r="D147" s="43"/>
      <c r="E147" s="43"/>
      <c r="F147" s="43"/>
      <c r="G147" s="43"/>
      <c r="H147" s="43"/>
      <c r="I147" s="43"/>
      <c r="J147" s="43"/>
      <c r="K147" s="43"/>
      <c r="L147" s="43"/>
      <c r="M147" s="43"/>
      <c r="N147" s="43"/>
      <c r="O147" s="43"/>
      <c r="P147" s="43"/>
      <c r="Q147" s="43"/>
    </row>
    <row r="148" spans="1:17" s="7" customFormat="1" ht="13.5" customHeight="1">
      <c r="A148" s="40"/>
      <c r="B148" s="71" t="s">
        <v>64</v>
      </c>
      <c r="C148" s="72"/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72"/>
      <c r="O148" s="72"/>
      <c r="P148" s="72"/>
      <c r="Q148" s="73"/>
    </row>
    <row r="149" spans="1:17" s="7" customFormat="1" ht="13.5" customHeight="1">
      <c r="A149" s="38" t="s">
        <v>38</v>
      </c>
      <c r="B149" s="38" t="s">
        <v>65</v>
      </c>
      <c r="C149" s="49" t="s">
        <v>95</v>
      </c>
      <c r="D149" s="38" t="s">
        <v>88</v>
      </c>
      <c r="E149" s="49" t="s">
        <v>89</v>
      </c>
      <c r="F149" s="9" t="s">
        <v>12</v>
      </c>
      <c r="G149" s="12">
        <f>I149+K149+M149+O149</f>
        <v>91430</v>
      </c>
      <c r="H149" s="12">
        <f>J149+L149+N149+P149</f>
        <v>18185.9</v>
      </c>
      <c r="I149" s="12">
        <f>I150+I151+I152+I153+I158+I163+I166+I167+I168</f>
        <v>91430</v>
      </c>
      <c r="J149" s="12">
        <f>J150+J151+J152+J153+J158+J163+J166+J167+J168</f>
        <v>18185.9</v>
      </c>
      <c r="K149" s="8">
        <v>0</v>
      </c>
      <c r="L149" s="8">
        <v>0</v>
      </c>
      <c r="M149" s="8">
        <v>0</v>
      </c>
      <c r="N149" s="8">
        <v>0</v>
      </c>
      <c r="O149" s="8">
        <v>0</v>
      </c>
      <c r="P149" s="8">
        <v>0</v>
      </c>
      <c r="Q149" s="47"/>
    </row>
    <row r="150" spans="1:17" s="7" customFormat="1" ht="13.5" customHeight="1">
      <c r="A150" s="39"/>
      <c r="B150" s="39"/>
      <c r="C150" s="39"/>
      <c r="D150" s="41"/>
      <c r="E150" s="45"/>
      <c r="F150" s="9">
        <v>2017</v>
      </c>
      <c r="G150" s="8">
        <f>I150+K150+M150+O150</f>
        <v>0</v>
      </c>
      <c r="H150" s="8">
        <f>J150+L150+N150+P150</f>
        <v>0</v>
      </c>
      <c r="I150" s="8">
        <v>0</v>
      </c>
      <c r="J150" s="8">
        <v>0</v>
      </c>
      <c r="K150" s="8">
        <v>0</v>
      </c>
      <c r="L150" s="8">
        <v>0</v>
      </c>
      <c r="M150" s="8">
        <v>0</v>
      </c>
      <c r="N150" s="8">
        <v>0</v>
      </c>
      <c r="O150" s="8">
        <v>0</v>
      </c>
      <c r="P150" s="8">
        <v>0</v>
      </c>
      <c r="Q150" s="45"/>
    </row>
    <row r="151" spans="1:17" s="7" customFormat="1" ht="13.5" customHeight="1">
      <c r="A151" s="39"/>
      <c r="B151" s="39"/>
      <c r="C151" s="39"/>
      <c r="D151" s="41"/>
      <c r="E151" s="45"/>
      <c r="F151" s="9">
        <v>2018</v>
      </c>
      <c r="G151" s="8">
        <f aca="true" t="shared" si="32" ref="G151:H168">I151+K151+M151+O151</f>
        <v>0</v>
      </c>
      <c r="H151" s="8">
        <f t="shared" si="32"/>
        <v>0</v>
      </c>
      <c r="I151" s="8">
        <v>0</v>
      </c>
      <c r="J151" s="8">
        <v>0</v>
      </c>
      <c r="K151" s="8">
        <v>0</v>
      </c>
      <c r="L151" s="8">
        <v>0</v>
      </c>
      <c r="M151" s="8">
        <v>0</v>
      </c>
      <c r="N151" s="8">
        <v>0</v>
      </c>
      <c r="O151" s="8">
        <v>0</v>
      </c>
      <c r="P151" s="8">
        <v>0</v>
      </c>
      <c r="Q151" s="45"/>
    </row>
    <row r="152" spans="1:17" s="7" customFormat="1" ht="13.5" customHeight="1">
      <c r="A152" s="39"/>
      <c r="B152" s="39"/>
      <c r="C152" s="39"/>
      <c r="D152" s="41"/>
      <c r="E152" s="45"/>
      <c r="F152" s="9">
        <v>2019</v>
      </c>
      <c r="G152" s="8">
        <f t="shared" si="32"/>
        <v>0</v>
      </c>
      <c r="H152" s="8">
        <f t="shared" si="32"/>
        <v>0</v>
      </c>
      <c r="I152" s="8">
        <v>0</v>
      </c>
      <c r="J152" s="8">
        <v>0</v>
      </c>
      <c r="K152" s="8">
        <v>0</v>
      </c>
      <c r="L152" s="8">
        <v>0</v>
      </c>
      <c r="M152" s="8">
        <v>0</v>
      </c>
      <c r="N152" s="8">
        <v>0</v>
      </c>
      <c r="O152" s="8">
        <v>0</v>
      </c>
      <c r="P152" s="8">
        <v>0</v>
      </c>
      <c r="Q152" s="45"/>
    </row>
    <row r="153" spans="1:17" s="7" customFormat="1" ht="13.5" customHeight="1">
      <c r="A153" s="39"/>
      <c r="B153" s="39"/>
      <c r="C153" s="39"/>
      <c r="D153" s="41"/>
      <c r="E153" s="45"/>
      <c r="F153" s="9">
        <v>2020</v>
      </c>
      <c r="G153" s="8">
        <f t="shared" si="32"/>
        <v>0</v>
      </c>
      <c r="H153" s="8">
        <f t="shared" si="32"/>
        <v>0</v>
      </c>
      <c r="I153" s="8">
        <v>0</v>
      </c>
      <c r="J153" s="8">
        <v>0</v>
      </c>
      <c r="K153" s="8">
        <v>0</v>
      </c>
      <c r="L153" s="8">
        <v>0</v>
      </c>
      <c r="M153" s="8">
        <v>0</v>
      </c>
      <c r="N153" s="8">
        <v>0</v>
      </c>
      <c r="O153" s="8">
        <v>0</v>
      </c>
      <c r="P153" s="8">
        <v>0</v>
      </c>
      <c r="Q153" s="46"/>
    </row>
    <row r="154" spans="1:17" s="7" customFormat="1" ht="21">
      <c r="A154" s="39"/>
      <c r="B154" s="39"/>
      <c r="C154" s="39"/>
      <c r="D154" s="41"/>
      <c r="E154" s="45"/>
      <c r="F154" s="9">
        <v>2021</v>
      </c>
      <c r="G154" s="8">
        <f t="shared" si="32"/>
        <v>24063</v>
      </c>
      <c r="H154" s="8">
        <f t="shared" si="32"/>
        <v>5491.8</v>
      </c>
      <c r="I154" s="8">
        <v>24063</v>
      </c>
      <c r="J154" s="8">
        <v>5491.8</v>
      </c>
      <c r="K154" s="8">
        <v>0</v>
      </c>
      <c r="L154" s="8">
        <v>0</v>
      </c>
      <c r="M154" s="8">
        <v>0</v>
      </c>
      <c r="N154" s="8">
        <v>0</v>
      </c>
      <c r="O154" s="8">
        <v>0</v>
      </c>
      <c r="P154" s="8">
        <v>0</v>
      </c>
      <c r="Q154" s="10" t="s">
        <v>33</v>
      </c>
    </row>
    <row r="155" spans="1:17" s="7" customFormat="1" ht="21">
      <c r="A155" s="39"/>
      <c r="B155" s="39"/>
      <c r="C155" s="39"/>
      <c r="D155" s="41"/>
      <c r="E155" s="45"/>
      <c r="F155" s="9">
        <v>2021</v>
      </c>
      <c r="G155" s="8">
        <f t="shared" si="32"/>
        <v>3140.4</v>
      </c>
      <c r="H155" s="8">
        <f t="shared" si="32"/>
        <v>1418.1</v>
      </c>
      <c r="I155" s="8">
        <f>3140.4</f>
        <v>3140.4</v>
      </c>
      <c r="J155" s="8">
        <v>1418.1</v>
      </c>
      <c r="K155" s="8">
        <v>0</v>
      </c>
      <c r="L155" s="8">
        <v>0</v>
      </c>
      <c r="M155" s="8">
        <v>0</v>
      </c>
      <c r="N155" s="8">
        <v>0</v>
      </c>
      <c r="O155" s="8">
        <v>0</v>
      </c>
      <c r="P155" s="8">
        <v>0</v>
      </c>
      <c r="Q155" s="10" t="s">
        <v>34</v>
      </c>
    </row>
    <row r="156" spans="1:17" s="7" customFormat="1" ht="21">
      <c r="A156" s="39"/>
      <c r="B156" s="39"/>
      <c r="C156" s="39"/>
      <c r="D156" s="41"/>
      <c r="E156" s="45"/>
      <c r="F156" s="9">
        <v>2021</v>
      </c>
      <c r="G156" s="8">
        <f t="shared" si="32"/>
        <v>4670.5</v>
      </c>
      <c r="H156" s="8">
        <f t="shared" si="32"/>
        <v>597.1</v>
      </c>
      <c r="I156" s="8">
        <v>4670.5</v>
      </c>
      <c r="J156" s="8">
        <v>597.1</v>
      </c>
      <c r="K156" s="8">
        <v>0</v>
      </c>
      <c r="L156" s="8">
        <v>0</v>
      </c>
      <c r="M156" s="8">
        <v>0</v>
      </c>
      <c r="N156" s="8">
        <v>0</v>
      </c>
      <c r="O156" s="8">
        <v>0</v>
      </c>
      <c r="P156" s="8">
        <v>0</v>
      </c>
      <c r="Q156" s="10" t="s">
        <v>35</v>
      </c>
    </row>
    <row r="157" spans="1:17" s="7" customFormat="1" ht="21">
      <c r="A157" s="39"/>
      <c r="B157" s="39"/>
      <c r="C157" s="39"/>
      <c r="D157" s="41"/>
      <c r="E157" s="45"/>
      <c r="F157" s="9">
        <v>2021</v>
      </c>
      <c r="G157" s="8">
        <f t="shared" si="32"/>
        <v>3064.7</v>
      </c>
      <c r="H157" s="8">
        <f t="shared" si="32"/>
        <v>678.9</v>
      </c>
      <c r="I157" s="8">
        <v>3064.7</v>
      </c>
      <c r="J157" s="8">
        <v>678.9</v>
      </c>
      <c r="K157" s="8">
        <v>0</v>
      </c>
      <c r="L157" s="8">
        <v>0</v>
      </c>
      <c r="M157" s="8">
        <v>0</v>
      </c>
      <c r="N157" s="8">
        <v>0</v>
      </c>
      <c r="O157" s="8">
        <v>0</v>
      </c>
      <c r="P157" s="8">
        <v>0</v>
      </c>
      <c r="Q157" s="10" t="s">
        <v>36</v>
      </c>
    </row>
    <row r="158" spans="1:17" s="7" customFormat="1" ht="21">
      <c r="A158" s="39"/>
      <c r="B158" s="39"/>
      <c r="C158" s="39"/>
      <c r="D158" s="41"/>
      <c r="E158" s="45"/>
      <c r="F158" s="11" t="s">
        <v>68</v>
      </c>
      <c r="G158" s="12">
        <f t="shared" si="32"/>
        <v>34938.6</v>
      </c>
      <c r="H158" s="12">
        <f t="shared" si="32"/>
        <v>8185.9</v>
      </c>
      <c r="I158" s="12">
        <f>I154+I155+I156+I157</f>
        <v>34938.6</v>
      </c>
      <c r="J158" s="12">
        <f>J154+J155+J156+J157</f>
        <v>8185.9</v>
      </c>
      <c r="K158" s="8">
        <v>0</v>
      </c>
      <c r="L158" s="8">
        <v>0</v>
      </c>
      <c r="M158" s="8">
        <v>0</v>
      </c>
      <c r="N158" s="8">
        <v>0</v>
      </c>
      <c r="O158" s="8">
        <v>0</v>
      </c>
      <c r="P158" s="8">
        <v>0</v>
      </c>
      <c r="Q158" s="25"/>
    </row>
    <row r="159" spans="1:17" s="7" customFormat="1" ht="21.75" customHeight="1">
      <c r="A159" s="39"/>
      <c r="B159" s="39"/>
      <c r="C159" s="39"/>
      <c r="D159" s="39"/>
      <c r="E159" s="45"/>
      <c r="F159" s="9">
        <v>2022</v>
      </c>
      <c r="G159" s="8">
        <f t="shared" si="32"/>
        <v>24063</v>
      </c>
      <c r="H159" s="8">
        <f t="shared" si="32"/>
        <v>6887</v>
      </c>
      <c r="I159" s="8">
        <v>24063</v>
      </c>
      <c r="J159" s="8">
        <v>6887</v>
      </c>
      <c r="K159" s="8">
        <v>0</v>
      </c>
      <c r="L159" s="8">
        <v>0</v>
      </c>
      <c r="M159" s="8">
        <v>0</v>
      </c>
      <c r="N159" s="8">
        <v>0</v>
      </c>
      <c r="O159" s="8">
        <v>0</v>
      </c>
      <c r="P159" s="8">
        <v>0</v>
      </c>
      <c r="Q159" s="10" t="s">
        <v>33</v>
      </c>
    </row>
    <row r="160" spans="1:17" s="7" customFormat="1" ht="21.75" customHeight="1">
      <c r="A160" s="39"/>
      <c r="B160" s="39"/>
      <c r="C160" s="39"/>
      <c r="D160" s="39"/>
      <c r="E160" s="45"/>
      <c r="F160" s="9">
        <v>2022</v>
      </c>
      <c r="G160" s="8">
        <f t="shared" si="32"/>
        <v>899</v>
      </c>
      <c r="H160" s="8">
        <f t="shared" si="32"/>
        <v>899</v>
      </c>
      <c r="I160" s="8">
        <v>899</v>
      </c>
      <c r="J160" s="8">
        <v>899</v>
      </c>
      <c r="K160" s="8">
        <v>0</v>
      </c>
      <c r="L160" s="8">
        <v>0</v>
      </c>
      <c r="M160" s="8">
        <v>0</v>
      </c>
      <c r="N160" s="8">
        <v>0</v>
      </c>
      <c r="O160" s="8">
        <v>0</v>
      </c>
      <c r="P160" s="8">
        <v>0</v>
      </c>
      <c r="Q160" s="10" t="s">
        <v>34</v>
      </c>
    </row>
    <row r="161" spans="1:17" s="7" customFormat="1" ht="21.75" customHeight="1">
      <c r="A161" s="39"/>
      <c r="B161" s="39"/>
      <c r="C161" s="39"/>
      <c r="D161" s="39"/>
      <c r="E161" s="45"/>
      <c r="F161" s="9">
        <v>2022</v>
      </c>
      <c r="G161" s="8">
        <f t="shared" si="32"/>
        <v>1337</v>
      </c>
      <c r="H161" s="8">
        <f t="shared" si="32"/>
        <v>1337</v>
      </c>
      <c r="I161" s="8">
        <v>1337</v>
      </c>
      <c r="J161" s="8">
        <v>1337</v>
      </c>
      <c r="K161" s="8">
        <v>0</v>
      </c>
      <c r="L161" s="8">
        <v>0</v>
      </c>
      <c r="M161" s="8">
        <v>0</v>
      </c>
      <c r="N161" s="8">
        <v>0</v>
      </c>
      <c r="O161" s="8">
        <v>0</v>
      </c>
      <c r="P161" s="8">
        <v>0</v>
      </c>
      <c r="Q161" s="10" t="s">
        <v>35</v>
      </c>
    </row>
    <row r="162" spans="1:17" s="7" customFormat="1" ht="21.75" customHeight="1">
      <c r="A162" s="39"/>
      <c r="B162" s="39"/>
      <c r="C162" s="39"/>
      <c r="D162" s="39"/>
      <c r="E162" s="45"/>
      <c r="F162" s="9">
        <v>2022</v>
      </c>
      <c r="G162" s="8">
        <f t="shared" si="32"/>
        <v>3064.7</v>
      </c>
      <c r="H162" s="8">
        <f t="shared" si="32"/>
        <v>877</v>
      </c>
      <c r="I162" s="8">
        <v>3064.7</v>
      </c>
      <c r="J162" s="8">
        <v>877</v>
      </c>
      <c r="K162" s="8">
        <v>0</v>
      </c>
      <c r="L162" s="8">
        <v>0</v>
      </c>
      <c r="M162" s="8">
        <v>0</v>
      </c>
      <c r="N162" s="8">
        <v>0</v>
      </c>
      <c r="O162" s="8">
        <v>0</v>
      </c>
      <c r="P162" s="8">
        <v>0</v>
      </c>
      <c r="Q162" s="10" t="s">
        <v>36</v>
      </c>
    </row>
    <row r="163" spans="1:17" s="7" customFormat="1" ht="21">
      <c r="A163" s="39"/>
      <c r="B163" s="39"/>
      <c r="C163" s="39"/>
      <c r="D163" s="39"/>
      <c r="E163" s="45"/>
      <c r="F163" s="11" t="s">
        <v>69</v>
      </c>
      <c r="G163" s="12">
        <f t="shared" si="32"/>
        <v>29363.7</v>
      </c>
      <c r="H163" s="12">
        <f t="shared" si="32"/>
        <v>10000</v>
      </c>
      <c r="I163" s="12">
        <f>I159+I160+I161+I162</f>
        <v>29363.7</v>
      </c>
      <c r="J163" s="12">
        <f>J159+J160+J161+J162</f>
        <v>10000</v>
      </c>
      <c r="K163" s="8">
        <v>0</v>
      </c>
      <c r="L163" s="8">
        <v>0</v>
      </c>
      <c r="M163" s="8">
        <v>0</v>
      </c>
      <c r="N163" s="8">
        <v>0</v>
      </c>
      <c r="O163" s="8">
        <v>0</v>
      </c>
      <c r="P163" s="8">
        <v>0</v>
      </c>
      <c r="Q163" s="13"/>
    </row>
    <row r="164" spans="1:17" s="7" customFormat="1" ht="21">
      <c r="A164" s="39"/>
      <c r="B164" s="39"/>
      <c r="C164" s="39"/>
      <c r="D164" s="39"/>
      <c r="E164" s="45"/>
      <c r="F164" s="9">
        <v>2023</v>
      </c>
      <c r="G164" s="8">
        <f t="shared" si="32"/>
        <v>24063</v>
      </c>
      <c r="H164" s="8">
        <f t="shared" si="32"/>
        <v>0</v>
      </c>
      <c r="I164" s="8">
        <v>24063</v>
      </c>
      <c r="J164" s="8">
        <v>0</v>
      </c>
      <c r="K164" s="8">
        <v>0</v>
      </c>
      <c r="L164" s="8">
        <v>0</v>
      </c>
      <c r="M164" s="8">
        <v>0</v>
      </c>
      <c r="N164" s="8">
        <v>0</v>
      </c>
      <c r="O164" s="8">
        <v>0</v>
      </c>
      <c r="P164" s="8">
        <v>0</v>
      </c>
      <c r="Q164" s="10" t="s">
        <v>33</v>
      </c>
    </row>
    <row r="165" spans="1:17" s="7" customFormat="1" ht="21">
      <c r="A165" s="39"/>
      <c r="B165" s="39"/>
      <c r="C165" s="39"/>
      <c r="D165" s="39"/>
      <c r="E165" s="45"/>
      <c r="F165" s="9">
        <v>2023</v>
      </c>
      <c r="G165" s="8">
        <f t="shared" si="32"/>
        <v>3064.7</v>
      </c>
      <c r="H165" s="8">
        <f t="shared" si="32"/>
        <v>0</v>
      </c>
      <c r="I165" s="8">
        <v>3064.7</v>
      </c>
      <c r="J165" s="8">
        <v>0</v>
      </c>
      <c r="K165" s="8">
        <v>0</v>
      </c>
      <c r="L165" s="8">
        <v>0</v>
      </c>
      <c r="M165" s="8">
        <v>0</v>
      </c>
      <c r="N165" s="8">
        <v>0</v>
      </c>
      <c r="O165" s="8">
        <v>0</v>
      </c>
      <c r="P165" s="8">
        <v>0</v>
      </c>
      <c r="Q165" s="10" t="s">
        <v>36</v>
      </c>
    </row>
    <row r="166" spans="1:17" s="7" customFormat="1" ht="21">
      <c r="A166" s="39"/>
      <c r="B166" s="39"/>
      <c r="C166" s="39"/>
      <c r="D166" s="39"/>
      <c r="E166" s="45"/>
      <c r="F166" s="11" t="s">
        <v>82</v>
      </c>
      <c r="G166" s="12">
        <f t="shared" si="32"/>
        <v>27127.7</v>
      </c>
      <c r="H166" s="12">
        <f t="shared" si="32"/>
        <v>0</v>
      </c>
      <c r="I166" s="12">
        <f>I164+I165</f>
        <v>27127.7</v>
      </c>
      <c r="J166" s="12">
        <f>J164+J165</f>
        <v>0</v>
      </c>
      <c r="K166" s="8">
        <v>0</v>
      </c>
      <c r="L166" s="8">
        <v>0</v>
      </c>
      <c r="M166" s="8">
        <v>0</v>
      </c>
      <c r="N166" s="8">
        <v>0</v>
      </c>
      <c r="O166" s="8">
        <v>0</v>
      </c>
      <c r="P166" s="8">
        <v>0</v>
      </c>
      <c r="Q166" s="13"/>
    </row>
    <row r="167" spans="1:17" s="7" customFormat="1" ht="13.5" customHeight="1">
      <c r="A167" s="39"/>
      <c r="B167" s="39"/>
      <c r="C167" s="39"/>
      <c r="D167" s="39"/>
      <c r="E167" s="45"/>
      <c r="F167" s="9">
        <v>2024</v>
      </c>
      <c r="G167" s="8">
        <f t="shared" si="32"/>
        <v>0</v>
      </c>
      <c r="H167" s="8">
        <f t="shared" si="32"/>
        <v>0</v>
      </c>
      <c r="I167" s="8">
        <v>0</v>
      </c>
      <c r="J167" s="8">
        <v>0</v>
      </c>
      <c r="K167" s="8">
        <v>0</v>
      </c>
      <c r="L167" s="8">
        <v>0</v>
      </c>
      <c r="M167" s="8">
        <v>0</v>
      </c>
      <c r="N167" s="8">
        <v>0</v>
      </c>
      <c r="O167" s="8">
        <v>0</v>
      </c>
      <c r="P167" s="8">
        <v>0</v>
      </c>
      <c r="Q167" s="13"/>
    </row>
    <row r="168" spans="1:17" s="7" customFormat="1" ht="13.5" customHeight="1">
      <c r="A168" s="40"/>
      <c r="B168" s="40"/>
      <c r="C168" s="40"/>
      <c r="D168" s="40"/>
      <c r="E168" s="46"/>
      <c r="F168" s="9">
        <v>2025</v>
      </c>
      <c r="G168" s="8">
        <f t="shared" si="32"/>
        <v>0</v>
      </c>
      <c r="H168" s="8">
        <f t="shared" si="32"/>
        <v>0</v>
      </c>
      <c r="I168" s="8">
        <v>0</v>
      </c>
      <c r="J168" s="8">
        <v>0</v>
      </c>
      <c r="K168" s="8">
        <v>0</v>
      </c>
      <c r="L168" s="8">
        <v>0</v>
      </c>
      <c r="M168" s="8">
        <v>0</v>
      </c>
      <c r="N168" s="8">
        <v>0</v>
      </c>
      <c r="O168" s="8">
        <v>0</v>
      </c>
      <c r="P168" s="8">
        <v>0</v>
      </c>
      <c r="Q168" s="13"/>
    </row>
    <row r="169" spans="1:17" s="7" customFormat="1" ht="12.75">
      <c r="A169" s="57"/>
      <c r="B169" s="50" t="s">
        <v>20</v>
      </c>
      <c r="C169" s="51"/>
      <c r="D169" s="38" t="s">
        <v>79</v>
      </c>
      <c r="E169" s="38" t="s">
        <v>79</v>
      </c>
      <c r="F169" s="11" t="s">
        <v>12</v>
      </c>
      <c r="G169" s="12">
        <f>SUM(G170:G178)</f>
        <v>91430</v>
      </c>
      <c r="H169" s="12">
        <f>SUM(H170:H178)</f>
        <v>18185.9</v>
      </c>
      <c r="I169" s="12">
        <f>SUM(I170:I178)</f>
        <v>91430</v>
      </c>
      <c r="J169" s="12">
        <f>SUM(J170:J178)</f>
        <v>18185.9</v>
      </c>
      <c r="K169" s="12">
        <f aca="true" t="shared" si="33" ref="K169:P174">K139+K149</f>
        <v>0</v>
      </c>
      <c r="L169" s="12">
        <f t="shared" si="33"/>
        <v>0</v>
      </c>
      <c r="M169" s="12">
        <f t="shared" si="33"/>
        <v>0</v>
      </c>
      <c r="N169" s="12">
        <f t="shared" si="33"/>
        <v>0</v>
      </c>
      <c r="O169" s="12">
        <f t="shared" si="33"/>
        <v>0</v>
      </c>
      <c r="P169" s="12">
        <f t="shared" si="33"/>
        <v>0</v>
      </c>
      <c r="Q169" s="44"/>
    </row>
    <row r="170" spans="1:17" s="7" customFormat="1" ht="12.75">
      <c r="A170" s="58"/>
      <c r="B170" s="50"/>
      <c r="C170" s="51"/>
      <c r="D170" s="39"/>
      <c r="E170" s="39"/>
      <c r="F170" s="11">
        <v>2017</v>
      </c>
      <c r="G170" s="12">
        <f>I170+K170+M170+O170</f>
        <v>0</v>
      </c>
      <c r="H170" s="12">
        <f>J170+L170+N170+P170</f>
        <v>0</v>
      </c>
      <c r="I170" s="12">
        <f aca="true" t="shared" si="34" ref="I170:J173">I150</f>
        <v>0</v>
      </c>
      <c r="J170" s="12">
        <f t="shared" si="34"/>
        <v>0</v>
      </c>
      <c r="K170" s="12">
        <f t="shared" si="33"/>
        <v>0</v>
      </c>
      <c r="L170" s="12">
        <f t="shared" si="33"/>
        <v>0</v>
      </c>
      <c r="M170" s="12">
        <f t="shared" si="33"/>
        <v>0</v>
      </c>
      <c r="N170" s="12">
        <f t="shared" si="33"/>
        <v>0</v>
      </c>
      <c r="O170" s="12">
        <f t="shared" si="33"/>
        <v>0</v>
      </c>
      <c r="P170" s="12">
        <f t="shared" si="33"/>
        <v>0</v>
      </c>
      <c r="Q170" s="44"/>
    </row>
    <row r="171" spans="1:17" s="7" customFormat="1" ht="12.75">
      <c r="A171" s="58"/>
      <c r="B171" s="50"/>
      <c r="C171" s="51"/>
      <c r="D171" s="39"/>
      <c r="E171" s="39"/>
      <c r="F171" s="11">
        <v>2018</v>
      </c>
      <c r="G171" s="12">
        <f aca="true" t="shared" si="35" ref="G171:G178">I171+K171+M171+O171</f>
        <v>0</v>
      </c>
      <c r="H171" s="12">
        <f aca="true" t="shared" si="36" ref="H171:H178">J171+L171+N171+P171</f>
        <v>0</v>
      </c>
      <c r="I171" s="12">
        <f t="shared" si="34"/>
        <v>0</v>
      </c>
      <c r="J171" s="12">
        <f t="shared" si="34"/>
        <v>0</v>
      </c>
      <c r="K171" s="12">
        <f t="shared" si="33"/>
        <v>0</v>
      </c>
      <c r="L171" s="12">
        <f t="shared" si="33"/>
        <v>0</v>
      </c>
      <c r="M171" s="12">
        <f t="shared" si="33"/>
        <v>0</v>
      </c>
      <c r="N171" s="12">
        <f t="shared" si="33"/>
        <v>0</v>
      </c>
      <c r="O171" s="12">
        <f t="shared" si="33"/>
        <v>0</v>
      </c>
      <c r="P171" s="12">
        <f t="shared" si="33"/>
        <v>0</v>
      </c>
      <c r="Q171" s="44"/>
    </row>
    <row r="172" spans="1:17" s="7" customFormat="1" ht="12.75">
      <c r="A172" s="58"/>
      <c r="B172" s="50"/>
      <c r="C172" s="51"/>
      <c r="D172" s="39"/>
      <c r="E172" s="39"/>
      <c r="F172" s="11">
        <v>2019</v>
      </c>
      <c r="G172" s="12">
        <f t="shared" si="35"/>
        <v>0</v>
      </c>
      <c r="H172" s="12">
        <f t="shared" si="36"/>
        <v>0</v>
      </c>
      <c r="I172" s="12">
        <f t="shared" si="34"/>
        <v>0</v>
      </c>
      <c r="J172" s="12">
        <f t="shared" si="34"/>
        <v>0</v>
      </c>
      <c r="K172" s="12">
        <f t="shared" si="33"/>
        <v>0</v>
      </c>
      <c r="L172" s="12">
        <f t="shared" si="33"/>
        <v>0</v>
      </c>
      <c r="M172" s="12">
        <f t="shared" si="33"/>
        <v>0</v>
      </c>
      <c r="N172" s="12">
        <f t="shared" si="33"/>
        <v>0</v>
      </c>
      <c r="O172" s="12">
        <f t="shared" si="33"/>
        <v>0</v>
      </c>
      <c r="P172" s="12">
        <f t="shared" si="33"/>
        <v>0</v>
      </c>
      <c r="Q172" s="44"/>
    </row>
    <row r="173" spans="1:17" s="7" customFormat="1" ht="12.75">
      <c r="A173" s="58"/>
      <c r="B173" s="50"/>
      <c r="C173" s="51"/>
      <c r="D173" s="39"/>
      <c r="E173" s="39"/>
      <c r="F173" s="11">
        <v>2020</v>
      </c>
      <c r="G173" s="12">
        <f t="shared" si="35"/>
        <v>0</v>
      </c>
      <c r="H173" s="12">
        <f t="shared" si="36"/>
        <v>0</v>
      </c>
      <c r="I173" s="12">
        <f t="shared" si="34"/>
        <v>0</v>
      </c>
      <c r="J173" s="12">
        <f t="shared" si="34"/>
        <v>0</v>
      </c>
      <c r="K173" s="12">
        <f t="shared" si="33"/>
        <v>0</v>
      </c>
      <c r="L173" s="12">
        <f t="shared" si="33"/>
        <v>0</v>
      </c>
      <c r="M173" s="12">
        <f t="shared" si="33"/>
        <v>0</v>
      </c>
      <c r="N173" s="12">
        <f t="shared" si="33"/>
        <v>0</v>
      </c>
      <c r="O173" s="12">
        <f t="shared" si="33"/>
        <v>0</v>
      </c>
      <c r="P173" s="12">
        <f t="shared" si="33"/>
        <v>0</v>
      </c>
      <c r="Q173" s="44"/>
    </row>
    <row r="174" spans="1:17" s="7" customFormat="1" ht="12.75">
      <c r="A174" s="58"/>
      <c r="B174" s="50"/>
      <c r="C174" s="51"/>
      <c r="D174" s="39"/>
      <c r="E174" s="39"/>
      <c r="F174" s="11">
        <v>2021</v>
      </c>
      <c r="G174" s="12">
        <f t="shared" si="35"/>
        <v>34938.6</v>
      </c>
      <c r="H174" s="12">
        <f t="shared" si="36"/>
        <v>8185.9</v>
      </c>
      <c r="I174" s="12">
        <f>I158</f>
        <v>34938.6</v>
      </c>
      <c r="J174" s="12">
        <f>J158</f>
        <v>8185.9</v>
      </c>
      <c r="K174" s="12">
        <f t="shared" si="33"/>
        <v>0</v>
      </c>
      <c r="L174" s="12">
        <f t="shared" si="33"/>
        <v>0</v>
      </c>
      <c r="M174" s="12">
        <f t="shared" si="33"/>
        <v>0</v>
      </c>
      <c r="N174" s="12">
        <f t="shared" si="33"/>
        <v>0</v>
      </c>
      <c r="O174" s="12">
        <f t="shared" si="33"/>
        <v>0</v>
      </c>
      <c r="P174" s="12">
        <f t="shared" si="33"/>
        <v>0</v>
      </c>
      <c r="Q174" s="44"/>
    </row>
    <row r="175" spans="1:17" s="7" customFormat="1" ht="12.75">
      <c r="A175" s="58"/>
      <c r="B175" s="50"/>
      <c r="C175" s="51"/>
      <c r="D175" s="39"/>
      <c r="E175" s="39"/>
      <c r="F175" s="11">
        <v>2022</v>
      </c>
      <c r="G175" s="12">
        <f t="shared" si="35"/>
        <v>29363.7</v>
      </c>
      <c r="H175" s="12">
        <f t="shared" si="36"/>
        <v>10000</v>
      </c>
      <c r="I175" s="12">
        <f>I163</f>
        <v>29363.7</v>
      </c>
      <c r="J175" s="12">
        <f>J163</f>
        <v>10000</v>
      </c>
      <c r="K175" s="12">
        <f aca="true" t="shared" si="37" ref="K175:P175">K145+K159</f>
        <v>0</v>
      </c>
      <c r="L175" s="12">
        <f t="shared" si="37"/>
        <v>0</v>
      </c>
      <c r="M175" s="12">
        <f t="shared" si="37"/>
        <v>0</v>
      </c>
      <c r="N175" s="12">
        <f t="shared" si="37"/>
        <v>0</v>
      </c>
      <c r="O175" s="12">
        <f t="shared" si="37"/>
        <v>0</v>
      </c>
      <c r="P175" s="12">
        <f t="shared" si="37"/>
        <v>0</v>
      </c>
      <c r="Q175" s="44"/>
    </row>
    <row r="176" spans="1:17" s="7" customFormat="1" ht="12.75">
      <c r="A176" s="58"/>
      <c r="B176" s="50"/>
      <c r="C176" s="51"/>
      <c r="D176" s="39"/>
      <c r="E176" s="39"/>
      <c r="F176" s="11">
        <v>2023</v>
      </c>
      <c r="G176" s="12">
        <f t="shared" si="35"/>
        <v>27127.7</v>
      </c>
      <c r="H176" s="12">
        <f t="shared" si="36"/>
        <v>0</v>
      </c>
      <c r="I176" s="12">
        <f aca="true" t="shared" si="38" ref="I176:J178">I166</f>
        <v>27127.7</v>
      </c>
      <c r="J176" s="12">
        <f t="shared" si="38"/>
        <v>0</v>
      </c>
      <c r="K176" s="12">
        <f aca="true" t="shared" si="39" ref="K176:P176">K146+K164</f>
        <v>0</v>
      </c>
      <c r="L176" s="12">
        <f t="shared" si="39"/>
        <v>0</v>
      </c>
      <c r="M176" s="12">
        <f t="shared" si="39"/>
        <v>0</v>
      </c>
      <c r="N176" s="12">
        <f t="shared" si="39"/>
        <v>0</v>
      </c>
      <c r="O176" s="12">
        <f t="shared" si="39"/>
        <v>0</v>
      </c>
      <c r="P176" s="12">
        <f t="shared" si="39"/>
        <v>0</v>
      </c>
      <c r="Q176" s="44"/>
    </row>
    <row r="177" spans="1:17" s="7" customFormat="1" ht="12.75">
      <c r="A177" s="58"/>
      <c r="B177" s="50"/>
      <c r="C177" s="51"/>
      <c r="D177" s="39"/>
      <c r="E177" s="39"/>
      <c r="F177" s="11">
        <v>2024</v>
      </c>
      <c r="G177" s="12">
        <f t="shared" si="35"/>
        <v>0</v>
      </c>
      <c r="H177" s="12">
        <f t="shared" si="36"/>
        <v>0</v>
      </c>
      <c r="I177" s="12">
        <f t="shared" si="38"/>
        <v>0</v>
      </c>
      <c r="J177" s="12">
        <f t="shared" si="38"/>
        <v>0</v>
      </c>
      <c r="K177" s="12">
        <f aca="true" t="shared" si="40" ref="K177:P178">K147+K167</f>
        <v>0</v>
      </c>
      <c r="L177" s="12">
        <f t="shared" si="40"/>
        <v>0</v>
      </c>
      <c r="M177" s="12">
        <f t="shared" si="40"/>
        <v>0</v>
      </c>
      <c r="N177" s="12">
        <f t="shared" si="40"/>
        <v>0</v>
      </c>
      <c r="O177" s="12">
        <f t="shared" si="40"/>
        <v>0</v>
      </c>
      <c r="P177" s="12">
        <f t="shared" si="40"/>
        <v>0</v>
      </c>
      <c r="Q177" s="44"/>
    </row>
    <row r="178" spans="1:17" s="7" customFormat="1" ht="12.75">
      <c r="A178" s="59"/>
      <c r="B178" s="50"/>
      <c r="C178" s="51"/>
      <c r="D178" s="40"/>
      <c r="E178" s="40"/>
      <c r="F178" s="11">
        <v>2025</v>
      </c>
      <c r="G178" s="12">
        <f t="shared" si="35"/>
        <v>0</v>
      </c>
      <c r="H178" s="12">
        <f t="shared" si="36"/>
        <v>0</v>
      </c>
      <c r="I178" s="12">
        <f t="shared" si="38"/>
        <v>0</v>
      </c>
      <c r="J178" s="12">
        <f t="shared" si="38"/>
        <v>0</v>
      </c>
      <c r="K178" s="12">
        <f t="shared" si="40"/>
        <v>0</v>
      </c>
      <c r="L178" s="12">
        <f t="shared" si="40"/>
        <v>0</v>
      </c>
      <c r="M178" s="12">
        <f t="shared" si="40"/>
        <v>0</v>
      </c>
      <c r="N178" s="12">
        <f t="shared" si="40"/>
        <v>0</v>
      </c>
      <c r="O178" s="12">
        <f t="shared" si="40"/>
        <v>0</v>
      </c>
      <c r="P178" s="12">
        <f t="shared" si="40"/>
        <v>0</v>
      </c>
      <c r="Q178" s="44"/>
    </row>
    <row r="179" spans="1:17" ht="15" customHeight="1">
      <c r="A179" s="56" t="s">
        <v>43</v>
      </c>
      <c r="B179" s="43" t="s">
        <v>62</v>
      </c>
      <c r="C179" s="43"/>
      <c r="D179" s="43"/>
      <c r="E179" s="43"/>
      <c r="F179" s="43"/>
      <c r="G179" s="43"/>
      <c r="H179" s="43"/>
      <c r="I179" s="43"/>
      <c r="J179" s="43"/>
      <c r="K179" s="43"/>
      <c r="L179" s="43"/>
      <c r="M179" s="43"/>
      <c r="N179" s="43"/>
      <c r="O179" s="43"/>
      <c r="P179" s="43"/>
      <c r="Q179" s="43"/>
    </row>
    <row r="180" spans="1:17" ht="12.75">
      <c r="A180" s="56"/>
      <c r="B180" s="43" t="s">
        <v>19</v>
      </c>
      <c r="C180" s="43"/>
      <c r="D180" s="43"/>
      <c r="E180" s="43"/>
      <c r="F180" s="43"/>
      <c r="G180" s="43"/>
      <c r="H180" s="43"/>
      <c r="I180" s="43"/>
      <c r="J180" s="43"/>
      <c r="K180" s="43"/>
      <c r="L180" s="43"/>
      <c r="M180" s="43"/>
      <c r="N180" s="43"/>
      <c r="O180" s="43"/>
      <c r="P180" s="43"/>
      <c r="Q180" s="43"/>
    </row>
    <row r="181" spans="1:17" ht="17.25" customHeight="1">
      <c r="A181" s="65" t="s">
        <v>44</v>
      </c>
      <c r="B181" s="44" t="s">
        <v>66</v>
      </c>
      <c r="C181" s="43"/>
      <c r="D181" s="44" t="s">
        <v>80</v>
      </c>
      <c r="E181" s="44" t="s">
        <v>83</v>
      </c>
      <c r="F181" s="9" t="s">
        <v>12</v>
      </c>
      <c r="G181" s="8">
        <v>0</v>
      </c>
      <c r="H181" s="8">
        <v>0</v>
      </c>
      <c r="I181" s="8">
        <v>0</v>
      </c>
      <c r="J181" s="8">
        <v>0</v>
      </c>
      <c r="K181" s="8">
        <v>0</v>
      </c>
      <c r="L181" s="8">
        <v>0</v>
      </c>
      <c r="M181" s="8">
        <v>0</v>
      </c>
      <c r="N181" s="8">
        <v>0</v>
      </c>
      <c r="O181" s="8">
        <v>0</v>
      </c>
      <c r="P181" s="8">
        <v>0</v>
      </c>
      <c r="Q181" s="44" t="s">
        <v>53</v>
      </c>
    </row>
    <row r="182" spans="1:17" ht="12.75">
      <c r="A182" s="65"/>
      <c r="B182" s="44"/>
      <c r="C182" s="43"/>
      <c r="D182" s="44"/>
      <c r="E182" s="44"/>
      <c r="F182" s="9">
        <v>2017</v>
      </c>
      <c r="G182" s="8">
        <v>0</v>
      </c>
      <c r="H182" s="8">
        <v>0</v>
      </c>
      <c r="I182" s="8">
        <v>0</v>
      </c>
      <c r="J182" s="8">
        <v>0</v>
      </c>
      <c r="K182" s="8">
        <v>0</v>
      </c>
      <c r="L182" s="8">
        <v>0</v>
      </c>
      <c r="M182" s="8">
        <v>0</v>
      </c>
      <c r="N182" s="8">
        <v>0</v>
      </c>
      <c r="O182" s="8">
        <v>0</v>
      </c>
      <c r="P182" s="8">
        <v>0</v>
      </c>
      <c r="Q182" s="44"/>
    </row>
    <row r="183" spans="1:17" ht="12.75">
      <c r="A183" s="65"/>
      <c r="B183" s="44"/>
      <c r="C183" s="43"/>
      <c r="D183" s="44"/>
      <c r="E183" s="44"/>
      <c r="F183" s="9">
        <v>2018</v>
      </c>
      <c r="G183" s="8">
        <v>0</v>
      </c>
      <c r="H183" s="8">
        <v>0</v>
      </c>
      <c r="I183" s="8">
        <v>0</v>
      </c>
      <c r="J183" s="8">
        <v>0</v>
      </c>
      <c r="K183" s="8">
        <v>0</v>
      </c>
      <c r="L183" s="8">
        <v>0</v>
      </c>
      <c r="M183" s="8">
        <v>0</v>
      </c>
      <c r="N183" s="8">
        <v>0</v>
      </c>
      <c r="O183" s="8">
        <v>0</v>
      </c>
      <c r="P183" s="8">
        <v>0</v>
      </c>
      <c r="Q183" s="44"/>
    </row>
    <row r="184" spans="1:17" ht="12.75">
      <c r="A184" s="65"/>
      <c r="B184" s="44"/>
      <c r="C184" s="43"/>
      <c r="D184" s="44"/>
      <c r="E184" s="44"/>
      <c r="F184" s="9">
        <v>2019</v>
      </c>
      <c r="G184" s="8">
        <v>0</v>
      </c>
      <c r="H184" s="8">
        <v>0</v>
      </c>
      <c r="I184" s="8">
        <v>0</v>
      </c>
      <c r="J184" s="8">
        <v>0</v>
      </c>
      <c r="K184" s="8">
        <v>0</v>
      </c>
      <c r="L184" s="8">
        <v>0</v>
      </c>
      <c r="M184" s="8">
        <v>0</v>
      </c>
      <c r="N184" s="8">
        <v>0</v>
      </c>
      <c r="O184" s="8">
        <v>0</v>
      </c>
      <c r="P184" s="8">
        <v>0</v>
      </c>
      <c r="Q184" s="44"/>
    </row>
    <row r="185" spans="1:17" ht="12.75">
      <c r="A185" s="65"/>
      <c r="B185" s="44"/>
      <c r="C185" s="43"/>
      <c r="D185" s="44"/>
      <c r="E185" s="44"/>
      <c r="F185" s="9">
        <v>2020</v>
      </c>
      <c r="G185" s="8">
        <v>0</v>
      </c>
      <c r="H185" s="8">
        <v>0</v>
      </c>
      <c r="I185" s="8">
        <v>0</v>
      </c>
      <c r="J185" s="8">
        <v>0</v>
      </c>
      <c r="K185" s="8">
        <v>0</v>
      </c>
      <c r="L185" s="8">
        <v>0</v>
      </c>
      <c r="M185" s="8">
        <v>0</v>
      </c>
      <c r="N185" s="8">
        <v>0</v>
      </c>
      <c r="O185" s="8">
        <v>0</v>
      </c>
      <c r="P185" s="8">
        <v>0</v>
      </c>
      <c r="Q185" s="44"/>
    </row>
    <row r="186" spans="1:17" ht="12.75">
      <c r="A186" s="65"/>
      <c r="B186" s="44"/>
      <c r="C186" s="43"/>
      <c r="D186" s="44"/>
      <c r="E186" s="44"/>
      <c r="F186" s="9">
        <v>2021</v>
      </c>
      <c r="G186" s="8">
        <v>0</v>
      </c>
      <c r="H186" s="8">
        <v>0</v>
      </c>
      <c r="I186" s="8">
        <v>0</v>
      </c>
      <c r="J186" s="8">
        <v>0</v>
      </c>
      <c r="K186" s="8">
        <v>0</v>
      </c>
      <c r="L186" s="8">
        <v>0</v>
      </c>
      <c r="M186" s="8">
        <v>0</v>
      </c>
      <c r="N186" s="8">
        <v>0</v>
      </c>
      <c r="O186" s="8">
        <v>0</v>
      </c>
      <c r="P186" s="8">
        <v>0</v>
      </c>
      <c r="Q186" s="44"/>
    </row>
    <row r="187" spans="1:17" ht="12.75">
      <c r="A187" s="65"/>
      <c r="B187" s="44"/>
      <c r="C187" s="43"/>
      <c r="D187" s="44"/>
      <c r="E187" s="44"/>
      <c r="F187" s="9">
        <v>2022</v>
      </c>
      <c r="G187" s="8">
        <v>0</v>
      </c>
      <c r="H187" s="8">
        <v>0</v>
      </c>
      <c r="I187" s="8">
        <v>0</v>
      </c>
      <c r="J187" s="8">
        <v>0</v>
      </c>
      <c r="K187" s="8">
        <v>0</v>
      </c>
      <c r="L187" s="8">
        <v>0</v>
      </c>
      <c r="M187" s="8">
        <v>0</v>
      </c>
      <c r="N187" s="8">
        <v>0</v>
      </c>
      <c r="O187" s="8">
        <v>0</v>
      </c>
      <c r="P187" s="8">
        <v>0</v>
      </c>
      <c r="Q187" s="44"/>
    </row>
    <row r="188" spans="1:17" ht="12.75">
      <c r="A188" s="65"/>
      <c r="B188" s="44"/>
      <c r="C188" s="43"/>
      <c r="D188" s="44"/>
      <c r="E188" s="44"/>
      <c r="F188" s="9">
        <v>2023</v>
      </c>
      <c r="G188" s="8">
        <v>0</v>
      </c>
      <c r="H188" s="8">
        <v>0</v>
      </c>
      <c r="I188" s="8">
        <v>0</v>
      </c>
      <c r="J188" s="8">
        <v>0</v>
      </c>
      <c r="K188" s="8">
        <v>0</v>
      </c>
      <c r="L188" s="8">
        <v>0</v>
      </c>
      <c r="M188" s="8">
        <v>0</v>
      </c>
      <c r="N188" s="8">
        <v>0</v>
      </c>
      <c r="O188" s="8">
        <v>0</v>
      </c>
      <c r="P188" s="8">
        <v>0</v>
      </c>
      <c r="Q188" s="44"/>
    </row>
    <row r="189" spans="1:17" ht="12.75">
      <c r="A189" s="65"/>
      <c r="B189" s="44"/>
      <c r="C189" s="43"/>
      <c r="D189" s="44"/>
      <c r="E189" s="44"/>
      <c r="F189" s="9">
        <v>2024</v>
      </c>
      <c r="G189" s="8">
        <v>0</v>
      </c>
      <c r="H189" s="8">
        <v>0</v>
      </c>
      <c r="I189" s="8">
        <v>0</v>
      </c>
      <c r="J189" s="8">
        <v>0</v>
      </c>
      <c r="K189" s="8">
        <v>0</v>
      </c>
      <c r="L189" s="8">
        <v>0</v>
      </c>
      <c r="M189" s="8">
        <v>0</v>
      </c>
      <c r="N189" s="8">
        <v>0</v>
      </c>
      <c r="O189" s="8">
        <v>0</v>
      </c>
      <c r="P189" s="8">
        <v>0</v>
      </c>
      <c r="Q189" s="44"/>
    </row>
    <row r="190" spans="1:17" ht="12.75">
      <c r="A190" s="65"/>
      <c r="B190" s="44"/>
      <c r="C190" s="43"/>
      <c r="D190" s="44"/>
      <c r="E190" s="44"/>
      <c r="F190" s="9">
        <v>2025</v>
      </c>
      <c r="G190" s="8">
        <v>0</v>
      </c>
      <c r="H190" s="8">
        <v>0</v>
      </c>
      <c r="I190" s="8">
        <v>0</v>
      </c>
      <c r="J190" s="8">
        <v>0</v>
      </c>
      <c r="K190" s="8">
        <v>0</v>
      </c>
      <c r="L190" s="8">
        <v>0</v>
      </c>
      <c r="M190" s="8">
        <v>0</v>
      </c>
      <c r="N190" s="8">
        <v>0</v>
      </c>
      <c r="O190" s="8">
        <v>0</v>
      </c>
      <c r="P190" s="8">
        <v>0</v>
      </c>
      <c r="Q190" s="44"/>
    </row>
    <row r="191" spans="1:17" ht="14.25" customHeight="1">
      <c r="A191" s="65" t="s">
        <v>58</v>
      </c>
      <c r="B191" s="44" t="s">
        <v>67</v>
      </c>
      <c r="C191" s="43"/>
      <c r="D191" s="44" t="s">
        <v>80</v>
      </c>
      <c r="E191" s="44" t="s">
        <v>83</v>
      </c>
      <c r="F191" s="11" t="s">
        <v>12</v>
      </c>
      <c r="G191" s="12">
        <f>SUM(G192:G200)</f>
        <v>2554479.1100000003</v>
      </c>
      <c r="H191" s="12">
        <f>SUM(H192:H200)</f>
        <v>518366.2</v>
      </c>
      <c r="I191" s="12">
        <v>0</v>
      </c>
      <c r="J191" s="12">
        <v>0</v>
      </c>
      <c r="K191" s="12">
        <v>0</v>
      </c>
      <c r="L191" s="12">
        <v>0</v>
      </c>
      <c r="M191" s="12">
        <v>0</v>
      </c>
      <c r="N191" s="12">
        <v>0</v>
      </c>
      <c r="O191" s="12">
        <f>SUM(O192:O200)</f>
        <v>2554479.1100000003</v>
      </c>
      <c r="P191" s="12">
        <f>SUM(P192:P200)</f>
        <v>518366.2</v>
      </c>
      <c r="Q191" s="44" t="s">
        <v>53</v>
      </c>
    </row>
    <row r="192" spans="1:17" ht="12.75">
      <c r="A192" s="65"/>
      <c r="B192" s="44"/>
      <c r="C192" s="43"/>
      <c r="D192" s="44"/>
      <c r="E192" s="44"/>
      <c r="F192" s="9">
        <v>2017</v>
      </c>
      <c r="G192" s="8">
        <f>I192+K192+M192+O192</f>
        <v>200000</v>
      </c>
      <c r="H192" s="8">
        <f>J192+L192+N192+P192</f>
        <v>0</v>
      </c>
      <c r="I192" s="8">
        <v>0</v>
      </c>
      <c r="J192" s="8">
        <v>0</v>
      </c>
      <c r="K192" s="8">
        <v>0</v>
      </c>
      <c r="L192" s="8">
        <v>0</v>
      </c>
      <c r="M192" s="8">
        <v>0</v>
      </c>
      <c r="N192" s="8">
        <v>0</v>
      </c>
      <c r="O192" s="8">
        <v>200000</v>
      </c>
      <c r="P192" s="8">
        <v>0</v>
      </c>
      <c r="Q192" s="44"/>
    </row>
    <row r="193" spans="1:17" ht="12.75">
      <c r="A193" s="65"/>
      <c r="B193" s="44"/>
      <c r="C193" s="43"/>
      <c r="D193" s="44"/>
      <c r="E193" s="44"/>
      <c r="F193" s="9">
        <v>2018</v>
      </c>
      <c r="G193" s="8">
        <f aca="true" t="shared" si="41" ref="G193:G200">I193+K193+M193+O193</f>
        <v>200000</v>
      </c>
      <c r="H193" s="8">
        <f>J193+L193+N193+P193</f>
        <v>200000</v>
      </c>
      <c r="I193" s="8">
        <v>0</v>
      </c>
      <c r="J193" s="8">
        <v>0</v>
      </c>
      <c r="K193" s="8">
        <v>0</v>
      </c>
      <c r="L193" s="8">
        <v>0</v>
      </c>
      <c r="M193" s="8">
        <v>0</v>
      </c>
      <c r="N193" s="8">
        <v>0</v>
      </c>
      <c r="O193" s="8">
        <v>200000</v>
      </c>
      <c r="P193" s="8">
        <v>200000</v>
      </c>
      <c r="Q193" s="44"/>
    </row>
    <row r="194" spans="1:17" ht="12.75">
      <c r="A194" s="65"/>
      <c r="B194" s="44"/>
      <c r="C194" s="43"/>
      <c r="D194" s="44"/>
      <c r="E194" s="44"/>
      <c r="F194" s="9">
        <v>2019</v>
      </c>
      <c r="G194" s="8">
        <f t="shared" si="41"/>
        <v>1551801</v>
      </c>
      <c r="H194" s="8">
        <f>J194+L194+N194+P194</f>
        <v>155388.5</v>
      </c>
      <c r="I194" s="8">
        <v>0</v>
      </c>
      <c r="J194" s="8">
        <v>0</v>
      </c>
      <c r="K194" s="8">
        <v>0</v>
      </c>
      <c r="L194" s="8">
        <v>0</v>
      </c>
      <c r="M194" s="8">
        <v>0</v>
      </c>
      <c r="N194" s="8">
        <v>0</v>
      </c>
      <c r="O194" s="8">
        <v>1551801</v>
      </c>
      <c r="P194" s="8">
        <v>155388.5</v>
      </c>
      <c r="Q194" s="44"/>
    </row>
    <row r="195" spans="1:17" ht="12.75">
      <c r="A195" s="65"/>
      <c r="B195" s="44"/>
      <c r="C195" s="43"/>
      <c r="D195" s="44"/>
      <c r="E195" s="44"/>
      <c r="F195" s="9">
        <v>2020</v>
      </c>
      <c r="G195" s="8">
        <f t="shared" si="41"/>
        <v>428498.41</v>
      </c>
      <c r="H195" s="8">
        <f aca="true" t="shared" si="42" ref="H195:H200">J195+L195+N195+P195</f>
        <v>7589.2</v>
      </c>
      <c r="I195" s="8">
        <v>0</v>
      </c>
      <c r="J195" s="8">
        <v>0</v>
      </c>
      <c r="K195" s="8">
        <v>0</v>
      </c>
      <c r="L195" s="8">
        <v>0</v>
      </c>
      <c r="M195" s="8">
        <v>0</v>
      </c>
      <c r="N195" s="8">
        <v>0</v>
      </c>
      <c r="O195" s="8">
        <v>428498.41</v>
      </c>
      <c r="P195" s="8">
        <v>7589.2</v>
      </c>
      <c r="Q195" s="44"/>
    </row>
    <row r="196" spans="1:17" ht="12.75">
      <c r="A196" s="65"/>
      <c r="B196" s="44"/>
      <c r="C196" s="43"/>
      <c r="D196" s="44"/>
      <c r="E196" s="44"/>
      <c r="F196" s="9">
        <v>2021</v>
      </c>
      <c r="G196" s="8">
        <f t="shared" si="41"/>
        <v>174179.7</v>
      </c>
      <c r="H196" s="8">
        <f t="shared" si="42"/>
        <v>155388.5</v>
      </c>
      <c r="I196" s="8">
        <v>0</v>
      </c>
      <c r="J196" s="8">
        <v>0</v>
      </c>
      <c r="K196" s="8">
        <v>0</v>
      </c>
      <c r="L196" s="8">
        <v>0</v>
      </c>
      <c r="M196" s="8">
        <v>0</v>
      </c>
      <c r="N196" s="8">
        <v>0</v>
      </c>
      <c r="O196" s="8">
        <v>174179.7</v>
      </c>
      <c r="P196" s="8">
        <v>155388.5</v>
      </c>
      <c r="Q196" s="44"/>
    </row>
    <row r="197" spans="1:17" ht="12.75">
      <c r="A197" s="65"/>
      <c r="B197" s="44"/>
      <c r="C197" s="43"/>
      <c r="D197" s="44"/>
      <c r="E197" s="44"/>
      <c r="F197" s="9">
        <v>2022</v>
      </c>
      <c r="G197" s="8">
        <f t="shared" si="41"/>
        <v>0</v>
      </c>
      <c r="H197" s="8">
        <f t="shared" si="42"/>
        <v>0</v>
      </c>
      <c r="I197" s="8">
        <v>0</v>
      </c>
      <c r="J197" s="8">
        <v>0</v>
      </c>
      <c r="K197" s="8">
        <v>0</v>
      </c>
      <c r="L197" s="8">
        <v>0</v>
      </c>
      <c r="M197" s="8">
        <v>0</v>
      </c>
      <c r="N197" s="8">
        <v>0</v>
      </c>
      <c r="O197" s="8">
        <v>0</v>
      </c>
      <c r="P197" s="8">
        <v>0</v>
      </c>
      <c r="Q197" s="44"/>
    </row>
    <row r="198" spans="1:17" ht="12.75">
      <c r="A198" s="65"/>
      <c r="B198" s="44"/>
      <c r="C198" s="43"/>
      <c r="D198" s="44"/>
      <c r="E198" s="44"/>
      <c r="F198" s="9">
        <v>2023</v>
      </c>
      <c r="G198" s="8">
        <f t="shared" si="41"/>
        <v>0</v>
      </c>
      <c r="H198" s="8">
        <f t="shared" si="42"/>
        <v>0</v>
      </c>
      <c r="I198" s="8">
        <v>0</v>
      </c>
      <c r="J198" s="8">
        <v>0</v>
      </c>
      <c r="K198" s="8">
        <v>0</v>
      </c>
      <c r="L198" s="8">
        <v>0</v>
      </c>
      <c r="M198" s="8">
        <v>0</v>
      </c>
      <c r="N198" s="8">
        <v>0</v>
      </c>
      <c r="O198" s="8">
        <v>0</v>
      </c>
      <c r="P198" s="8">
        <v>0</v>
      </c>
      <c r="Q198" s="44"/>
    </row>
    <row r="199" spans="1:17" ht="12.75">
      <c r="A199" s="65"/>
      <c r="B199" s="44"/>
      <c r="C199" s="43"/>
      <c r="D199" s="44"/>
      <c r="E199" s="44"/>
      <c r="F199" s="9">
        <v>2024</v>
      </c>
      <c r="G199" s="8">
        <f t="shared" si="41"/>
        <v>0</v>
      </c>
      <c r="H199" s="8">
        <f t="shared" si="42"/>
        <v>0</v>
      </c>
      <c r="I199" s="8">
        <v>0</v>
      </c>
      <c r="J199" s="8">
        <v>0</v>
      </c>
      <c r="K199" s="8">
        <v>0</v>
      </c>
      <c r="L199" s="8">
        <v>0</v>
      </c>
      <c r="M199" s="8">
        <v>0</v>
      </c>
      <c r="N199" s="8">
        <v>0</v>
      </c>
      <c r="O199" s="8">
        <v>0</v>
      </c>
      <c r="P199" s="8">
        <v>0</v>
      </c>
      <c r="Q199" s="44"/>
    </row>
    <row r="200" spans="1:17" ht="17.25" customHeight="1">
      <c r="A200" s="65"/>
      <c r="B200" s="44"/>
      <c r="C200" s="43"/>
      <c r="D200" s="44"/>
      <c r="E200" s="44"/>
      <c r="F200" s="9">
        <v>2025</v>
      </c>
      <c r="G200" s="8">
        <f t="shared" si="41"/>
        <v>0</v>
      </c>
      <c r="H200" s="8">
        <f t="shared" si="42"/>
        <v>0</v>
      </c>
      <c r="I200" s="8">
        <v>0</v>
      </c>
      <c r="J200" s="8">
        <v>0</v>
      </c>
      <c r="K200" s="8">
        <v>0</v>
      </c>
      <c r="L200" s="8">
        <v>0</v>
      </c>
      <c r="M200" s="8">
        <v>0</v>
      </c>
      <c r="N200" s="8">
        <v>0</v>
      </c>
      <c r="O200" s="8">
        <v>0</v>
      </c>
      <c r="P200" s="8">
        <v>0</v>
      </c>
      <c r="Q200" s="44"/>
    </row>
    <row r="201" spans="1:17" ht="12.75">
      <c r="A201" s="51"/>
      <c r="B201" s="50" t="s">
        <v>45</v>
      </c>
      <c r="C201" s="51"/>
      <c r="D201" s="38" t="s">
        <v>79</v>
      </c>
      <c r="E201" s="38" t="s">
        <v>79</v>
      </c>
      <c r="F201" s="11" t="s">
        <v>12</v>
      </c>
      <c r="G201" s="12">
        <f>SUM(G202:G210)</f>
        <v>2554479.1100000003</v>
      </c>
      <c r="H201" s="12">
        <f>SUM(H202:H210)</f>
        <v>518366.2</v>
      </c>
      <c r="I201" s="12">
        <v>0</v>
      </c>
      <c r="J201" s="12">
        <v>0</v>
      </c>
      <c r="K201" s="12">
        <v>0</v>
      </c>
      <c r="L201" s="12">
        <v>0</v>
      </c>
      <c r="M201" s="12">
        <v>0</v>
      </c>
      <c r="N201" s="12">
        <v>0</v>
      </c>
      <c r="O201" s="12">
        <f>SUM(O202:O210)</f>
        <v>2554479.1100000003</v>
      </c>
      <c r="P201" s="12">
        <f>SUM(P202:P210)</f>
        <v>518366.2</v>
      </c>
      <c r="Q201" s="43"/>
    </row>
    <row r="202" spans="1:17" ht="12.75">
      <c r="A202" s="51"/>
      <c r="B202" s="50"/>
      <c r="C202" s="51"/>
      <c r="D202" s="39"/>
      <c r="E202" s="39"/>
      <c r="F202" s="11">
        <v>2017</v>
      </c>
      <c r="G202" s="12">
        <f>I202+K202+M202+O202</f>
        <v>200000</v>
      </c>
      <c r="H202" s="12">
        <f>J202+L202+N202+P202</f>
        <v>0</v>
      </c>
      <c r="I202" s="12">
        <v>0</v>
      </c>
      <c r="J202" s="12">
        <v>0</v>
      </c>
      <c r="K202" s="12">
        <v>0</v>
      </c>
      <c r="L202" s="12">
        <v>0</v>
      </c>
      <c r="M202" s="12">
        <v>0</v>
      </c>
      <c r="N202" s="12">
        <v>0</v>
      </c>
      <c r="O202" s="12">
        <f>O192</f>
        <v>200000</v>
      </c>
      <c r="P202" s="12">
        <f>P192</f>
        <v>0</v>
      </c>
      <c r="Q202" s="43"/>
    </row>
    <row r="203" spans="1:17" ht="12.75">
      <c r="A203" s="51"/>
      <c r="B203" s="50"/>
      <c r="C203" s="51"/>
      <c r="D203" s="39"/>
      <c r="E203" s="39"/>
      <c r="F203" s="11">
        <v>2018</v>
      </c>
      <c r="G203" s="12">
        <f aca="true" t="shared" si="43" ref="G203:G210">I203+K203+M203+O203</f>
        <v>200000</v>
      </c>
      <c r="H203" s="12">
        <f aca="true" t="shared" si="44" ref="H203:H210">J203+L203+N203+P203</f>
        <v>200000</v>
      </c>
      <c r="I203" s="12">
        <v>0</v>
      </c>
      <c r="J203" s="12">
        <v>0</v>
      </c>
      <c r="K203" s="12">
        <v>0</v>
      </c>
      <c r="L203" s="12">
        <v>0</v>
      </c>
      <c r="M203" s="12">
        <v>0</v>
      </c>
      <c r="N203" s="12">
        <v>0</v>
      </c>
      <c r="O203" s="12">
        <f aca="true" t="shared" si="45" ref="O203:P210">O193</f>
        <v>200000</v>
      </c>
      <c r="P203" s="12">
        <f aca="true" t="shared" si="46" ref="P203:P210">P193</f>
        <v>200000</v>
      </c>
      <c r="Q203" s="43"/>
    </row>
    <row r="204" spans="1:17" ht="12.75">
      <c r="A204" s="51"/>
      <c r="B204" s="50"/>
      <c r="C204" s="51"/>
      <c r="D204" s="39"/>
      <c r="E204" s="39"/>
      <c r="F204" s="11">
        <v>2019</v>
      </c>
      <c r="G204" s="12">
        <f t="shared" si="43"/>
        <v>1551801</v>
      </c>
      <c r="H204" s="12">
        <f t="shared" si="44"/>
        <v>155388.5</v>
      </c>
      <c r="I204" s="12">
        <v>0</v>
      </c>
      <c r="J204" s="12">
        <v>0</v>
      </c>
      <c r="K204" s="12">
        <v>0</v>
      </c>
      <c r="L204" s="12">
        <v>0</v>
      </c>
      <c r="M204" s="12">
        <v>0</v>
      </c>
      <c r="N204" s="12">
        <v>0</v>
      </c>
      <c r="O204" s="12">
        <f t="shared" si="45"/>
        <v>1551801</v>
      </c>
      <c r="P204" s="12">
        <f t="shared" si="46"/>
        <v>155388.5</v>
      </c>
      <c r="Q204" s="43"/>
    </row>
    <row r="205" spans="1:17" ht="12.75">
      <c r="A205" s="51"/>
      <c r="B205" s="50"/>
      <c r="C205" s="51"/>
      <c r="D205" s="39"/>
      <c r="E205" s="39"/>
      <c r="F205" s="11">
        <v>2020</v>
      </c>
      <c r="G205" s="12">
        <f t="shared" si="43"/>
        <v>428498.41</v>
      </c>
      <c r="H205" s="12">
        <f t="shared" si="44"/>
        <v>7589.2</v>
      </c>
      <c r="I205" s="12">
        <v>0</v>
      </c>
      <c r="J205" s="12">
        <v>0</v>
      </c>
      <c r="K205" s="12">
        <v>0</v>
      </c>
      <c r="L205" s="12">
        <v>0</v>
      </c>
      <c r="M205" s="12">
        <v>0</v>
      </c>
      <c r="N205" s="12">
        <v>0</v>
      </c>
      <c r="O205" s="12">
        <f t="shared" si="45"/>
        <v>428498.41</v>
      </c>
      <c r="P205" s="12">
        <f t="shared" si="45"/>
        <v>7589.2</v>
      </c>
      <c r="Q205" s="43"/>
    </row>
    <row r="206" spans="1:17" ht="12.75">
      <c r="A206" s="51"/>
      <c r="B206" s="50"/>
      <c r="C206" s="51"/>
      <c r="D206" s="39"/>
      <c r="E206" s="39"/>
      <c r="F206" s="11">
        <v>2021</v>
      </c>
      <c r="G206" s="12">
        <f t="shared" si="43"/>
        <v>174179.7</v>
      </c>
      <c r="H206" s="12">
        <f t="shared" si="44"/>
        <v>155388.5</v>
      </c>
      <c r="I206" s="12">
        <v>0</v>
      </c>
      <c r="J206" s="12">
        <v>0</v>
      </c>
      <c r="K206" s="12">
        <v>0</v>
      </c>
      <c r="L206" s="12">
        <v>0</v>
      </c>
      <c r="M206" s="12">
        <v>0</v>
      </c>
      <c r="N206" s="12">
        <v>0</v>
      </c>
      <c r="O206" s="12">
        <f t="shared" si="45"/>
        <v>174179.7</v>
      </c>
      <c r="P206" s="12">
        <f t="shared" si="46"/>
        <v>155388.5</v>
      </c>
      <c r="Q206" s="43"/>
    </row>
    <row r="207" spans="1:17" ht="12.75">
      <c r="A207" s="51"/>
      <c r="B207" s="50"/>
      <c r="C207" s="51"/>
      <c r="D207" s="39"/>
      <c r="E207" s="39"/>
      <c r="F207" s="11">
        <v>2022</v>
      </c>
      <c r="G207" s="12">
        <f t="shared" si="43"/>
        <v>0</v>
      </c>
      <c r="H207" s="12">
        <f t="shared" si="44"/>
        <v>0</v>
      </c>
      <c r="I207" s="12">
        <v>0</v>
      </c>
      <c r="J207" s="12">
        <v>0</v>
      </c>
      <c r="K207" s="12">
        <v>0</v>
      </c>
      <c r="L207" s="12">
        <v>0</v>
      </c>
      <c r="M207" s="12">
        <v>0</v>
      </c>
      <c r="N207" s="12">
        <v>0</v>
      </c>
      <c r="O207" s="12">
        <f t="shared" si="45"/>
        <v>0</v>
      </c>
      <c r="P207" s="12">
        <f t="shared" si="46"/>
        <v>0</v>
      </c>
      <c r="Q207" s="43"/>
    </row>
    <row r="208" spans="1:17" ht="12.75">
      <c r="A208" s="51"/>
      <c r="B208" s="50"/>
      <c r="C208" s="51"/>
      <c r="D208" s="39"/>
      <c r="E208" s="39"/>
      <c r="F208" s="11">
        <v>2023</v>
      </c>
      <c r="G208" s="12">
        <f t="shared" si="43"/>
        <v>0</v>
      </c>
      <c r="H208" s="12">
        <f t="shared" si="44"/>
        <v>0</v>
      </c>
      <c r="I208" s="12">
        <v>0</v>
      </c>
      <c r="J208" s="12">
        <v>0</v>
      </c>
      <c r="K208" s="12">
        <v>0</v>
      </c>
      <c r="L208" s="12">
        <v>0</v>
      </c>
      <c r="M208" s="12">
        <v>0</v>
      </c>
      <c r="N208" s="12">
        <v>0</v>
      </c>
      <c r="O208" s="12">
        <f t="shared" si="45"/>
        <v>0</v>
      </c>
      <c r="P208" s="12">
        <f t="shared" si="46"/>
        <v>0</v>
      </c>
      <c r="Q208" s="43"/>
    </row>
    <row r="209" spans="1:17" ht="12.75">
      <c r="A209" s="51"/>
      <c r="B209" s="50"/>
      <c r="C209" s="51"/>
      <c r="D209" s="39"/>
      <c r="E209" s="39"/>
      <c r="F209" s="11">
        <v>2024</v>
      </c>
      <c r="G209" s="12">
        <f t="shared" si="43"/>
        <v>0</v>
      </c>
      <c r="H209" s="12">
        <f t="shared" si="44"/>
        <v>0</v>
      </c>
      <c r="I209" s="12">
        <v>0</v>
      </c>
      <c r="J209" s="12">
        <v>0</v>
      </c>
      <c r="K209" s="12">
        <v>0</v>
      </c>
      <c r="L209" s="12">
        <v>0</v>
      </c>
      <c r="M209" s="12">
        <v>0</v>
      </c>
      <c r="N209" s="12">
        <v>0</v>
      </c>
      <c r="O209" s="12">
        <f t="shared" si="45"/>
        <v>0</v>
      </c>
      <c r="P209" s="12">
        <f t="shared" si="46"/>
        <v>0</v>
      </c>
      <c r="Q209" s="43"/>
    </row>
    <row r="210" spans="1:17" ht="13.5" customHeight="1">
      <c r="A210" s="51"/>
      <c r="B210" s="50"/>
      <c r="C210" s="51"/>
      <c r="D210" s="40"/>
      <c r="E210" s="40"/>
      <c r="F210" s="11">
        <v>2025</v>
      </c>
      <c r="G210" s="12">
        <f t="shared" si="43"/>
        <v>0</v>
      </c>
      <c r="H210" s="12">
        <f t="shared" si="44"/>
        <v>0</v>
      </c>
      <c r="I210" s="12">
        <v>0</v>
      </c>
      <c r="J210" s="12">
        <v>0</v>
      </c>
      <c r="K210" s="12">
        <v>0</v>
      </c>
      <c r="L210" s="12">
        <v>0</v>
      </c>
      <c r="M210" s="12">
        <v>0</v>
      </c>
      <c r="N210" s="12">
        <v>0</v>
      </c>
      <c r="O210" s="12">
        <f t="shared" si="45"/>
        <v>0</v>
      </c>
      <c r="P210" s="12">
        <f t="shared" si="46"/>
        <v>0</v>
      </c>
      <c r="Q210" s="43"/>
    </row>
    <row r="211" spans="1:17" ht="13.5" customHeight="1">
      <c r="A211" s="31"/>
      <c r="B211" s="50" t="s">
        <v>90</v>
      </c>
      <c r="C211" s="31"/>
      <c r="D211" s="38" t="s">
        <v>79</v>
      </c>
      <c r="E211" s="38" t="s">
        <v>79</v>
      </c>
      <c r="F211" s="11" t="s">
        <v>12</v>
      </c>
      <c r="G211" s="12">
        <f>I211+K211+M211+O211</f>
        <v>9190899.3</v>
      </c>
      <c r="H211" s="12">
        <f>J211+L211+N211</f>
        <v>2328344.2</v>
      </c>
      <c r="I211" s="12">
        <f aca="true" t="shared" si="47" ref="I211:N211">SUM(I212:I220)</f>
        <v>1869818.3</v>
      </c>
      <c r="J211" s="12">
        <f t="shared" si="47"/>
        <v>671885.3000000002</v>
      </c>
      <c r="K211" s="12">
        <f t="shared" si="47"/>
        <v>6897643.1</v>
      </c>
      <c r="L211" s="12">
        <f t="shared" si="47"/>
        <v>1487189.3</v>
      </c>
      <c r="M211" s="12">
        <f t="shared" si="47"/>
        <v>423437.9</v>
      </c>
      <c r="N211" s="12">
        <f t="shared" si="47"/>
        <v>169269.6</v>
      </c>
      <c r="O211" s="12">
        <f aca="true" t="shared" si="48" ref="J211:P212">O243</f>
        <v>0</v>
      </c>
      <c r="P211" s="12">
        <f t="shared" si="48"/>
        <v>0</v>
      </c>
      <c r="Q211" s="43"/>
    </row>
    <row r="212" spans="1:17" ht="13.5" customHeight="1">
      <c r="A212" s="32"/>
      <c r="B212" s="50"/>
      <c r="C212" s="32"/>
      <c r="D212" s="39"/>
      <c r="E212" s="39"/>
      <c r="F212" s="11">
        <v>2017</v>
      </c>
      <c r="G212" s="12">
        <f>G244</f>
        <v>0</v>
      </c>
      <c r="H212" s="12">
        <f>H244</f>
        <v>0</v>
      </c>
      <c r="I212" s="12">
        <f>I244</f>
        <v>0</v>
      </c>
      <c r="J212" s="12">
        <f t="shared" si="48"/>
        <v>0</v>
      </c>
      <c r="K212" s="12">
        <f t="shared" si="48"/>
        <v>0</v>
      </c>
      <c r="L212" s="12">
        <f t="shared" si="48"/>
        <v>0</v>
      </c>
      <c r="M212" s="12">
        <f t="shared" si="48"/>
        <v>0</v>
      </c>
      <c r="N212" s="12">
        <f t="shared" si="48"/>
        <v>0</v>
      </c>
      <c r="O212" s="12">
        <f t="shared" si="48"/>
        <v>0</v>
      </c>
      <c r="P212" s="12">
        <f t="shared" si="48"/>
        <v>0</v>
      </c>
      <c r="Q212" s="43"/>
    </row>
    <row r="213" spans="1:17" ht="13.5" customHeight="1">
      <c r="A213" s="32"/>
      <c r="B213" s="50"/>
      <c r="C213" s="32"/>
      <c r="D213" s="39"/>
      <c r="E213" s="39"/>
      <c r="F213" s="11">
        <v>2018</v>
      </c>
      <c r="G213" s="12">
        <f aca="true" t="shared" si="49" ref="G213:P217">G245</f>
        <v>0</v>
      </c>
      <c r="H213" s="12">
        <f t="shared" si="49"/>
        <v>0</v>
      </c>
      <c r="I213" s="12">
        <f t="shared" si="49"/>
        <v>0</v>
      </c>
      <c r="J213" s="12">
        <f t="shared" si="49"/>
        <v>0</v>
      </c>
      <c r="K213" s="12">
        <f t="shared" si="49"/>
        <v>0</v>
      </c>
      <c r="L213" s="12">
        <f t="shared" si="49"/>
        <v>0</v>
      </c>
      <c r="M213" s="12">
        <f t="shared" si="49"/>
        <v>0</v>
      </c>
      <c r="N213" s="12">
        <f t="shared" si="49"/>
        <v>0</v>
      </c>
      <c r="O213" s="12">
        <f t="shared" si="49"/>
        <v>0</v>
      </c>
      <c r="P213" s="12">
        <f t="shared" si="49"/>
        <v>0</v>
      </c>
      <c r="Q213" s="43"/>
    </row>
    <row r="214" spans="1:17" ht="13.5" customHeight="1">
      <c r="A214" s="32"/>
      <c r="B214" s="50"/>
      <c r="C214" s="32"/>
      <c r="D214" s="39"/>
      <c r="E214" s="39"/>
      <c r="F214" s="11">
        <v>2019</v>
      </c>
      <c r="G214" s="12">
        <f aca="true" t="shared" si="50" ref="G214:H217">I214+K214+M214+O214</f>
        <v>1011893.6</v>
      </c>
      <c r="H214" s="12">
        <f t="shared" si="50"/>
        <v>777996.1</v>
      </c>
      <c r="I214" s="12">
        <f aca="true" t="shared" si="51" ref="I214:N214">I246</f>
        <v>300205.3</v>
      </c>
      <c r="J214" s="12">
        <f t="shared" si="51"/>
        <v>278357.30000000005</v>
      </c>
      <c r="K214" s="12">
        <f t="shared" si="51"/>
        <v>690337.7</v>
      </c>
      <c r="L214" s="12">
        <f t="shared" si="51"/>
        <v>484649.7</v>
      </c>
      <c r="M214" s="12">
        <f t="shared" si="51"/>
        <v>21350.6</v>
      </c>
      <c r="N214" s="12">
        <f t="shared" si="51"/>
        <v>14989.099999999999</v>
      </c>
      <c r="O214" s="12">
        <f t="shared" si="49"/>
        <v>0</v>
      </c>
      <c r="P214" s="12">
        <f t="shared" si="49"/>
        <v>0</v>
      </c>
      <c r="Q214" s="43"/>
    </row>
    <row r="215" spans="1:17" ht="13.5" customHeight="1">
      <c r="A215" s="32"/>
      <c r="B215" s="50"/>
      <c r="C215" s="32"/>
      <c r="D215" s="39"/>
      <c r="E215" s="39"/>
      <c r="F215" s="11">
        <v>2020</v>
      </c>
      <c r="G215" s="12">
        <f t="shared" si="50"/>
        <v>779985.3</v>
      </c>
      <c r="H215" s="12">
        <f t="shared" si="50"/>
        <v>567861</v>
      </c>
      <c r="I215" s="12">
        <f>I247</f>
        <v>201003</v>
      </c>
      <c r="J215" s="12">
        <f t="shared" si="49"/>
        <v>79936.4</v>
      </c>
      <c r="K215" s="12">
        <f t="shared" si="49"/>
        <v>353679.1</v>
      </c>
      <c r="L215" s="12">
        <f t="shared" si="49"/>
        <v>353679.1</v>
      </c>
      <c r="M215" s="12">
        <f t="shared" si="49"/>
        <v>225303.2</v>
      </c>
      <c r="N215" s="12">
        <f t="shared" si="49"/>
        <v>134245.5</v>
      </c>
      <c r="O215" s="12">
        <f t="shared" si="49"/>
        <v>0</v>
      </c>
      <c r="P215" s="12">
        <f t="shared" si="49"/>
        <v>0</v>
      </c>
      <c r="Q215" s="43"/>
    </row>
    <row r="216" spans="1:17" ht="13.5" customHeight="1">
      <c r="A216" s="32"/>
      <c r="B216" s="50"/>
      <c r="C216" s="32"/>
      <c r="D216" s="39"/>
      <c r="E216" s="39"/>
      <c r="F216" s="11">
        <v>2021</v>
      </c>
      <c r="G216" s="12">
        <f t="shared" si="50"/>
        <v>1173595.9000000001</v>
      </c>
      <c r="H216" s="12">
        <f t="shared" si="50"/>
        <v>708578.6000000001</v>
      </c>
      <c r="I216" s="12">
        <f>I248</f>
        <v>251167.5</v>
      </c>
      <c r="J216" s="12">
        <f t="shared" si="49"/>
        <v>215452.80000000002</v>
      </c>
      <c r="K216" s="12">
        <f t="shared" si="49"/>
        <v>898883.6000000001</v>
      </c>
      <c r="L216" s="12">
        <f t="shared" si="49"/>
        <v>482491.80000000005</v>
      </c>
      <c r="M216" s="12">
        <f t="shared" si="49"/>
        <v>23544.800000000003</v>
      </c>
      <c r="N216" s="12">
        <f t="shared" si="49"/>
        <v>10634</v>
      </c>
      <c r="O216" s="12">
        <f t="shared" si="49"/>
        <v>0</v>
      </c>
      <c r="P216" s="12">
        <f t="shared" si="49"/>
        <v>0</v>
      </c>
      <c r="Q216" s="43"/>
    </row>
    <row r="217" spans="1:17" ht="13.5" customHeight="1">
      <c r="A217" s="32"/>
      <c r="B217" s="50"/>
      <c r="C217" s="32"/>
      <c r="D217" s="39"/>
      <c r="E217" s="39"/>
      <c r="F217" s="11">
        <v>2022</v>
      </c>
      <c r="G217" s="12">
        <f t="shared" si="50"/>
        <v>2414969.6</v>
      </c>
      <c r="H217" s="12">
        <f t="shared" si="50"/>
        <v>224839.1</v>
      </c>
      <c r="I217" s="12">
        <f>I249</f>
        <v>450393.9</v>
      </c>
      <c r="J217" s="12">
        <f t="shared" si="49"/>
        <v>49069.4</v>
      </c>
      <c r="K217" s="12">
        <f t="shared" si="49"/>
        <v>1905638.5</v>
      </c>
      <c r="L217" s="12">
        <f t="shared" si="49"/>
        <v>166368.7</v>
      </c>
      <c r="M217" s="12">
        <f t="shared" si="49"/>
        <v>58937.200000000004</v>
      </c>
      <c r="N217" s="12">
        <f t="shared" si="49"/>
        <v>9401</v>
      </c>
      <c r="O217" s="12">
        <f t="shared" si="49"/>
        <v>0</v>
      </c>
      <c r="P217" s="12">
        <f t="shared" si="49"/>
        <v>0</v>
      </c>
      <c r="Q217" s="43"/>
    </row>
    <row r="218" spans="1:17" ht="13.5" customHeight="1">
      <c r="A218" s="32"/>
      <c r="B218" s="50"/>
      <c r="C218" s="32"/>
      <c r="D218" s="39"/>
      <c r="E218" s="39"/>
      <c r="F218" s="11">
        <v>2023</v>
      </c>
      <c r="G218" s="12">
        <f>I218+K218+M218+O218</f>
        <v>2192161.5999999996</v>
      </c>
      <c r="H218" s="12">
        <f aca="true" t="shared" si="52" ref="H218:P218">H250</f>
        <v>49069.4</v>
      </c>
      <c r="I218" s="12">
        <f t="shared" si="52"/>
        <v>360549.4</v>
      </c>
      <c r="J218" s="12">
        <f t="shared" si="52"/>
        <v>49069.4</v>
      </c>
      <c r="K218" s="12">
        <f t="shared" si="52"/>
        <v>1776663.9</v>
      </c>
      <c r="L218" s="12">
        <f t="shared" si="52"/>
        <v>0</v>
      </c>
      <c r="M218" s="12">
        <f t="shared" si="52"/>
        <v>54948.3</v>
      </c>
      <c r="N218" s="12">
        <f t="shared" si="52"/>
        <v>0</v>
      </c>
      <c r="O218" s="12">
        <f t="shared" si="52"/>
        <v>0</v>
      </c>
      <c r="P218" s="12">
        <f t="shared" si="52"/>
        <v>0</v>
      </c>
      <c r="Q218" s="43"/>
    </row>
    <row r="219" spans="1:17" ht="13.5" customHeight="1">
      <c r="A219" s="32"/>
      <c r="B219" s="50"/>
      <c r="C219" s="32"/>
      <c r="D219" s="39"/>
      <c r="E219" s="39"/>
      <c r="F219" s="11">
        <v>2024</v>
      </c>
      <c r="G219" s="12">
        <f>I219+K219+M219+O219</f>
        <v>1618293.3</v>
      </c>
      <c r="H219" s="12">
        <f aca="true" t="shared" si="53" ref="H219:M219">H251</f>
        <v>0</v>
      </c>
      <c r="I219" s="12">
        <f t="shared" si="53"/>
        <v>306499.2</v>
      </c>
      <c r="J219" s="12">
        <f t="shared" si="53"/>
        <v>0</v>
      </c>
      <c r="K219" s="12">
        <f t="shared" si="53"/>
        <v>1272440.3</v>
      </c>
      <c r="L219" s="12">
        <f t="shared" si="53"/>
        <v>0</v>
      </c>
      <c r="M219" s="12">
        <f t="shared" si="53"/>
        <v>39353.8</v>
      </c>
      <c r="N219" s="12">
        <f aca="true" t="shared" si="54" ref="N219:P220">N251</f>
        <v>0</v>
      </c>
      <c r="O219" s="12">
        <f t="shared" si="54"/>
        <v>0</v>
      </c>
      <c r="P219" s="12">
        <f t="shared" si="54"/>
        <v>0</v>
      </c>
      <c r="Q219" s="43"/>
    </row>
    <row r="220" spans="1:17" ht="12" customHeight="1">
      <c r="A220" s="33"/>
      <c r="B220" s="50"/>
      <c r="C220" s="33"/>
      <c r="D220" s="40"/>
      <c r="E220" s="40"/>
      <c r="F220" s="11">
        <v>2025</v>
      </c>
      <c r="G220" s="12">
        <f>I220+K220+M220+O220</f>
        <v>0</v>
      </c>
      <c r="H220" s="12">
        <f aca="true" t="shared" si="55" ref="H220:M220">H252</f>
        <v>0</v>
      </c>
      <c r="I220" s="12">
        <f t="shared" si="55"/>
        <v>0</v>
      </c>
      <c r="J220" s="12">
        <f t="shared" si="55"/>
        <v>0</v>
      </c>
      <c r="K220" s="12">
        <f t="shared" si="55"/>
        <v>0</v>
      </c>
      <c r="L220" s="12">
        <f t="shared" si="55"/>
        <v>0</v>
      </c>
      <c r="M220" s="12">
        <f t="shared" si="55"/>
        <v>0</v>
      </c>
      <c r="N220" s="12">
        <f t="shared" si="54"/>
        <v>0</v>
      </c>
      <c r="O220" s="12">
        <f t="shared" si="54"/>
        <v>0</v>
      </c>
      <c r="P220" s="12">
        <f t="shared" si="54"/>
        <v>0</v>
      </c>
      <c r="Q220" s="43"/>
    </row>
    <row r="221" spans="1:17" ht="13.5" customHeight="1">
      <c r="A221" s="38" t="s">
        <v>71</v>
      </c>
      <c r="B221" s="43" t="s">
        <v>70</v>
      </c>
      <c r="C221" s="43"/>
      <c r="D221" s="43"/>
      <c r="E221" s="43"/>
      <c r="F221" s="43"/>
      <c r="G221" s="43"/>
      <c r="H221" s="43"/>
      <c r="I221" s="43"/>
      <c r="J221" s="43"/>
      <c r="K221" s="43"/>
      <c r="L221" s="43"/>
      <c r="M221" s="43"/>
      <c r="N221" s="43"/>
      <c r="O221" s="43"/>
      <c r="P221" s="43"/>
      <c r="Q221" s="43"/>
    </row>
    <row r="222" spans="1:17" ht="13.5" customHeight="1">
      <c r="A222" s="40"/>
      <c r="B222" s="43" t="s">
        <v>56</v>
      </c>
      <c r="C222" s="43"/>
      <c r="D222" s="43"/>
      <c r="E222" s="43"/>
      <c r="F222" s="43"/>
      <c r="G222" s="43"/>
      <c r="H222" s="43"/>
      <c r="I222" s="43"/>
      <c r="J222" s="43"/>
      <c r="K222" s="43"/>
      <c r="L222" s="43"/>
      <c r="M222" s="43"/>
      <c r="N222" s="43"/>
      <c r="O222" s="43"/>
      <c r="P222" s="43"/>
      <c r="Q222" s="43"/>
    </row>
    <row r="223" spans="1:17" ht="14.25" customHeight="1">
      <c r="A223" s="38" t="s">
        <v>72</v>
      </c>
      <c r="B223" s="38" t="s">
        <v>73</v>
      </c>
      <c r="C223" s="60" t="s">
        <v>96</v>
      </c>
      <c r="D223" s="38" t="s">
        <v>80</v>
      </c>
      <c r="E223" s="43" t="s">
        <v>81</v>
      </c>
      <c r="F223" s="11" t="s">
        <v>12</v>
      </c>
      <c r="G223" s="12">
        <f>I223+K223+M223+O223</f>
        <v>5332185.2</v>
      </c>
      <c r="H223" s="12">
        <f>J223+L223+N223+P223</f>
        <v>924407.5</v>
      </c>
      <c r="I223" s="12">
        <f>SUM(I224:I232)</f>
        <v>490481.9</v>
      </c>
      <c r="J223" s="12">
        <f aca="true" t="shared" si="56" ref="J223:P223">SUM(J224:J232)</f>
        <v>323542.00000000006</v>
      </c>
      <c r="K223" s="12">
        <f t="shared" si="56"/>
        <v>4576844.5</v>
      </c>
      <c r="L223" s="12">
        <f t="shared" si="56"/>
        <v>463263.5</v>
      </c>
      <c r="M223" s="12">
        <f t="shared" si="56"/>
        <v>264858.80000000005</v>
      </c>
      <c r="N223" s="12">
        <f t="shared" si="56"/>
        <v>137602</v>
      </c>
      <c r="O223" s="12">
        <f t="shared" si="56"/>
        <v>0</v>
      </c>
      <c r="P223" s="12">
        <f t="shared" si="56"/>
        <v>0</v>
      </c>
      <c r="Q223" s="44" t="s">
        <v>15</v>
      </c>
    </row>
    <row r="224" spans="1:17" ht="14.25" customHeight="1">
      <c r="A224" s="39"/>
      <c r="B224" s="39"/>
      <c r="C224" s="61"/>
      <c r="D224" s="41"/>
      <c r="E224" s="43"/>
      <c r="F224" s="9">
        <v>2017</v>
      </c>
      <c r="G224" s="8">
        <f>I224+K224+M224+O224</f>
        <v>0</v>
      </c>
      <c r="H224" s="8">
        <f>J224+L224+N224+P224</f>
        <v>0</v>
      </c>
      <c r="I224" s="8">
        <v>0</v>
      </c>
      <c r="J224" s="8">
        <v>0</v>
      </c>
      <c r="K224" s="8">
        <v>0</v>
      </c>
      <c r="L224" s="8">
        <v>0</v>
      </c>
      <c r="M224" s="8">
        <v>0</v>
      </c>
      <c r="N224" s="8">
        <v>0</v>
      </c>
      <c r="O224" s="8">
        <v>0</v>
      </c>
      <c r="P224" s="8">
        <v>0</v>
      </c>
      <c r="Q224" s="44"/>
    </row>
    <row r="225" spans="1:17" ht="14.25" customHeight="1">
      <c r="A225" s="39"/>
      <c r="B225" s="39"/>
      <c r="C225" s="61"/>
      <c r="D225" s="41"/>
      <c r="E225" s="43"/>
      <c r="F225" s="9">
        <v>2018</v>
      </c>
      <c r="G225" s="8">
        <f aca="true" t="shared" si="57" ref="G225:G232">I225+K225+M225+O225</f>
        <v>0</v>
      </c>
      <c r="H225" s="8">
        <f aca="true" t="shared" si="58" ref="H225:H232">J225+L225+N225+P225</f>
        <v>0</v>
      </c>
      <c r="I225" s="8">
        <v>0</v>
      </c>
      <c r="J225" s="8">
        <v>0</v>
      </c>
      <c r="K225" s="8">
        <v>0</v>
      </c>
      <c r="L225" s="8">
        <v>0</v>
      </c>
      <c r="M225" s="8">
        <v>0</v>
      </c>
      <c r="N225" s="8">
        <v>0</v>
      </c>
      <c r="O225" s="8">
        <v>0</v>
      </c>
      <c r="P225" s="8">
        <v>0</v>
      </c>
      <c r="Q225" s="44"/>
    </row>
    <row r="226" spans="1:17" ht="14.25" customHeight="1">
      <c r="A226" s="39"/>
      <c r="B226" s="39"/>
      <c r="C226" s="61"/>
      <c r="D226" s="41"/>
      <c r="E226" s="43"/>
      <c r="F226" s="9">
        <v>2019</v>
      </c>
      <c r="G226" s="8">
        <f t="shared" si="57"/>
        <v>634536.2999999999</v>
      </c>
      <c r="H226" s="8">
        <f t="shared" si="58"/>
        <v>400638.8</v>
      </c>
      <c r="I226" s="8">
        <f>76071.3+101892.3</f>
        <v>177963.6</v>
      </c>
      <c r="J226" s="27">
        <v>156115.6</v>
      </c>
      <c r="K226" s="8">
        <v>442875.5</v>
      </c>
      <c r="L226" s="28">
        <v>237187.5</v>
      </c>
      <c r="M226" s="8">
        <v>13697.2</v>
      </c>
      <c r="N226" s="27">
        <v>7335.7</v>
      </c>
      <c r="O226" s="8">
        <v>0</v>
      </c>
      <c r="P226" s="8">
        <v>0</v>
      </c>
      <c r="Q226" s="44"/>
    </row>
    <row r="227" spans="1:17" ht="14.25" customHeight="1">
      <c r="A227" s="39"/>
      <c r="B227" s="39"/>
      <c r="C227" s="61"/>
      <c r="D227" s="41"/>
      <c r="E227" s="43"/>
      <c r="F227" s="9">
        <v>2020</v>
      </c>
      <c r="G227" s="8">
        <f t="shared" si="57"/>
        <v>402939.4</v>
      </c>
      <c r="H227" s="8">
        <f t="shared" si="58"/>
        <v>293152</v>
      </c>
      <c r="I227" s="8">
        <v>109788.4</v>
      </c>
      <c r="J227" s="8">
        <v>1</v>
      </c>
      <c r="K227" s="8">
        <v>164748.6</v>
      </c>
      <c r="L227" s="8">
        <f>158854.8+5893.8</f>
        <v>164748.59999999998</v>
      </c>
      <c r="M227" s="8">
        <v>128402.4</v>
      </c>
      <c r="N227" s="8">
        <f>4913.1+123307+182.3</f>
        <v>128402.40000000001</v>
      </c>
      <c r="O227" s="8">
        <v>0</v>
      </c>
      <c r="P227" s="8">
        <v>0</v>
      </c>
      <c r="Q227" s="44"/>
    </row>
    <row r="228" spans="1:17" ht="14.25" customHeight="1">
      <c r="A228" s="39"/>
      <c r="B228" s="39"/>
      <c r="C228" s="61"/>
      <c r="D228" s="41"/>
      <c r="E228" s="43"/>
      <c r="F228" s="9">
        <v>2021</v>
      </c>
      <c r="G228" s="8">
        <f t="shared" si="57"/>
        <v>597085</v>
      </c>
      <c r="H228" s="8">
        <f t="shared" si="58"/>
        <v>132477.9</v>
      </c>
      <c r="I228" s="8">
        <v>104591.1</v>
      </c>
      <c r="J228" s="8">
        <v>69286.6</v>
      </c>
      <c r="K228" s="8">
        <v>477719.2</v>
      </c>
      <c r="L228" s="8">
        <v>61327.4</v>
      </c>
      <c r="M228" s="8">
        <v>14774.7</v>
      </c>
      <c r="N228" s="8">
        <v>1863.9</v>
      </c>
      <c r="O228" s="8">
        <v>0</v>
      </c>
      <c r="P228" s="8">
        <v>0</v>
      </c>
      <c r="Q228" s="44"/>
    </row>
    <row r="229" spans="1:17" ht="14.25" customHeight="1">
      <c r="A229" s="39"/>
      <c r="B229" s="39"/>
      <c r="C229" s="61"/>
      <c r="D229" s="41"/>
      <c r="E229" s="43"/>
      <c r="F229" s="9">
        <v>2022</v>
      </c>
      <c r="G229" s="8">
        <f t="shared" si="57"/>
        <v>1419713.5999999999</v>
      </c>
      <c r="H229" s="8">
        <f t="shared" si="58"/>
        <v>49069.4</v>
      </c>
      <c r="I229" s="8">
        <v>49069.4</v>
      </c>
      <c r="J229" s="8">
        <v>49069.4</v>
      </c>
      <c r="K229" s="8">
        <v>1329524.9</v>
      </c>
      <c r="L229" s="8">
        <v>0</v>
      </c>
      <c r="M229" s="8">
        <v>41119.3</v>
      </c>
      <c r="N229" s="8">
        <v>0</v>
      </c>
      <c r="O229" s="8">
        <v>0</v>
      </c>
      <c r="P229" s="8">
        <v>0</v>
      </c>
      <c r="Q229" s="44"/>
    </row>
    <row r="230" spans="1:17" ht="14.25" customHeight="1">
      <c r="A230" s="39"/>
      <c r="B230" s="39"/>
      <c r="C230" s="61"/>
      <c r="D230" s="41"/>
      <c r="E230" s="43"/>
      <c r="F230" s="9">
        <v>2023</v>
      </c>
      <c r="G230" s="8">
        <f t="shared" si="57"/>
        <v>1419713.5999999999</v>
      </c>
      <c r="H230" s="8">
        <f t="shared" si="58"/>
        <v>49069.4</v>
      </c>
      <c r="I230" s="8">
        <v>49069.4</v>
      </c>
      <c r="J230" s="8">
        <v>49069.4</v>
      </c>
      <c r="K230" s="8">
        <v>1329524.9</v>
      </c>
      <c r="L230" s="8">
        <v>0</v>
      </c>
      <c r="M230" s="8">
        <v>41119.3</v>
      </c>
      <c r="N230" s="8">
        <v>0</v>
      </c>
      <c r="O230" s="8">
        <v>0</v>
      </c>
      <c r="P230" s="8">
        <v>0</v>
      </c>
      <c r="Q230" s="44"/>
    </row>
    <row r="231" spans="1:17" ht="14.25" customHeight="1">
      <c r="A231" s="39"/>
      <c r="B231" s="39"/>
      <c r="C231" s="61"/>
      <c r="D231" s="41"/>
      <c r="E231" s="43"/>
      <c r="F231" s="9">
        <v>2024</v>
      </c>
      <c r="G231" s="8">
        <f t="shared" si="57"/>
        <v>858197.3</v>
      </c>
      <c r="H231" s="8">
        <f t="shared" si="58"/>
        <v>0</v>
      </c>
      <c r="I231" s="8">
        <v>0</v>
      </c>
      <c r="J231" s="8">
        <v>0</v>
      </c>
      <c r="K231" s="8">
        <v>832451.4</v>
      </c>
      <c r="L231" s="8">
        <v>0</v>
      </c>
      <c r="M231" s="8">
        <v>25745.9</v>
      </c>
      <c r="N231" s="8">
        <v>0</v>
      </c>
      <c r="O231" s="8">
        <v>0</v>
      </c>
      <c r="P231" s="8">
        <v>0</v>
      </c>
      <c r="Q231" s="44"/>
    </row>
    <row r="232" spans="1:17" ht="13.5" customHeight="1">
      <c r="A232" s="40"/>
      <c r="B232" s="40"/>
      <c r="C232" s="62"/>
      <c r="D232" s="42"/>
      <c r="E232" s="43"/>
      <c r="F232" s="9">
        <v>2025</v>
      </c>
      <c r="G232" s="8">
        <f t="shared" si="57"/>
        <v>0</v>
      </c>
      <c r="H232" s="8">
        <f t="shared" si="58"/>
        <v>0</v>
      </c>
      <c r="I232" s="8">
        <v>0</v>
      </c>
      <c r="J232" s="8">
        <v>0</v>
      </c>
      <c r="K232" s="8">
        <v>0</v>
      </c>
      <c r="L232" s="8">
        <v>0</v>
      </c>
      <c r="M232" s="8">
        <v>0</v>
      </c>
      <c r="N232" s="8">
        <v>0</v>
      </c>
      <c r="O232" s="8">
        <v>0</v>
      </c>
      <c r="P232" s="8">
        <v>0</v>
      </c>
      <c r="Q232" s="44"/>
    </row>
    <row r="233" spans="1:17" ht="15" customHeight="1">
      <c r="A233" s="38" t="s">
        <v>74</v>
      </c>
      <c r="B233" s="38" t="s">
        <v>75</v>
      </c>
      <c r="C233" s="60" t="s">
        <v>97</v>
      </c>
      <c r="D233" s="38" t="s">
        <v>80</v>
      </c>
      <c r="E233" s="43" t="s">
        <v>81</v>
      </c>
      <c r="F233" s="11" t="s">
        <v>12</v>
      </c>
      <c r="G233" s="12">
        <f>SUM(G234:G242)</f>
        <v>3858714.1</v>
      </c>
      <c r="H233" s="12">
        <f aca="true" t="shared" si="59" ref="H233:P233">SUM(H234:H242)</f>
        <v>1403936.7</v>
      </c>
      <c r="I233" s="12">
        <f t="shared" si="59"/>
        <v>1379336.4</v>
      </c>
      <c r="J233" s="12">
        <f t="shared" si="59"/>
        <v>348343.30000000005</v>
      </c>
      <c r="K233" s="12">
        <f t="shared" si="59"/>
        <v>2320798.6</v>
      </c>
      <c r="L233" s="12">
        <f t="shared" si="59"/>
        <v>1023925.8</v>
      </c>
      <c r="M233" s="12">
        <f t="shared" si="59"/>
        <v>158579.1</v>
      </c>
      <c r="N233" s="12">
        <f t="shared" si="59"/>
        <v>31667.6</v>
      </c>
      <c r="O233" s="12">
        <f t="shared" si="59"/>
        <v>0</v>
      </c>
      <c r="P233" s="12">
        <f t="shared" si="59"/>
        <v>0</v>
      </c>
      <c r="Q233" s="44" t="s">
        <v>15</v>
      </c>
    </row>
    <row r="234" spans="1:17" ht="15" customHeight="1">
      <c r="A234" s="39"/>
      <c r="B234" s="39"/>
      <c r="C234" s="61"/>
      <c r="D234" s="41"/>
      <c r="E234" s="43"/>
      <c r="F234" s="9">
        <v>2017</v>
      </c>
      <c r="G234" s="8">
        <f aca="true" t="shared" si="60" ref="G234:H236">I234+K234+M234+O234</f>
        <v>0</v>
      </c>
      <c r="H234" s="8">
        <f t="shared" si="60"/>
        <v>0</v>
      </c>
      <c r="I234" s="8">
        <v>0</v>
      </c>
      <c r="J234" s="8">
        <v>0</v>
      </c>
      <c r="K234" s="8">
        <v>0</v>
      </c>
      <c r="L234" s="8">
        <v>0</v>
      </c>
      <c r="M234" s="8">
        <v>0</v>
      </c>
      <c r="N234" s="8">
        <v>0</v>
      </c>
      <c r="O234" s="8">
        <v>0</v>
      </c>
      <c r="P234" s="8">
        <v>0</v>
      </c>
      <c r="Q234" s="44"/>
    </row>
    <row r="235" spans="1:17" ht="15" customHeight="1">
      <c r="A235" s="39"/>
      <c r="B235" s="39"/>
      <c r="C235" s="61"/>
      <c r="D235" s="41"/>
      <c r="E235" s="43"/>
      <c r="F235" s="9">
        <v>2018</v>
      </c>
      <c r="G235" s="8">
        <f t="shared" si="60"/>
        <v>0</v>
      </c>
      <c r="H235" s="8">
        <f t="shared" si="60"/>
        <v>0</v>
      </c>
      <c r="I235" s="8">
        <v>0</v>
      </c>
      <c r="J235" s="8">
        <v>0</v>
      </c>
      <c r="K235" s="8">
        <v>0</v>
      </c>
      <c r="L235" s="8">
        <v>0</v>
      </c>
      <c r="M235" s="8">
        <v>0</v>
      </c>
      <c r="N235" s="8">
        <v>0</v>
      </c>
      <c r="O235" s="8">
        <v>0</v>
      </c>
      <c r="P235" s="8">
        <v>0</v>
      </c>
      <c r="Q235" s="44"/>
    </row>
    <row r="236" spans="1:17" ht="15" customHeight="1">
      <c r="A236" s="39"/>
      <c r="B236" s="39"/>
      <c r="C236" s="61"/>
      <c r="D236" s="41"/>
      <c r="E236" s="43"/>
      <c r="F236" s="9">
        <v>2019</v>
      </c>
      <c r="G236" s="8">
        <f t="shared" si="60"/>
        <v>377357.30000000005</v>
      </c>
      <c r="H236" s="8">
        <f t="shared" si="60"/>
        <v>377357.30000000005</v>
      </c>
      <c r="I236" s="27">
        <v>122241.7</v>
      </c>
      <c r="J236" s="27">
        <f>103059.8+19181.9</f>
        <v>122241.70000000001</v>
      </c>
      <c r="K236" s="27">
        <v>247462.2</v>
      </c>
      <c r="L236" s="27">
        <v>247462.2</v>
      </c>
      <c r="M236" s="27">
        <v>7653.4</v>
      </c>
      <c r="N236" s="27">
        <v>7653.4</v>
      </c>
      <c r="O236" s="8">
        <v>0</v>
      </c>
      <c r="P236" s="8">
        <v>0</v>
      </c>
      <c r="Q236" s="44"/>
    </row>
    <row r="237" spans="1:17" ht="14.25" customHeight="1">
      <c r="A237" s="39"/>
      <c r="B237" s="39"/>
      <c r="C237" s="61"/>
      <c r="D237" s="41"/>
      <c r="E237" s="43"/>
      <c r="F237" s="9">
        <v>2020</v>
      </c>
      <c r="G237" s="8">
        <f aca="true" t="shared" si="61" ref="G237:G242">I237+K237+M237+O237</f>
        <v>377045.89999999997</v>
      </c>
      <c r="H237" s="8">
        <f aca="true" t="shared" si="62" ref="H237:H242">J237+L237+N237+P237</f>
        <v>274709</v>
      </c>
      <c r="I237" s="8">
        <v>91214.6</v>
      </c>
      <c r="J237" s="8">
        <f>58502+21433.4</f>
        <v>79935.4</v>
      </c>
      <c r="K237" s="8">
        <v>188930.5</v>
      </c>
      <c r="L237" s="8">
        <f>43396.1+145534.4</f>
        <v>188930.5</v>
      </c>
      <c r="M237" s="8">
        <v>96900.8</v>
      </c>
      <c r="N237" s="8">
        <f>1342.1+4501</f>
        <v>5843.1</v>
      </c>
      <c r="O237" s="8">
        <v>0</v>
      </c>
      <c r="P237" s="8">
        <v>0</v>
      </c>
      <c r="Q237" s="44"/>
    </row>
    <row r="238" spans="1:18" ht="14.25" customHeight="1">
      <c r="A238" s="39"/>
      <c r="B238" s="39"/>
      <c r="C238" s="61"/>
      <c r="D238" s="41"/>
      <c r="E238" s="43"/>
      <c r="F238" s="9">
        <v>2021</v>
      </c>
      <c r="G238" s="8">
        <f t="shared" si="61"/>
        <v>576510.9</v>
      </c>
      <c r="H238" s="8">
        <f t="shared" si="62"/>
        <v>576100.7000000001</v>
      </c>
      <c r="I238" s="8">
        <v>146576.4</v>
      </c>
      <c r="J238" s="8">
        <v>146166.2</v>
      </c>
      <c r="K238" s="8">
        <v>421164.4</v>
      </c>
      <c r="L238" s="8">
        <v>421164.4</v>
      </c>
      <c r="M238" s="8">
        <f>7805.7+964.4</f>
        <v>8770.1</v>
      </c>
      <c r="N238" s="8">
        <f>7805.7+964.4</f>
        <v>8770.1</v>
      </c>
      <c r="O238" s="8">
        <v>0</v>
      </c>
      <c r="P238" s="8">
        <v>0</v>
      </c>
      <c r="Q238" s="44"/>
      <c r="R238" s="6"/>
    </row>
    <row r="239" spans="1:17" ht="15" customHeight="1">
      <c r="A239" s="39"/>
      <c r="B239" s="39"/>
      <c r="C239" s="61"/>
      <c r="D239" s="41"/>
      <c r="E239" s="43"/>
      <c r="F239" s="9">
        <v>2022</v>
      </c>
      <c r="G239" s="8">
        <f t="shared" si="61"/>
        <v>995256</v>
      </c>
      <c r="H239" s="8">
        <f t="shared" si="62"/>
        <v>175769.7</v>
      </c>
      <c r="I239" s="8">
        <v>401324.5</v>
      </c>
      <c r="J239" s="8">
        <v>0</v>
      </c>
      <c r="K239" s="8">
        <v>576113.6</v>
      </c>
      <c r="L239" s="8">
        <v>166368.7</v>
      </c>
      <c r="M239" s="8">
        <v>17817.9</v>
      </c>
      <c r="N239" s="8">
        <v>9401</v>
      </c>
      <c r="O239" s="8">
        <v>0</v>
      </c>
      <c r="P239" s="8">
        <v>0</v>
      </c>
      <c r="Q239" s="44"/>
    </row>
    <row r="240" spans="1:17" ht="15" customHeight="1">
      <c r="A240" s="39"/>
      <c r="B240" s="39"/>
      <c r="C240" s="61"/>
      <c r="D240" s="41"/>
      <c r="E240" s="43"/>
      <c r="F240" s="9">
        <v>2023</v>
      </c>
      <c r="G240" s="8">
        <f t="shared" si="61"/>
        <v>772448</v>
      </c>
      <c r="H240" s="8">
        <f t="shared" si="62"/>
        <v>0</v>
      </c>
      <c r="I240" s="8">
        <v>311480</v>
      </c>
      <c r="J240" s="8">
        <v>0</v>
      </c>
      <c r="K240" s="8">
        <v>447139</v>
      </c>
      <c r="L240" s="8">
        <v>0</v>
      </c>
      <c r="M240" s="8">
        <v>13829</v>
      </c>
      <c r="N240" s="8">
        <v>0</v>
      </c>
      <c r="O240" s="8">
        <v>0</v>
      </c>
      <c r="P240" s="8">
        <v>0</v>
      </c>
      <c r="Q240" s="44"/>
    </row>
    <row r="241" spans="1:17" ht="15" customHeight="1">
      <c r="A241" s="39"/>
      <c r="B241" s="39"/>
      <c r="C241" s="61"/>
      <c r="D241" s="41"/>
      <c r="E241" s="43"/>
      <c r="F241" s="9">
        <v>2024</v>
      </c>
      <c r="G241" s="8">
        <f t="shared" si="61"/>
        <v>760096.0000000001</v>
      </c>
      <c r="H241" s="8">
        <f t="shared" si="62"/>
        <v>0</v>
      </c>
      <c r="I241" s="8">
        <v>306499.2</v>
      </c>
      <c r="J241" s="8">
        <v>0</v>
      </c>
      <c r="K241" s="8">
        <v>439988.9</v>
      </c>
      <c r="L241" s="8">
        <v>0</v>
      </c>
      <c r="M241" s="8">
        <v>13607.9</v>
      </c>
      <c r="N241" s="8">
        <v>0</v>
      </c>
      <c r="O241" s="8">
        <v>0</v>
      </c>
      <c r="P241" s="8">
        <v>0</v>
      </c>
      <c r="Q241" s="44"/>
    </row>
    <row r="242" spans="1:17" ht="15" customHeight="1">
      <c r="A242" s="40"/>
      <c r="B242" s="40"/>
      <c r="C242" s="62"/>
      <c r="D242" s="42"/>
      <c r="E242" s="43"/>
      <c r="F242" s="9">
        <v>2025</v>
      </c>
      <c r="G242" s="8">
        <f t="shared" si="61"/>
        <v>0</v>
      </c>
      <c r="H242" s="8">
        <f t="shared" si="62"/>
        <v>0</v>
      </c>
      <c r="I242" s="8">
        <v>0</v>
      </c>
      <c r="J242" s="8">
        <v>0</v>
      </c>
      <c r="K242" s="8">
        <v>0</v>
      </c>
      <c r="L242" s="8">
        <v>0</v>
      </c>
      <c r="M242" s="8">
        <v>0</v>
      </c>
      <c r="N242" s="8">
        <v>0</v>
      </c>
      <c r="O242" s="8">
        <v>0</v>
      </c>
      <c r="P242" s="8">
        <v>0</v>
      </c>
      <c r="Q242" s="44"/>
    </row>
    <row r="243" spans="1:17" ht="12.75">
      <c r="A243" s="57"/>
      <c r="B243" s="50" t="s">
        <v>76</v>
      </c>
      <c r="C243" s="51"/>
      <c r="D243" s="38" t="s">
        <v>79</v>
      </c>
      <c r="E243" s="38" t="s">
        <v>79</v>
      </c>
      <c r="F243" s="11" t="s">
        <v>12</v>
      </c>
      <c r="G243" s="12">
        <f>G223+G233</f>
        <v>9190899.3</v>
      </c>
      <c r="H243" s="12">
        <f>H223+H233</f>
        <v>2328344.2</v>
      </c>
      <c r="I243" s="12">
        <f aca="true" t="shared" si="63" ref="I243:N243">SUM(I244:I252)</f>
        <v>1869818.3</v>
      </c>
      <c r="J243" s="12">
        <f t="shared" si="63"/>
        <v>671885.3000000002</v>
      </c>
      <c r="K243" s="12">
        <f t="shared" si="63"/>
        <v>6897643.1</v>
      </c>
      <c r="L243" s="12">
        <f t="shared" si="63"/>
        <v>1487189.3</v>
      </c>
      <c r="M243" s="12">
        <f t="shared" si="63"/>
        <v>423437.9</v>
      </c>
      <c r="N243" s="12">
        <f t="shared" si="63"/>
        <v>169269.6</v>
      </c>
      <c r="O243" s="12">
        <f>O223+O233</f>
        <v>0</v>
      </c>
      <c r="P243" s="12">
        <f>P223+P233</f>
        <v>0</v>
      </c>
      <c r="Q243" s="44"/>
    </row>
    <row r="244" spans="1:17" ht="12.75">
      <c r="A244" s="58"/>
      <c r="B244" s="50"/>
      <c r="C244" s="51"/>
      <c r="D244" s="39"/>
      <c r="E244" s="39"/>
      <c r="F244" s="11">
        <v>2017</v>
      </c>
      <c r="G244" s="12">
        <f>I244+K244+M244+O244</f>
        <v>0</v>
      </c>
      <c r="H244" s="12">
        <f>J244+L244+N244+P244</f>
        <v>0</v>
      </c>
      <c r="I244" s="12">
        <f aca="true" t="shared" si="64" ref="I244:I252">I224+I234</f>
        <v>0</v>
      </c>
      <c r="J244" s="12">
        <f aca="true" t="shared" si="65" ref="J244:P244">J224+J234</f>
        <v>0</v>
      </c>
      <c r="K244" s="12">
        <f t="shared" si="65"/>
        <v>0</v>
      </c>
      <c r="L244" s="12">
        <f t="shared" si="65"/>
        <v>0</v>
      </c>
      <c r="M244" s="12">
        <f t="shared" si="65"/>
        <v>0</v>
      </c>
      <c r="N244" s="12">
        <f t="shared" si="65"/>
        <v>0</v>
      </c>
      <c r="O244" s="12">
        <f t="shared" si="65"/>
        <v>0</v>
      </c>
      <c r="P244" s="12">
        <f t="shared" si="65"/>
        <v>0</v>
      </c>
      <c r="Q244" s="44"/>
    </row>
    <row r="245" spans="1:17" ht="12.75">
      <c r="A245" s="58"/>
      <c r="B245" s="50"/>
      <c r="C245" s="51"/>
      <c r="D245" s="39"/>
      <c r="E245" s="39"/>
      <c r="F245" s="11">
        <v>2018</v>
      </c>
      <c r="G245" s="12">
        <f aca="true" t="shared" si="66" ref="G245:G252">I245+K245+M245+O245</f>
        <v>0</v>
      </c>
      <c r="H245" s="12">
        <f aca="true" t="shared" si="67" ref="H245:H252">J245+L245+N245+P245</f>
        <v>0</v>
      </c>
      <c r="I245" s="12">
        <f t="shared" si="64"/>
        <v>0</v>
      </c>
      <c r="J245" s="12">
        <f aca="true" t="shared" si="68" ref="J245:P245">J225+J235</f>
        <v>0</v>
      </c>
      <c r="K245" s="12">
        <f t="shared" si="68"/>
        <v>0</v>
      </c>
      <c r="L245" s="12">
        <f t="shared" si="68"/>
        <v>0</v>
      </c>
      <c r="M245" s="12">
        <f t="shared" si="68"/>
        <v>0</v>
      </c>
      <c r="N245" s="12">
        <f t="shared" si="68"/>
        <v>0</v>
      </c>
      <c r="O245" s="12">
        <f t="shared" si="68"/>
        <v>0</v>
      </c>
      <c r="P245" s="12">
        <f t="shared" si="68"/>
        <v>0</v>
      </c>
      <c r="Q245" s="44"/>
    </row>
    <row r="246" spans="1:17" ht="12.75">
      <c r="A246" s="58"/>
      <c r="B246" s="50"/>
      <c r="C246" s="51"/>
      <c r="D246" s="39"/>
      <c r="E246" s="39"/>
      <c r="F246" s="11">
        <v>2019</v>
      </c>
      <c r="G246" s="12">
        <f t="shared" si="66"/>
        <v>1011893.6</v>
      </c>
      <c r="H246" s="12">
        <f t="shared" si="67"/>
        <v>777996.1</v>
      </c>
      <c r="I246" s="12">
        <f t="shared" si="64"/>
        <v>300205.3</v>
      </c>
      <c r="J246" s="12">
        <f aca="true" t="shared" si="69" ref="J246:P246">J226+J236</f>
        <v>278357.30000000005</v>
      </c>
      <c r="K246" s="12">
        <f t="shared" si="69"/>
        <v>690337.7</v>
      </c>
      <c r="L246" s="12">
        <f t="shared" si="69"/>
        <v>484649.7</v>
      </c>
      <c r="M246" s="12">
        <f t="shared" si="69"/>
        <v>21350.6</v>
      </c>
      <c r="N246" s="12">
        <f t="shared" si="69"/>
        <v>14989.099999999999</v>
      </c>
      <c r="O246" s="12">
        <f t="shared" si="69"/>
        <v>0</v>
      </c>
      <c r="P246" s="12">
        <f t="shared" si="69"/>
        <v>0</v>
      </c>
      <c r="Q246" s="44"/>
    </row>
    <row r="247" spans="1:17" ht="12.75">
      <c r="A247" s="58"/>
      <c r="B247" s="50"/>
      <c r="C247" s="51"/>
      <c r="D247" s="39"/>
      <c r="E247" s="39"/>
      <c r="F247" s="11">
        <v>2020</v>
      </c>
      <c r="G247" s="12">
        <f t="shared" si="66"/>
        <v>779985.3</v>
      </c>
      <c r="H247" s="12">
        <f t="shared" si="67"/>
        <v>567861</v>
      </c>
      <c r="I247" s="12">
        <f t="shared" si="64"/>
        <v>201003</v>
      </c>
      <c r="J247" s="12">
        <f>J227+J237</f>
        <v>79936.4</v>
      </c>
      <c r="K247" s="12">
        <f aca="true" t="shared" si="70" ref="K247:P247">K227+K237</f>
        <v>353679.1</v>
      </c>
      <c r="L247" s="12">
        <f t="shared" si="70"/>
        <v>353679.1</v>
      </c>
      <c r="M247" s="12">
        <f t="shared" si="70"/>
        <v>225303.2</v>
      </c>
      <c r="N247" s="12">
        <f t="shared" si="70"/>
        <v>134245.5</v>
      </c>
      <c r="O247" s="12">
        <f t="shared" si="70"/>
        <v>0</v>
      </c>
      <c r="P247" s="12">
        <f t="shared" si="70"/>
        <v>0</v>
      </c>
      <c r="Q247" s="44"/>
    </row>
    <row r="248" spans="1:17" ht="12.75">
      <c r="A248" s="58"/>
      <c r="B248" s="50"/>
      <c r="C248" s="51"/>
      <c r="D248" s="39"/>
      <c r="E248" s="39"/>
      <c r="F248" s="11">
        <v>2021</v>
      </c>
      <c r="G248" s="12">
        <f t="shared" si="66"/>
        <v>1173595.9000000001</v>
      </c>
      <c r="H248" s="12">
        <f t="shared" si="67"/>
        <v>708578.6000000001</v>
      </c>
      <c r="I248" s="12">
        <f t="shared" si="64"/>
        <v>251167.5</v>
      </c>
      <c r="J248" s="12">
        <f aca="true" t="shared" si="71" ref="J248:P248">J228+J238</f>
        <v>215452.80000000002</v>
      </c>
      <c r="K248" s="12">
        <f t="shared" si="71"/>
        <v>898883.6000000001</v>
      </c>
      <c r="L248" s="12">
        <f t="shared" si="71"/>
        <v>482491.80000000005</v>
      </c>
      <c r="M248" s="12">
        <f t="shared" si="71"/>
        <v>23544.800000000003</v>
      </c>
      <c r="N248" s="12">
        <f t="shared" si="71"/>
        <v>10634</v>
      </c>
      <c r="O248" s="12">
        <f t="shared" si="71"/>
        <v>0</v>
      </c>
      <c r="P248" s="12">
        <f t="shared" si="71"/>
        <v>0</v>
      </c>
      <c r="Q248" s="44"/>
    </row>
    <row r="249" spans="1:17" ht="12.75">
      <c r="A249" s="58"/>
      <c r="B249" s="50"/>
      <c r="C249" s="51"/>
      <c r="D249" s="39"/>
      <c r="E249" s="39"/>
      <c r="F249" s="11">
        <v>2022</v>
      </c>
      <c r="G249" s="12">
        <f t="shared" si="66"/>
        <v>2414969.6</v>
      </c>
      <c r="H249" s="12">
        <f t="shared" si="67"/>
        <v>224839.1</v>
      </c>
      <c r="I249" s="12">
        <f t="shared" si="64"/>
        <v>450393.9</v>
      </c>
      <c r="J249" s="12">
        <f aca="true" t="shared" si="72" ref="J249:P249">J229+J239</f>
        <v>49069.4</v>
      </c>
      <c r="K249" s="12">
        <f t="shared" si="72"/>
        <v>1905638.5</v>
      </c>
      <c r="L249" s="12">
        <f t="shared" si="72"/>
        <v>166368.7</v>
      </c>
      <c r="M249" s="12">
        <f t="shared" si="72"/>
        <v>58937.200000000004</v>
      </c>
      <c r="N249" s="12">
        <f t="shared" si="72"/>
        <v>9401</v>
      </c>
      <c r="O249" s="12">
        <f t="shared" si="72"/>
        <v>0</v>
      </c>
      <c r="P249" s="12">
        <f t="shared" si="72"/>
        <v>0</v>
      </c>
      <c r="Q249" s="44"/>
    </row>
    <row r="250" spans="1:17" ht="12.75">
      <c r="A250" s="58"/>
      <c r="B250" s="50"/>
      <c r="C250" s="51"/>
      <c r="D250" s="39"/>
      <c r="E250" s="39"/>
      <c r="F250" s="11">
        <v>2023</v>
      </c>
      <c r="G250" s="12">
        <f t="shared" si="66"/>
        <v>2192161.5999999996</v>
      </c>
      <c r="H250" s="12">
        <f t="shared" si="67"/>
        <v>49069.4</v>
      </c>
      <c r="I250" s="12">
        <f t="shared" si="64"/>
        <v>360549.4</v>
      </c>
      <c r="J250" s="12">
        <f aca="true" t="shared" si="73" ref="J250:P250">J230+J240</f>
        <v>49069.4</v>
      </c>
      <c r="K250" s="12">
        <f t="shared" si="73"/>
        <v>1776663.9</v>
      </c>
      <c r="L250" s="12">
        <f t="shared" si="73"/>
        <v>0</v>
      </c>
      <c r="M250" s="12">
        <f t="shared" si="73"/>
        <v>54948.3</v>
      </c>
      <c r="N250" s="12">
        <f t="shared" si="73"/>
        <v>0</v>
      </c>
      <c r="O250" s="12">
        <f t="shared" si="73"/>
        <v>0</v>
      </c>
      <c r="P250" s="12">
        <f t="shared" si="73"/>
        <v>0</v>
      </c>
      <c r="Q250" s="44"/>
    </row>
    <row r="251" spans="1:17" ht="12.75">
      <c r="A251" s="58"/>
      <c r="B251" s="50"/>
      <c r="C251" s="51"/>
      <c r="D251" s="39"/>
      <c r="E251" s="39"/>
      <c r="F251" s="11">
        <v>2024</v>
      </c>
      <c r="G251" s="12">
        <f t="shared" si="66"/>
        <v>1618293.3</v>
      </c>
      <c r="H251" s="12">
        <f t="shared" si="67"/>
        <v>0</v>
      </c>
      <c r="I251" s="12">
        <f t="shared" si="64"/>
        <v>306499.2</v>
      </c>
      <c r="J251" s="12">
        <f aca="true" t="shared" si="74" ref="J251:P251">J231+J241</f>
        <v>0</v>
      </c>
      <c r="K251" s="12">
        <f t="shared" si="74"/>
        <v>1272440.3</v>
      </c>
      <c r="L251" s="12">
        <f t="shared" si="74"/>
        <v>0</v>
      </c>
      <c r="M251" s="12">
        <f t="shared" si="74"/>
        <v>39353.8</v>
      </c>
      <c r="N251" s="12">
        <f t="shared" si="74"/>
        <v>0</v>
      </c>
      <c r="O251" s="12">
        <f t="shared" si="74"/>
        <v>0</v>
      </c>
      <c r="P251" s="12">
        <f t="shared" si="74"/>
        <v>0</v>
      </c>
      <c r="Q251" s="44"/>
    </row>
    <row r="252" spans="1:17" ht="12.75">
      <c r="A252" s="59"/>
      <c r="B252" s="50"/>
      <c r="C252" s="51"/>
      <c r="D252" s="40"/>
      <c r="E252" s="40"/>
      <c r="F252" s="11">
        <v>2025</v>
      </c>
      <c r="G252" s="12">
        <f t="shared" si="66"/>
        <v>0</v>
      </c>
      <c r="H252" s="12">
        <f t="shared" si="67"/>
        <v>0</v>
      </c>
      <c r="I252" s="12">
        <f t="shared" si="64"/>
        <v>0</v>
      </c>
      <c r="J252" s="12">
        <f aca="true" t="shared" si="75" ref="J252:P252">J232+J242</f>
        <v>0</v>
      </c>
      <c r="K252" s="12">
        <f t="shared" si="75"/>
        <v>0</v>
      </c>
      <c r="L252" s="12">
        <f t="shared" si="75"/>
        <v>0</v>
      </c>
      <c r="M252" s="12">
        <f t="shared" si="75"/>
        <v>0</v>
      </c>
      <c r="N252" s="12">
        <f t="shared" si="75"/>
        <v>0</v>
      </c>
      <c r="O252" s="12">
        <f t="shared" si="75"/>
        <v>0</v>
      </c>
      <c r="P252" s="12">
        <f t="shared" si="75"/>
        <v>0</v>
      </c>
      <c r="Q252" s="44"/>
    </row>
    <row r="253" spans="1:17" ht="12.75">
      <c r="A253" s="51"/>
      <c r="B253" s="50" t="s">
        <v>21</v>
      </c>
      <c r="C253" s="51"/>
      <c r="D253" s="38" t="s">
        <v>79</v>
      </c>
      <c r="E253" s="38" t="s">
        <v>79</v>
      </c>
      <c r="F253" s="11" t="s">
        <v>12</v>
      </c>
      <c r="G253" s="12">
        <f>I253+K253+M253+O253</f>
        <v>16233194.400000002</v>
      </c>
      <c r="H253" s="12">
        <f>J253+L253+N253+P253</f>
        <v>3850901.3000000003</v>
      </c>
      <c r="I253" s="12">
        <f>SUM(I254:I262)</f>
        <v>6357634.29</v>
      </c>
      <c r="J253" s="12">
        <f>SUM(J254:J262)</f>
        <v>1676076.2</v>
      </c>
      <c r="K253" s="12">
        <f aca="true" t="shared" si="76" ref="K253:P253">SUM(K254:K262)</f>
        <v>6897643.1</v>
      </c>
      <c r="L253" s="12">
        <f t="shared" si="76"/>
        <v>1487189.3</v>
      </c>
      <c r="M253" s="12">
        <f t="shared" si="76"/>
        <v>423437.9</v>
      </c>
      <c r="N253" s="12">
        <f t="shared" si="76"/>
        <v>169269.6</v>
      </c>
      <c r="O253" s="12">
        <f t="shared" si="76"/>
        <v>2554479.1100000003</v>
      </c>
      <c r="P253" s="12">
        <f t="shared" si="76"/>
        <v>518366.2</v>
      </c>
      <c r="Q253" s="43"/>
    </row>
    <row r="254" spans="1:17" ht="12.75">
      <c r="A254" s="51"/>
      <c r="B254" s="50"/>
      <c r="C254" s="51"/>
      <c r="D254" s="39"/>
      <c r="E254" s="39"/>
      <c r="F254" s="11">
        <v>2017</v>
      </c>
      <c r="G254" s="12">
        <f>I254+K254+M254+O254</f>
        <v>600000</v>
      </c>
      <c r="H254" s="12">
        <f>J254+L254+N254+P254</f>
        <v>88298.3</v>
      </c>
      <c r="I254" s="12">
        <f aca="true" t="shared" si="77" ref="I254:P262">I11+I212</f>
        <v>400000</v>
      </c>
      <c r="J254" s="12">
        <f t="shared" si="77"/>
        <v>88298.3</v>
      </c>
      <c r="K254" s="12">
        <f t="shared" si="77"/>
        <v>0</v>
      </c>
      <c r="L254" s="12">
        <f t="shared" si="77"/>
        <v>0</v>
      </c>
      <c r="M254" s="12">
        <f t="shared" si="77"/>
        <v>0</v>
      </c>
      <c r="N254" s="12">
        <f t="shared" si="77"/>
        <v>0</v>
      </c>
      <c r="O254" s="12">
        <f t="shared" si="77"/>
        <v>200000</v>
      </c>
      <c r="P254" s="12">
        <f t="shared" si="77"/>
        <v>0</v>
      </c>
      <c r="Q254" s="43"/>
    </row>
    <row r="255" spans="1:17" ht="12.75">
      <c r="A255" s="51"/>
      <c r="B255" s="50"/>
      <c r="C255" s="51"/>
      <c r="D255" s="39"/>
      <c r="E255" s="39"/>
      <c r="F255" s="11">
        <v>2018</v>
      </c>
      <c r="G255" s="12">
        <f aca="true" t="shared" si="78" ref="G255:G262">I255+K255+M255+O255</f>
        <v>679351.8</v>
      </c>
      <c r="H255" s="12">
        <f aca="true" t="shared" si="79" ref="H255:H262">J255+L255+N255+P255</f>
        <v>392029.6</v>
      </c>
      <c r="I255" s="12">
        <f t="shared" si="77"/>
        <v>479351.8</v>
      </c>
      <c r="J255" s="12">
        <f t="shared" si="77"/>
        <v>192029.59999999998</v>
      </c>
      <c r="K255" s="12">
        <f t="shared" si="77"/>
        <v>0</v>
      </c>
      <c r="L255" s="12">
        <f t="shared" si="77"/>
        <v>0</v>
      </c>
      <c r="M255" s="12">
        <f t="shared" si="77"/>
        <v>0</v>
      </c>
      <c r="N255" s="12">
        <f t="shared" si="77"/>
        <v>0</v>
      </c>
      <c r="O255" s="12">
        <f t="shared" si="77"/>
        <v>200000</v>
      </c>
      <c r="P255" s="12">
        <f t="shared" si="77"/>
        <v>200000</v>
      </c>
      <c r="Q255" s="43"/>
    </row>
    <row r="256" spans="1:19" ht="13.5" customHeight="1">
      <c r="A256" s="51"/>
      <c r="B256" s="50"/>
      <c r="C256" s="51"/>
      <c r="D256" s="39"/>
      <c r="E256" s="39"/>
      <c r="F256" s="11">
        <v>2019</v>
      </c>
      <c r="G256" s="12">
        <f t="shared" si="78"/>
        <v>3525765.3</v>
      </c>
      <c r="H256" s="12">
        <f t="shared" si="79"/>
        <v>1112663.5</v>
      </c>
      <c r="I256" s="12">
        <f t="shared" si="77"/>
        <v>1262276</v>
      </c>
      <c r="J256" s="12">
        <f t="shared" si="77"/>
        <v>457636.20000000007</v>
      </c>
      <c r="K256" s="12">
        <f t="shared" si="77"/>
        <v>690337.7</v>
      </c>
      <c r="L256" s="12">
        <f t="shared" si="77"/>
        <v>484649.7</v>
      </c>
      <c r="M256" s="12">
        <f t="shared" si="77"/>
        <v>21350.6</v>
      </c>
      <c r="N256" s="12">
        <f t="shared" si="77"/>
        <v>14989.099999999999</v>
      </c>
      <c r="O256" s="12">
        <f t="shared" si="77"/>
        <v>1551801</v>
      </c>
      <c r="P256" s="12">
        <f t="shared" si="77"/>
        <v>155388.5</v>
      </c>
      <c r="Q256" s="43"/>
      <c r="S256" s="5"/>
    </row>
    <row r="257" spans="1:19" ht="12.75">
      <c r="A257" s="51"/>
      <c r="B257" s="50"/>
      <c r="C257" s="51"/>
      <c r="D257" s="39"/>
      <c r="E257" s="39"/>
      <c r="F257" s="11">
        <v>2020</v>
      </c>
      <c r="G257" s="12">
        <f t="shared" si="78"/>
        <v>1622859.01</v>
      </c>
      <c r="H257" s="12">
        <f t="shared" si="79"/>
        <v>745153.8999999999</v>
      </c>
      <c r="I257" s="12">
        <f t="shared" si="77"/>
        <v>615378.3</v>
      </c>
      <c r="J257" s="12">
        <f t="shared" si="77"/>
        <v>249640.1</v>
      </c>
      <c r="K257" s="12">
        <f t="shared" si="77"/>
        <v>353679.1</v>
      </c>
      <c r="L257" s="12">
        <f t="shared" si="77"/>
        <v>353679.1</v>
      </c>
      <c r="M257" s="12">
        <f t="shared" si="77"/>
        <v>225303.2</v>
      </c>
      <c r="N257" s="12">
        <f t="shared" si="77"/>
        <v>134245.5</v>
      </c>
      <c r="O257" s="12">
        <f t="shared" si="77"/>
        <v>428498.41</v>
      </c>
      <c r="P257" s="12">
        <f t="shared" si="77"/>
        <v>7589.2</v>
      </c>
      <c r="Q257" s="43"/>
      <c r="S257" s="5"/>
    </row>
    <row r="258" spans="1:17" ht="12.75">
      <c r="A258" s="51"/>
      <c r="B258" s="50"/>
      <c r="C258" s="51"/>
      <c r="D258" s="39"/>
      <c r="E258" s="39"/>
      <c r="F258" s="11">
        <v>2021</v>
      </c>
      <c r="G258" s="12">
        <f t="shared" si="78"/>
        <v>1790553.27</v>
      </c>
      <c r="H258" s="12">
        <f t="shared" si="79"/>
        <v>1132247.5</v>
      </c>
      <c r="I258" s="12">
        <f t="shared" si="77"/>
        <v>693945.1699999999</v>
      </c>
      <c r="J258" s="12">
        <f t="shared" si="77"/>
        <v>483733.20000000007</v>
      </c>
      <c r="K258" s="12">
        <f t="shared" si="77"/>
        <v>898883.6000000001</v>
      </c>
      <c r="L258" s="12">
        <f t="shared" si="77"/>
        <v>482491.80000000005</v>
      </c>
      <c r="M258" s="12">
        <f t="shared" si="77"/>
        <v>23544.800000000003</v>
      </c>
      <c r="N258" s="12">
        <f t="shared" si="77"/>
        <v>10634</v>
      </c>
      <c r="O258" s="12">
        <f t="shared" si="77"/>
        <v>174179.7</v>
      </c>
      <c r="P258" s="12">
        <f t="shared" si="77"/>
        <v>155388.5</v>
      </c>
      <c r="Q258" s="43"/>
    </row>
    <row r="259" spans="1:17" ht="12.75">
      <c r="A259" s="51"/>
      <c r="B259" s="50"/>
      <c r="C259" s="51"/>
      <c r="D259" s="39"/>
      <c r="E259" s="39"/>
      <c r="F259" s="11">
        <v>2022</v>
      </c>
      <c r="G259" s="12">
        <f t="shared" si="78"/>
        <v>2637793.5200000005</v>
      </c>
      <c r="H259" s="12">
        <f t="shared" si="79"/>
        <v>234839.1</v>
      </c>
      <c r="I259" s="12">
        <f t="shared" si="77"/>
        <v>673217.8200000001</v>
      </c>
      <c r="J259" s="12">
        <f t="shared" si="77"/>
        <v>59069.4</v>
      </c>
      <c r="K259" s="12">
        <f t="shared" si="77"/>
        <v>1905638.5</v>
      </c>
      <c r="L259" s="12">
        <f t="shared" si="77"/>
        <v>166368.7</v>
      </c>
      <c r="M259" s="12">
        <f t="shared" si="77"/>
        <v>58937.200000000004</v>
      </c>
      <c r="N259" s="12">
        <f t="shared" si="77"/>
        <v>9401</v>
      </c>
      <c r="O259" s="12">
        <f t="shared" si="77"/>
        <v>0</v>
      </c>
      <c r="P259" s="12">
        <f t="shared" si="77"/>
        <v>0</v>
      </c>
      <c r="Q259" s="43"/>
    </row>
    <row r="260" spans="1:17" ht="12.75">
      <c r="A260" s="51"/>
      <c r="B260" s="50"/>
      <c r="C260" s="51"/>
      <c r="D260" s="39"/>
      <c r="E260" s="39"/>
      <c r="F260" s="11">
        <v>2023</v>
      </c>
      <c r="G260" s="12">
        <f t="shared" si="78"/>
        <v>2732514.1999999997</v>
      </c>
      <c r="H260" s="12">
        <f t="shared" si="79"/>
        <v>49069.4</v>
      </c>
      <c r="I260" s="12">
        <f t="shared" si="77"/>
        <v>900902</v>
      </c>
      <c r="J260" s="12">
        <f t="shared" si="77"/>
        <v>49069.4</v>
      </c>
      <c r="K260" s="12">
        <f t="shared" si="77"/>
        <v>1776663.9</v>
      </c>
      <c r="L260" s="12">
        <f t="shared" si="77"/>
        <v>0</v>
      </c>
      <c r="M260" s="12">
        <f t="shared" si="77"/>
        <v>54948.3</v>
      </c>
      <c r="N260" s="12">
        <f t="shared" si="77"/>
        <v>0</v>
      </c>
      <c r="O260" s="12">
        <f t="shared" si="77"/>
        <v>0</v>
      </c>
      <c r="P260" s="12">
        <f t="shared" si="77"/>
        <v>0</v>
      </c>
      <c r="Q260" s="43"/>
    </row>
    <row r="261" spans="1:17" ht="12.75">
      <c r="A261" s="51"/>
      <c r="B261" s="50"/>
      <c r="C261" s="51"/>
      <c r="D261" s="39"/>
      <c r="E261" s="39"/>
      <c r="F261" s="11">
        <v>2024</v>
      </c>
      <c r="G261" s="12">
        <f t="shared" si="78"/>
        <v>2131325.3</v>
      </c>
      <c r="H261" s="12">
        <f t="shared" si="79"/>
        <v>47600</v>
      </c>
      <c r="I261" s="12">
        <f t="shared" si="77"/>
        <v>819531.2</v>
      </c>
      <c r="J261" s="12">
        <f t="shared" si="77"/>
        <v>47600</v>
      </c>
      <c r="K261" s="12">
        <f t="shared" si="77"/>
        <v>1272440.3</v>
      </c>
      <c r="L261" s="12">
        <f t="shared" si="77"/>
        <v>0</v>
      </c>
      <c r="M261" s="12">
        <f t="shared" si="77"/>
        <v>39353.8</v>
      </c>
      <c r="N261" s="12">
        <f t="shared" si="77"/>
        <v>0</v>
      </c>
      <c r="O261" s="12">
        <f t="shared" si="77"/>
        <v>0</v>
      </c>
      <c r="P261" s="12">
        <f t="shared" si="77"/>
        <v>0</v>
      </c>
      <c r="Q261" s="43"/>
    </row>
    <row r="262" spans="1:17" ht="12.75">
      <c r="A262" s="51"/>
      <c r="B262" s="50"/>
      <c r="C262" s="51"/>
      <c r="D262" s="40"/>
      <c r="E262" s="40"/>
      <c r="F262" s="11">
        <v>2025</v>
      </c>
      <c r="G262" s="12">
        <f t="shared" si="78"/>
        <v>513032</v>
      </c>
      <c r="H262" s="12">
        <f t="shared" si="79"/>
        <v>49000</v>
      </c>
      <c r="I262" s="12">
        <f t="shared" si="77"/>
        <v>513032</v>
      </c>
      <c r="J262" s="12">
        <f t="shared" si="77"/>
        <v>49000</v>
      </c>
      <c r="K262" s="12">
        <f t="shared" si="77"/>
        <v>0</v>
      </c>
      <c r="L262" s="12">
        <f t="shared" si="77"/>
        <v>0</v>
      </c>
      <c r="M262" s="12">
        <f t="shared" si="77"/>
        <v>0</v>
      </c>
      <c r="N262" s="12">
        <f t="shared" si="77"/>
        <v>0</v>
      </c>
      <c r="O262" s="12">
        <f t="shared" si="77"/>
        <v>0</v>
      </c>
      <c r="P262" s="12">
        <f t="shared" si="77"/>
        <v>0</v>
      </c>
      <c r="Q262" s="43"/>
    </row>
    <row r="263" spans="1:17" ht="24" customHeight="1">
      <c r="A263" s="29" t="s">
        <v>51</v>
      </c>
      <c r="B263" s="74" t="s">
        <v>54</v>
      </c>
      <c r="C263" s="74"/>
      <c r="D263" s="74"/>
      <c r="E263" s="74"/>
      <c r="F263" s="74"/>
      <c r="G263" s="74"/>
      <c r="H263" s="74"/>
      <c r="I263" s="74"/>
      <c r="J263" s="74"/>
      <c r="K263" s="74"/>
      <c r="L263" s="74"/>
      <c r="M263" s="74"/>
      <c r="N263" s="74"/>
      <c r="O263" s="74"/>
      <c r="P263" s="74"/>
      <c r="Q263" s="74"/>
    </row>
    <row r="264" ht="12.75">
      <c r="I264" s="5"/>
    </row>
    <row r="266" ht="12.75">
      <c r="J266" s="5">
        <f>H258-P258</f>
        <v>976859</v>
      </c>
    </row>
    <row r="268" ht="12.75">
      <c r="J268" s="5"/>
    </row>
  </sheetData>
  <sheetProtection/>
  <mergeCells count="152">
    <mergeCell ref="B263:Q263"/>
    <mergeCell ref="C5:C7"/>
    <mergeCell ref="O6:P6"/>
    <mergeCell ref="F5:F7"/>
    <mergeCell ref="G5:H6"/>
    <mergeCell ref="I6:J6"/>
    <mergeCell ref="K6:L6"/>
    <mergeCell ref="Q5:Q7"/>
    <mergeCell ref="Q64:Q73"/>
    <mergeCell ref="Q181:Q190"/>
    <mergeCell ref="A5:A7"/>
    <mergeCell ref="B5:B7"/>
    <mergeCell ref="A9:A19"/>
    <mergeCell ref="B9:Q9"/>
    <mergeCell ref="B10:B19"/>
    <mergeCell ref="C10:C19"/>
    <mergeCell ref="Q10:Q19"/>
    <mergeCell ref="I5:P5"/>
    <mergeCell ref="M6:N6"/>
    <mergeCell ref="D5:D7"/>
    <mergeCell ref="A22:A31"/>
    <mergeCell ref="B22:B31"/>
    <mergeCell ref="C22:C31"/>
    <mergeCell ref="Q22:Q31"/>
    <mergeCell ref="C137:C146"/>
    <mergeCell ref="A147:A148"/>
    <mergeCell ref="Q32:Q41"/>
    <mergeCell ref="A42:A43"/>
    <mergeCell ref="B42:Q42"/>
    <mergeCell ref="B43:Q43"/>
    <mergeCell ref="Q137:Q146"/>
    <mergeCell ref="A106:A126"/>
    <mergeCell ref="B106:B126"/>
    <mergeCell ref="C106:C126"/>
    <mergeCell ref="A181:A190"/>
    <mergeCell ref="B181:B190"/>
    <mergeCell ref="C181:C190"/>
    <mergeCell ref="B149:B168"/>
    <mergeCell ref="C149:C168"/>
    <mergeCell ref="A149:A168"/>
    <mergeCell ref="C44:C53"/>
    <mergeCell ref="Q44:Q53"/>
    <mergeCell ref="A54:A63"/>
    <mergeCell ref="B54:B63"/>
    <mergeCell ref="C54:C63"/>
    <mergeCell ref="E54:E63"/>
    <mergeCell ref="A137:A146"/>
    <mergeCell ref="B148:Q148"/>
    <mergeCell ref="B137:B146"/>
    <mergeCell ref="Q233:Q242"/>
    <mergeCell ref="Q243:Q252"/>
    <mergeCell ref="B233:B242"/>
    <mergeCell ref="D253:D262"/>
    <mergeCell ref="E253:E262"/>
    <mergeCell ref="A253:A262"/>
    <mergeCell ref="B253:B262"/>
    <mergeCell ref="C253:C262"/>
    <mergeCell ref="Q253:Q262"/>
    <mergeCell ref="Q54:Q63"/>
    <mergeCell ref="A32:A41"/>
    <mergeCell ref="I1:Q1"/>
    <mergeCell ref="I2:Q2"/>
    <mergeCell ref="C32:C41"/>
    <mergeCell ref="B32:B41"/>
    <mergeCell ref="B44:B53"/>
    <mergeCell ref="D54:D63"/>
    <mergeCell ref="A20:A21"/>
    <mergeCell ref="B20:Q20"/>
    <mergeCell ref="A4:Q4"/>
    <mergeCell ref="Q223:Q232"/>
    <mergeCell ref="D243:D252"/>
    <mergeCell ref="E243:E252"/>
    <mergeCell ref="A64:A73"/>
    <mergeCell ref="B64:B73"/>
    <mergeCell ref="C64:C73"/>
    <mergeCell ref="C74:C105"/>
    <mergeCell ref="B74:B105"/>
    <mergeCell ref="B221:Q221"/>
    <mergeCell ref="A223:A232"/>
    <mergeCell ref="B223:B232"/>
    <mergeCell ref="C223:C232"/>
    <mergeCell ref="Q191:Q200"/>
    <mergeCell ref="A191:A200"/>
    <mergeCell ref="B191:B200"/>
    <mergeCell ref="C191:C200"/>
    <mergeCell ref="A233:A242"/>
    <mergeCell ref="B243:B252"/>
    <mergeCell ref="A243:A252"/>
    <mergeCell ref="C233:C242"/>
    <mergeCell ref="C243:C252"/>
    <mergeCell ref="A221:A222"/>
    <mergeCell ref="B201:B210"/>
    <mergeCell ref="C201:C210"/>
    <mergeCell ref="B211:B220"/>
    <mergeCell ref="A211:A220"/>
    <mergeCell ref="C211:C220"/>
    <mergeCell ref="A201:A210"/>
    <mergeCell ref="B222:Q222"/>
    <mergeCell ref="Q211:Q220"/>
    <mergeCell ref="D211:D220"/>
    <mergeCell ref="Q132:Q136"/>
    <mergeCell ref="Q127:Q130"/>
    <mergeCell ref="Q201:Q210"/>
    <mergeCell ref="A179:A180"/>
    <mergeCell ref="B179:Q179"/>
    <mergeCell ref="B180:Q180"/>
    <mergeCell ref="A169:A178"/>
    <mergeCell ref="B147:Q147"/>
    <mergeCell ref="Q169:Q178"/>
    <mergeCell ref="Q149:Q153"/>
    <mergeCell ref="D32:D41"/>
    <mergeCell ref="E32:E41"/>
    <mergeCell ref="D127:D136"/>
    <mergeCell ref="A127:A136"/>
    <mergeCell ref="B127:B136"/>
    <mergeCell ref="C127:C136"/>
    <mergeCell ref="A74:A105"/>
    <mergeCell ref="A44:A53"/>
    <mergeCell ref="E5:E7"/>
    <mergeCell ref="D10:D19"/>
    <mergeCell ref="E10:E19"/>
    <mergeCell ref="D22:D31"/>
    <mergeCell ref="E22:E31"/>
    <mergeCell ref="B21:Q21"/>
    <mergeCell ref="D149:D168"/>
    <mergeCell ref="E149:E168"/>
    <mergeCell ref="B169:B178"/>
    <mergeCell ref="C169:C178"/>
    <mergeCell ref="E127:E136"/>
    <mergeCell ref="D137:D146"/>
    <mergeCell ref="E137:E146"/>
    <mergeCell ref="D106:D126"/>
    <mergeCell ref="E106:E126"/>
    <mergeCell ref="D44:D53"/>
    <mergeCell ref="E44:E53"/>
    <mergeCell ref="D74:D105"/>
    <mergeCell ref="E74:E105"/>
    <mergeCell ref="D64:D73"/>
    <mergeCell ref="E64:E73"/>
    <mergeCell ref="D201:D210"/>
    <mergeCell ref="E201:E210"/>
    <mergeCell ref="D169:D178"/>
    <mergeCell ref="E169:E178"/>
    <mergeCell ref="D181:D190"/>
    <mergeCell ref="E181:E190"/>
    <mergeCell ref="D191:D200"/>
    <mergeCell ref="E191:E200"/>
    <mergeCell ref="E211:E220"/>
    <mergeCell ref="D223:D232"/>
    <mergeCell ref="E223:E232"/>
    <mergeCell ref="D233:D242"/>
    <mergeCell ref="E233:E242"/>
  </mergeCells>
  <printOptions/>
  <pageMargins left="0.1968503937007874" right="0.1968503937007874" top="0.3937007874015748" bottom="0.1968503937007874" header="0.11811023622047245" footer="0.11811023622047245"/>
  <pageSetup horizontalDpi="600" verticalDpi="600" orientation="landscape" paperSize="9" scale="80" r:id="rId1"/>
  <rowBreaks count="1" manualBreakCount="1">
    <brk id="135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Шавкунова</cp:lastModifiedBy>
  <cp:lastPrinted>2021-11-29T07:51:50Z</cp:lastPrinted>
  <dcterms:created xsi:type="dcterms:W3CDTF">1996-10-08T23:32:33Z</dcterms:created>
  <dcterms:modified xsi:type="dcterms:W3CDTF">2022-01-12T02:43:02Z</dcterms:modified>
  <cp:category/>
  <cp:version/>
  <cp:contentType/>
  <cp:contentStatus/>
</cp:coreProperties>
</file>