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0" windowWidth="20220" windowHeight="8010" activeTab="0"/>
  </bookViews>
  <sheets>
    <sheet name="Обеспечение МФ" sheetId="1" r:id="rId1"/>
  </sheets>
  <definedNames>
    <definedName name="_xlnm.Print_Area" localSheetId="0">'Обеспечение МФ'!$A$1:$Q$155</definedName>
  </definedNames>
  <calcPr fullCalcOnLoad="1"/>
</workbook>
</file>

<file path=xl/sharedStrings.xml><?xml version="1.0" encoding="utf-8"?>
<sst xmlns="http://schemas.openxmlformats.org/spreadsheetml/2006/main" count="152" uniqueCount="62">
  <si>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</si>
  <si>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</si>
  <si>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</si>
  <si>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</si>
  <si>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</si>
  <si>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</si>
  <si>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</si>
  <si>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</si>
  <si>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</si>
  <si>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</si>
  <si>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</si>
  <si>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</si>
  <si>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</si>
  <si>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</si>
  <si>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Администрация Города Томска (комитет жилищной политики)</t>
  </si>
  <si>
    <t>Итого по задаче 1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</si>
  <si>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</si>
  <si>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</si>
  <si>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</si>
  <si>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</si>
  <si>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</si>
  <si>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</si>
  <si>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</si>
  <si>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</si>
  <si>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</si>
  <si>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</si>
  <si>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</si>
  <si>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</si>
  <si>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</si>
  <si>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</si>
  <si>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</si>
  <si>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</si>
  <si>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</si>
  <si>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</si>
  <si>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</si>
  <si>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</si>
  <si>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</si>
  <si>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</si>
  <si>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</si>
  <si>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</si>
  <si>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</si>
  <si>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</si>
  <si>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</si>
  <si>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</si>
  <si>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</si>
  <si>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</si>
  <si>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Уровень приоритетности мероприятий</t>
  </si>
  <si>
    <t>Критерий уровня приоритетности мероприятий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</si>
  <si>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1,2 Подпрограммы)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</si>
  <si>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</si>
  <si>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А</t>
  </si>
  <si>
    <t>III</t>
  </si>
  <si>
    <t>А, Б</t>
  </si>
  <si>
    <t>х</t>
  </si>
  <si>
    <t>Ответственный исполнитель, соисполнители, участники</t>
  </si>
  <si>
    <t>21 1 01 40010 414</t>
  </si>
  <si>
    <t>21 1 01 20320 243</t>
  </si>
  <si>
    <t>21 1 01 20320 244</t>
  </si>
  <si>
    <t xml:space="preserve"> 21 1 01 20320 244, 247</t>
  </si>
  <si>
    <t xml:space="preserve"> 21 1 01 20320 244</t>
  </si>
  <si>
    <t>Итого в 2024</t>
  </si>
  <si>
    <t>Приложение 14 к постановлению администрации Города Томска от 30.12.2021 № 1108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</si>
</sst>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6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view="pageBreakPreview" zoomScaleSheetLayoutView="100" zoomScalePageLayoutView="0" workbookViewId="0" topLeftCell="A1">
      <selection activeCell="Q8" sqref="Q8:Q10"/>
    </sheetView>
  </sheetViews>
  <sheetFormatPr defaultColWidth="9.140625" defaultRowHeight="15"/>
  <cols>
    <col min="1" max="1" width="5.421875" style="1" customWidth="1"/>
    <col min="2" max="2" width="22.421875" style="1" customWidth="1"/>
    <col min="3" max="3" width="7.57421875" style="1" customWidth="1"/>
    <col min="4" max="4" width="5.7109375" style="1" customWidth="1"/>
    <col min="5" max="5" width="6.7109375" style="1" customWidth="1"/>
    <col min="6" max="6" width="8.00390625" style="1" customWidth="1"/>
    <col min="7" max="10" width="9.140625" style="1" customWidth="1"/>
    <col min="11" max="11" width="5.57421875" style="1" customWidth="1"/>
    <col min="12" max="12" width="5.8515625" style="1" customWidth="1"/>
    <col min="13" max="13" width="6.421875" style="1" customWidth="1"/>
    <col min="14" max="14" width="5.57421875" style="1" customWidth="1"/>
    <col min="15" max="15" width="6.57421875" style="1" customWidth="1"/>
    <col min="16" max="16" width="5.140625" style="1" customWidth="1"/>
    <col min="17" max="17" width="22.57421875" style="1" customWidth="1"/>
    <col min="18" max="16384" width="9.140625" style="1" customWidth="1"/>
  </cols>
  <sheetData>
    <row r="1" spans="7:17" ht="15">
      <c r="G1" s="44" t="s">
        <v>61</v>
      </c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8.25" customHeight="1">
      <c r="L2" s="10"/>
    </row>
    <row r="3" spans="1:17" ht="15">
      <c r="A3" s="11"/>
      <c r="F3" s="44" t="s">
        <v>37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ht="15">
      <c r="A4" s="11"/>
    </row>
    <row r="5" spans="1:17" ht="15" customHeight="1">
      <c r="A5" s="46" t="s">
        <v>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ht="15">
      <c r="A7" s="12"/>
    </row>
    <row r="8" spans="1:17" ht="12.75" customHeight="1">
      <c r="A8" s="27" t="s">
        <v>45</v>
      </c>
      <c r="B8" s="27" t="s">
        <v>0</v>
      </c>
      <c r="C8" s="28" t="s">
        <v>1</v>
      </c>
      <c r="D8" s="47" t="s">
        <v>46</v>
      </c>
      <c r="E8" s="47" t="s">
        <v>47</v>
      </c>
      <c r="F8" s="47" t="s">
        <v>2</v>
      </c>
      <c r="G8" s="27" t="s">
        <v>3</v>
      </c>
      <c r="H8" s="27"/>
      <c r="I8" s="27" t="s">
        <v>4</v>
      </c>
      <c r="J8" s="27"/>
      <c r="K8" s="27"/>
      <c r="L8" s="27"/>
      <c r="M8" s="27"/>
      <c r="N8" s="27"/>
      <c r="O8" s="27"/>
      <c r="P8" s="27"/>
      <c r="Q8" s="27" t="s">
        <v>54</v>
      </c>
    </row>
    <row r="9" spans="1:17" ht="42.75" customHeight="1">
      <c r="A9" s="27"/>
      <c r="B9" s="27"/>
      <c r="C9" s="28"/>
      <c r="D9" s="47"/>
      <c r="E9" s="47"/>
      <c r="F9" s="47"/>
      <c r="G9" s="27"/>
      <c r="H9" s="27"/>
      <c r="I9" s="27" t="s">
        <v>5</v>
      </c>
      <c r="J9" s="27"/>
      <c r="K9" s="27" t="s">
        <v>6</v>
      </c>
      <c r="L9" s="27"/>
      <c r="M9" s="27" t="s">
        <v>7</v>
      </c>
      <c r="N9" s="27"/>
      <c r="O9" s="27" t="s">
        <v>8</v>
      </c>
      <c r="P9" s="27"/>
      <c r="Q9" s="27"/>
    </row>
    <row r="10" spans="1:17" ht="60.75" customHeight="1">
      <c r="A10" s="27"/>
      <c r="B10" s="27"/>
      <c r="C10" s="28"/>
      <c r="D10" s="47"/>
      <c r="E10" s="47"/>
      <c r="F10" s="47"/>
      <c r="G10" s="8" t="s">
        <v>9</v>
      </c>
      <c r="H10" s="8" t="s">
        <v>10</v>
      </c>
      <c r="I10" s="8" t="s">
        <v>9</v>
      </c>
      <c r="J10" s="8" t="s">
        <v>10</v>
      </c>
      <c r="K10" s="8" t="s">
        <v>9</v>
      </c>
      <c r="L10" s="8" t="s">
        <v>10</v>
      </c>
      <c r="M10" s="8" t="s">
        <v>9</v>
      </c>
      <c r="N10" s="8" t="s">
        <v>10</v>
      </c>
      <c r="O10" s="8" t="s">
        <v>9</v>
      </c>
      <c r="P10" s="8" t="s">
        <v>11</v>
      </c>
      <c r="Q10" s="27"/>
    </row>
    <row r="11" spans="1:17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</row>
    <row r="12" spans="1:17" ht="15">
      <c r="A12" s="27">
        <v>1</v>
      </c>
      <c r="B12" s="27" t="s">
        <v>39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.75" customHeight="1">
      <c r="A13" s="27"/>
      <c r="B13" s="29" t="s">
        <v>48</v>
      </c>
      <c r="C13" s="30"/>
      <c r="D13" s="33" t="s">
        <v>53</v>
      </c>
      <c r="E13" s="33" t="s">
        <v>53</v>
      </c>
      <c r="F13" s="13" t="s">
        <v>12</v>
      </c>
      <c r="G13" s="3">
        <f>I13+K13+M13+O13</f>
        <v>961648.0999999999</v>
      </c>
      <c r="H13" s="3">
        <f>J13+L13+N13+P13</f>
        <v>22534.499999999996</v>
      </c>
      <c r="I13" s="3">
        <f>I146</f>
        <v>961648.0999999999</v>
      </c>
      <c r="J13" s="3">
        <f>J146</f>
        <v>22534.499999999996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1"/>
    </row>
    <row r="14" spans="1:17" ht="15">
      <c r="A14" s="27"/>
      <c r="B14" s="29"/>
      <c r="C14" s="30"/>
      <c r="D14" s="34"/>
      <c r="E14" s="34"/>
      <c r="F14" s="13">
        <v>2017</v>
      </c>
      <c r="G14" s="3">
        <f aca="true" t="shared" si="0" ref="G14:G22">I14+K14+M14+O14</f>
        <v>61432.6</v>
      </c>
      <c r="H14" s="3">
        <f aca="true" t="shared" si="1" ref="H14:H22">J14+L14+N14+P14</f>
        <v>8547.4</v>
      </c>
      <c r="I14" s="3">
        <f aca="true" t="shared" si="2" ref="I14:I22">I147</f>
        <v>61432.6</v>
      </c>
      <c r="J14" s="3">
        <f aca="true" t="shared" si="3" ref="J14:J22">J147</f>
        <v>8547.4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1"/>
    </row>
    <row r="15" spans="1:17" ht="15">
      <c r="A15" s="27"/>
      <c r="B15" s="29"/>
      <c r="C15" s="30"/>
      <c r="D15" s="34"/>
      <c r="E15" s="34"/>
      <c r="F15" s="13">
        <v>2018</v>
      </c>
      <c r="G15" s="3">
        <f t="shared" si="0"/>
        <v>41747.2</v>
      </c>
      <c r="H15" s="3">
        <f t="shared" si="1"/>
        <v>3762.6</v>
      </c>
      <c r="I15" s="3">
        <f t="shared" si="2"/>
        <v>41747.2</v>
      </c>
      <c r="J15" s="3">
        <f t="shared" si="3"/>
        <v>3762.6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1"/>
    </row>
    <row r="16" spans="1:17" ht="15">
      <c r="A16" s="27"/>
      <c r="B16" s="29"/>
      <c r="C16" s="30"/>
      <c r="D16" s="34"/>
      <c r="E16" s="34"/>
      <c r="F16" s="13">
        <v>2019</v>
      </c>
      <c r="G16" s="3">
        <f t="shared" si="0"/>
        <v>60755.8</v>
      </c>
      <c r="H16" s="3">
        <f t="shared" si="1"/>
        <v>1195.6</v>
      </c>
      <c r="I16" s="3">
        <f t="shared" si="2"/>
        <v>60755.8</v>
      </c>
      <c r="J16" s="3">
        <f t="shared" si="3"/>
        <v>1195.6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1"/>
    </row>
    <row r="17" spans="1:17" ht="15">
      <c r="A17" s="27"/>
      <c r="B17" s="29"/>
      <c r="C17" s="30"/>
      <c r="D17" s="34"/>
      <c r="E17" s="34"/>
      <c r="F17" s="13">
        <v>2020</v>
      </c>
      <c r="G17" s="3">
        <f t="shared" si="0"/>
        <v>99244.7</v>
      </c>
      <c r="H17" s="3">
        <f t="shared" si="1"/>
        <v>2537.8999999999996</v>
      </c>
      <c r="I17" s="3">
        <f t="shared" si="2"/>
        <v>99244.7</v>
      </c>
      <c r="J17" s="3">
        <f t="shared" si="3"/>
        <v>2537.8999999999996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1"/>
    </row>
    <row r="18" spans="1:17" ht="15">
      <c r="A18" s="27"/>
      <c r="B18" s="29"/>
      <c r="C18" s="30"/>
      <c r="D18" s="34"/>
      <c r="E18" s="34"/>
      <c r="F18" s="13">
        <v>2021</v>
      </c>
      <c r="G18" s="3">
        <f t="shared" si="0"/>
        <v>156369.3</v>
      </c>
      <c r="H18" s="3">
        <f t="shared" si="1"/>
        <v>2283.1000000000004</v>
      </c>
      <c r="I18" s="3">
        <f t="shared" si="2"/>
        <v>156369.3</v>
      </c>
      <c r="J18" s="3">
        <f t="shared" si="3"/>
        <v>2283.1000000000004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1"/>
    </row>
    <row r="19" spans="1:17" ht="15">
      <c r="A19" s="27"/>
      <c r="B19" s="29"/>
      <c r="C19" s="30"/>
      <c r="D19" s="34"/>
      <c r="E19" s="34"/>
      <c r="F19" s="13">
        <v>2022</v>
      </c>
      <c r="G19" s="3">
        <f t="shared" si="0"/>
        <v>265110.3</v>
      </c>
      <c r="H19" s="3">
        <f t="shared" si="1"/>
        <v>2303.1</v>
      </c>
      <c r="I19" s="3">
        <f t="shared" si="2"/>
        <v>265110.3</v>
      </c>
      <c r="J19" s="3">
        <f t="shared" si="3"/>
        <v>2303.1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1"/>
    </row>
    <row r="20" spans="1:17" ht="15">
      <c r="A20" s="27"/>
      <c r="B20" s="29"/>
      <c r="C20" s="30"/>
      <c r="D20" s="34"/>
      <c r="E20" s="34"/>
      <c r="F20" s="13">
        <v>2023</v>
      </c>
      <c r="G20" s="3">
        <f t="shared" si="0"/>
        <v>273182.6</v>
      </c>
      <c r="H20" s="3">
        <f t="shared" si="1"/>
        <v>1904.8000000000002</v>
      </c>
      <c r="I20" s="3">
        <f t="shared" si="2"/>
        <v>273182.6</v>
      </c>
      <c r="J20" s="3">
        <f t="shared" si="3"/>
        <v>1904.8000000000002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1"/>
    </row>
    <row r="21" spans="1:17" ht="15">
      <c r="A21" s="27"/>
      <c r="B21" s="29"/>
      <c r="C21" s="30"/>
      <c r="D21" s="34"/>
      <c r="E21" s="34"/>
      <c r="F21" s="13">
        <v>2024</v>
      </c>
      <c r="G21" s="3">
        <f t="shared" si="0"/>
        <v>3805.6000000000004</v>
      </c>
      <c r="H21" s="3">
        <f t="shared" si="1"/>
        <v>0</v>
      </c>
      <c r="I21" s="3">
        <f t="shared" si="2"/>
        <v>3805.6000000000004</v>
      </c>
      <c r="J21" s="3">
        <f t="shared" si="3"/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1"/>
    </row>
    <row r="22" spans="1:17" ht="15">
      <c r="A22" s="27"/>
      <c r="B22" s="29"/>
      <c r="C22" s="30"/>
      <c r="D22" s="35"/>
      <c r="E22" s="35"/>
      <c r="F22" s="13">
        <v>2025</v>
      </c>
      <c r="G22" s="3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1"/>
    </row>
    <row r="23" spans="1:17" ht="29.25" customHeight="1">
      <c r="A23" s="14" t="s">
        <v>25</v>
      </c>
      <c r="B23" s="48" t="s">
        <v>13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49"/>
    </row>
    <row r="24" spans="1:17" ht="18.75" customHeight="1">
      <c r="A24" s="26" t="s">
        <v>26</v>
      </c>
      <c r="B24" s="27" t="s">
        <v>40</v>
      </c>
      <c r="C24" s="27" t="s">
        <v>55</v>
      </c>
      <c r="D24" s="33" t="s">
        <v>51</v>
      </c>
      <c r="E24" s="33" t="s">
        <v>50</v>
      </c>
      <c r="F24" s="2" t="s">
        <v>12</v>
      </c>
      <c r="G24" s="4">
        <f>I24+K24+M24+O24</f>
        <v>920002.7</v>
      </c>
      <c r="H24" s="4">
        <v>0</v>
      </c>
      <c r="I24" s="4">
        <f>SUM(I25:I33)</f>
        <v>920002.7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32" t="s">
        <v>14</v>
      </c>
    </row>
    <row r="25" spans="1:17" ht="15">
      <c r="A25" s="26"/>
      <c r="B25" s="27"/>
      <c r="C25" s="27"/>
      <c r="D25" s="34"/>
      <c r="E25" s="34"/>
      <c r="F25" s="2">
        <v>2017</v>
      </c>
      <c r="G25" s="4">
        <f>I25+K25+M25+O25</f>
        <v>50000</v>
      </c>
      <c r="H25" s="4">
        <v>0</v>
      </c>
      <c r="I25" s="4">
        <v>50000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2"/>
    </row>
    <row r="26" spans="1:17" ht="15">
      <c r="A26" s="26"/>
      <c r="B26" s="27"/>
      <c r="C26" s="27"/>
      <c r="D26" s="34"/>
      <c r="E26" s="34"/>
      <c r="F26" s="2">
        <v>2018</v>
      </c>
      <c r="G26" s="4">
        <f aca="true" t="shared" si="4" ref="G26:G33">I26+K26+M26+O26</f>
        <v>36961.6</v>
      </c>
      <c r="H26" s="4">
        <v>0</v>
      </c>
      <c r="I26" s="4">
        <v>36961.6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32"/>
    </row>
    <row r="27" spans="1:17" ht="15">
      <c r="A27" s="26"/>
      <c r="B27" s="27"/>
      <c r="C27" s="27"/>
      <c r="D27" s="34"/>
      <c r="E27" s="34"/>
      <c r="F27" s="2">
        <v>2019</v>
      </c>
      <c r="G27" s="4">
        <f t="shared" si="4"/>
        <v>58328.4</v>
      </c>
      <c r="H27" s="4">
        <v>0</v>
      </c>
      <c r="I27" s="4">
        <v>58328.4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2"/>
    </row>
    <row r="28" spans="1:17" ht="15">
      <c r="A28" s="26"/>
      <c r="B28" s="27"/>
      <c r="C28" s="27"/>
      <c r="D28" s="34"/>
      <c r="E28" s="34"/>
      <c r="F28" s="2">
        <v>2020</v>
      </c>
      <c r="G28" s="4">
        <f t="shared" si="4"/>
        <v>93367.3</v>
      </c>
      <c r="H28" s="4">
        <v>0</v>
      </c>
      <c r="I28" s="4">
        <v>93367.3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32"/>
    </row>
    <row r="29" spans="1:17" ht="15">
      <c r="A29" s="26"/>
      <c r="B29" s="27"/>
      <c r="C29" s="27"/>
      <c r="D29" s="34"/>
      <c r="E29" s="34"/>
      <c r="F29" s="2">
        <v>2021</v>
      </c>
      <c r="G29" s="4">
        <f t="shared" si="4"/>
        <v>150476.5</v>
      </c>
      <c r="H29" s="4">
        <v>0</v>
      </c>
      <c r="I29" s="4">
        <v>150476.5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32"/>
    </row>
    <row r="30" spans="1:17" ht="15">
      <c r="A30" s="26"/>
      <c r="B30" s="27"/>
      <c r="C30" s="27"/>
      <c r="D30" s="34"/>
      <c r="E30" s="34"/>
      <c r="F30" s="2">
        <v>2022</v>
      </c>
      <c r="G30" s="4">
        <f t="shared" si="4"/>
        <v>261658.6</v>
      </c>
      <c r="H30" s="4">
        <v>0</v>
      </c>
      <c r="I30" s="4">
        <v>261658.6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2"/>
    </row>
    <row r="31" spans="1:17" ht="15">
      <c r="A31" s="26"/>
      <c r="B31" s="27"/>
      <c r="C31" s="27"/>
      <c r="D31" s="34"/>
      <c r="E31" s="34"/>
      <c r="F31" s="2">
        <v>2023</v>
      </c>
      <c r="G31" s="4">
        <f t="shared" si="4"/>
        <v>269210.3</v>
      </c>
      <c r="H31" s="4">
        <v>0</v>
      </c>
      <c r="I31" s="4">
        <v>269210.3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2"/>
    </row>
    <row r="32" spans="1:17" ht="15">
      <c r="A32" s="26"/>
      <c r="B32" s="27"/>
      <c r="C32" s="27"/>
      <c r="D32" s="34"/>
      <c r="E32" s="34"/>
      <c r="F32" s="2">
        <v>2024</v>
      </c>
      <c r="G32" s="4">
        <f t="shared" si="4"/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2"/>
    </row>
    <row r="33" spans="1:17" ht="15">
      <c r="A33" s="26"/>
      <c r="B33" s="27"/>
      <c r="C33" s="27"/>
      <c r="D33" s="35"/>
      <c r="E33" s="35"/>
      <c r="F33" s="2">
        <v>2025</v>
      </c>
      <c r="G33" s="4">
        <f t="shared" si="4"/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2"/>
    </row>
    <row r="34" spans="1:17" ht="15">
      <c r="A34" s="30"/>
      <c r="B34" s="29" t="s">
        <v>15</v>
      </c>
      <c r="C34" s="30"/>
      <c r="D34" s="33" t="s">
        <v>53</v>
      </c>
      <c r="E34" s="33" t="s">
        <v>53</v>
      </c>
      <c r="F34" s="13" t="s">
        <v>12</v>
      </c>
      <c r="G34" s="3">
        <f>G24</f>
        <v>920002.7</v>
      </c>
      <c r="H34" s="3">
        <v>0</v>
      </c>
      <c r="I34" s="3">
        <f>I24</f>
        <v>920002.7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2" t="s">
        <v>14</v>
      </c>
    </row>
    <row r="35" spans="1:17" ht="15">
      <c r="A35" s="30"/>
      <c r="B35" s="29"/>
      <c r="C35" s="30"/>
      <c r="D35" s="34"/>
      <c r="E35" s="34"/>
      <c r="F35" s="13">
        <v>2017</v>
      </c>
      <c r="G35" s="3">
        <f aca="true" t="shared" si="5" ref="G35:G43">G25</f>
        <v>50000</v>
      </c>
      <c r="H35" s="3">
        <v>0</v>
      </c>
      <c r="I35" s="3">
        <f aca="true" t="shared" si="6" ref="I35:I43">I25</f>
        <v>50000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2"/>
    </row>
    <row r="36" spans="1:17" ht="15">
      <c r="A36" s="30"/>
      <c r="B36" s="29"/>
      <c r="C36" s="30"/>
      <c r="D36" s="34"/>
      <c r="E36" s="34"/>
      <c r="F36" s="13">
        <v>2018</v>
      </c>
      <c r="G36" s="3">
        <f t="shared" si="5"/>
        <v>36961.6</v>
      </c>
      <c r="H36" s="3">
        <v>0</v>
      </c>
      <c r="I36" s="3">
        <f t="shared" si="6"/>
        <v>36961.6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2"/>
    </row>
    <row r="37" spans="1:17" ht="15">
      <c r="A37" s="30"/>
      <c r="B37" s="29"/>
      <c r="C37" s="30"/>
      <c r="D37" s="34"/>
      <c r="E37" s="34"/>
      <c r="F37" s="13">
        <v>2019</v>
      </c>
      <c r="G37" s="3">
        <f t="shared" si="5"/>
        <v>58328.4</v>
      </c>
      <c r="H37" s="3">
        <v>0</v>
      </c>
      <c r="I37" s="3">
        <f t="shared" si="6"/>
        <v>58328.4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2"/>
    </row>
    <row r="38" spans="1:17" ht="15">
      <c r="A38" s="30"/>
      <c r="B38" s="29"/>
      <c r="C38" s="30"/>
      <c r="D38" s="34"/>
      <c r="E38" s="34"/>
      <c r="F38" s="13">
        <v>2020</v>
      </c>
      <c r="G38" s="3">
        <f t="shared" si="5"/>
        <v>93367.3</v>
      </c>
      <c r="H38" s="3">
        <v>0</v>
      </c>
      <c r="I38" s="3">
        <f t="shared" si="6"/>
        <v>93367.3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2"/>
    </row>
    <row r="39" spans="1:17" ht="15">
      <c r="A39" s="30"/>
      <c r="B39" s="29"/>
      <c r="C39" s="30"/>
      <c r="D39" s="34"/>
      <c r="E39" s="34"/>
      <c r="F39" s="13">
        <v>2021</v>
      </c>
      <c r="G39" s="3">
        <f t="shared" si="5"/>
        <v>150476.5</v>
      </c>
      <c r="H39" s="3">
        <v>0</v>
      </c>
      <c r="I39" s="3">
        <f t="shared" si="6"/>
        <v>150476.5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2"/>
    </row>
    <row r="40" spans="1:17" ht="15">
      <c r="A40" s="30"/>
      <c r="B40" s="29"/>
      <c r="C40" s="30"/>
      <c r="D40" s="34"/>
      <c r="E40" s="34"/>
      <c r="F40" s="13">
        <v>2022</v>
      </c>
      <c r="G40" s="3">
        <f t="shared" si="5"/>
        <v>261658.6</v>
      </c>
      <c r="H40" s="3">
        <v>0</v>
      </c>
      <c r="I40" s="3">
        <f t="shared" si="6"/>
        <v>261658.6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2"/>
    </row>
    <row r="41" spans="1:17" ht="15">
      <c r="A41" s="30"/>
      <c r="B41" s="29"/>
      <c r="C41" s="30"/>
      <c r="D41" s="34"/>
      <c r="E41" s="34"/>
      <c r="F41" s="13">
        <v>2023</v>
      </c>
      <c r="G41" s="3">
        <f t="shared" si="5"/>
        <v>269210.3</v>
      </c>
      <c r="H41" s="3">
        <v>0</v>
      </c>
      <c r="I41" s="3">
        <f t="shared" si="6"/>
        <v>269210.3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2"/>
    </row>
    <row r="42" spans="1:17" ht="15">
      <c r="A42" s="30"/>
      <c r="B42" s="29"/>
      <c r="C42" s="30"/>
      <c r="D42" s="34"/>
      <c r="E42" s="34"/>
      <c r="F42" s="13">
        <v>2024</v>
      </c>
      <c r="G42" s="3">
        <f t="shared" si="5"/>
        <v>0</v>
      </c>
      <c r="H42" s="3">
        <v>0</v>
      </c>
      <c r="I42" s="3">
        <f t="shared" si="6"/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2"/>
    </row>
    <row r="43" spans="1:17" ht="15">
      <c r="A43" s="30"/>
      <c r="B43" s="29"/>
      <c r="C43" s="30"/>
      <c r="D43" s="35"/>
      <c r="E43" s="35"/>
      <c r="F43" s="13">
        <v>2025</v>
      </c>
      <c r="G43" s="3">
        <f t="shared" si="5"/>
        <v>0</v>
      </c>
      <c r="H43" s="3">
        <v>0</v>
      </c>
      <c r="I43" s="3">
        <f t="shared" si="6"/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2"/>
    </row>
    <row r="44" spans="1:17" ht="15.75" customHeight="1">
      <c r="A44" s="14" t="s">
        <v>27</v>
      </c>
      <c r="B44" s="27" t="s">
        <v>49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8.75" customHeight="1">
      <c r="A45" s="26" t="s">
        <v>28</v>
      </c>
      <c r="B45" s="27" t="s">
        <v>41</v>
      </c>
      <c r="C45" s="27" t="s">
        <v>56</v>
      </c>
      <c r="D45" s="33" t="s">
        <v>51</v>
      </c>
      <c r="E45" s="33" t="s">
        <v>52</v>
      </c>
      <c r="F45" s="13" t="s">
        <v>12</v>
      </c>
      <c r="G45" s="15">
        <f aca="true" t="shared" si="7" ref="G45:H54">I45+K45+M45+O45</f>
        <v>8817.7</v>
      </c>
      <c r="H45" s="15">
        <f t="shared" si="7"/>
        <v>6801.900000000001</v>
      </c>
      <c r="I45" s="15">
        <f>SUM(I46:I54)</f>
        <v>8817.7</v>
      </c>
      <c r="J45" s="15">
        <f>SUM(J46:J54)</f>
        <v>6801.900000000001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16"/>
    </row>
    <row r="46" spans="1:17" ht="26.25" customHeight="1">
      <c r="A46" s="26"/>
      <c r="B46" s="27"/>
      <c r="C46" s="27"/>
      <c r="D46" s="34"/>
      <c r="E46" s="34"/>
      <c r="F46" s="2">
        <v>2017</v>
      </c>
      <c r="G46" s="5">
        <f t="shared" si="7"/>
        <v>7564.2</v>
      </c>
      <c r="H46" s="5">
        <f t="shared" si="7"/>
        <v>5968.6</v>
      </c>
      <c r="I46" s="5">
        <v>7564.2</v>
      </c>
      <c r="J46" s="5">
        <v>5968.6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7" t="s">
        <v>16</v>
      </c>
    </row>
    <row r="47" spans="1:17" ht="25.5" customHeight="1">
      <c r="A47" s="26"/>
      <c r="B47" s="27"/>
      <c r="C47" s="27"/>
      <c r="D47" s="34"/>
      <c r="E47" s="34"/>
      <c r="F47" s="2">
        <v>2018</v>
      </c>
      <c r="G47" s="5">
        <f t="shared" si="7"/>
        <v>586.8</v>
      </c>
      <c r="H47" s="5">
        <f t="shared" si="7"/>
        <v>475</v>
      </c>
      <c r="I47" s="5">
        <v>586.8</v>
      </c>
      <c r="J47" s="5">
        <v>475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17" t="s">
        <v>17</v>
      </c>
    </row>
    <row r="48" spans="1:17" ht="21.75" customHeight="1">
      <c r="A48" s="26"/>
      <c r="B48" s="27"/>
      <c r="C48" s="27"/>
      <c r="D48" s="34"/>
      <c r="E48" s="34"/>
      <c r="F48" s="2">
        <v>2019</v>
      </c>
      <c r="G48" s="5">
        <f t="shared" si="7"/>
        <v>500</v>
      </c>
      <c r="H48" s="5">
        <f t="shared" si="7"/>
        <v>191.6</v>
      </c>
      <c r="I48" s="4">
        <v>500</v>
      </c>
      <c r="J48" s="4">
        <f>6+185.6</f>
        <v>191.6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17" t="s">
        <v>17</v>
      </c>
    </row>
    <row r="49" spans="1:17" ht="15">
      <c r="A49" s="26"/>
      <c r="B49" s="27"/>
      <c r="C49" s="27"/>
      <c r="D49" s="34"/>
      <c r="E49" s="34"/>
      <c r="F49" s="2">
        <v>2020</v>
      </c>
      <c r="G49" s="5">
        <f t="shared" si="7"/>
        <v>0</v>
      </c>
      <c r="H49" s="5">
        <f t="shared" si="7"/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18"/>
    </row>
    <row r="50" spans="1:17" ht="22.5">
      <c r="A50" s="26"/>
      <c r="B50" s="27"/>
      <c r="C50" s="27"/>
      <c r="D50" s="34"/>
      <c r="E50" s="34"/>
      <c r="F50" s="2">
        <v>2021</v>
      </c>
      <c r="G50" s="5">
        <f t="shared" si="7"/>
        <v>166.7</v>
      </c>
      <c r="H50" s="5">
        <f t="shared" si="7"/>
        <v>166.7</v>
      </c>
      <c r="I50" s="4">
        <v>166.7</v>
      </c>
      <c r="J50" s="4">
        <v>166.7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17" t="s">
        <v>19</v>
      </c>
    </row>
    <row r="51" spans="1:17" ht="15">
      <c r="A51" s="26"/>
      <c r="B51" s="27"/>
      <c r="C51" s="27"/>
      <c r="D51" s="34"/>
      <c r="E51" s="34"/>
      <c r="F51" s="2">
        <v>2022</v>
      </c>
      <c r="G51" s="5">
        <f t="shared" si="7"/>
        <v>0</v>
      </c>
      <c r="H51" s="5">
        <f t="shared" si="7"/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19"/>
    </row>
    <row r="52" spans="1:17" ht="15">
      <c r="A52" s="26"/>
      <c r="B52" s="27"/>
      <c r="C52" s="27"/>
      <c r="D52" s="34"/>
      <c r="E52" s="34"/>
      <c r="F52" s="2">
        <v>2023</v>
      </c>
      <c r="G52" s="5">
        <f t="shared" si="7"/>
        <v>0</v>
      </c>
      <c r="H52" s="5">
        <f t="shared" si="7"/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19"/>
    </row>
    <row r="53" spans="1:17" ht="15">
      <c r="A53" s="26"/>
      <c r="B53" s="27"/>
      <c r="C53" s="27"/>
      <c r="D53" s="34"/>
      <c r="E53" s="34"/>
      <c r="F53" s="2">
        <v>2024</v>
      </c>
      <c r="G53" s="5">
        <f t="shared" si="7"/>
        <v>0</v>
      </c>
      <c r="H53" s="5">
        <f t="shared" si="7"/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19"/>
    </row>
    <row r="54" spans="1:17" ht="15">
      <c r="A54" s="26"/>
      <c r="B54" s="27"/>
      <c r="C54" s="27"/>
      <c r="D54" s="35"/>
      <c r="E54" s="35"/>
      <c r="F54" s="2">
        <v>2025</v>
      </c>
      <c r="G54" s="5">
        <f t="shared" si="7"/>
        <v>0</v>
      </c>
      <c r="H54" s="5">
        <f t="shared" si="7"/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20"/>
    </row>
    <row r="55" spans="1:17" ht="21.75" customHeight="1">
      <c r="A55" s="26" t="s">
        <v>29</v>
      </c>
      <c r="B55" s="27" t="s">
        <v>43</v>
      </c>
      <c r="C55" s="27" t="s">
        <v>57</v>
      </c>
      <c r="D55" s="33" t="s">
        <v>51</v>
      </c>
      <c r="E55" s="33" t="s">
        <v>52</v>
      </c>
      <c r="F55" s="13" t="s">
        <v>12</v>
      </c>
      <c r="G55" s="3">
        <f>G60+G65+G68+G73+G78+G83+G88+G93+G94</f>
        <v>22859.9</v>
      </c>
      <c r="H55" s="3">
        <f>H60+H65+H68+H73+H78+H83+H88+H93+H94</f>
        <v>10594.5</v>
      </c>
      <c r="I55" s="3">
        <f>I60+I65+I68+I73+I78+I83+I88</f>
        <v>20839.7</v>
      </c>
      <c r="J55" s="3">
        <f>J60+J65+J68+J73+J78+J83+J88</f>
        <v>10594.5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16"/>
    </row>
    <row r="56" spans="1:17" ht="27" customHeight="1">
      <c r="A56" s="26"/>
      <c r="B56" s="27"/>
      <c r="C56" s="27"/>
      <c r="D56" s="40"/>
      <c r="E56" s="40"/>
      <c r="F56" s="2">
        <v>2017</v>
      </c>
      <c r="G56" s="4">
        <f aca="true" t="shared" si="8" ref="G56:H75">I56+K56+M56+O56</f>
        <v>403.7</v>
      </c>
      <c r="H56" s="4">
        <f t="shared" si="8"/>
        <v>346.9</v>
      </c>
      <c r="I56" s="4">
        <v>403.7</v>
      </c>
      <c r="J56" s="4">
        <v>346.9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17" t="s">
        <v>17</v>
      </c>
    </row>
    <row r="57" spans="1:17" ht="23.25" customHeight="1">
      <c r="A57" s="26"/>
      <c r="B57" s="27"/>
      <c r="C57" s="27"/>
      <c r="D57" s="40"/>
      <c r="E57" s="40"/>
      <c r="F57" s="2">
        <v>2017</v>
      </c>
      <c r="G57" s="4">
        <f t="shared" si="8"/>
        <v>892.2</v>
      </c>
      <c r="H57" s="4">
        <f t="shared" si="8"/>
        <v>871.7</v>
      </c>
      <c r="I57" s="4">
        <v>892.2</v>
      </c>
      <c r="J57" s="4">
        <v>871.7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17" t="s">
        <v>18</v>
      </c>
    </row>
    <row r="58" spans="1:17" ht="23.25" customHeight="1">
      <c r="A58" s="26"/>
      <c r="B58" s="27"/>
      <c r="C58" s="27"/>
      <c r="D58" s="40"/>
      <c r="E58" s="40"/>
      <c r="F58" s="2">
        <v>2017</v>
      </c>
      <c r="G58" s="4">
        <f t="shared" si="8"/>
        <v>1052.2</v>
      </c>
      <c r="H58" s="4">
        <f t="shared" si="8"/>
        <v>1046.8</v>
      </c>
      <c r="I58" s="4">
        <v>1052.2</v>
      </c>
      <c r="J58" s="4">
        <v>1046.8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17" t="s">
        <v>19</v>
      </c>
    </row>
    <row r="59" spans="1:17" ht="21" customHeight="1">
      <c r="A59" s="26"/>
      <c r="B59" s="27"/>
      <c r="C59" s="27"/>
      <c r="D59" s="40"/>
      <c r="E59" s="40"/>
      <c r="F59" s="2">
        <v>2017</v>
      </c>
      <c r="G59" s="4">
        <f t="shared" si="8"/>
        <v>1281.8</v>
      </c>
      <c r="H59" s="4">
        <f t="shared" si="8"/>
        <v>75</v>
      </c>
      <c r="I59" s="4">
        <v>1281.8</v>
      </c>
      <c r="J59" s="4">
        <v>75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17" t="s">
        <v>16</v>
      </c>
    </row>
    <row r="60" spans="1:17" ht="25.5">
      <c r="A60" s="26"/>
      <c r="B60" s="27"/>
      <c r="C60" s="27"/>
      <c r="D60" s="40"/>
      <c r="E60" s="40"/>
      <c r="F60" s="13" t="s">
        <v>20</v>
      </c>
      <c r="G60" s="3">
        <f t="shared" si="8"/>
        <v>3629.9000000000005</v>
      </c>
      <c r="H60" s="3">
        <f t="shared" si="8"/>
        <v>2340.3999999999996</v>
      </c>
      <c r="I60" s="3">
        <f>SUM(I56:I59)</f>
        <v>3629.9000000000005</v>
      </c>
      <c r="J60" s="3">
        <f>SUM(J56:J59)</f>
        <v>2340.3999999999996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21"/>
    </row>
    <row r="61" spans="1:17" ht="22.5" customHeight="1">
      <c r="A61" s="26"/>
      <c r="B61" s="27"/>
      <c r="C61" s="27"/>
      <c r="D61" s="40"/>
      <c r="E61" s="40"/>
      <c r="F61" s="2">
        <v>2018</v>
      </c>
      <c r="G61" s="4">
        <f t="shared" si="8"/>
        <v>400</v>
      </c>
      <c r="H61" s="4">
        <f t="shared" si="8"/>
        <v>354.7</v>
      </c>
      <c r="I61" s="4">
        <v>400</v>
      </c>
      <c r="J61" s="4">
        <v>354.7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17" t="s">
        <v>17</v>
      </c>
    </row>
    <row r="62" spans="1:17" ht="21" customHeight="1">
      <c r="A62" s="26"/>
      <c r="B62" s="27"/>
      <c r="C62" s="27"/>
      <c r="D62" s="40"/>
      <c r="E62" s="40"/>
      <c r="F62" s="2">
        <v>2018</v>
      </c>
      <c r="G62" s="4">
        <f t="shared" si="8"/>
        <v>1271.1</v>
      </c>
      <c r="H62" s="4">
        <f t="shared" si="8"/>
        <v>1122.4</v>
      </c>
      <c r="I62" s="4">
        <v>1271.1</v>
      </c>
      <c r="J62" s="4">
        <v>1122.4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17" t="s">
        <v>18</v>
      </c>
    </row>
    <row r="63" spans="1:17" ht="22.5" customHeight="1">
      <c r="A63" s="26"/>
      <c r="B63" s="27"/>
      <c r="C63" s="27"/>
      <c r="D63" s="40"/>
      <c r="E63" s="40"/>
      <c r="F63" s="2">
        <v>2018</v>
      </c>
      <c r="G63" s="4">
        <f t="shared" si="8"/>
        <v>108.8</v>
      </c>
      <c r="H63" s="4">
        <f t="shared" si="8"/>
        <v>108.8</v>
      </c>
      <c r="I63" s="4">
        <v>108.8</v>
      </c>
      <c r="J63" s="4">
        <v>108.8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17" t="s">
        <v>19</v>
      </c>
    </row>
    <row r="64" spans="1:17" ht="21.75" customHeight="1">
      <c r="A64" s="26"/>
      <c r="B64" s="27"/>
      <c r="C64" s="27"/>
      <c r="D64" s="40"/>
      <c r="E64" s="40"/>
      <c r="F64" s="2">
        <v>2018</v>
      </c>
      <c r="G64" s="4">
        <f t="shared" si="8"/>
        <v>1464.5</v>
      </c>
      <c r="H64" s="4">
        <f t="shared" si="8"/>
        <v>992.6</v>
      </c>
      <c r="I64" s="4">
        <v>1464.5</v>
      </c>
      <c r="J64" s="4">
        <v>992.6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17" t="s">
        <v>16</v>
      </c>
    </row>
    <row r="65" spans="1:17" ht="25.5">
      <c r="A65" s="26"/>
      <c r="B65" s="27"/>
      <c r="C65" s="27"/>
      <c r="D65" s="40"/>
      <c r="E65" s="40"/>
      <c r="F65" s="13" t="s">
        <v>21</v>
      </c>
      <c r="G65" s="3">
        <f t="shared" si="8"/>
        <v>3244.3999999999996</v>
      </c>
      <c r="H65" s="3">
        <f t="shared" si="8"/>
        <v>2578.5</v>
      </c>
      <c r="I65" s="3">
        <f>SUM(I61:I64)</f>
        <v>3244.3999999999996</v>
      </c>
      <c r="J65" s="3">
        <f>SUM(J61:J64)</f>
        <v>2578.5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21"/>
    </row>
    <row r="66" spans="1:17" ht="22.5">
      <c r="A66" s="26"/>
      <c r="B66" s="27"/>
      <c r="C66" s="27"/>
      <c r="D66" s="40"/>
      <c r="E66" s="40"/>
      <c r="F66" s="2">
        <v>2019</v>
      </c>
      <c r="G66" s="4">
        <f t="shared" si="8"/>
        <v>676.5</v>
      </c>
      <c r="H66" s="4">
        <f t="shared" si="8"/>
        <v>351.4</v>
      </c>
      <c r="I66" s="4">
        <v>676.5</v>
      </c>
      <c r="J66" s="4">
        <f>531.4-180</f>
        <v>351.4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17" t="s">
        <v>18</v>
      </c>
    </row>
    <row r="67" spans="1:17" ht="22.5">
      <c r="A67" s="26"/>
      <c r="B67" s="27"/>
      <c r="C67" s="27"/>
      <c r="D67" s="40"/>
      <c r="E67" s="40"/>
      <c r="F67" s="2">
        <v>2019</v>
      </c>
      <c r="G67" s="4">
        <f t="shared" si="8"/>
        <v>166.7</v>
      </c>
      <c r="H67" s="4">
        <f t="shared" si="8"/>
        <v>113.9</v>
      </c>
      <c r="I67" s="4">
        <v>166.7</v>
      </c>
      <c r="J67" s="4">
        <v>113.9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17" t="s">
        <v>19</v>
      </c>
    </row>
    <row r="68" spans="1:17" ht="25.5">
      <c r="A68" s="26"/>
      <c r="B68" s="27"/>
      <c r="C68" s="27"/>
      <c r="D68" s="40"/>
      <c r="E68" s="40"/>
      <c r="F68" s="13" t="s">
        <v>31</v>
      </c>
      <c r="G68" s="3">
        <f t="shared" si="8"/>
        <v>843.2</v>
      </c>
      <c r="H68" s="3">
        <f t="shared" si="8"/>
        <v>465.29999999999995</v>
      </c>
      <c r="I68" s="3">
        <f>I66+I67</f>
        <v>843.2</v>
      </c>
      <c r="J68" s="3">
        <f>J66+J67</f>
        <v>465.29999999999995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17"/>
    </row>
    <row r="69" spans="1:17" ht="22.5">
      <c r="A69" s="26"/>
      <c r="B69" s="27"/>
      <c r="C69" s="27"/>
      <c r="D69" s="40"/>
      <c r="E69" s="40"/>
      <c r="F69" s="2">
        <v>2020</v>
      </c>
      <c r="G69" s="4">
        <v>500</v>
      </c>
      <c r="H69" s="4">
        <f>J69</f>
        <v>381.09999999999997</v>
      </c>
      <c r="I69" s="4">
        <v>500</v>
      </c>
      <c r="J69" s="4">
        <f>33.4+347.7</f>
        <v>381.09999999999997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17" t="s">
        <v>17</v>
      </c>
    </row>
    <row r="70" spans="1:17" ht="22.5">
      <c r="A70" s="26"/>
      <c r="B70" s="27"/>
      <c r="C70" s="27"/>
      <c r="D70" s="40"/>
      <c r="E70" s="40"/>
      <c r="F70" s="2">
        <v>2020</v>
      </c>
      <c r="G70" s="4">
        <f t="shared" si="8"/>
        <v>829.6</v>
      </c>
      <c r="H70" s="4">
        <f>J70</f>
        <v>475.3</v>
      </c>
      <c r="I70" s="4">
        <v>829.6</v>
      </c>
      <c r="J70" s="4">
        <v>475.3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17" t="s">
        <v>18</v>
      </c>
    </row>
    <row r="71" spans="1:17" ht="22.5">
      <c r="A71" s="26"/>
      <c r="B71" s="27"/>
      <c r="C71" s="27"/>
      <c r="D71" s="40"/>
      <c r="E71" s="40"/>
      <c r="F71" s="2">
        <v>2020</v>
      </c>
      <c r="G71" s="4">
        <f t="shared" si="8"/>
        <v>1048.9</v>
      </c>
      <c r="H71" s="4">
        <f>J71</f>
        <v>166.7</v>
      </c>
      <c r="I71" s="4">
        <v>1048.9</v>
      </c>
      <c r="J71" s="4">
        <v>166.7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17" t="s">
        <v>19</v>
      </c>
    </row>
    <row r="72" spans="1:17" ht="22.5">
      <c r="A72" s="26"/>
      <c r="B72" s="27"/>
      <c r="C72" s="27"/>
      <c r="D72" s="40"/>
      <c r="E72" s="40"/>
      <c r="F72" s="2">
        <v>2020</v>
      </c>
      <c r="G72" s="4">
        <f>I72+K72+M72+O72</f>
        <v>1750</v>
      </c>
      <c r="H72" s="4">
        <f>J72</f>
        <v>180.3</v>
      </c>
      <c r="I72" s="4">
        <v>1750</v>
      </c>
      <c r="J72" s="4">
        <v>180.3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17" t="s">
        <v>16</v>
      </c>
    </row>
    <row r="73" spans="1:17" ht="25.5">
      <c r="A73" s="26"/>
      <c r="B73" s="27"/>
      <c r="C73" s="27"/>
      <c r="D73" s="40"/>
      <c r="E73" s="40"/>
      <c r="F73" s="13" t="s">
        <v>32</v>
      </c>
      <c r="G73" s="3">
        <f>I73</f>
        <v>4128.5</v>
      </c>
      <c r="H73" s="3">
        <f>J73</f>
        <v>1203.3999999999999</v>
      </c>
      <c r="I73" s="3">
        <f>SUM(I69:I72)</f>
        <v>4128.5</v>
      </c>
      <c r="J73" s="3">
        <f>J69+J70+J71+J72</f>
        <v>1203.3999999999999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17"/>
    </row>
    <row r="74" spans="1:17" ht="22.5">
      <c r="A74" s="26"/>
      <c r="B74" s="27"/>
      <c r="C74" s="27"/>
      <c r="D74" s="40"/>
      <c r="E74" s="40"/>
      <c r="F74" s="2">
        <v>2021</v>
      </c>
      <c r="G74" s="4">
        <v>410.5</v>
      </c>
      <c r="H74" s="4">
        <f>J74+L74+N74+P74</f>
        <v>410.5</v>
      </c>
      <c r="I74" s="4">
        <v>410.5</v>
      </c>
      <c r="J74" s="4">
        <v>410.5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17" t="s">
        <v>17</v>
      </c>
    </row>
    <row r="75" spans="1:17" ht="22.5">
      <c r="A75" s="26"/>
      <c r="B75" s="27"/>
      <c r="C75" s="27"/>
      <c r="D75" s="40"/>
      <c r="E75" s="40"/>
      <c r="F75" s="2">
        <v>2021</v>
      </c>
      <c r="G75" s="4">
        <f t="shared" si="8"/>
        <v>270.2</v>
      </c>
      <c r="H75" s="4">
        <f>J75+L75+N75+P75</f>
        <v>270.2</v>
      </c>
      <c r="I75" s="9">
        <v>270.2</v>
      </c>
      <c r="J75" s="4">
        <v>270.2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17" t="s">
        <v>18</v>
      </c>
    </row>
    <row r="76" spans="1:17" ht="22.5">
      <c r="A76" s="26"/>
      <c r="B76" s="27"/>
      <c r="C76" s="27"/>
      <c r="D76" s="40"/>
      <c r="E76" s="40"/>
      <c r="F76" s="2">
        <v>2021</v>
      </c>
      <c r="G76" s="4">
        <f aca="true" t="shared" si="9" ref="G76:H78">I76</f>
        <v>2141.1</v>
      </c>
      <c r="H76" s="4">
        <f>J76</f>
        <v>0</v>
      </c>
      <c r="I76" s="9">
        <f>166.7+1974.4</f>
        <v>2141.1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17" t="s">
        <v>19</v>
      </c>
    </row>
    <row r="77" spans="1:17" ht="22.5">
      <c r="A77" s="26"/>
      <c r="B77" s="27"/>
      <c r="C77" s="27"/>
      <c r="D77" s="40"/>
      <c r="E77" s="40"/>
      <c r="F77" s="2">
        <v>2021</v>
      </c>
      <c r="G77" s="4">
        <f t="shared" si="9"/>
        <v>1620</v>
      </c>
      <c r="H77" s="4">
        <f t="shared" si="9"/>
        <v>531.5</v>
      </c>
      <c r="I77" s="9">
        <v>1620</v>
      </c>
      <c r="J77" s="4">
        <v>531.5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17" t="s">
        <v>16</v>
      </c>
    </row>
    <row r="78" spans="1:17" ht="25.5">
      <c r="A78" s="26"/>
      <c r="B78" s="27"/>
      <c r="C78" s="27"/>
      <c r="D78" s="40"/>
      <c r="E78" s="40"/>
      <c r="F78" s="13" t="s">
        <v>33</v>
      </c>
      <c r="G78" s="3">
        <f t="shared" si="9"/>
        <v>4441.8</v>
      </c>
      <c r="H78" s="3">
        <f t="shared" si="9"/>
        <v>1212.2</v>
      </c>
      <c r="I78" s="3">
        <f>SUM(I74:I77)</f>
        <v>4441.8</v>
      </c>
      <c r="J78" s="3">
        <f>SUM(J74:J77)</f>
        <v>1212.2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17"/>
    </row>
    <row r="79" spans="1:17" ht="22.5">
      <c r="A79" s="26"/>
      <c r="B79" s="27"/>
      <c r="C79" s="27"/>
      <c r="D79" s="40"/>
      <c r="E79" s="40"/>
      <c r="F79" s="2">
        <v>2022</v>
      </c>
      <c r="G79" s="4">
        <v>500</v>
      </c>
      <c r="H79" s="4">
        <f>J79+L79+N79+P79</f>
        <v>500</v>
      </c>
      <c r="I79" s="9">
        <v>500</v>
      </c>
      <c r="J79" s="4">
        <f>19.2+480.8</f>
        <v>500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17" t="s">
        <v>17</v>
      </c>
    </row>
    <row r="80" spans="1:17" ht="22.5">
      <c r="A80" s="26"/>
      <c r="B80" s="27"/>
      <c r="C80" s="27"/>
      <c r="D80" s="40"/>
      <c r="E80" s="40"/>
      <c r="F80" s="2">
        <v>2022</v>
      </c>
      <c r="G80" s="4">
        <f>I80+K80+M80+O80</f>
        <v>398.3</v>
      </c>
      <c r="H80" s="4">
        <f>J80+L80+N80+P80</f>
        <v>398.3</v>
      </c>
      <c r="I80" s="9">
        <v>398.3</v>
      </c>
      <c r="J80" s="4">
        <f>31.3+367</f>
        <v>398.3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17" t="s">
        <v>18</v>
      </c>
    </row>
    <row r="81" spans="1:17" ht="22.5">
      <c r="A81" s="26"/>
      <c r="B81" s="27"/>
      <c r="C81" s="27"/>
      <c r="D81" s="40"/>
      <c r="E81" s="40"/>
      <c r="F81" s="2">
        <v>2022</v>
      </c>
      <c r="G81" s="4">
        <f>I81</f>
        <v>166.7</v>
      </c>
      <c r="H81" s="4">
        <f>J81</f>
        <v>166.7</v>
      </c>
      <c r="I81" s="9">
        <v>166.7</v>
      </c>
      <c r="J81" s="4">
        <v>166.7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17" t="s">
        <v>19</v>
      </c>
    </row>
    <row r="82" spans="1:17" ht="22.5">
      <c r="A82" s="26"/>
      <c r="B82" s="27"/>
      <c r="C82" s="27"/>
      <c r="D82" s="40"/>
      <c r="E82" s="40"/>
      <c r="F82" s="2">
        <v>2022</v>
      </c>
      <c r="G82" s="4">
        <f>I82</f>
        <v>1300</v>
      </c>
      <c r="H82" s="4">
        <f>J82</f>
        <v>531.5</v>
      </c>
      <c r="I82" s="9">
        <v>1300</v>
      </c>
      <c r="J82" s="4">
        <v>531.5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17" t="s">
        <v>16</v>
      </c>
    </row>
    <row r="83" spans="1:17" ht="25.5">
      <c r="A83" s="26"/>
      <c r="B83" s="27"/>
      <c r="C83" s="27"/>
      <c r="D83" s="40"/>
      <c r="E83" s="40"/>
      <c r="F83" s="13" t="s">
        <v>34</v>
      </c>
      <c r="G83" s="3">
        <f>SUM(G79:G82)</f>
        <v>2365</v>
      </c>
      <c r="H83" s="3">
        <f aca="true" t="shared" si="10" ref="H83:P83">SUM(H79:H82)</f>
        <v>1596.5</v>
      </c>
      <c r="I83" s="3">
        <f t="shared" si="10"/>
        <v>2365</v>
      </c>
      <c r="J83" s="3">
        <f t="shared" si="10"/>
        <v>1596.5</v>
      </c>
      <c r="K83" s="3">
        <f t="shared" si="10"/>
        <v>0</v>
      </c>
      <c r="L83" s="3">
        <f t="shared" si="10"/>
        <v>0</v>
      </c>
      <c r="M83" s="3">
        <f t="shared" si="10"/>
        <v>0</v>
      </c>
      <c r="N83" s="3">
        <f t="shared" si="10"/>
        <v>0</v>
      </c>
      <c r="O83" s="3">
        <f t="shared" si="10"/>
        <v>0</v>
      </c>
      <c r="P83" s="3">
        <f t="shared" si="10"/>
        <v>0</v>
      </c>
      <c r="Q83" s="16"/>
    </row>
    <row r="84" spans="1:17" ht="22.5">
      <c r="A84" s="26"/>
      <c r="B84" s="27"/>
      <c r="C84" s="27"/>
      <c r="D84" s="40"/>
      <c r="E84" s="40"/>
      <c r="F84" s="2">
        <v>2023</v>
      </c>
      <c r="G84" s="4">
        <f aca="true" t="shared" si="11" ref="G84:H94">I84+K84+M84+O84</f>
        <v>500</v>
      </c>
      <c r="H84" s="4">
        <f t="shared" si="11"/>
        <v>500</v>
      </c>
      <c r="I84" s="9">
        <v>500</v>
      </c>
      <c r="J84" s="4">
        <f>19.2+480.8</f>
        <v>500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17" t="s">
        <v>17</v>
      </c>
    </row>
    <row r="85" spans="1:17" ht="22.5">
      <c r="A85" s="26"/>
      <c r="B85" s="27"/>
      <c r="C85" s="27"/>
      <c r="D85" s="40"/>
      <c r="E85" s="40"/>
      <c r="F85" s="2">
        <v>2023</v>
      </c>
      <c r="G85" s="4">
        <f t="shared" si="11"/>
        <v>270.2</v>
      </c>
      <c r="H85" s="4">
        <f t="shared" si="11"/>
        <v>0</v>
      </c>
      <c r="I85" s="9">
        <v>270.2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17" t="s">
        <v>18</v>
      </c>
    </row>
    <row r="86" spans="1:17" ht="22.5">
      <c r="A86" s="26"/>
      <c r="B86" s="27"/>
      <c r="C86" s="27"/>
      <c r="D86" s="40"/>
      <c r="E86" s="40"/>
      <c r="F86" s="2">
        <v>2023</v>
      </c>
      <c r="G86" s="4">
        <v>166.7</v>
      </c>
      <c r="H86" s="4">
        <f t="shared" si="11"/>
        <v>166.7</v>
      </c>
      <c r="I86" s="9">
        <v>166.7</v>
      </c>
      <c r="J86" s="4">
        <v>166.7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17" t="s">
        <v>19</v>
      </c>
    </row>
    <row r="87" spans="1:17" ht="22.5">
      <c r="A87" s="26"/>
      <c r="B87" s="27"/>
      <c r="C87" s="27"/>
      <c r="D87" s="40"/>
      <c r="E87" s="40"/>
      <c r="F87" s="2">
        <v>2023</v>
      </c>
      <c r="G87" s="4">
        <f t="shared" si="11"/>
        <v>1250</v>
      </c>
      <c r="H87" s="4">
        <f t="shared" si="11"/>
        <v>531.5</v>
      </c>
      <c r="I87" s="9">
        <v>1250</v>
      </c>
      <c r="J87" s="4">
        <v>531.5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17" t="s">
        <v>16</v>
      </c>
    </row>
    <row r="88" spans="1:17" ht="25.5">
      <c r="A88" s="26"/>
      <c r="B88" s="27"/>
      <c r="C88" s="27"/>
      <c r="D88" s="40"/>
      <c r="E88" s="40"/>
      <c r="F88" s="13" t="s">
        <v>44</v>
      </c>
      <c r="G88" s="3">
        <f aca="true" t="shared" si="12" ref="G88:H92">I88+K88+M88+O88</f>
        <v>2186.9</v>
      </c>
      <c r="H88" s="3">
        <f t="shared" si="12"/>
        <v>1198.2</v>
      </c>
      <c r="I88" s="3">
        <f>I84+I85+I86+I87</f>
        <v>2186.9</v>
      </c>
      <c r="J88" s="3">
        <f>J84+J85+J86+J87</f>
        <v>1198.2</v>
      </c>
      <c r="K88" s="3">
        <f aca="true" t="shared" si="13" ref="K88:P88">K84+K85+K86+K87</f>
        <v>0</v>
      </c>
      <c r="L88" s="3">
        <f t="shared" si="13"/>
        <v>0</v>
      </c>
      <c r="M88" s="3">
        <f t="shared" si="13"/>
        <v>0</v>
      </c>
      <c r="N88" s="3">
        <f t="shared" si="13"/>
        <v>0</v>
      </c>
      <c r="O88" s="3">
        <f t="shared" si="13"/>
        <v>0</v>
      </c>
      <c r="P88" s="3">
        <f t="shared" si="13"/>
        <v>0</v>
      </c>
      <c r="Q88" s="22"/>
    </row>
    <row r="89" spans="1:17" ht="22.5">
      <c r="A89" s="26"/>
      <c r="B89" s="27"/>
      <c r="C89" s="27"/>
      <c r="D89" s="40"/>
      <c r="E89" s="40"/>
      <c r="F89" s="2">
        <v>2024</v>
      </c>
      <c r="G89" s="4">
        <f t="shared" si="12"/>
        <v>500</v>
      </c>
      <c r="H89" s="4">
        <f t="shared" si="12"/>
        <v>0</v>
      </c>
      <c r="I89" s="9">
        <v>500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17" t="s">
        <v>17</v>
      </c>
    </row>
    <row r="90" spans="1:17" ht="22.5">
      <c r="A90" s="26"/>
      <c r="B90" s="27"/>
      <c r="C90" s="27"/>
      <c r="D90" s="40"/>
      <c r="E90" s="40"/>
      <c r="F90" s="2">
        <v>2024</v>
      </c>
      <c r="G90" s="4">
        <f t="shared" si="12"/>
        <v>270.2</v>
      </c>
      <c r="H90" s="4">
        <f t="shared" si="12"/>
        <v>0</v>
      </c>
      <c r="I90" s="9">
        <v>270.2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17" t="s">
        <v>18</v>
      </c>
    </row>
    <row r="91" spans="1:17" ht="22.5">
      <c r="A91" s="26"/>
      <c r="B91" s="27"/>
      <c r="C91" s="27"/>
      <c r="D91" s="40"/>
      <c r="E91" s="40"/>
      <c r="F91" s="2">
        <v>2024</v>
      </c>
      <c r="G91" s="4">
        <f t="shared" si="12"/>
        <v>0</v>
      </c>
      <c r="H91" s="4">
        <f t="shared" si="12"/>
        <v>0</v>
      </c>
      <c r="I91" s="9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17" t="s">
        <v>19</v>
      </c>
    </row>
    <row r="92" spans="1:17" ht="22.5">
      <c r="A92" s="26"/>
      <c r="B92" s="27"/>
      <c r="C92" s="27"/>
      <c r="D92" s="40"/>
      <c r="E92" s="40"/>
      <c r="F92" s="2">
        <v>2024</v>
      </c>
      <c r="G92" s="4">
        <f t="shared" si="12"/>
        <v>1250</v>
      </c>
      <c r="H92" s="4">
        <f t="shared" si="12"/>
        <v>0</v>
      </c>
      <c r="I92" s="9">
        <v>1250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17" t="s">
        <v>16</v>
      </c>
    </row>
    <row r="93" spans="1:17" ht="25.5">
      <c r="A93" s="26"/>
      <c r="B93" s="27"/>
      <c r="C93" s="27"/>
      <c r="D93" s="40"/>
      <c r="E93" s="40"/>
      <c r="F93" s="13" t="s">
        <v>60</v>
      </c>
      <c r="G93" s="3">
        <f t="shared" si="11"/>
        <v>2020.2</v>
      </c>
      <c r="H93" s="3">
        <f t="shared" si="11"/>
        <v>0</v>
      </c>
      <c r="I93" s="3">
        <f>SUM(I89:I92)</f>
        <v>2020.2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23"/>
    </row>
    <row r="94" spans="1:17" ht="15">
      <c r="A94" s="26"/>
      <c r="B94" s="27"/>
      <c r="C94" s="27"/>
      <c r="D94" s="41"/>
      <c r="E94" s="41"/>
      <c r="F94" s="2">
        <v>2025</v>
      </c>
      <c r="G94" s="4">
        <f t="shared" si="11"/>
        <v>0</v>
      </c>
      <c r="H94" s="4">
        <f t="shared" si="11"/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23"/>
    </row>
    <row r="95" spans="1:17" ht="15">
      <c r="A95" s="26" t="s">
        <v>30</v>
      </c>
      <c r="B95" s="27" t="s">
        <v>42</v>
      </c>
      <c r="C95" s="27" t="s">
        <v>58</v>
      </c>
      <c r="D95" s="33" t="s">
        <v>51</v>
      </c>
      <c r="E95" s="33" t="s">
        <v>50</v>
      </c>
      <c r="F95" s="13" t="s">
        <v>12</v>
      </c>
      <c r="G95" s="3">
        <f aca="true" t="shared" si="14" ref="G95:H99">I95+K95+M95+O95</f>
        <v>9806.9</v>
      </c>
      <c r="H95" s="3">
        <f t="shared" si="14"/>
        <v>4983.1</v>
      </c>
      <c r="I95" s="3">
        <f>I96+I99+I103+I108+I112+I116+I120+I124+I125</f>
        <v>9806.9</v>
      </c>
      <c r="J95" s="3">
        <f aca="true" t="shared" si="15" ref="J95:P95">J96+J99+J103+J108+J112+J116+J120+J124+J125</f>
        <v>4983.1</v>
      </c>
      <c r="K95" s="3">
        <f t="shared" si="15"/>
        <v>0</v>
      </c>
      <c r="L95" s="3">
        <f t="shared" si="15"/>
        <v>0</v>
      </c>
      <c r="M95" s="3">
        <f t="shared" si="15"/>
        <v>0</v>
      </c>
      <c r="N95" s="3">
        <f t="shared" si="15"/>
        <v>0</v>
      </c>
      <c r="O95" s="3">
        <f t="shared" si="15"/>
        <v>0</v>
      </c>
      <c r="P95" s="3">
        <f t="shared" si="15"/>
        <v>0</v>
      </c>
      <c r="Q95" s="16"/>
    </row>
    <row r="96" spans="1:17" ht="22.5">
      <c r="A96" s="26"/>
      <c r="B96" s="27"/>
      <c r="C96" s="27"/>
      <c r="D96" s="34"/>
      <c r="E96" s="34"/>
      <c r="F96" s="2">
        <v>2017</v>
      </c>
      <c r="G96" s="4">
        <f t="shared" si="14"/>
        <v>238.5</v>
      </c>
      <c r="H96" s="4">
        <f t="shared" si="14"/>
        <v>238.4</v>
      </c>
      <c r="I96" s="4">
        <v>238.5</v>
      </c>
      <c r="J96" s="4">
        <v>238.4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17" t="s">
        <v>16</v>
      </c>
    </row>
    <row r="97" spans="1:17" ht="22.5">
      <c r="A97" s="26"/>
      <c r="B97" s="27"/>
      <c r="C97" s="27"/>
      <c r="D97" s="34"/>
      <c r="E97" s="34"/>
      <c r="F97" s="2">
        <v>2018</v>
      </c>
      <c r="G97" s="4">
        <f t="shared" si="14"/>
        <v>277.8</v>
      </c>
      <c r="H97" s="4">
        <f t="shared" si="14"/>
        <v>37.5</v>
      </c>
      <c r="I97" s="4">
        <v>277.8</v>
      </c>
      <c r="J97" s="4">
        <v>37.5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17" t="s">
        <v>19</v>
      </c>
    </row>
    <row r="98" spans="1:17" ht="22.5">
      <c r="A98" s="26"/>
      <c r="B98" s="27"/>
      <c r="C98" s="27"/>
      <c r="D98" s="34"/>
      <c r="E98" s="34"/>
      <c r="F98" s="2">
        <v>2018</v>
      </c>
      <c r="G98" s="4">
        <f t="shared" si="14"/>
        <v>676.6</v>
      </c>
      <c r="H98" s="4">
        <f t="shared" si="14"/>
        <v>671.6</v>
      </c>
      <c r="I98" s="4">
        <v>676.6</v>
      </c>
      <c r="J98" s="4">
        <f>676.6-5</f>
        <v>671.6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17" t="s">
        <v>16</v>
      </c>
    </row>
    <row r="99" spans="1:17" ht="25.5">
      <c r="A99" s="26"/>
      <c r="B99" s="27"/>
      <c r="C99" s="27"/>
      <c r="D99" s="34"/>
      <c r="E99" s="34"/>
      <c r="F99" s="13" t="s">
        <v>21</v>
      </c>
      <c r="G99" s="3">
        <f t="shared" si="14"/>
        <v>954.4000000000001</v>
      </c>
      <c r="H99" s="3">
        <f t="shared" si="14"/>
        <v>709.1</v>
      </c>
      <c r="I99" s="3">
        <f>I97+I98</f>
        <v>954.4000000000001</v>
      </c>
      <c r="J99" s="3">
        <f>J97+J98</f>
        <v>709.1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21"/>
    </row>
    <row r="100" spans="1:17" ht="22.5">
      <c r="A100" s="26"/>
      <c r="B100" s="27"/>
      <c r="C100" s="27"/>
      <c r="D100" s="34"/>
      <c r="E100" s="34"/>
      <c r="F100" s="2">
        <v>2019</v>
      </c>
      <c r="G100" s="5">
        <f aca="true" t="shared" si="16" ref="G100:H104">I100+K100+M100+O100</f>
        <v>202.6</v>
      </c>
      <c r="H100" s="5">
        <f t="shared" si="16"/>
        <v>168.6</v>
      </c>
      <c r="I100" s="6">
        <v>202.6</v>
      </c>
      <c r="J100" s="6">
        <v>168.6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17" t="s">
        <v>17</v>
      </c>
    </row>
    <row r="101" spans="1:17" ht="22.5">
      <c r="A101" s="26"/>
      <c r="B101" s="27"/>
      <c r="C101" s="27"/>
      <c r="D101" s="34"/>
      <c r="E101" s="34"/>
      <c r="F101" s="2">
        <v>2019</v>
      </c>
      <c r="G101" s="4">
        <f t="shared" si="16"/>
        <v>219.9</v>
      </c>
      <c r="H101" s="4">
        <f t="shared" si="16"/>
        <v>219.9</v>
      </c>
      <c r="I101" s="4">
        <v>219.9</v>
      </c>
      <c r="J101" s="4">
        <v>219.9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17" t="s">
        <v>19</v>
      </c>
    </row>
    <row r="102" spans="1:17" ht="22.5">
      <c r="A102" s="26"/>
      <c r="B102" s="27"/>
      <c r="C102" s="27"/>
      <c r="D102" s="34"/>
      <c r="E102" s="34"/>
      <c r="F102" s="2">
        <v>2019</v>
      </c>
      <c r="G102" s="4">
        <f t="shared" si="16"/>
        <v>661.7</v>
      </c>
      <c r="H102" s="4">
        <f t="shared" si="16"/>
        <v>150.20000000000002</v>
      </c>
      <c r="I102" s="4">
        <f>661.7</f>
        <v>661.7</v>
      </c>
      <c r="J102" s="4">
        <f>122.4+27.8</f>
        <v>150.20000000000002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17" t="s">
        <v>16</v>
      </c>
    </row>
    <row r="103" spans="1:17" ht="25.5">
      <c r="A103" s="26"/>
      <c r="B103" s="27"/>
      <c r="C103" s="27"/>
      <c r="D103" s="34"/>
      <c r="E103" s="34"/>
      <c r="F103" s="13" t="s">
        <v>31</v>
      </c>
      <c r="G103" s="3">
        <f t="shared" si="16"/>
        <v>1084.2</v>
      </c>
      <c r="H103" s="3">
        <f t="shared" si="16"/>
        <v>538.7</v>
      </c>
      <c r="I103" s="3">
        <f>I100+I101+I102</f>
        <v>1084.2</v>
      </c>
      <c r="J103" s="3">
        <f>J100+J101+J102</f>
        <v>538.7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17"/>
    </row>
    <row r="104" spans="1:17" ht="22.5">
      <c r="A104" s="26"/>
      <c r="B104" s="27"/>
      <c r="C104" s="27"/>
      <c r="D104" s="34"/>
      <c r="E104" s="34"/>
      <c r="F104" s="2">
        <v>2020</v>
      </c>
      <c r="G104" s="5">
        <f t="shared" si="16"/>
        <v>611.4</v>
      </c>
      <c r="H104" s="5">
        <f t="shared" si="16"/>
        <v>402.9</v>
      </c>
      <c r="I104" s="6">
        <v>611.4</v>
      </c>
      <c r="J104" s="7">
        <f>611.4-208.5</f>
        <v>402.9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17" t="s">
        <v>17</v>
      </c>
    </row>
    <row r="105" spans="1:17" ht="22.5">
      <c r="A105" s="26"/>
      <c r="B105" s="27"/>
      <c r="C105" s="27"/>
      <c r="D105" s="34"/>
      <c r="E105" s="34"/>
      <c r="F105" s="2">
        <v>2020</v>
      </c>
      <c r="G105" s="5">
        <f aca="true" t="shared" si="17" ref="G105:H109">I105+K105+M105+O105</f>
        <v>42.3</v>
      </c>
      <c r="H105" s="5">
        <f t="shared" si="17"/>
        <v>83.5</v>
      </c>
      <c r="I105" s="6">
        <v>42.3</v>
      </c>
      <c r="J105" s="7">
        <f>42.3+41.2</f>
        <v>83.5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17" t="s">
        <v>18</v>
      </c>
    </row>
    <row r="106" spans="1:17" ht="22.5">
      <c r="A106" s="26"/>
      <c r="B106" s="27"/>
      <c r="C106" s="27"/>
      <c r="D106" s="34"/>
      <c r="E106" s="34"/>
      <c r="F106" s="2">
        <v>2020</v>
      </c>
      <c r="G106" s="5">
        <f t="shared" si="17"/>
        <v>232.1</v>
      </c>
      <c r="H106" s="5">
        <f t="shared" si="17"/>
        <v>215.3</v>
      </c>
      <c r="I106" s="4">
        <v>232.1</v>
      </c>
      <c r="J106" s="4">
        <v>215.3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17" t="s">
        <v>19</v>
      </c>
    </row>
    <row r="107" spans="1:17" ht="22.5">
      <c r="A107" s="26"/>
      <c r="B107" s="27"/>
      <c r="C107" s="27"/>
      <c r="D107" s="34"/>
      <c r="E107" s="34"/>
      <c r="F107" s="2">
        <v>2020</v>
      </c>
      <c r="G107" s="5">
        <f t="shared" si="17"/>
        <v>702.2</v>
      </c>
      <c r="H107" s="5">
        <f t="shared" si="17"/>
        <v>477.8</v>
      </c>
      <c r="I107" s="4">
        <v>702.2</v>
      </c>
      <c r="J107" s="4">
        <v>477.8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17" t="s">
        <v>16</v>
      </c>
    </row>
    <row r="108" spans="1:17" ht="25.5">
      <c r="A108" s="26"/>
      <c r="B108" s="27"/>
      <c r="C108" s="27"/>
      <c r="D108" s="34"/>
      <c r="E108" s="34"/>
      <c r="F108" s="13" t="s">
        <v>32</v>
      </c>
      <c r="G108" s="15">
        <f t="shared" si="17"/>
        <v>1588</v>
      </c>
      <c r="H108" s="3">
        <f t="shared" si="17"/>
        <v>1179.5</v>
      </c>
      <c r="I108" s="3">
        <f>I104+I105+I106+I107</f>
        <v>1588</v>
      </c>
      <c r="J108" s="3">
        <f>J104+J105+J106+J107</f>
        <v>1179.5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17"/>
    </row>
    <row r="109" spans="1:17" ht="22.5">
      <c r="A109" s="26"/>
      <c r="B109" s="27"/>
      <c r="C109" s="27"/>
      <c r="D109" s="34"/>
      <c r="E109" s="34"/>
      <c r="F109" s="2">
        <v>2021</v>
      </c>
      <c r="G109" s="4">
        <f t="shared" si="17"/>
        <v>402.7</v>
      </c>
      <c r="H109" s="4">
        <f t="shared" si="17"/>
        <v>402.7</v>
      </c>
      <c r="I109" s="6">
        <v>402.7</v>
      </c>
      <c r="J109" s="4">
        <v>402.7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17" t="s">
        <v>17</v>
      </c>
    </row>
    <row r="110" spans="1:17" ht="22.5">
      <c r="A110" s="26"/>
      <c r="B110" s="27"/>
      <c r="C110" s="27"/>
      <c r="D110" s="34"/>
      <c r="E110" s="34"/>
      <c r="F110" s="2">
        <v>2021</v>
      </c>
      <c r="G110" s="4">
        <f>I110+K110+M110+O110</f>
        <v>219.9</v>
      </c>
      <c r="H110" s="4">
        <f aca="true" t="shared" si="18" ref="H110:H116">J110+L110+N110+P110</f>
        <v>219.9</v>
      </c>
      <c r="I110" s="6">
        <v>219.9</v>
      </c>
      <c r="J110" s="4">
        <v>219.9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17" t="s">
        <v>19</v>
      </c>
    </row>
    <row r="111" spans="1:17" ht="22.5">
      <c r="A111" s="26"/>
      <c r="B111" s="27"/>
      <c r="C111" s="27"/>
      <c r="D111" s="34"/>
      <c r="E111" s="34"/>
      <c r="F111" s="2">
        <v>2021</v>
      </c>
      <c r="G111" s="4">
        <v>661.7</v>
      </c>
      <c r="H111" s="4">
        <f t="shared" si="18"/>
        <v>281.6</v>
      </c>
      <c r="I111" s="4">
        <v>661.7</v>
      </c>
      <c r="J111" s="4">
        <v>281.6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17" t="s">
        <v>16</v>
      </c>
    </row>
    <row r="112" spans="1:17" ht="25.5">
      <c r="A112" s="26"/>
      <c r="B112" s="27"/>
      <c r="C112" s="27"/>
      <c r="D112" s="34"/>
      <c r="E112" s="34"/>
      <c r="F112" s="13" t="s">
        <v>33</v>
      </c>
      <c r="G112" s="3">
        <f aca="true" t="shared" si="19" ref="G112:G119">I112+K112+M112+O112</f>
        <v>1284.3000000000002</v>
      </c>
      <c r="H112" s="3">
        <f t="shared" si="18"/>
        <v>904.2</v>
      </c>
      <c r="I112" s="3">
        <f>I109+I110+I111</f>
        <v>1284.3000000000002</v>
      </c>
      <c r="J112" s="3">
        <f>J109+J110+J111</f>
        <v>904.2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24"/>
    </row>
    <row r="113" spans="1:17" ht="22.5">
      <c r="A113" s="26"/>
      <c r="B113" s="27"/>
      <c r="C113" s="27"/>
      <c r="D113" s="34"/>
      <c r="E113" s="34"/>
      <c r="F113" s="2">
        <v>2022</v>
      </c>
      <c r="G113" s="4">
        <f t="shared" si="19"/>
        <v>205.1</v>
      </c>
      <c r="H113" s="4">
        <f t="shared" si="18"/>
        <v>205.1</v>
      </c>
      <c r="I113" s="6">
        <v>205.1</v>
      </c>
      <c r="J113" s="4">
        <f>135.1+70</f>
        <v>205.1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17" t="s">
        <v>17</v>
      </c>
    </row>
    <row r="114" spans="1:17" ht="22.5">
      <c r="A114" s="26"/>
      <c r="B114" s="27"/>
      <c r="C114" s="27"/>
      <c r="D114" s="34"/>
      <c r="E114" s="34"/>
      <c r="F114" s="2">
        <v>2022</v>
      </c>
      <c r="G114" s="4">
        <f t="shared" si="19"/>
        <v>219.9</v>
      </c>
      <c r="H114" s="4">
        <f t="shared" si="18"/>
        <v>219.9</v>
      </c>
      <c r="I114" s="6">
        <v>219.9</v>
      </c>
      <c r="J114" s="4">
        <f>146.8+4.6+68.5</f>
        <v>219.9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17" t="s">
        <v>19</v>
      </c>
    </row>
    <row r="115" spans="1:17" ht="22.5">
      <c r="A115" s="26"/>
      <c r="B115" s="27"/>
      <c r="C115" s="27"/>
      <c r="D115" s="34"/>
      <c r="E115" s="34"/>
      <c r="F115" s="2">
        <v>2022</v>
      </c>
      <c r="G115" s="4">
        <f t="shared" si="19"/>
        <v>661.7</v>
      </c>
      <c r="H115" s="4">
        <f t="shared" si="18"/>
        <v>281.6</v>
      </c>
      <c r="I115" s="4">
        <v>661.7</v>
      </c>
      <c r="J115" s="4">
        <f>199.8+81.8</f>
        <v>281.6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17" t="s">
        <v>16</v>
      </c>
    </row>
    <row r="116" spans="1:17" ht="25.5">
      <c r="A116" s="26"/>
      <c r="B116" s="27"/>
      <c r="C116" s="27"/>
      <c r="D116" s="34"/>
      <c r="E116" s="34"/>
      <c r="F116" s="13" t="s">
        <v>34</v>
      </c>
      <c r="G116" s="3">
        <f t="shared" si="19"/>
        <v>1086.7</v>
      </c>
      <c r="H116" s="3">
        <f t="shared" si="18"/>
        <v>706.6</v>
      </c>
      <c r="I116" s="3">
        <f>I113+I114+I115</f>
        <v>1086.7</v>
      </c>
      <c r="J116" s="3">
        <f>J113+J114+J115</f>
        <v>706.6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17"/>
    </row>
    <row r="117" spans="1:17" ht="22.5">
      <c r="A117" s="26"/>
      <c r="B117" s="27"/>
      <c r="C117" s="27"/>
      <c r="D117" s="34"/>
      <c r="E117" s="34"/>
      <c r="F117" s="2">
        <v>2023</v>
      </c>
      <c r="G117" s="4">
        <f t="shared" si="19"/>
        <v>903.8</v>
      </c>
      <c r="H117" s="4">
        <f>J117+L117+N117+P117</f>
        <v>205.1</v>
      </c>
      <c r="I117" s="6">
        <v>903.8</v>
      </c>
      <c r="J117" s="4">
        <f>135.1+70</f>
        <v>205.1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17" t="s">
        <v>17</v>
      </c>
    </row>
    <row r="118" spans="1:17" ht="22.5">
      <c r="A118" s="26"/>
      <c r="B118" s="27"/>
      <c r="C118" s="27"/>
      <c r="D118" s="34"/>
      <c r="E118" s="34"/>
      <c r="F118" s="2">
        <v>2023</v>
      </c>
      <c r="G118" s="4">
        <f t="shared" si="19"/>
        <v>219.9</v>
      </c>
      <c r="H118" s="4">
        <f>J118+L118+N118+P118</f>
        <v>219.9</v>
      </c>
      <c r="I118" s="6">
        <v>219.9</v>
      </c>
      <c r="J118" s="4">
        <f>146.8+4.6+68.5</f>
        <v>219.9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17" t="s">
        <v>19</v>
      </c>
    </row>
    <row r="119" spans="1:17" ht="22.5">
      <c r="A119" s="26"/>
      <c r="B119" s="27"/>
      <c r="C119" s="27"/>
      <c r="D119" s="34"/>
      <c r="E119" s="34"/>
      <c r="F119" s="2">
        <v>2023</v>
      </c>
      <c r="G119" s="4">
        <f t="shared" si="19"/>
        <v>661.7</v>
      </c>
      <c r="H119" s="4">
        <f>J119+L119+N119+P119</f>
        <v>281.6</v>
      </c>
      <c r="I119" s="4">
        <v>661.7</v>
      </c>
      <c r="J119" s="4">
        <f>199.8+81.8</f>
        <v>281.6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17" t="s">
        <v>16</v>
      </c>
    </row>
    <row r="120" spans="1:17" ht="25.5">
      <c r="A120" s="26"/>
      <c r="B120" s="27"/>
      <c r="C120" s="27"/>
      <c r="D120" s="34"/>
      <c r="E120" s="34"/>
      <c r="F120" s="13" t="s">
        <v>44</v>
      </c>
      <c r="G120" s="3">
        <f aca="true" t="shared" si="20" ref="G120:P120">G117+G118+G119</f>
        <v>1785.4</v>
      </c>
      <c r="H120" s="3">
        <f t="shared" si="20"/>
        <v>706.6</v>
      </c>
      <c r="I120" s="3">
        <f t="shared" si="20"/>
        <v>1785.4</v>
      </c>
      <c r="J120" s="3">
        <f t="shared" si="20"/>
        <v>706.6</v>
      </c>
      <c r="K120" s="3">
        <f t="shared" si="20"/>
        <v>0</v>
      </c>
      <c r="L120" s="3">
        <f t="shared" si="20"/>
        <v>0</v>
      </c>
      <c r="M120" s="3">
        <f t="shared" si="20"/>
        <v>0</v>
      </c>
      <c r="N120" s="3">
        <f t="shared" si="20"/>
        <v>0</v>
      </c>
      <c r="O120" s="3">
        <f t="shared" si="20"/>
        <v>0</v>
      </c>
      <c r="P120" s="3">
        <f t="shared" si="20"/>
        <v>0</v>
      </c>
      <c r="Q120" s="19"/>
    </row>
    <row r="121" spans="1:17" ht="22.5">
      <c r="A121" s="26"/>
      <c r="B121" s="27"/>
      <c r="C121" s="27"/>
      <c r="D121" s="34"/>
      <c r="E121" s="34"/>
      <c r="F121" s="2">
        <v>2024</v>
      </c>
      <c r="G121" s="4">
        <f aca="true" t="shared" si="21" ref="G121:H123">I121+K121+M121+O121</f>
        <v>903.8</v>
      </c>
      <c r="H121" s="4">
        <f t="shared" si="21"/>
        <v>0</v>
      </c>
      <c r="I121" s="6">
        <v>903.8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17" t="s">
        <v>17</v>
      </c>
    </row>
    <row r="122" spans="1:17" ht="22.5">
      <c r="A122" s="26"/>
      <c r="B122" s="27"/>
      <c r="C122" s="27"/>
      <c r="D122" s="34"/>
      <c r="E122" s="34"/>
      <c r="F122" s="2">
        <v>2024</v>
      </c>
      <c r="G122" s="4">
        <f t="shared" si="21"/>
        <v>219.9</v>
      </c>
      <c r="H122" s="4">
        <f t="shared" si="21"/>
        <v>0</v>
      </c>
      <c r="I122" s="6">
        <v>219.9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17" t="s">
        <v>19</v>
      </c>
    </row>
    <row r="123" spans="1:17" ht="22.5">
      <c r="A123" s="26"/>
      <c r="B123" s="27"/>
      <c r="C123" s="27"/>
      <c r="D123" s="34"/>
      <c r="E123" s="34"/>
      <c r="F123" s="2">
        <v>2024</v>
      </c>
      <c r="G123" s="4">
        <f t="shared" si="21"/>
        <v>661.7</v>
      </c>
      <c r="H123" s="4">
        <f t="shared" si="21"/>
        <v>0</v>
      </c>
      <c r="I123" s="4">
        <v>661.7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17" t="s">
        <v>16</v>
      </c>
    </row>
    <row r="124" spans="1:17" ht="25.5">
      <c r="A124" s="26"/>
      <c r="B124" s="27"/>
      <c r="C124" s="27"/>
      <c r="D124" s="34"/>
      <c r="E124" s="34"/>
      <c r="F124" s="13" t="s">
        <v>60</v>
      </c>
      <c r="G124" s="3">
        <f>I124+K124+M124+O124</f>
        <v>1785.4</v>
      </c>
      <c r="H124" s="3">
        <f>SUM(H121:H123)</f>
        <v>0</v>
      </c>
      <c r="I124" s="3">
        <f>SUM(I121:I123)</f>
        <v>1785.4</v>
      </c>
      <c r="J124" s="3">
        <f>SUM(J123)</f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19"/>
    </row>
    <row r="125" spans="1:17" ht="15">
      <c r="A125" s="26"/>
      <c r="B125" s="27"/>
      <c r="C125" s="27"/>
      <c r="D125" s="35"/>
      <c r="E125" s="35"/>
      <c r="F125" s="2">
        <v>2025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20"/>
    </row>
    <row r="126" spans="1:17" ht="15">
      <c r="A126" s="31" t="s">
        <v>35</v>
      </c>
      <c r="B126" s="27" t="s">
        <v>36</v>
      </c>
      <c r="C126" s="33" t="s">
        <v>59</v>
      </c>
      <c r="D126" s="33" t="s">
        <v>51</v>
      </c>
      <c r="E126" s="33" t="s">
        <v>50</v>
      </c>
      <c r="F126" s="13" t="s">
        <v>12</v>
      </c>
      <c r="G126" s="3">
        <f>SUM(G127:G135)</f>
        <v>160.9</v>
      </c>
      <c r="H126" s="3">
        <f>SUM(H127:H135)</f>
        <v>155</v>
      </c>
      <c r="I126" s="3">
        <f>SUM(I127:I135)</f>
        <v>160.9</v>
      </c>
      <c r="J126" s="3">
        <f>SUM(J127:J135)</f>
        <v>155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6"/>
    </row>
    <row r="127" spans="1:17" ht="15">
      <c r="A127" s="31"/>
      <c r="B127" s="27"/>
      <c r="C127" s="42"/>
      <c r="D127" s="34"/>
      <c r="E127" s="34"/>
      <c r="F127" s="2">
        <v>2017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37"/>
    </row>
    <row r="128" spans="1:17" ht="15">
      <c r="A128" s="31"/>
      <c r="B128" s="27"/>
      <c r="C128" s="42"/>
      <c r="D128" s="34"/>
      <c r="E128" s="34"/>
      <c r="F128" s="2">
        <v>2018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37"/>
    </row>
    <row r="129" spans="1:17" ht="15">
      <c r="A129" s="31"/>
      <c r="B129" s="27"/>
      <c r="C129" s="42"/>
      <c r="D129" s="34"/>
      <c r="E129" s="34"/>
      <c r="F129" s="2">
        <v>2019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38"/>
    </row>
    <row r="130" spans="1:17" ht="22.5">
      <c r="A130" s="31"/>
      <c r="B130" s="27"/>
      <c r="C130" s="42"/>
      <c r="D130" s="34"/>
      <c r="E130" s="34"/>
      <c r="F130" s="2">
        <v>2020</v>
      </c>
      <c r="G130" s="4">
        <f>I130</f>
        <v>160.9</v>
      </c>
      <c r="H130" s="4">
        <f>J130</f>
        <v>155</v>
      </c>
      <c r="I130" s="4">
        <v>160.9</v>
      </c>
      <c r="J130" s="4">
        <v>155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17" t="s">
        <v>16</v>
      </c>
    </row>
    <row r="131" spans="1:17" ht="15">
      <c r="A131" s="31"/>
      <c r="B131" s="27"/>
      <c r="C131" s="42"/>
      <c r="D131" s="34"/>
      <c r="E131" s="34"/>
      <c r="F131" s="2">
        <v>2021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39"/>
    </row>
    <row r="132" spans="1:17" ht="15">
      <c r="A132" s="31"/>
      <c r="B132" s="27"/>
      <c r="C132" s="42"/>
      <c r="D132" s="34"/>
      <c r="E132" s="34"/>
      <c r="F132" s="2">
        <v>2022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0"/>
    </row>
    <row r="133" spans="1:17" ht="15">
      <c r="A133" s="31"/>
      <c r="B133" s="27"/>
      <c r="C133" s="42"/>
      <c r="D133" s="34"/>
      <c r="E133" s="34"/>
      <c r="F133" s="2">
        <v>2023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0"/>
    </row>
    <row r="134" spans="1:17" ht="15">
      <c r="A134" s="31"/>
      <c r="B134" s="27"/>
      <c r="C134" s="42"/>
      <c r="D134" s="34"/>
      <c r="E134" s="34"/>
      <c r="F134" s="2">
        <v>2024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0"/>
    </row>
    <row r="135" spans="1:17" ht="15">
      <c r="A135" s="31"/>
      <c r="B135" s="27"/>
      <c r="C135" s="43"/>
      <c r="D135" s="35"/>
      <c r="E135" s="35"/>
      <c r="F135" s="2">
        <v>2025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1"/>
    </row>
    <row r="136" spans="1:17" ht="15">
      <c r="A136" s="30"/>
      <c r="B136" s="29" t="s">
        <v>22</v>
      </c>
      <c r="C136" s="30"/>
      <c r="D136" s="33" t="s">
        <v>53</v>
      </c>
      <c r="E136" s="33" t="s">
        <v>53</v>
      </c>
      <c r="F136" s="13" t="s">
        <v>12</v>
      </c>
      <c r="G136" s="3">
        <f>I136+K136+M136+O136</f>
        <v>41645.4</v>
      </c>
      <c r="H136" s="3">
        <f>J136+L136+N136+P136</f>
        <v>22534.499999999996</v>
      </c>
      <c r="I136" s="3">
        <f>SUM(I137:I145)</f>
        <v>41645.4</v>
      </c>
      <c r="J136" s="3">
        <f aca="true" t="shared" si="22" ref="J136:P136">SUM(J137:J145)</f>
        <v>22534.499999999996</v>
      </c>
      <c r="K136" s="3">
        <f t="shared" si="22"/>
        <v>0</v>
      </c>
      <c r="L136" s="3">
        <f t="shared" si="22"/>
        <v>0</v>
      </c>
      <c r="M136" s="3">
        <f t="shared" si="22"/>
        <v>0</v>
      </c>
      <c r="N136" s="3">
        <f t="shared" si="22"/>
        <v>0</v>
      </c>
      <c r="O136" s="3">
        <f t="shared" si="22"/>
        <v>0</v>
      </c>
      <c r="P136" s="3">
        <f t="shared" si="22"/>
        <v>0</v>
      </c>
      <c r="Q136" s="27" t="s">
        <v>23</v>
      </c>
    </row>
    <row r="137" spans="1:17" ht="15">
      <c r="A137" s="30"/>
      <c r="B137" s="29"/>
      <c r="C137" s="30"/>
      <c r="D137" s="34"/>
      <c r="E137" s="34"/>
      <c r="F137" s="13">
        <v>2017</v>
      </c>
      <c r="G137" s="3">
        <f aca="true" t="shared" si="23" ref="G137:G145">I137+K137+M137+O137</f>
        <v>11432.6</v>
      </c>
      <c r="H137" s="3">
        <f aca="true" t="shared" si="24" ref="H137:H145">J137+L137+N137+P137</f>
        <v>8547.4</v>
      </c>
      <c r="I137" s="3">
        <f>I46+I60+I96</f>
        <v>11432.6</v>
      </c>
      <c r="J137" s="3">
        <f>J46+J60+J96</f>
        <v>8547.4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27"/>
    </row>
    <row r="138" spans="1:17" ht="15">
      <c r="A138" s="30"/>
      <c r="B138" s="29"/>
      <c r="C138" s="30"/>
      <c r="D138" s="34"/>
      <c r="E138" s="34"/>
      <c r="F138" s="13">
        <v>2018</v>
      </c>
      <c r="G138" s="3">
        <f t="shared" si="23"/>
        <v>4785.6</v>
      </c>
      <c r="H138" s="3">
        <f t="shared" si="24"/>
        <v>3762.6</v>
      </c>
      <c r="I138" s="3">
        <f>I47+I65+I99</f>
        <v>4785.6</v>
      </c>
      <c r="J138" s="3">
        <f>J47+J65+J99</f>
        <v>3762.6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27"/>
    </row>
    <row r="139" spans="1:17" ht="15">
      <c r="A139" s="30"/>
      <c r="B139" s="29"/>
      <c r="C139" s="30"/>
      <c r="D139" s="34"/>
      <c r="E139" s="34"/>
      <c r="F139" s="13">
        <v>2019</v>
      </c>
      <c r="G139" s="3">
        <f t="shared" si="23"/>
        <v>2427.4</v>
      </c>
      <c r="H139" s="3">
        <f t="shared" si="24"/>
        <v>1195.6</v>
      </c>
      <c r="I139" s="3">
        <f>I48+I68+I103+I129</f>
        <v>2427.4</v>
      </c>
      <c r="J139" s="3">
        <f>J48+J68+J103+J129</f>
        <v>1195.6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27"/>
    </row>
    <row r="140" spans="1:17" ht="15">
      <c r="A140" s="30"/>
      <c r="B140" s="29"/>
      <c r="C140" s="30"/>
      <c r="D140" s="34"/>
      <c r="E140" s="34"/>
      <c r="F140" s="13">
        <v>2020</v>
      </c>
      <c r="G140" s="3">
        <f t="shared" si="23"/>
        <v>5877.4</v>
      </c>
      <c r="H140" s="3">
        <f t="shared" si="24"/>
        <v>2537.8999999999996</v>
      </c>
      <c r="I140" s="3">
        <f aca="true" t="shared" si="25" ref="I140:P140">I49+I73+I108+I130</f>
        <v>5877.4</v>
      </c>
      <c r="J140" s="3">
        <f t="shared" si="25"/>
        <v>2537.8999999999996</v>
      </c>
      <c r="K140" s="3">
        <f t="shared" si="25"/>
        <v>0</v>
      </c>
      <c r="L140" s="3">
        <f t="shared" si="25"/>
        <v>0</v>
      </c>
      <c r="M140" s="3">
        <f t="shared" si="25"/>
        <v>0</v>
      </c>
      <c r="N140" s="3">
        <f t="shared" si="25"/>
        <v>0</v>
      </c>
      <c r="O140" s="3">
        <f t="shared" si="25"/>
        <v>0</v>
      </c>
      <c r="P140" s="3">
        <f t="shared" si="25"/>
        <v>0</v>
      </c>
      <c r="Q140" s="27"/>
    </row>
    <row r="141" spans="1:17" ht="15">
      <c r="A141" s="30"/>
      <c r="B141" s="29"/>
      <c r="C141" s="30"/>
      <c r="D141" s="34"/>
      <c r="E141" s="34"/>
      <c r="F141" s="13">
        <v>2021</v>
      </c>
      <c r="G141" s="3">
        <f t="shared" si="23"/>
        <v>5892.8</v>
      </c>
      <c r="H141" s="3">
        <f t="shared" si="24"/>
        <v>2283.1000000000004</v>
      </c>
      <c r="I141" s="3">
        <f aca="true" t="shared" si="26" ref="I141:P141">I50+I78+I112+I131</f>
        <v>5892.8</v>
      </c>
      <c r="J141" s="3">
        <f t="shared" si="26"/>
        <v>2283.1000000000004</v>
      </c>
      <c r="K141" s="3">
        <f t="shared" si="26"/>
        <v>0</v>
      </c>
      <c r="L141" s="3">
        <f t="shared" si="26"/>
        <v>0</v>
      </c>
      <c r="M141" s="3">
        <f t="shared" si="26"/>
        <v>0</v>
      </c>
      <c r="N141" s="3">
        <f t="shared" si="26"/>
        <v>0</v>
      </c>
      <c r="O141" s="3">
        <f t="shared" si="26"/>
        <v>0</v>
      </c>
      <c r="P141" s="3">
        <f t="shared" si="26"/>
        <v>0</v>
      </c>
      <c r="Q141" s="27"/>
    </row>
    <row r="142" spans="1:17" ht="15">
      <c r="A142" s="30"/>
      <c r="B142" s="29"/>
      <c r="C142" s="30"/>
      <c r="D142" s="34"/>
      <c r="E142" s="34"/>
      <c r="F142" s="13">
        <v>2022</v>
      </c>
      <c r="G142" s="3">
        <f t="shared" si="23"/>
        <v>3451.7</v>
      </c>
      <c r="H142" s="3">
        <f t="shared" si="24"/>
        <v>2303.1</v>
      </c>
      <c r="I142" s="3">
        <f aca="true" t="shared" si="27" ref="I142:P142">I51+I83+I116+I132</f>
        <v>3451.7</v>
      </c>
      <c r="J142" s="3">
        <f t="shared" si="27"/>
        <v>2303.1</v>
      </c>
      <c r="K142" s="3">
        <f t="shared" si="27"/>
        <v>0</v>
      </c>
      <c r="L142" s="3">
        <f t="shared" si="27"/>
        <v>0</v>
      </c>
      <c r="M142" s="3">
        <f t="shared" si="27"/>
        <v>0</v>
      </c>
      <c r="N142" s="3">
        <f t="shared" si="27"/>
        <v>0</v>
      </c>
      <c r="O142" s="3">
        <f t="shared" si="27"/>
        <v>0</v>
      </c>
      <c r="P142" s="3">
        <f t="shared" si="27"/>
        <v>0</v>
      </c>
      <c r="Q142" s="27"/>
    </row>
    <row r="143" spans="1:17" ht="15">
      <c r="A143" s="30"/>
      <c r="B143" s="29"/>
      <c r="C143" s="30"/>
      <c r="D143" s="34"/>
      <c r="E143" s="34"/>
      <c r="F143" s="13">
        <v>2023</v>
      </c>
      <c r="G143" s="3">
        <f t="shared" si="23"/>
        <v>3972.3</v>
      </c>
      <c r="H143" s="3">
        <f t="shared" si="24"/>
        <v>1904.8000000000002</v>
      </c>
      <c r="I143" s="3">
        <f>I52+I88+I120+I133</f>
        <v>3972.3</v>
      </c>
      <c r="J143" s="3">
        <f>J52+J88+J120+J133</f>
        <v>1904.8000000000002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27"/>
    </row>
    <row r="144" spans="1:17" ht="15">
      <c r="A144" s="30"/>
      <c r="B144" s="29"/>
      <c r="C144" s="30"/>
      <c r="D144" s="34"/>
      <c r="E144" s="34"/>
      <c r="F144" s="13">
        <v>2024</v>
      </c>
      <c r="G144" s="3">
        <f t="shared" si="23"/>
        <v>3805.6000000000004</v>
      </c>
      <c r="H144" s="3">
        <f t="shared" si="24"/>
        <v>0</v>
      </c>
      <c r="I144" s="3">
        <f>I53+I93+I124+I134</f>
        <v>3805.6000000000004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27"/>
    </row>
    <row r="145" spans="1:17" ht="15">
      <c r="A145" s="30"/>
      <c r="B145" s="29"/>
      <c r="C145" s="30"/>
      <c r="D145" s="35"/>
      <c r="E145" s="35"/>
      <c r="F145" s="13">
        <v>2025</v>
      </c>
      <c r="G145" s="3">
        <f t="shared" si="23"/>
        <v>0</v>
      </c>
      <c r="H145" s="3">
        <f t="shared" si="24"/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27"/>
    </row>
    <row r="146" spans="1:17" ht="15">
      <c r="A146" s="30"/>
      <c r="B146" s="29" t="s">
        <v>24</v>
      </c>
      <c r="C146" s="30"/>
      <c r="D146" s="33" t="s">
        <v>53</v>
      </c>
      <c r="E146" s="33" t="s">
        <v>53</v>
      </c>
      <c r="F146" s="13" t="s">
        <v>12</v>
      </c>
      <c r="G146" s="3">
        <f>I146+K146+M146+O146</f>
        <v>961648.0999999999</v>
      </c>
      <c r="H146" s="3">
        <f>J146+L146+N146+P146</f>
        <v>22534.499999999996</v>
      </c>
      <c r="I146" s="3">
        <f>SUM(I147:I155)</f>
        <v>961648.0999999999</v>
      </c>
      <c r="J146" s="3">
        <f>SUM(J147:J155)</f>
        <v>22534.499999999996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1"/>
    </row>
    <row r="147" spans="1:17" ht="15">
      <c r="A147" s="30"/>
      <c r="B147" s="29"/>
      <c r="C147" s="30"/>
      <c r="D147" s="34"/>
      <c r="E147" s="34"/>
      <c r="F147" s="13">
        <v>2017</v>
      </c>
      <c r="G147" s="3">
        <f aca="true" t="shared" si="28" ref="G147:G155">I147+K147+M147+O147</f>
        <v>61432.6</v>
      </c>
      <c r="H147" s="3">
        <f aca="true" t="shared" si="29" ref="H147:H155">J147+L147+N147+P147</f>
        <v>8547.4</v>
      </c>
      <c r="I147" s="3">
        <f aca="true" t="shared" si="30" ref="I147:J155">I35+I137</f>
        <v>61432.6</v>
      </c>
      <c r="J147" s="3">
        <f t="shared" si="30"/>
        <v>8547.4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1"/>
    </row>
    <row r="148" spans="1:17" ht="15">
      <c r="A148" s="30"/>
      <c r="B148" s="29"/>
      <c r="C148" s="30"/>
      <c r="D148" s="34"/>
      <c r="E148" s="34"/>
      <c r="F148" s="13">
        <v>2018</v>
      </c>
      <c r="G148" s="3">
        <f t="shared" si="28"/>
        <v>41747.2</v>
      </c>
      <c r="H148" s="3">
        <f t="shared" si="29"/>
        <v>3762.6</v>
      </c>
      <c r="I148" s="3">
        <f t="shared" si="30"/>
        <v>41747.2</v>
      </c>
      <c r="J148" s="3">
        <f t="shared" si="30"/>
        <v>3762.6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1"/>
    </row>
    <row r="149" spans="1:17" ht="15">
      <c r="A149" s="30"/>
      <c r="B149" s="29"/>
      <c r="C149" s="30"/>
      <c r="D149" s="34"/>
      <c r="E149" s="34"/>
      <c r="F149" s="13">
        <v>2019</v>
      </c>
      <c r="G149" s="3">
        <f t="shared" si="28"/>
        <v>60755.8</v>
      </c>
      <c r="H149" s="3">
        <f t="shared" si="29"/>
        <v>1195.6</v>
      </c>
      <c r="I149" s="3">
        <f t="shared" si="30"/>
        <v>60755.8</v>
      </c>
      <c r="J149" s="3">
        <f t="shared" si="30"/>
        <v>1195.6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1"/>
    </row>
    <row r="150" spans="1:17" ht="15">
      <c r="A150" s="30"/>
      <c r="B150" s="29"/>
      <c r="C150" s="30"/>
      <c r="D150" s="34"/>
      <c r="E150" s="34"/>
      <c r="F150" s="13">
        <v>2020</v>
      </c>
      <c r="G150" s="3">
        <f t="shared" si="28"/>
        <v>99244.7</v>
      </c>
      <c r="H150" s="3">
        <f t="shared" si="29"/>
        <v>2537.8999999999996</v>
      </c>
      <c r="I150" s="3">
        <f t="shared" si="30"/>
        <v>99244.7</v>
      </c>
      <c r="J150" s="3">
        <f t="shared" si="30"/>
        <v>2537.8999999999996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1"/>
    </row>
    <row r="151" spans="1:17" ht="15" customHeight="1">
      <c r="A151" s="30"/>
      <c r="B151" s="29"/>
      <c r="C151" s="30"/>
      <c r="D151" s="34"/>
      <c r="E151" s="34"/>
      <c r="F151" s="13">
        <v>2021</v>
      </c>
      <c r="G151" s="3">
        <f t="shared" si="28"/>
        <v>156369.3</v>
      </c>
      <c r="H151" s="3">
        <f t="shared" si="29"/>
        <v>2283.1000000000004</v>
      </c>
      <c r="I151" s="3">
        <f t="shared" si="30"/>
        <v>156369.3</v>
      </c>
      <c r="J151" s="3">
        <f t="shared" si="30"/>
        <v>2283.1000000000004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1"/>
    </row>
    <row r="152" spans="1:17" ht="15">
      <c r="A152" s="30"/>
      <c r="B152" s="29"/>
      <c r="C152" s="30"/>
      <c r="D152" s="34"/>
      <c r="E152" s="34"/>
      <c r="F152" s="13">
        <v>2022</v>
      </c>
      <c r="G152" s="3">
        <f t="shared" si="28"/>
        <v>265110.3</v>
      </c>
      <c r="H152" s="3">
        <f t="shared" si="29"/>
        <v>2303.1</v>
      </c>
      <c r="I152" s="3">
        <f t="shared" si="30"/>
        <v>265110.3</v>
      </c>
      <c r="J152" s="3">
        <f t="shared" si="30"/>
        <v>2303.1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1"/>
    </row>
    <row r="153" spans="1:17" ht="15">
      <c r="A153" s="30"/>
      <c r="B153" s="29"/>
      <c r="C153" s="30"/>
      <c r="D153" s="34"/>
      <c r="E153" s="34"/>
      <c r="F153" s="13">
        <v>2023</v>
      </c>
      <c r="G153" s="3">
        <f t="shared" si="28"/>
        <v>273182.6</v>
      </c>
      <c r="H153" s="3">
        <f t="shared" si="29"/>
        <v>1904.8000000000002</v>
      </c>
      <c r="I153" s="3">
        <f t="shared" si="30"/>
        <v>273182.6</v>
      </c>
      <c r="J153" s="3">
        <f t="shared" si="30"/>
        <v>1904.8000000000002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1"/>
    </row>
    <row r="154" spans="1:17" ht="15">
      <c r="A154" s="30"/>
      <c r="B154" s="29"/>
      <c r="C154" s="30"/>
      <c r="D154" s="34"/>
      <c r="E154" s="34"/>
      <c r="F154" s="13">
        <v>2024</v>
      </c>
      <c r="G154" s="3">
        <f t="shared" si="28"/>
        <v>3805.6000000000004</v>
      </c>
      <c r="H154" s="3">
        <f t="shared" si="29"/>
        <v>0</v>
      </c>
      <c r="I154" s="3">
        <f t="shared" si="30"/>
        <v>3805.6000000000004</v>
      </c>
      <c r="J154" s="3">
        <f t="shared" si="30"/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1"/>
    </row>
    <row r="155" spans="1:17" ht="15">
      <c r="A155" s="30"/>
      <c r="B155" s="29"/>
      <c r="C155" s="30"/>
      <c r="D155" s="35"/>
      <c r="E155" s="35"/>
      <c r="F155" s="13">
        <v>2025</v>
      </c>
      <c r="G155" s="3">
        <f t="shared" si="28"/>
        <v>0</v>
      </c>
      <c r="H155" s="3">
        <f t="shared" si="29"/>
        <v>0</v>
      </c>
      <c r="I155" s="3">
        <f t="shared" si="30"/>
        <v>0</v>
      </c>
      <c r="J155" s="3">
        <f t="shared" si="30"/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1"/>
    </row>
    <row r="161" ht="15" customHeight="1"/>
  </sheetData>
  <sheetProtection/>
  <mergeCells count="71">
    <mergeCell ref="E24:E33"/>
    <mergeCell ref="Q24:Q33"/>
    <mergeCell ref="C24:C33"/>
    <mergeCell ref="I8:P8"/>
    <mergeCell ref="A12:A22"/>
    <mergeCell ref="A34:A43"/>
    <mergeCell ref="B34:B43"/>
    <mergeCell ref="C34:C43"/>
    <mergeCell ref="A24:A33"/>
    <mergeCell ref="E34:E43"/>
    <mergeCell ref="B23:Q23"/>
    <mergeCell ref="B24:B33"/>
    <mergeCell ref="D24:D33"/>
    <mergeCell ref="G1:Q1"/>
    <mergeCell ref="F3:Q3"/>
    <mergeCell ref="B44:Q44"/>
    <mergeCell ref="A5:Q6"/>
    <mergeCell ref="E8:E10"/>
    <mergeCell ref="D8:D10"/>
    <mergeCell ref="D13:D22"/>
    <mergeCell ref="E13:E22"/>
    <mergeCell ref="F8:F10"/>
    <mergeCell ref="G8:H9"/>
    <mergeCell ref="C55:C94"/>
    <mergeCell ref="D95:D125"/>
    <mergeCell ref="E95:E125"/>
    <mergeCell ref="D126:D135"/>
    <mergeCell ref="E126:E135"/>
    <mergeCell ref="C126:C135"/>
    <mergeCell ref="A126:A135"/>
    <mergeCell ref="D146:D155"/>
    <mergeCell ref="E146:E155"/>
    <mergeCell ref="D45:D54"/>
    <mergeCell ref="E45:E54"/>
    <mergeCell ref="B45:B54"/>
    <mergeCell ref="C45:C54"/>
    <mergeCell ref="D55:D94"/>
    <mergeCell ref="E55:E94"/>
    <mergeCell ref="B55:B94"/>
    <mergeCell ref="B136:B145"/>
    <mergeCell ref="C136:C145"/>
    <mergeCell ref="Q136:Q145"/>
    <mergeCell ref="Q126:Q129"/>
    <mergeCell ref="Q131:Q135"/>
    <mergeCell ref="D136:D145"/>
    <mergeCell ref="E136:E145"/>
    <mergeCell ref="B126:B135"/>
    <mergeCell ref="Q34:Q43"/>
    <mergeCell ref="D34:D43"/>
    <mergeCell ref="A146:A155"/>
    <mergeCell ref="B146:B155"/>
    <mergeCell ref="C146:C155"/>
    <mergeCell ref="Q146:Q155"/>
    <mergeCell ref="A95:A125"/>
    <mergeCell ref="B95:B125"/>
    <mergeCell ref="C95:C125"/>
    <mergeCell ref="A136:A145"/>
    <mergeCell ref="I9:J9"/>
    <mergeCell ref="K9:L9"/>
    <mergeCell ref="M9:N9"/>
    <mergeCell ref="O9:P9"/>
    <mergeCell ref="A45:A54"/>
    <mergeCell ref="A55:A94"/>
    <mergeCell ref="A8:A10"/>
    <mergeCell ref="C8:C10"/>
    <mergeCell ref="B12:Q12"/>
    <mergeCell ref="B13:B22"/>
    <mergeCell ref="C13:C22"/>
    <mergeCell ref="Q13:Q22"/>
    <mergeCell ref="B8:B10"/>
    <mergeCell ref="Q8:Q1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2022-01-12T02:46:08Z</dcterms:modified>
  <cp:category/>
  <cp:version/>
  <cp:contentType/>
  <cp:contentStatus/>
</cp:coreProperties>
</file>