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66" yWindow="65236" windowWidth="12405" windowHeight="7320" activeTab="0"/>
  </bookViews>
  <sheets>
    <sheet name="Обеспечение АВ" sheetId="1" r:id="rId1"/>
  </sheets>
  <definedNames>
    <definedName name="_xlnm.Print_Area" localSheetId="0">'Обеспечение АВ'!$A$1:$O$230</definedName>
  </definedNames>
  <calcPr fullCalcOnLoad="1"/>
</workbook>
</file>

<file path=xl/sharedStrings.xml><?xml version="1.0" encoding="utf-8"?>
<sst xmlns="http://schemas.openxmlformats.org/spreadsheetml/2006/main" count="144" uniqueCount="83">
  <si>
    <t>ПЕРЕЧЕНЬ</t>
  </si>
  <si>
    <t>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</si>
  <si>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</si>
  <si>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</si>
  <si>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</si>
  <si>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</si>
  <si>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</si>
  <si>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</si>
  <si>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</si>
  <si>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</si>
  <si>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</si>
  <si>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</si>
  <si>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</si>
  <si>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</si>
  <si>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расселение аварийного жилищного фонда</t>
  </si>
  <si>
    <t>всего</t>
  </si>
  <si>
    <t>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</si>
  <si>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</si>
  <si>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Администрация Города Томска (комитет жилищной политики)</t>
  </si>
  <si>
    <t>Итого по задаче 1</t>
  </si>
  <si>
    <t>Повышение качества условий проживания граждан путем переселения их из аварийного жилищного фонда Города Томска</t>
  </si>
  <si>
    <t>Итого по задаче 2</t>
  </si>
  <si>
    <t>Развитие территорий, занятых аварийным жилищным фондом Города Томска</t>
  </si>
  <si>
    <t>Мероприятие 3.1. Расселение домов в рамках заключенных договоров развития территории</t>
  </si>
  <si>
    <t>Итого по задаче 3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</si>
  <si>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</si>
  <si>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</si>
  <si>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</si>
  <si>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</si>
  <si>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</si>
  <si>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</si>
  <si>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</si>
  <si>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</si>
  <si>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«РАССЕЛЕНИЕ АВАРИЙНОГО ЖИЛЬЯ» НА 2017 - 2025 ГОДЫ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</si>
  <si>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подлежащими сносу,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</si>
  <si>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1.2.4.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</si>
  <si>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</si>
  <si>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01 13 21 2 01 99990 244</t>
  </si>
  <si>
    <t>Итого в 2018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</si>
  <si>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</si>
  <si>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</si>
  <si>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</si>
  <si>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</si>
  <si>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1.2.5.</t>
  </si>
  <si>
    <t>1.3.1.</t>
  </si>
  <si>
    <t>1.3.</t>
  </si>
  <si>
    <t>1.3.2.</t>
  </si>
  <si>
    <t>Приложение 15 к подпрограмме «Расселение аварийного жилья»  на 2017 - 2025 годы</t>
  </si>
  <si>
    <t>Итого в 2019</t>
  </si>
  <si>
    <t>05 01 21 2 01 40010 414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</si>
  <si>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</si>
  <si>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</t>
  </si>
  <si>
    <t xml:space="preserve">05 01 21 2 01 20540, 40010 412
</t>
  </si>
  <si>
    <t>1.4.</t>
  </si>
  <si>
    <t>1.4.1.</t>
  </si>
  <si>
    <t>Итого по задаче 4</t>
  </si>
  <si>
    <t>Укрупненное (основное) мероприятие: Расселение жилых помещений аварийного жилищного фонда Города Томска (решается в рамках задач 1, 2, 3 Подпрограммы)</t>
  </si>
  <si>
    <t>Итого в 2020</t>
  </si>
  <si>
    <t>Итого в 2021</t>
  </si>
  <si>
    <t>Итого в 2022</t>
  </si>
  <si>
    <t>1.2.6.</t>
  </si>
  <si>
    <t>Мероприятие 2.6. Изготовление технических паспортов для подготовки решений об изъятии жилых помещенийх в домах, признанных аварийными и подлежащими сноску (реконструкции) для муниципальныйх нужд</t>
  </si>
  <si>
    <t>&lt;*&gt;</t>
  </si>
  <si>
    <t>администрация Города Томска</t>
  </si>
  <si>
    <t>05 01 212F367483 853, 831; 05 01 212 F367484 853, 831; 0501 212F36748S 853, 831</t>
  </si>
  <si>
    <t>Администрация Города Томска (комитет жилищной политики), департамент архитектуры и градостроительства администрации Города Томска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</si>
  <si>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</si>
  <si>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Укрупненное (основное) мероприятие: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(решается в рамках задачи 4 Подпрограммы)</t>
  </si>
  <si>
    <t>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</si>
  <si>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федерального бюджета &lt;*&gt;</t>
  </si>
  <si>
    <t>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</si>
  <si>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Итого в 2023</t>
  </si>
  <si>
    <t>Мероприятие 4.1.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</si>
  <si>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1.4.2.</t>
  </si>
  <si>
    <t>Мероприятие 4.2.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</si>
  <si>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05 01 21 2 01 99990 853, 831</t>
  </si>
  <si>
    <t>05 01 212F367483 412, 05 01 212 F367484 412, 0501 212F36748S 412, F3 4И950 412</t>
  </si>
  <si>
    <t>Задача 2 Подпрограммы</t>
  </si>
  <si>
    <t>Задача 1 Подпрограммы</t>
  </si>
  <si>
    <t>№</t>
  </si>
  <si>
    <t>Задача 3 Подпрограммы</t>
  </si>
  <si>
    <t>Задача 4 Подпрограммы</t>
  </si>
  <si>
    <t>Приложение 9 к постановлению администрации Города Томска от 26.02.2021 № 121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</si>
</sst>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#,##0.00\ _₽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horizontal="right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193" fontId="24" fillId="24" borderId="10" xfId="0" applyNumberFormat="1" applyFont="1" applyFill="1" applyBorder="1" applyAlignment="1">
      <alignment horizontal="center" vertical="center" wrapText="1"/>
    </xf>
    <xf numFmtId="193" fontId="20" fillId="24" borderId="0" xfId="0" applyNumberFormat="1" applyFont="1" applyFill="1" applyAlignment="1">
      <alignment/>
    </xf>
    <xf numFmtId="193" fontId="23" fillId="24" borderId="10" xfId="0" applyNumberFormat="1" applyFont="1" applyFill="1" applyBorder="1" applyAlignment="1">
      <alignment horizontal="center" vertical="center" wrapText="1"/>
    </xf>
    <xf numFmtId="193" fontId="23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193" fontId="23" fillId="0" borderId="14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vertical="center"/>
    </xf>
    <xf numFmtId="0" fontId="21" fillId="24" borderId="15" xfId="0" applyFont="1" applyFill="1" applyBorder="1" applyAlignment="1">
      <alignment wrapText="1"/>
    </xf>
    <xf numFmtId="0" fontId="21" fillId="0" borderId="15" xfId="0" applyFont="1" applyBorder="1" applyAlignment="1">
      <alignment wrapTex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16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14" fontId="23" fillId="24" borderId="11" xfId="0" applyNumberFormat="1" applyFont="1" applyFill="1" applyBorder="1" applyAlignment="1">
      <alignment horizontal="center" vertical="center" wrapText="1"/>
    </xf>
    <xf numFmtId="14" fontId="23" fillId="24" borderId="12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21" fillId="24" borderId="0" xfId="0" applyFont="1" applyFill="1" applyAlignment="1">
      <alignment horizontal="right" vertical="center" wrapText="1"/>
    </xf>
    <xf numFmtId="0" fontId="20" fillId="24" borderId="0" xfId="0" applyFont="1" applyFill="1" applyAlignment="1">
      <alignment horizontal="right" vertical="center" wrapText="1"/>
    </xf>
    <xf numFmtId="0" fontId="27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0" fillId="24" borderId="12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14" fontId="23" fillId="24" borderId="13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tabSelected="1" view="pageBreakPreview" zoomScaleNormal="70" zoomScaleSheetLayoutView="100" zoomScalePageLayoutView="0" workbookViewId="0" topLeftCell="A1">
      <selection activeCell="Q13" sqref="Q13"/>
    </sheetView>
  </sheetViews>
  <sheetFormatPr defaultColWidth="9.140625" defaultRowHeight="12.75"/>
  <cols>
    <col min="1" max="1" width="5.7109375" style="1" customWidth="1"/>
    <col min="2" max="2" width="26.421875" style="1" customWidth="1"/>
    <col min="3" max="3" width="9.140625" style="1" customWidth="1"/>
    <col min="4" max="4" width="7.421875" style="1" customWidth="1"/>
    <col min="5" max="5" width="11.28125" style="1" customWidth="1"/>
    <col min="6" max="6" width="9.8515625" style="1" bestFit="1" customWidth="1"/>
    <col min="7" max="7" width="11.421875" style="1" bestFit="1" customWidth="1"/>
    <col min="8" max="8" width="10.7109375" style="1" bestFit="1" customWidth="1"/>
    <col min="9" max="10" width="9.7109375" style="1" customWidth="1"/>
    <col min="11" max="11" width="8.00390625" style="1" customWidth="1"/>
    <col min="12" max="12" width="9.28125" style="1" customWidth="1"/>
    <col min="13" max="13" width="10.8515625" style="1" customWidth="1"/>
    <col min="14" max="14" width="9.140625" style="1" bestFit="1" customWidth="1"/>
    <col min="15" max="15" width="23.8515625" style="1" customWidth="1"/>
    <col min="16" max="16" width="10.140625" style="1" bestFit="1" customWidth="1"/>
    <col min="17" max="17" width="10.7109375" style="1" bestFit="1" customWidth="1"/>
    <col min="18" max="16384" width="9.140625" style="1" customWidth="1"/>
  </cols>
  <sheetData>
    <row r="1" spans="7:15" ht="14.25" customHeight="1">
      <c r="G1" s="43" t="s">
        <v>82</v>
      </c>
      <c r="H1" s="44"/>
      <c r="I1" s="44"/>
      <c r="J1" s="44"/>
      <c r="K1" s="44"/>
      <c r="L1" s="44"/>
      <c r="M1" s="44"/>
      <c r="N1" s="44"/>
      <c r="O1" s="44"/>
    </row>
    <row r="2" spans="7:15" ht="17.25" customHeight="1">
      <c r="G2" s="45" t="s">
        <v>47</v>
      </c>
      <c r="H2" s="46"/>
      <c r="I2" s="46"/>
      <c r="J2" s="46"/>
      <c r="K2" s="46"/>
      <c r="L2" s="46"/>
      <c r="M2" s="46"/>
      <c r="N2" s="46"/>
      <c r="O2" s="46"/>
    </row>
    <row r="3" spans="9:15" ht="6" customHeight="1">
      <c r="I3" s="2"/>
      <c r="J3" s="3"/>
      <c r="K3" s="3"/>
      <c r="L3" s="3"/>
      <c r="M3" s="3"/>
      <c r="N3" s="3"/>
      <c r="O3" s="3"/>
    </row>
    <row r="4" spans="1:15" ht="12.75" customHeight="1">
      <c r="A4" s="47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2.75" customHeight="1">
      <c r="A5" s="47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7" ht="15.75">
      <c r="A6" s="47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"/>
      <c r="Q6" s="4"/>
    </row>
    <row r="7" spans="1:15" ht="10.5" customHeight="1">
      <c r="A7" s="30" t="s">
        <v>79</v>
      </c>
      <c r="B7" s="30" t="s">
        <v>2</v>
      </c>
      <c r="C7" s="30" t="s">
        <v>3</v>
      </c>
      <c r="D7" s="30" t="s">
        <v>4</v>
      </c>
      <c r="E7" s="30" t="s">
        <v>5</v>
      </c>
      <c r="F7" s="30"/>
      <c r="G7" s="30" t="s">
        <v>6</v>
      </c>
      <c r="H7" s="30"/>
      <c r="I7" s="30"/>
      <c r="J7" s="30"/>
      <c r="K7" s="30"/>
      <c r="L7" s="30"/>
      <c r="M7" s="30"/>
      <c r="N7" s="30"/>
      <c r="O7" s="30" t="s">
        <v>7</v>
      </c>
    </row>
    <row r="8" spans="1:15" ht="24" customHeight="1">
      <c r="A8" s="30"/>
      <c r="B8" s="30"/>
      <c r="C8" s="30"/>
      <c r="D8" s="30"/>
      <c r="E8" s="30"/>
      <c r="F8" s="30"/>
      <c r="G8" s="30" t="s">
        <v>8</v>
      </c>
      <c r="H8" s="30"/>
      <c r="I8" s="30" t="s">
        <v>69</v>
      </c>
      <c r="J8" s="30"/>
      <c r="K8" s="30" t="s">
        <v>9</v>
      </c>
      <c r="L8" s="30"/>
      <c r="M8" s="30" t="s">
        <v>10</v>
      </c>
      <c r="N8" s="30"/>
      <c r="O8" s="30"/>
    </row>
    <row r="9" spans="1:15" ht="21">
      <c r="A9" s="30"/>
      <c r="B9" s="30"/>
      <c r="C9" s="30"/>
      <c r="D9" s="30"/>
      <c r="E9" s="5" t="s">
        <v>11</v>
      </c>
      <c r="F9" s="5" t="s">
        <v>12</v>
      </c>
      <c r="G9" s="5" t="s">
        <v>11</v>
      </c>
      <c r="H9" s="5" t="s">
        <v>12</v>
      </c>
      <c r="I9" s="5" t="s">
        <v>11</v>
      </c>
      <c r="J9" s="5" t="s">
        <v>12</v>
      </c>
      <c r="K9" s="5" t="s">
        <v>11</v>
      </c>
      <c r="L9" s="5" t="s">
        <v>12</v>
      </c>
      <c r="M9" s="5" t="s">
        <v>11</v>
      </c>
      <c r="N9" s="5" t="s">
        <v>13</v>
      </c>
      <c r="O9" s="30"/>
    </row>
    <row r="10" spans="1:15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</row>
    <row r="11" spans="1:15" ht="12.75">
      <c r="A11" s="31">
        <v>1</v>
      </c>
      <c r="B11" s="31" t="s">
        <v>14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12.75">
      <c r="A12" s="31"/>
      <c r="B12" s="31" t="s">
        <v>56</v>
      </c>
      <c r="C12" s="32"/>
      <c r="D12" s="7" t="s">
        <v>15</v>
      </c>
      <c r="E12" s="8">
        <f>SUM(E13:E21)</f>
        <v>10995984.69</v>
      </c>
      <c r="F12" s="8">
        <f aca="true" t="shared" si="0" ref="F12:N12">SUM(F13:F21)</f>
        <v>2057742.7</v>
      </c>
      <c r="G12" s="8">
        <f>SUM(G13:G21)</f>
        <v>4156900.33</v>
      </c>
      <c r="H12" s="8">
        <f>SUM(H13:H21)</f>
        <v>997326.3</v>
      </c>
      <c r="I12" s="8">
        <f>SUM(I13:I21)</f>
        <v>0</v>
      </c>
      <c r="J12" s="8">
        <f>SUM(J13:J21)</f>
        <v>0</v>
      </c>
      <c r="K12" s="8">
        <f t="shared" si="0"/>
        <v>0</v>
      </c>
      <c r="L12" s="8">
        <f t="shared" si="0"/>
        <v>0</v>
      </c>
      <c r="M12" s="8">
        <f t="shared" si="0"/>
        <v>6839084.36</v>
      </c>
      <c r="N12" s="8">
        <f t="shared" si="0"/>
        <v>1060416.4</v>
      </c>
      <c r="O12" s="32"/>
    </row>
    <row r="13" spans="1:15" ht="12.75">
      <c r="A13" s="31"/>
      <c r="B13" s="31"/>
      <c r="C13" s="32"/>
      <c r="D13" s="7">
        <v>2017</v>
      </c>
      <c r="E13" s="8">
        <f>G13+I13+K13+M13</f>
        <v>600000</v>
      </c>
      <c r="F13" s="8">
        <f aca="true" t="shared" si="1" ref="F13:F21">H13+J13+L13+N13</f>
        <v>88298.3</v>
      </c>
      <c r="G13" s="8">
        <f aca="true" t="shared" si="2" ref="G13:N21">G35+G137+G169</f>
        <v>400000</v>
      </c>
      <c r="H13" s="8">
        <f t="shared" si="2"/>
        <v>88298.3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200000</v>
      </c>
      <c r="N13" s="8">
        <f t="shared" si="2"/>
        <v>0</v>
      </c>
      <c r="O13" s="32"/>
    </row>
    <row r="14" spans="1:15" ht="12.75">
      <c r="A14" s="31"/>
      <c r="B14" s="31"/>
      <c r="C14" s="32"/>
      <c r="D14" s="7">
        <v>2018</v>
      </c>
      <c r="E14" s="8">
        <f>G14+I14+K14+M14</f>
        <v>679351.8</v>
      </c>
      <c r="F14" s="8">
        <f t="shared" si="1"/>
        <v>392029.6</v>
      </c>
      <c r="G14" s="8">
        <f t="shared" si="2"/>
        <v>479351.8</v>
      </c>
      <c r="H14" s="8">
        <f t="shared" si="2"/>
        <v>192029.59999999998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200000</v>
      </c>
      <c r="N14" s="8">
        <f t="shared" si="2"/>
        <v>200000</v>
      </c>
      <c r="O14" s="32"/>
    </row>
    <row r="15" spans="1:15" ht="12.75">
      <c r="A15" s="31"/>
      <c r="B15" s="31"/>
      <c r="C15" s="32"/>
      <c r="D15" s="7">
        <v>2019</v>
      </c>
      <c r="E15" s="8">
        <f aca="true" t="shared" si="3" ref="E15:F17">G15+I15+K15+M15</f>
        <v>2513871.7</v>
      </c>
      <c r="F15" s="8">
        <f t="shared" si="3"/>
        <v>334667.4</v>
      </c>
      <c r="G15" s="8">
        <f t="shared" si="2"/>
        <v>962070.7000000001</v>
      </c>
      <c r="H15" s="8">
        <f t="shared" si="2"/>
        <v>179278.9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1551801</v>
      </c>
      <c r="N15" s="8">
        <f t="shared" si="2"/>
        <v>155388.5</v>
      </c>
      <c r="O15" s="32"/>
    </row>
    <row r="16" spans="1:15" ht="12.75">
      <c r="A16" s="31"/>
      <c r="B16" s="31"/>
      <c r="C16" s="32"/>
      <c r="D16" s="7">
        <v>2020</v>
      </c>
      <c r="E16" s="8">
        <f t="shared" si="3"/>
        <v>804357.21</v>
      </c>
      <c r="F16" s="8">
        <f t="shared" si="3"/>
        <v>177292.90000000002</v>
      </c>
      <c r="G16" s="8">
        <f t="shared" si="2"/>
        <v>375858.80000000005</v>
      </c>
      <c r="H16" s="8">
        <f>H38+H140+H172</f>
        <v>169703.7</v>
      </c>
      <c r="I16" s="8">
        <f t="shared" si="2"/>
        <v>0</v>
      </c>
      <c r="J16" s="8">
        <f t="shared" si="2"/>
        <v>0</v>
      </c>
      <c r="K16" s="8">
        <f t="shared" si="2"/>
        <v>0</v>
      </c>
      <c r="L16" s="8">
        <f t="shared" si="2"/>
        <v>0</v>
      </c>
      <c r="M16" s="8">
        <f t="shared" si="2"/>
        <v>428498.41</v>
      </c>
      <c r="N16" s="8">
        <f t="shared" si="2"/>
        <v>7589.2</v>
      </c>
      <c r="O16" s="32"/>
    </row>
    <row r="17" spans="1:15" ht="12.75">
      <c r="A17" s="31"/>
      <c r="B17" s="31"/>
      <c r="C17" s="32"/>
      <c r="D17" s="7">
        <v>2021</v>
      </c>
      <c r="E17" s="8">
        <f t="shared" si="3"/>
        <v>954604.56</v>
      </c>
      <c r="F17" s="8">
        <f t="shared" si="3"/>
        <v>71907.9</v>
      </c>
      <c r="G17" s="8">
        <f t="shared" si="2"/>
        <v>206869.90999999997</v>
      </c>
      <c r="H17" s="8">
        <f t="shared" si="2"/>
        <v>71907.9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0</v>
      </c>
      <c r="M17" s="8">
        <f t="shared" si="2"/>
        <v>747734.65</v>
      </c>
      <c r="N17" s="8">
        <f t="shared" si="2"/>
        <v>0</v>
      </c>
      <c r="O17" s="32"/>
    </row>
    <row r="18" spans="1:15" ht="12.75">
      <c r="A18" s="31"/>
      <c r="B18" s="31"/>
      <c r="C18" s="32"/>
      <c r="D18" s="7">
        <v>2022</v>
      </c>
      <c r="E18" s="8">
        <f>G18+I18+K18+M18</f>
        <v>798362.82</v>
      </c>
      <c r="F18" s="8">
        <f t="shared" si="1"/>
        <v>71907.9</v>
      </c>
      <c r="G18" s="8">
        <f t="shared" si="2"/>
        <v>193460.22</v>
      </c>
      <c r="H18" s="8">
        <f t="shared" si="2"/>
        <v>71907.9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604902.6</v>
      </c>
      <c r="N18" s="8">
        <f t="shared" si="2"/>
        <v>0</v>
      </c>
      <c r="O18" s="32"/>
    </row>
    <row r="19" spans="1:17" ht="12.75">
      <c r="A19" s="31"/>
      <c r="B19" s="31"/>
      <c r="C19" s="32"/>
      <c r="D19" s="7">
        <v>2023</v>
      </c>
      <c r="E19" s="8">
        <f>G19+I19+K19+M19</f>
        <v>1539290.2000000002</v>
      </c>
      <c r="F19" s="8">
        <f t="shared" si="1"/>
        <v>624283.8</v>
      </c>
      <c r="G19" s="8">
        <f t="shared" si="2"/>
        <v>513224.9</v>
      </c>
      <c r="H19" s="8">
        <f t="shared" si="2"/>
        <v>71000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1026065.3</v>
      </c>
      <c r="N19" s="8">
        <f t="shared" si="2"/>
        <v>553283.8</v>
      </c>
      <c r="O19" s="32"/>
      <c r="Q19" s="9"/>
    </row>
    <row r="20" spans="1:15" ht="12.75">
      <c r="A20" s="31"/>
      <c r="B20" s="31"/>
      <c r="C20" s="32"/>
      <c r="D20" s="7">
        <v>2024</v>
      </c>
      <c r="E20" s="8">
        <f>G20+I20+K20+M20</f>
        <v>1539097.4</v>
      </c>
      <c r="F20" s="8">
        <f t="shared" si="1"/>
        <v>130412.2</v>
      </c>
      <c r="G20" s="8">
        <f t="shared" si="2"/>
        <v>513032</v>
      </c>
      <c r="H20" s="8">
        <f t="shared" si="2"/>
        <v>74700</v>
      </c>
      <c r="I20" s="8">
        <f t="shared" si="2"/>
        <v>0</v>
      </c>
      <c r="J20" s="8">
        <f t="shared" si="2"/>
        <v>0</v>
      </c>
      <c r="K20" s="8">
        <f t="shared" si="2"/>
        <v>0</v>
      </c>
      <c r="L20" s="8">
        <f t="shared" si="2"/>
        <v>0</v>
      </c>
      <c r="M20" s="8">
        <f t="shared" si="2"/>
        <v>1026065.4</v>
      </c>
      <c r="N20" s="8">
        <f t="shared" si="2"/>
        <v>55712.2</v>
      </c>
      <c r="O20" s="32"/>
    </row>
    <row r="21" spans="1:15" ht="12.75">
      <c r="A21" s="31"/>
      <c r="B21" s="31"/>
      <c r="C21" s="32"/>
      <c r="D21" s="7">
        <v>2025</v>
      </c>
      <c r="E21" s="8">
        <f>G21+I21+K21+M21</f>
        <v>1567049</v>
      </c>
      <c r="F21" s="8">
        <f t="shared" si="1"/>
        <v>166942.7</v>
      </c>
      <c r="G21" s="8">
        <f t="shared" si="2"/>
        <v>513032</v>
      </c>
      <c r="H21" s="8">
        <f t="shared" si="2"/>
        <v>78500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8">
        <f t="shared" si="2"/>
        <v>1054017</v>
      </c>
      <c r="N21" s="8">
        <f t="shared" si="2"/>
        <v>88442.7</v>
      </c>
      <c r="O21" s="32"/>
    </row>
    <row r="22" spans="1:15" ht="15" customHeight="1">
      <c r="A22" s="33" t="s">
        <v>26</v>
      </c>
      <c r="B22" s="34" t="s">
        <v>78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2.75">
      <c r="A23" s="33"/>
      <c r="B23" s="34" t="s">
        <v>16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0.5" customHeight="1">
      <c r="A24" s="35" t="s">
        <v>27</v>
      </c>
      <c r="B24" s="30" t="s">
        <v>17</v>
      </c>
      <c r="C24" s="34"/>
      <c r="D24" s="6" t="s">
        <v>15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30" t="s">
        <v>18</v>
      </c>
    </row>
    <row r="25" spans="1:15" ht="10.5" customHeight="1">
      <c r="A25" s="35"/>
      <c r="B25" s="30"/>
      <c r="C25" s="34"/>
      <c r="D25" s="6">
        <v>2017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30"/>
    </row>
    <row r="26" spans="1:15" ht="10.5" customHeight="1">
      <c r="A26" s="35"/>
      <c r="B26" s="30"/>
      <c r="C26" s="34"/>
      <c r="D26" s="6">
        <v>2018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30"/>
    </row>
    <row r="27" spans="1:15" ht="10.5" customHeight="1">
      <c r="A27" s="35"/>
      <c r="B27" s="30"/>
      <c r="C27" s="34"/>
      <c r="D27" s="6">
        <v>2019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30"/>
    </row>
    <row r="28" spans="1:15" ht="10.5" customHeight="1">
      <c r="A28" s="35"/>
      <c r="B28" s="30"/>
      <c r="C28" s="34"/>
      <c r="D28" s="6">
        <v>2020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30"/>
    </row>
    <row r="29" spans="1:15" ht="10.5" customHeight="1">
      <c r="A29" s="35"/>
      <c r="B29" s="30"/>
      <c r="C29" s="34"/>
      <c r="D29" s="6">
        <v>2021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30"/>
    </row>
    <row r="30" spans="1:15" ht="10.5" customHeight="1">
      <c r="A30" s="35"/>
      <c r="B30" s="30"/>
      <c r="C30" s="34"/>
      <c r="D30" s="6">
        <v>2022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30"/>
    </row>
    <row r="31" spans="1:15" ht="10.5" customHeight="1">
      <c r="A31" s="35"/>
      <c r="B31" s="30"/>
      <c r="C31" s="34"/>
      <c r="D31" s="6">
        <v>2023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30"/>
    </row>
    <row r="32" spans="1:15" ht="10.5" customHeight="1">
      <c r="A32" s="35"/>
      <c r="B32" s="30"/>
      <c r="C32" s="34"/>
      <c r="D32" s="6">
        <v>2024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30"/>
    </row>
    <row r="33" spans="1:15" ht="10.5" customHeight="1">
      <c r="A33" s="35"/>
      <c r="B33" s="30"/>
      <c r="C33" s="34"/>
      <c r="D33" s="6">
        <v>2025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30"/>
    </row>
    <row r="34" spans="1:15" ht="10.5" customHeight="1">
      <c r="A34" s="32"/>
      <c r="B34" s="31" t="s">
        <v>19</v>
      </c>
      <c r="C34" s="32"/>
      <c r="D34" s="7" t="s">
        <v>15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32"/>
    </row>
    <row r="35" spans="1:15" ht="10.5" customHeight="1">
      <c r="A35" s="32"/>
      <c r="B35" s="31"/>
      <c r="C35" s="32"/>
      <c r="D35" s="7">
        <v>2017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32"/>
    </row>
    <row r="36" spans="1:15" ht="10.5" customHeight="1">
      <c r="A36" s="32"/>
      <c r="B36" s="31"/>
      <c r="C36" s="32"/>
      <c r="D36" s="7">
        <v>2018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32"/>
    </row>
    <row r="37" spans="1:15" ht="10.5" customHeight="1">
      <c r="A37" s="32"/>
      <c r="B37" s="31"/>
      <c r="C37" s="32"/>
      <c r="D37" s="7">
        <v>2019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32"/>
    </row>
    <row r="38" spans="1:15" ht="10.5" customHeight="1">
      <c r="A38" s="32"/>
      <c r="B38" s="31"/>
      <c r="C38" s="32"/>
      <c r="D38" s="7">
        <v>2020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32"/>
    </row>
    <row r="39" spans="1:15" ht="10.5" customHeight="1">
      <c r="A39" s="32"/>
      <c r="B39" s="31"/>
      <c r="C39" s="32"/>
      <c r="D39" s="7">
        <v>2021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32"/>
    </row>
    <row r="40" spans="1:15" ht="10.5" customHeight="1">
      <c r="A40" s="32"/>
      <c r="B40" s="31"/>
      <c r="C40" s="32"/>
      <c r="D40" s="7">
        <v>2022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32"/>
    </row>
    <row r="41" spans="1:15" ht="10.5" customHeight="1">
      <c r="A41" s="32"/>
      <c r="B41" s="31"/>
      <c r="C41" s="32"/>
      <c r="D41" s="7">
        <v>2023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32"/>
    </row>
    <row r="42" spans="1:15" ht="10.5" customHeight="1">
      <c r="A42" s="32"/>
      <c r="B42" s="31"/>
      <c r="C42" s="32"/>
      <c r="D42" s="7">
        <v>2024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32"/>
    </row>
    <row r="43" spans="1:15" ht="10.5" customHeight="1">
      <c r="A43" s="32"/>
      <c r="B43" s="31"/>
      <c r="C43" s="32"/>
      <c r="D43" s="7">
        <v>2025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32"/>
    </row>
    <row r="44" spans="1:15" ht="15" customHeight="1">
      <c r="A44" s="33" t="s">
        <v>28</v>
      </c>
      <c r="B44" s="34" t="s">
        <v>77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2.75">
      <c r="A45" s="33"/>
      <c r="B45" s="34" t="s">
        <v>20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29.25" customHeight="1">
      <c r="A46" s="36" t="s">
        <v>29</v>
      </c>
      <c r="B46" s="39" t="s">
        <v>32</v>
      </c>
      <c r="C46" s="39" t="s">
        <v>49</v>
      </c>
      <c r="D46" s="6" t="s">
        <v>15</v>
      </c>
      <c r="E46" s="10">
        <v>309350.9</v>
      </c>
      <c r="F46" s="10">
        <v>0</v>
      </c>
      <c r="G46" s="10">
        <v>309350.9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39" t="s">
        <v>18</v>
      </c>
    </row>
    <row r="47" spans="1:15" ht="26.25" customHeight="1">
      <c r="A47" s="37"/>
      <c r="B47" s="40"/>
      <c r="C47" s="40"/>
      <c r="D47" s="6">
        <v>2017</v>
      </c>
      <c r="E47" s="10">
        <v>309350.9</v>
      </c>
      <c r="F47" s="10">
        <v>0</v>
      </c>
      <c r="G47" s="10">
        <v>309350.9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40"/>
    </row>
    <row r="48" spans="1:15" ht="19.5" customHeight="1">
      <c r="A48" s="37"/>
      <c r="B48" s="40"/>
      <c r="C48" s="40"/>
      <c r="D48" s="6">
        <v>2018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40"/>
    </row>
    <row r="49" spans="1:15" ht="24.75" customHeight="1">
      <c r="A49" s="37"/>
      <c r="B49" s="40"/>
      <c r="C49" s="40"/>
      <c r="D49" s="6">
        <v>2019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40"/>
    </row>
    <row r="50" spans="1:15" ht="19.5" customHeight="1">
      <c r="A50" s="37"/>
      <c r="B50" s="40"/>
      <c r="C50" s="40"/>
      <c r="D50" s="6">
        <v>2020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40"/>
    </row>
    <row r="51" spans="1:15" ht="19.5" customHeight="1">
      <c r="A51" s="37"/>
      <c r="B51" s="40"/>
      <c r="C51" s="40"/>
      <c r="D51" s="6">
        <v>2021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40"/>
    </row>
    <row r="52" spans="1:15" ht="18.75" customHeight="1">
      <c r="A52" s="37"/>
      <c r="B52" s="40"/>
      <c r="C52" s="40"/>
      <c r="D52" s="6">
        <v>2022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40"/>
    </row>
    <row r="53" spans="1:15" ht="19.5" customHeight="1">
      <c r="A53" s="37"/>
      <c r="B53" s="40"/>
      <c r="C53" s="40"/>
      <c r="D53" s="6">
        <v>2023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40"/>
    </row>
    <row r="54" spans="1:15" ht="19.5" customHeight="1">
      <c r="A54" s="37"/>
      <c r="B54" s="40"/>
      <c r="C54" s="40"/>
      <c r="D54" s="6">
        <v>2024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40"/>
    </row>
    <row r="55" spans="1:15" ht="14.25" customHeight="1">
      <c r="A55" s="52"/>
      <c r="B55" s="42"/>
      <c r="C55" s="42"/>
      <c r="D55" s="6">
        <v>2025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42"/>
    </row>
    <row r="56" spans="1:15" ht="14.25" customHeight="1">
      <c r="A56" s="35" t="s">
        <v>30</v>
      </c>
      <c r="B56" s="30" t="s">
        <v>51</v>
      </c>
      <c r="C56" s="30" t="s">
        <v>52</v>
      </c>
      <c r="D56" s="7" t="s">
        <v>15</v>
      </c>
      <c r="E56" s="8">
        <f aca="true" t="shared" si="4" ref="E56:F65">G56+I56+K56+M56</f>
        <v>3500060.09</v>
      </c>
      <c r="F56" s="8">
        <f t="shared" si="4"/>
        <v>629397.9</v>
      </c>
      <c r="G56" s="8">
        <f>SUM(G57:G65)</f>
        <v>3500060.09</v>
      </c>
      <c r="H56" s="8">
        <f>SUM(H57:H65)</f>
        <v>629397.9</v>
      </c>
      <c r="I56" s="8">
        <f aca="true" t="shared" si="5" ref="I56:N56">SUM(I57:I65)</f>
        <v>0</v>
      </c>
      <c r="J56" s="8">
        <f t="shared" si="5"/>
        <v>0</v>
      </c>
      <c r="K56" s="8">
        <f t="shared" si="5"/>
        <v>0</v>
      </c>
      <c r="L56" s="8">
        <f t="shared" si="5"/>
        <v>0</v>
      </c>
      <c r="M56" s="8">
        <f t="shared" si="5"/>
        <v>0</v>
      </c>
      <c r="N56" s="8">
        <f t="shared" si="5"/>
        <v>0</v>
      </c>
      <c r="O56" s="30" t="s">
        <v>18</v>
      </c>
    </row>
    <row r="57" spans="1:15" ht="14.25" customHeight="1">
      <c r="A57" s="35"/>
      <c r="B57" s="30"/>
      <c r="C57" s="30"/>
      <c r="D57" s="6">
        <v>2017</v>
      </c>
      <c r="E57" s="10">
        <f t="shared" si="4"/>
        <v>90649.1</v>
      </c>
      <c r="F57" s="10">
        <f t="shared" si="4"/>
        <v>88298.3</v>
      </c>
      <c r="G57" s="10">
        <v>90649.1</v>
      </c>
      <c r="H57" s="10">
        <v>88298.3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30"/>
    </row>
    <row r="58" spans="1:15" ht="14.25" customHeight="1">
      <c r="A58" s="35"/>
      <c r="B58" s="30"/>
      <c r="C58" s="30"/>
      <c r="D58" s="6">
        <v>2018</v>
      </c>
      <c r="E58" s="10">
        <f t="shared" si="4"/>
        <v>400000</v>
      </c>
      <c r="F58" s="10">
        <f t="shared" si="4"/>
        <v>116232.9</v>
      </c>
      <c r="G58" s="10">
        <v>400000</v>
      </c>
      <c r="H58" s="11">
        <v>116232.9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30"/>
    </row>
    <row r="59" spans="1:15" ht="14.25" customHeight="1">
      <c r="A59" s="35"/>
      <c r="B59" s="30"/>
      <c r="C59" s="30"/>
      <c r="D59" s="6">
        <v>2019</v>
      </c>
      <c r="E59" s="10">
        <f>G59+I59+K59+M59</f>
        <v>800238</v>
      </c>
      <c r="F59" s="10">
        <f>H59+J59+L59+N59</f>
        <v>17828.4</v>
      </c>
      <c r="G59" s="10">
        <v>800238</v>
      </c>
      <c r="H59" s="10">
        <v>17828.4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30"/>
    </row>
    <row r="60" spans="1:15" ht="14.25" customHeight="1">
      <c r="A60" s="35"/>
      <c r="B60" s="30"/>
      <c r="C60" s="30"/>
      <c r="D60" s="6">
        <v>2020</v>
      </c>
      <c r="E60" s="10">
        <f t="shared" si="4"/>
        <v>283542.4</v>
      </c>
      <c r="F60" s="8">
        <f t="shared" si="4"/>
        <v>39022.5</v>
      </c>
      <c r="G60" s="10">
        <v>283542.4</v>
      </c>
      <c r="H60" s="8">
        <v>39022.5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30"/>
    </row>
    <row r="61" spans="1:15" ht="14.25" customHeight="1">
      <c r="A61" s="35"/>
      <c r="B61" s="30"/>
      <c r="C61" s="30"/>
      <c r="D61" s="6">
        <v>2021</v>
      </c>
      <c r="E61" s="10">
        <f t="shared" si="4"/>
        <v>193267.27</v>
      </c>
      <c r="F61" s="10">
        <f t="shared" si="4"/>
        <v>71907.9</v>
      </c>
      <c r="G61" s="10">
        <v>193267.27</v>
      </c>
      <c r="H61" s="10">
        <v>71907.9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30"/>
    </row>
    <row r="62" spans="1:15" ht="14.25" customHeight="1">
      <c r="A62" s="35"/>
      <c r="B62" s="30"/>
      <c r="C62" s="30"/>
      <c r="D62" s="6">
        <v>2022</v>
      </c>
      <c r="E62" s="10">
        <f t="shared" si="4"/>
        <v>193267.32</v>
      </c>
      <c r="F62" s="10">
        <f t="shared" si="4"/>
        <v>71907.9</v>
      </c>
      <c r="G62" s="10">
        <v>193267.32</v>
      </c>
      <c r="H62" s="10">
        <v>71907.9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30"/>
    </row>
    <row r="63" spans="1:15" ht="14.25" customHeight="1">
      <c r="A63" s="35"/>
      <c r="B63" s="30"/>
      <c r="C63" s="30"/>
      <c r="D63" s="6">
        <v>2023</v>
      </c>
      <c r="E63" s="10">
        <f t="shared" si="4"/>
        <v>513032</v>
      </c>
      <c r="F63" s="10">
        <f t="shared" si="4"/>
        <v>71000</v>
      </c>
      <c r="G63" s="10">
        <v>513032</v>
      </c>
      <c r="H63" s="10">
        <v>71000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30"/>
    </row>
    <row r="64" spans="1:15" ht="14.25" customHeight="1">
      <c r="A64" s="35"/>
      <c r="B64" s="30"/>
      <c r="C64" s="30"/>
      <c r="D64" s="6">
        <v>2024</v>
      </c>
      <c r="E64" s="10">
        <f t="shared" si="4"/>
        <v>513032</v>
      </c>
      <c r="F64" s="10">
        <f t="shared" si="4"/>
        <v>74700</v>
      </c>
      <c r="G64" s="10">
        <v>513032</v>
      </c>
      <c r="H64" s="10">
        <v>74700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30"/>
    </row>
    <row r="65" spans="1:15" ht="14.25" customHeight="1">
      <c r="A65" s="35"/>
      <c r="B65" s="30"/>
      <c r="C65" s="30"/>
      <c r="D65" s="6">
        <v>2025</v>
      </c>
      <c r="E65" s="10">
        <f t="shared" si="4"/>
        <v>513032</v>
      </c>
      <c r="F65" s="10">
        <f t="shared" si="4"/>
        <v>78500</v>
      </c>
      <c r="G65" s="10">
        <v>513032</v>
      </c>
      <c r="H65" s="10">
        <v>78500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30"/>
    </row>
    <row r="66" spans="1:16" ht="23.25" customHeight="1">
      <c r="A66" s="35" t="s">
        <v>31</v>
      </c>
      <c r="B66" s="30" t="s">
        <v>34</v>
      </c>
      <c r="C66" s="34"/>
      <c r="D66" s="6" t="s">
        <v>15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30" t="s">
        <v>18</v>
      </c>
      <c r="P66" s="4"/>
    </row>
    <row r="67" spans="1:16" ht="12.75">
      <c r="A67" s="35"/>
      <c r="B67" s="30"/>
      <c r="C67" s="34"/>
      <c r="D67" s="6">
        <v>2017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30"/>
      <c r="P67" s="4"/>
    </row>
    <row r="68" spans="1:16" ht="12.75">
      <c r="A68" s="35"/>
      <c r="B68" s="30"/>
      <c r="C68" s="34"/>
      <c r="D68" s="6">
        <v>2018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30"/>
      <c r="P68" s="4"/>
    </row>
    <row r="69" spans="1:16" ht="12.75">
      <c r="A69" s="35"/>
      <c r="B69" s="30"/>
      <c r="C69" s="34"/>
      <c r="D69" s="6">
        <v>2019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30"/>
      <c r="P69" s="4"/>
    </row>
    <row r="70" spans="1:16" ht="12.75">
      <c r="A70" s="35"/>
      <c r="B70" s="30"/>
      <c r="C70" s="34"/>
      <c r="D70" s="6">
        <v>2020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30"/>
      <c r="P70" s="4"/>
    </row>
    <row r="71" spans="1:16" ht="12.75">
      <c r="A71" s="35"/>
      <c r="B71" s="30"/>
      <c r="C71" s="34"/>
      <c r="D71" s="6">
        <v>2021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30"/>
      <c r="P71" s="4"/>
    </row>
    <row r="72" spans="1:16" ht="12.75">
      <c r="A72" s="35"/>
      <c r="B72" s="30"/>
      <c r="C72" s="34"/>
      <c r="D72" s="6">
        <v>2022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30"/>
      <c r="P72" s="4"/>
    </row>
    <row r="73" spans="1:16" ht="12.75">
      <c r="A73" s="35"/>
      <c r="B73" s="30"/>
      <c r="C73" s="34"/>
      <c r="D73" s="6">
        <v>2023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30"/>
      <c r="P73" s="4"/>
    </row>
    <row r="74" spans="1:16" ht="12.75">
      <c r="A74" s="35"/>
      <c r="B74" s="30"/>
      <c r="C74" s="34"/>
      <c r="D74" s="6">
        <v>2024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30"/>
      <c r="P74" s="4"/>
    </row>
    <row r="75" spans="1:16" ht="12.75">
      <c r="A75" s="36"/>
      <c r="B75" s="39"/>
      <c r="C75" s="51"/>
      <c r="D75" s="6">
        <v>2025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30"/>
      <c r="P75" s="4"/>
    </row>
    <row r="76" spans="1:16" ht="12.75">
      <c r="A76" s="36" t="s">
        <v>35</v>
      </c>
      <c r="B76" s="39" t="s">
        <v>36</v>
      </c>
      <c r="C76" s="39" t="s">
        <v>37</v>
      </c>
      <c r="D76" s="7" t="s">
        <v>15</v>
      </c>
      <c r="E76" s="8">
        <f>G76+I76+K76+M76</f>
        <v>1923.4</v>
      </c>
      <c r="F76" s="8">
        <f aca="true" t="shared" si="6" ref="F76:F92">H76+J76+L76+N76</f>
        <v>837.8</v>
      </c>
      <c r="G76" s="8">
        <f>G77+G82+G87+G92+G96+G100+G104+G105+G106</f>
        <v>1923.4</v>
      </c>
      <c r="H76" s="8">
        <f aca="true" t="shared" si="7" ref="H76:N76">H77+H82+H87+H92+H96+H100+H104+H105+H106</f>
        <v>837.8</v>
      </c>
      <c r="I76" s="8">
        <f t="shared" si="7"/>
        <v>0</v>
      </c>
      <c r="J76" s="8">
        <f t="shared" si="7"/>
        <v>0</v>
      </c>
      <c r="K76" s="8">
        <f t="shared" si="7"/>
        <v>0</v>
      </c>
      <c r="L76" s="8">
        <f t="shared" si="7"/>
        <v>0</v>
      </c>
      <c r="M76" s="8">
        <f t="shared" si="7"/>
        <v>0</v>
      </c>
      <c r="N76" s="8">
        <f t="shared" si="7"/>
        <v>0</v>
      </c>
      <c r="O76" s="12"/>
      <c r="P76" s="4"/>
    </row>
    <row r="77" spans="1:16" ht="12.75">
      <c r="A77" s="37"/>
      <c r="B77" s="40"/>
      <c r="C77" s="40"/>
      <c r="D77" s="6">
        <v>2017</v>
      </c>
      <c r="E77" s="10">
        <v>0</v>
      </c>
      <c r="F77" s="10">
        <f t="shared" si="6"/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2"/>
      <c r="P77" s="4"/>
    </row>
    <row r="78" spans="1:16" ht="21">
      <c r="A78" s="37"/>
      <c r="B78" s="40"/>
      <c r="C78" s="40"/>
      <c r="D78" s="6">
        <v>2018</v>
      </c>
      <c r="E78" s="10">
        <f>G78+I78+K78+M78</f>
        <v>46.4</v>
      </c>
      <c r="F78" s="10">
        <f>H78+J78+L78+N78</f>
        <v>46.4</v>
      </c>
      <c r="G78" s="10">
        <v>46.4</v>
      </c>
      <c r="H78" s="10">
        <v>46.4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5" t="s">
        <v>39</v>
      </c>
      <c r="P78" s="4"/>
    </row>
    <row r="79" spans="1:16" ht="21">
      <c r="A79" s="37"/>
      <c r="B79" s="40"/>
      <c r="C79" s="40"/>
      <c r="D79" s="6">
        <v>2018</v>
      </c>
      <c r="E79" s="10">
        <f aca="true" t="shared" si="8" ref="E79:E91">G79+I79+K79+M79</f>
        <v>195.4</v>
      </c>
      <c r="F79" s="10">
        <f t="shared" si="6"/>
        <v>133.4</v>
      </c>
      <c r="G79" s="10">
        <v>195.4</v>
      </c>
      <c r="H79" s="10">
        <v>133.4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5" t="s">
        <v>40</v>
      </c>
      <c r="P79" s="4"/>
    </row>
    <row r="80" spans="1:16" ht="16.5">
      <c r="A80" s="37"/>
      <c r="B80" s="40"/>
      <c r="C80" s="40"/>
      <c r="D80" s="6">
        <v>2018</v>
      </c>
      <c r="E80" s="10">
        <f t="shared" si="8"/>
        <v>41.7</v>
      </c>
      <c r="F80" s="10">
        <f t="shared" si="6"/>
        <v>41.7</v>
      </c>
      <c r="G80" s="10">
        <v>41.7</v>
      </c>
      <c r="H80" s="10">
        <f>11.7+30</f>
        <v>41.7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3" t="s">
        <v>41</v>
      </c>
      <c r="P80" s="4"/>
    </row>
    <row r="81" spans="1:16" ht="21">
      <c r="A81" s="37"/>
      <c r="B81" s="40"/>
      <c r="C81" s="40"/>
      <c r="D81" s="6">
        <v>2018</v>
      </c>
      <c r="E81" s="10">
        <f t="shared" si="8"/>
        <v>69.6</v>
      </c>
      <c r="F81" s="10">
        <f t="shared" si="6"/>
        <v>39.5</v>
      </c>
      <c r="G81" s="10">
        <v>69.6</v>
      </c>
      <c r="H81" s="10">
        <v>39.5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5" t="s">
        <v>42</v>
      </c>
      <c r="P81" s="4"/>
    </row>
    <row r="82" spans="1:16" ht="21">
      <c r="A82" s="37"/>
      <c r="B82" s="40"/>
      <c r="C82" s="40"/>
      <c r="D82" s="7" t="s">
        <v>38</v>
      </c>
      <c r="E82" s="8">
        <f t="shared" si="8"/>
        <v>353.1</v>
      </c>
      <c r="F82" s="8">
        <f t="shared" si="6"/>
        <v>261</v>
      </c>
      <c r="G82" s="8">
        <f>G78+G79+G80+G81</f>
        <v>353.1</v>
      </c>
      <c r="H82" s="8">
        <f>H78+H79+H80+H81</f>
        <v>261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12"/>
      <c r="P82" s="4"/>
    </row>
    <row r="83" spans="1:16" ht="21">
      <c r="A83" s="37"/>
      <c r="B83" s="40"/>
      <c r="C83" s="40"/>
      <c r="D83" s="6">
        <v>2019</v>
      </c>
      <c r="E83" s="10">
        <f>G83+I83+K83+M83</f>
        <v>303</v>
      </c>
      <c r="F83" s="10">
        <f>H83+J83+L83+N83</f>
        <v>101</v>
      </c>
      <c r="G83" s="10">
        <v>303</v>
      </c>
      <c r="H83" s="10">
        <v>101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5" t="s">
        <v>39</v>
      </c>
      <c r="P83" s="4"/>
    </row>
    <row r="84" spans="1:16" ht="21">
      <c r="A84" s="37"/>
      <c r="B84" s="40"/>
      <c r="C84" s="40"/>
      <c r="D84" s="6">
        <v>2019</v>
      </c>
      <c r="E84" s="10">
        <f t="shared" si="8"/>
        <v>110.6</v>
      </c>
      <c r="F84" s="10">
        <f t="shared" si="6"/>
        <v>94.6</v>
      </c>
      <c r="G84" s="10">
        <v>110.6</v>
      </c>
      <c r="H84" s="10">
        <v>94.6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5" t="s">
        <v>40</v>
      </c>
      <c r="P84" s="4"/>
    </row>
    <row r="85" spans="1:16" ht="16.5">
      <c r="A85" s="37"/>
      <c r="B85" s="40"/>
      <c r="C85" s="40"/>
      <c r="D85" s="6">
        <v>2019</v>
      </c>
      <c r="E85" s="10">
        <f t="shared" si="8"/>
        <v>65.1</v>
      </c>
      <c r="F85" s="10">
        <f t="shared" si="6"/>
        <v>65.1</v>
      </c>
      <c r="G85" s="10">
        <v>65.1</v>
      </c>
      <c r="H85" s="10">
        <v>65.1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3" t="s">
        <v>41</v>
      </c>
      <c r="P85" s="4"/>
    </row>
    <row r="86" spans="1:16" ht="21">
      <c r="A86" s="37"/>
      <c r="B86" s="40"/>
      <c r="C86" s="40"/>
      <c r="D86" s="6">
        <v>2019</v>
      </c>
      <c r="E86" s="10">
        <f t="shared" si="8"/>
        <v>50.1</v>
      </c>
      <c r="F86" s="10">
        <f t="shared" si="6"/>
        <v>36.9</v>
      </c>
      <c r="G86" s="10">
        <v>50.1</v>
      </c>
      <c r="H86" s="10">
        <v>36.9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5" t="s">
        <v>42</v>
      </c>
      <c r="P86" s="4"/>
    </row>
    <row r="87" spans="1:16" ht="21">
      <c r="A87" s="37"/>
      <c r="B87" s="40"/>
      <c r="C87" s="40"/>
      <c r="D87" s="7" t="s">
        <v>48</v>
      </c>
      <c r="E87" s="8">
        <f>E83+E84+E85+E86</f>
        <v>528.8000000000001</v>
      </c>
      <c r="F87" s="8">
        <f>F83+F84+F85+F86</f>
        <v>297.59999999999997</v>
      </c>
      <c r="G87" s="8">
        <f>G83+G84+G85+G86</f>
        <v>528.8000000000001</v>
      </c>
      <c r="H87" s="8">
        <f>H83+H84+H85+H86</f>
        <v>297.59999999999997</v>
      </c>
      <c r="I87" s="8">
        <f aca="true" t="shared" si="9" ref="I87:N87">I84+I85+I86</f>
        <v>0</v>
      </c>
      <c r="J87" s="8">
        <f t="shared" si="9"/>
        <v>0</v>
      </c>
      <c r="K87" s="8">
        <f t="shared" si="9"/>
        <v>0</v>
      </c>
      <c r="L87" s="8">
        <f t="shared" si="9"/>
        <v>0</v>
      </c>
      <c r="M87" s="8">
        <f t="shared" si="9"/>
        <v>0</v>
      </c>
      <c r="N87" s="8">
        <f t="shared" si="9"/>
        <v>0</v>
      </c>
      <c r="O87" s="14"/>
      <c r="P87" s="4"/>
    </row>
    <row r="88" spans="1:16" ht="21">
      <c r="A88" s="37"/>
      <c r="B88" s="40"/>
      <c r="C88" s="40"/>
      <c r="D88" s="6">
        <v>2020</v>
      </c>
      <c r="E88" s="10">
        <f t="shared" si="8"/>
        <v>127.8</v>
      </c>
      <c r="F88" s="10">
        <f t="shared" si="6"/>
        <v>61.2</v>
      </c>
      <c r="G88" s="10">
        <v>127.8</v>
      </c>
      <c r="H88" s="15">
        <v>61.2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5" t="s">
        <v>39</v>
      </c>
      <c r="P88" s="4"/>
    </row>
    <row r="89" spans="1:16" ht="21">
      <c r="A89" s="37"/>
      <c r="B89" s="40"/>
      <c r="C89" s="40"/>
      <c r="D89" s="6">
        <v>2020</v>
      </c>
      <c r="E89" s="10">
        <f t="shared" si="8"/>
        <v>75</v>
      </c>
      <c r="F89" s="10">
        <f t="shared" si="6"/>
        <v>75</v>
      </c>
      <c r="G89" s="10">
        <v>75</v>
      </c>
      <c r="H89" s="15">
        <f>69+6</f>
        <v>75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5" t="s">
        <v>40</v>
      </c>
      <c r="P89" s="4"/>
    </row>
    <row r="90" spans="1:16" ht="16.5">
      <c r="A90" s="37"/>
      <c r="B90" s="40"/>
      <c r="C90" s="40"/>
      <c r="D90" s="6">
        <v>2020</v>
      </c>
      <c r="E90" s="10">
        <f t="shared" si="8"/>
        <v>48</v>
      </c>
      <c r="F90" s="10">
        <f t="shared" si="6"/>
        <v>48</v>
      </c>
      <c r="G90" s="15">
        <v>48</v>
      </c>
      <c r="H90" s="15">
        <v>48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3" t="s">
        <v>41</v>
      </c>
      <c r="P90" s="4"/>
    </row>
    <row r="91" spans="1:16" ht="21">
      <c r="A91" s="37"/>
      <c r="B91" s="40"/>
      <c r="C91" s="40"/>
      <c r="D91" s="6">
        <v>2020</v>
      </c>
      <c r="E91" s="10">
        <f t="shared" si="8"/>
        <v>120</v>
      </c>
      <c r="F91" s="10">
        <f t="shared" si="6"/>
        <v>95</v>
      </c>
      <c r="G91" s="16">
        <v>120</v>
      </c>
      <c r="H91" s="16">
        <v>95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5" t="s">
        <v>42</v>
      </c>
      <c r="P91" s="4"/>
    </row>
    <row r="92" spans="1:16" ht="21">
      <c r="A92" s="37"/>
      <c r="B92" s="40"/>
      <c r="C92" s="40"/>
      <c r="D92" s="7" t="s">
        <v>57</v>
      </c>
      <c r="E92" s="8">
        <f>G92</f>
        <v>370.8</v>
      </c>
      <c r="F92" s="8">
        <f t="shared" si="6"/>
        <v>279.2</v>
      </c>
      <c r="G92" s="8">
        <f>G88+G89+G90+G91</f>
        <v>370.8</v>
      </c>
      <c r="H92" s="8">
        <f>H88+H89+H90+H91</f>
        <v>279.2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7"/>
      <c r="P92" s="4"/>
    </row>
    <row r="93" spans="1:16" ht="21">
      <c r="A93" s="50"/>
      <c r="B93" s="50"/>
      <c r="C93" s="49"/>
      <c r="D93" s="6">
        <v>2021</v>
      </c>
      <c r="E93" s="10">
        <f aca="true" t="shared" si="10" ref="E93:F107">G93+I93+K93+M93</f>
        <v>79.9</v>
      </c>
      <c r="F93" s="10">
        <f t="shared" si="10"/>
        <v>0</v>
      </c>
      <c r="G93" s="10">
        <v>79.9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5" t="s">
        <v>39</v>
      </c>
      <c r="P93" s="4"/>
    </row>
    <row r="94" spans="1:16" ht="16.5">
      <c r="A94" s="50"/>
      <c r="B94" s="50"/>
      <c r="C94" s="49"/>
      <c r="D94" s="6">
        <v>2021</v>
      </c>
      <c r="E94" s="10">
        <f t="shared" si="10"/>
        <v>140</v>
      </c>
      <c r="F94" s="10">
        <f t="shared" si="10"/>
        <v>0</v>
      </c>
      <c r="G94" s="10">
        <v>140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3" t="s">
        <v>41</v>
      </c>
      <c r="P94" s="4"/>
    </row>
    <row r="95" spans="1:16" ht="21">
      <c r="A95" s="50"/>
      <c r="B95" s="50"/>
      <c r="C95" s="49"/>
      <c r="D95" s="6">
        <v>2021</v>
      </c>
      <c r="E95" s="10">
        <f t="shared" si="10"/>
        <v>65</v>
      </c>
      <c r="F95" s="10">
        <f t="shared" si="10"/>
        <v>0</v>
      </c>
      <c r="G95" s="10">
        <v>65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5" t="s">
        <v>42</v>
      </c>
      <c r="P95" s="4"/>
    </row>
    <row r="96" spans="1:16" ht="21">
      <c r="A96" s="50"/>
      <c r="B96" s="50"/>
      <c r="C96" s="49"/>
      <c r="D96" s="7" t="s">
        <v>58</v>
      </c>
      <c r="E96" s="8">
        <f>G96</f>
        <v>284.9</v>
      </c>
      <c r="F96" s="8">
        <f>F93+F94</f>
        <v>0</v>
      </c>
      <c r="G96" s="8">
        <f>G93+G94+G95</f>
        <v>284.9</v>
      </c>
      <c r="H96" s="8">
        <f aca="true" t="shared" si="11" ref="H96:N96">H93+H94+H95</f>
        <v>0</v>
      </c>
      <c r="I96" s="8">
        <f t="shared" si="11"/>
        <v>0</v>
      </c>
      <c r="J96" s="8">
        <f t="shared" si="11"/>
        <v>0</v>
      </c>
      <c r="K96" s="8">
        <f t="shared" si="11"/>
        <v>0</v>
      </c>
      <c r="L96" s="8">
        <f t="shared" si="11"/>
        <v>0</v>
      </c>
      <c r="M96" s="8">
        <f t="shared" si="11"/>
        <v>0</v>
      </c>
      <c r="N96" s="8">
        <f t="shared" si="11"/>
        <v>0</v>
      </c>
      <c r="O96" s="17"/>
      <c r="P96" s="4"/>
    </row>
    <row r="97" spans="1:16" ht="21">
      <c r="A97" s="50"/>
      <c r="B97" s="50"/>
      <c r="C97" s="49"/>
      <c r="D97" s="6">
        <v>2022</v>
      </c>
      <c r="E97" s="10">
        <f t="shared" si="10"/>
        <v>79.9</v>
      </c>
      <c r="F97" s="10">
        <f t="shared" si="10"/>
        <v>0</v>
      </c>
      <c r="G97" s="15">
        <v>79.9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5" t="s">
        <v>39</v>
      </c>
      <c r="P97" s="4"/>
    </row>
    <row r="98" spans="1:16" ht="21">
      <c r="A98" s="50"/>
      <c r="B98" s="50"/>
      <c r="C98" s="49"/>
      <c r="D98" s="6">
        <v>2022</v>
      </c>
      <c r="E98" s="10">
        <f t="shared" si="10"/>
        <v>48</v>
      </c>
      <c r="F98" s="10">
        <f t="shared" si="10"/>
        <v>0</v>
      </c>
      <c r="G98" s="15">
        <v>48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5" t="s">
        <v>42</v>
      </c>
      <c r="P98" s="4"/>
    </row>
    <row r="99" spans="1:16" ht="21">
      <c r="A99" s="50"/>
      <c r="B99" s="50"/>
      <c r="C99" s="49"/>
      <c r="D99" s="6">
        <v>2022</v>
      </c>
      <c r="E99" s="10">
        <f t="shared" si="10"/>
        <v>65</v>
      </c>
      <c r="F99" s="10">
        <f t="shared" si="10"/>
        <v>0</v>
      </c>
      <c r="G99" s="15">
        <v>65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5" t="s">
        <v>42</v>
      </c>
      <c r="P99" s="4"/>
    </row>
    <row r="100" spans="1:16" ht="21">
      <c r="A100" s="50"/>
      <c r="B100" s="50"/>
      <c r="C100" s="49"/>
      <c r="D100" s="7" t="s">
        <v>59</v>
      </c>
      <c r="E100" s="8">
        <f>G100</f>
        <v>192.9</v>
      </c>
      <c r="F100" s="8">
        <f>F97+F98</f>
        <v>0</v>
      </c>
      <c r="G100" s="8">
        <f>G97+G98+G99</f>
        <v>192.9</v>
      </c>
      <c r="H100" s="8">
        <f aca="true" t="shared" si="12" ref="H100:N100">H97+H98+H99</f>
        <v>0</v>
      </c>
      <c r="I100" s="8">
        <f t="shared" si="12"/>
        <v>0</v>
      </c>
      <c r="J100" s="8">
        <f t="shared" si="12"/>
        <v>0</v>
      </c>
      <c r="K100" s="8">
        <f t="shared" si="12"/>
        <v>0</v>
      </c>
      <c r="L100" s="8">
        <f t="shared" si="12"/>
        <v>0</v>
      </c>
      <c r="M100" s="8">
        <f t="shared" si="12"/>
        <v>0</v>
      </c>
      <c r="N100" s="8">
        <f t="shared" si="12"/>
        <v>0</v>
      </c>
      <c r="O100" s="18"/>
      <c r="P100" s="4"/>
    </row>
    <row r="101" spans="1:16" ht="21">
      <c r="A101" s="50"/>
      <c r="B101" s="50"/>
      <c r="C101" s="49"/>
      <c r="D101" s="6">
        <v>2023</v>
      </c>
      <c r="E101" s="10">
        <f t="shared" si="10"/>
        <v>79.9</v>
      </c>
      <c r="F101" s="10">
        <f t="shared" si="10"/>
        <v>0</v>
      </c>
      <c r="G101" s="15">
        <v>79.9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5" t="s">
        <v>39</v>
      </c>
      <c r="P101" s="4"/>
    </row>
    <row r="102" spans="1:16" ht="21">
      <c r="A102" s="50"/>
      <c r="B102" s="50"/>
      <c r="C102" s="49"/>
      <c r="D102" s="6">
        <v>2023</v>
      </c>
      <c r="E102" s="10">
        <f t="shared" si="10"/>
        <v>48</v>
      </c>
      <c r="F102" s="10">
        <f t="shared" si="10"/>
        <v>0</v>
      </c>
      <c r="G102" s="15">
        <v>48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5" t="s">
        <v>42</v>
      </c>
      <c r="P102" s="4"/>
    </row>
    <row r="103" spans="1:16" ht="21">
      <c r="A103" s="50"/>
      <c r="B103" s="50"/>
      <c r="C103" s="49"/>
      <c r="D103" s="6">
        <v>2023</v>
      </c>
      <c r="E103" s="10">
        <f t="shared" si="10"/>
        <v>65</v>
      </c>
      <c r="F103" s="10">
        <f t="shared" si="10"/>
        <v>0</v>
      </c>
      <c r="G103" s="15">
        <v>65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5" t="s">
        <v>42</v>
      </c>
      <c r="P103" s="4"/>
    </row>
    <row r="104" spans="1:16" ht="21">
      <c r="A104" s="50"/>
      <c r="B104" s="50"/>
      <c r="C104" s="49"/>
      <c r="D104" s="7" t="s">
        <v>71</v>
      </c>
      <c r="E104" s="8">
        <f t="shared" si="10"/>
        <v>192.9</v>
      </c>
      <c r="F104" s="8">
        <f t="shared" si="10"/>
        <v>0</v>
      </c>
      <c r="G104" s="8">
        <f>G101+G102+G103</f>
        <v>192.9</v>
      </c>
      <c r="H104" s="8">
        <f aca="true" t="shared" si="13" ref="H104:N104">H101+H102+H103</f>
        <v>0</v>
      </c>
      <c r="I104" s="8">
        <f t="shared" si="13"/>
        <v>0</v>
      </c>
      <c r="J104" s="8">
        <f t="shared" si="13"/>
        <v>0</v>
      </c>
      <c r="K104" s="8">
        <f t="shared" si="13"/>
        <v>0</v>
      </c>
      <c r="L104" s="8">
        <f t="shared" si="13"/>
        <v>0</v>
      </c>
      <c r="M104" s="8">
        <f t="shared" si="13"/>
        <v>0</v>
      </c>
      <c r="N104" s="8">
        <f t="shared" si="13"/>
        <v>0</v>
      </c>
      <c r="O104" s="18"/>
      <c r="P104" s="4"/>
    </row>
    <row r="105" spans="1:16" ht="12.75">
      <c r="A105" s="50"/>
      <c r="B105" s="50"/>
      <c r="C105" s="49"/>
      <c r="D105" s="6">
        <v>2024</v>
      </c>
      <c r="E105" s="10">
        <f t="shared" si="10"/>
        <v>0</v>
      </c>
      <c r="F105" s="10">
        <f t="shared" si="10"/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8"/>
      <c r="P105" s="4"/>
    </row>
    <row r="106" spans="1:16" ht="12.75">
      <c r="A106" s="38"/>
      <c r="B106" s="38"/>
      <c r="C106" s="41"/>
      <c r="D106" s="6">
        <v>2025</v>
      </c>
      <c r="E106" s="10">
        <f t="shared" si="10"/>
        <v>0</v>
      </c>
      <c r="F106" s="10">
        <f t="shared" si="10"/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9"/>
      <c r="P106" s="4"/>
    </row>
    <row r="107" spans="1:15" ht="12.75">
      <c r="A107" s="36" t="s">
        <v>43</v>
      </c>
      <c r="B107" s="39" t="s">
        <v>50</v>
      </c>
      <c r="C107" s="39" t="s">
        <v>75</v>
      </c>
      <c r="D107" s="7" t="s">
        <v>15</v>
      </c>
      <c r="E107" s="8">
        <f t="shared" si="10"/>
        <v>345505.93999999994</v>
      </c>
      <c r="F107" s="8">
        <f t="shared" si="10"/>
        <v>367090.6</v>
      </c>
      <c r="G107" s="8">
        <f>G108+G113+G119+G120+G121+G122+G123+G124+G125</f>
        <v>345505.93999999994</v>
      </c>
      <c r="H107" s="8">
        <f aca="true" t="shared" si="14" ref="H107:N107">H108+H113+H119+H120+H121+H122+H123+H124+H125</f>
        <v>367090.6</v>
      </c>
      <c r="I107" s="8">
        <f t="shared" si="14"/>
        <v>0</v>
      </c>
      <c r="J107" s="8">
        <f t="shared" si="14"/>
        <v>0</v>
      </c>
      <c r="K107" s="8">
        <f t="shared" si="14"/>
        <v>0</v>
      </c>
      <c r="L107" s="8">
        <f t="shared" si="14"/>
        <v>0</v>
      </c>
      <c r="M107" s="8">
        <f t="shared" si="14"/>
        <v>0</v>
      </c>
      <c r="N107" s="8">
        <f t="shared" si="14"/>
        <v>0</v>
      </c>
      <c r="O107" s="6"/>
    </row>
    <row r="108" spans="1:14" ht="12.75">
      <c r="A108" s="37"/>
      <c r="B108" s="40"/>
      <c r="C108" s="40"/>
      <c r="D108" s="6">
        <v>2017</v>
      </c>
      <c r="E108" s="10">
        <v>0</v>
      </c>
      <c r="F108" s="10">
        <f>H108+J108+L108+N108</f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</row>
    <row r="109" spans="1:15" ht="21">
      <c r="A109" s="37"/>
      <c r="B109" s="40"/>
      <c r="C109" s="40"/>
      <c r="D109" s="6">
        <v>2018</v>
      </c>
      <c r="E109" s="10">
        <v>22554.8</v>
      </c>
      <c r="F109" s="10">
        <v>22554.8</v>
      </c>
      <c r="G109" s="10">
        <v>22554.8</v>
      </c>
      <c r="H109" s="10">
        <v>22554.8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5" t="s">
        <v>39</v>
      </c>
    </row>
    <row r="110" spans="1:15" ht="21">
      <c r="A110" s="37"/>
      <c r="B110" s="40"/>
      <c r="C110" s="40"/>
      <c r="D110" s="6">
        <v>2018</v>
      </c>
      <c r="E110" s="10">
        <f aca="true" t="shared" si="15" ref="E110:F113">G110+I110+K110+M110</f>
        <v>23668</v>
      </c>
      <c r="F110" s="10">
        <f t="shared" si="15"/>
        <v>23668</v>
      </c>
      <c r="G110" s="10">
        <f>18864+4804</f>
        <v>23668</v>
      </c>
      <c r="H110" s="10">
        <f>18864+4804</f>
        <v>23668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5" t="s">
        <v>40</v>
      </c>
    </row>
    <row r="111" spans="1:15" ht="21">
      <c r="A111" s="37"/>
      <c r="B111" s="40"/>
      <c r="C111" s="40"/>
      <c r="D111" s="6">
        <v>2018</v>
      </c>
      <c r="E111" s="10">
        <f t="shared" si="15"/>
        <v>12109.1</v>
      </c>
      <c r="F111" s="10">
        <f t="shared" si="15"/>
        <v>12109.1</v>
      </c>
      <c r="G111" s="10">
        <f>2322+9787.1</f>
        <v>12109.1</v>
      </c>
      <c r="H111" s="10">
        <f>2322+9787.1</f>
        <v>12109.1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5" t="s">
        <v>41</v>
      </c>
    </row>
    <row r="112" spans="1:15" ht="21">
      <c r="A112" s="37"/>
      <c r="B112" s="40"/>
      <c r="C112" s="40"/>
      <c r="D112" s="6">
        <v>2018</v>
      </c>
      <c r="E112" s="10">
        <f t="shared" si="15"/>
        <v>20666.8</v>
      </c>
      <c r="F112" s="10">
        <f t="shared" si="15"/>
        <v>17203.8</v>
      </c>
      <c r="G112" s="10">
        <f>13008.4+7658.4</f>
        <v>20666.8</v>
      </c>
      <c r="H112" s="10">
        <v>17203.8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5" t="s">
        <v>42</v>
      </c>
    </row>
    <row r="113" spans="1:15" ht="21">
      <c r="A113" s="37"/>
      <c r="B113" s="40"/>
      <c r="C113" s="40"/>
      <c r="D113" s="7" t="s">
        <v>38</v>
      </c>
      <c r="E113" s="8">
        <f t="shared" si="15"/>
        <v>78998.7</v>
      </c>
      <c r="F113" s="8">
        <f aca="true" t="shared" si="16" ref="F113:F119">H113+J113+L113+N113</f>
        <v>75535.7</v>
      </c>
      <c r="G113" s="8">
        <f>SUM(G109:G112)</f>
        <v>78998.7</v>
      </c>
      <c r="H113" s="8">
        <f>SUM(H109:H112)</f>
        <v>75535.7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5"/>
    </row>
    <row r="114" spans="1:15" ht="21">
      <c r="A114" s="37"/>
      <c r="B114" s="40"/>
      <c r="C114" s="40"/>
      <c r="D114" s="6">
        <v>2019</v>
      </c>
      <c r="E114" s="10">
        <f aca="true" t="shared" si="17" ref="E114:E119">G114+I114+K114+M114</f>
        <v>3290.4</v>
      </c>
      <c r="F114" s="10">
        <f t="shared" si="16"/>
        <v>3290.4</v>
      </c>
      <c r="G114" s="10">
        <v>3290.4</v>
      </c>
      <c r="H114" s="10">
        <v>3290.4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5" t="s">
        <v>39</v>
      </c>
    </row>
    <row r="115" spans="1:15" ht="21">
      <c r="A115" s="37"/>
      <c r="B115" s="40"/>
      <c r="C115" s="40"/>
      <c r="D115" s="6">
        <v>2019</v>
      </c>
      <c r="E115" s="11">
        <f t="shared" si="17"/>
        <v>52027.3</v>
      </c>
      <c r="F115" s="11">
        <f t="shared" si="16"/>
        <v>52027.3</v>
      </c>
      <c r="G115" s="11">
        <v>52027.3</v>
      </c>
      <c r="H115" s="11">
        <v>52027.3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5" t="s">
        <v>40</v>
      </c>
    </row>
    <row r="116" spans="1:15" ht="21">
      <c r="A116" s="37"/>
      <c r="B116" s="40"/>
      <c r="C116" s="40"/>
      <c r="D116" s="6">
        <v>2019</v>
      </c>
      <c r="E116" s="11">
        <f t="shared" si="17"/>
        <v>11366.8</v>
      </c>
      <c r="F116" s="11">
        <f t="shared" si="16"/>
        <v>11215.8</v>
      </c>
      <c r="G116" s="10">
        <f>7404.6+3962.2</f>
        <v>11366.8</v>
      </c>
      <c r="H116" s="10">
        <v>11215.8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5" t="s">
        <v>41</v>
      </c>
    </row>
    <row r="117" spans="1:15" ht="21">
      <c r="A117" s="37"/>
      <c r="B117" s="40"/>
      <c r="C117" s="40"/>
      <c r="D117" s="6">
        <v>2019</v>
      </c>
      <c r="E117" s="10">
        <f t="shared" si="17"/>
        <v>19159.7</v>
      </c>
      <c r="F117" s="10">
        <f t="shared" si="16"/>
        <v>19159.7</v>
      </c>
      <c r="G117" s="10">
        <f>17356.4+1803.3</f>
        <v>19159.7</v>
      </c>
      <c r="H117" s="10">
        <f>17356.4+1803.3</f>
        <v>19159.7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5" t="s">
        <v>42</v>
      </c>
    </row>
    <row r="118" spans="1:15" ht="12.75">
      <c r="A118" s="37"/>
      <c r="B118" s="40"/>
      <c r="C118" s="40"/>
      <c r="D118" s="6">
        <v>2019</v>
      </c>
      <c r="E118" s="10">
        <f t="shared" si="17"/>
        <v>75459.7</v>
      </c>
      <c r="F118" s="10">
        <f>H118+J118+L118+N118</f>
        <v>75459.7</v>
      </c>
      <c r="G118" s="10">
        <v>75459.7</v>
      </c>
      <c r="H118" s="10">
        <v>75459.7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20" t="s">
        <v>63</v>
      </c>
    </row>
    <row r="119" spans="1:15" ht="21">
      <c r="A119" s="37"/>
      <c r="B119" s="40"/>
      <c r="C119" s="40"/>
      <c r="D119" s="7" t="s">
        <v>48</v>
      </c>
      <c r="E119" s="8">
        <f t="shared" si="17"/>
        <v>161303.9</v>
      </c>
      <c r="F119" s="8">
        <f t="shared" si="16"/>
        <v>161152.9</v>
      </c>
      <c r="G119" s="8">
        <f>G114+G115+G116+G117+G118</f>
        <v>161303.9</v>
      </c>
      <c r="H119" s="8">
        <f>H114+H115+H116+H117+H118</f>
        <v>161152.9</v>
      </c>
      <c r="I119" s="8">
        <f aca="true" t="shared" si="18" ref="I119:N119">I114+I115+I116+I117</f>
        <v>0</v>
      </c>
      <c r="J119" s="8">
        <f t="shared" si="18"/>
        <v>0</v>
      </c>
      <c r="K119" s="8">
        <f t="shared" si="18"/>
        <v>0</v>
      </c>
      <c r="L119" s="8">
        <f t="shared" si="18"/>
        <v>0</v>
      </c>
      <c r="M119" s="8">
        <f t="shared" si="18"/>
        <v>0</v>
      </c>
      <c r="N119" s="8">
        <f t="shared" si="18"/>
        <v>0</v>
      </c>
      <c r="O119" s="21"/>
    </row>
    <row r="120" spans="1:15" ht="12.75">
      <c r="A120" s="37"/>
      <c r="B120" s="40"/>
      <c r="C120" s="40"/>
      <c r="D120" s="6">
        <v>2020</v>
      </c>
      <c r="E120" s="10">
        <f>G120</f>
        <v>91885.6</v>
      </c>
      <c r="F120" s="8">
        <f>H120</f>
        <v>130402</v>
      </c>
      <c r="G120" s="10">
        <v>91885.6</v>
      </c>
      <c r="H120" s="8">
        <f>129515.3+886.7</f>
        <v>130402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5" t="s">
        <v>63</v>
      </c>
    </row>
    <row r="121" spans="1:15" ht="21">
      <c r="A121" s="37"/>
      <c r="B121" s="40"/>
      <c r="C121" s="40"/>
      <c r="D121" s="6">
        <v>2021</v>
      </c>
      <c r="E121" s="10">
        <f aca="true" t="shared" si="19" ref="E121:F125">G121+I121+K121+M121</f>
        <v>13317.74</v>
      </c>
      <c r="F121" s="10">
        <f t="shared" si="19"/>
        <v>0</v>
      </c>
      <c r="G121" s="15">
        <v>13317.74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5" t="s">
        <v>41</v>
      </c>
    </row>
    <row r="122" spans="1:15" ht="12.75">
      <c r="A122" s="37"/>
      <c r="B122" s="40"/>
      <c r="C122" s="40"/>
      <c r="D122" s="6">
        <v>2022</v>
      </c>
      <c r="E122" s="10">
        <f t="shared" si="19"/>
        <v>0</v>
      </c>
      <c r="F122" s="10">
        <f t="shared" si="19"/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5"/>
    </row>
    <row r="123" spans="1:15" ht="12.75">
      <c r="A123" s="37"/>
      <c r="B123" s="40"/>
      <c r="C123" s="40"/>
      <c r="D123" s="6">
        <v>2023</v>
      </c>
      <c r="E123" s="10">
        <f t="shared" si="19"/>
        <v>0</v>
      </c>
      <c r="F123" s="10">
        <f t="shared" si="19"/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22"/>
    </row>
    <row r="124" spans="1:15" ht="12.75">
      <c r="A124" s="37"/>
      <c r="B124" s="40"/>
      <c r="C124" s="40"/>
      <c r="D124" s="6">
        <v>2024</v>
      </c>
      <c r="E124" s="10">
        <f t="shared" si="19"/>
        <v>0</v>
      </c>
      <c r="F124" s="10">
        <f t="shared" si="19"/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22"/>
    </row>
    <row r="125" spans="1:15" ht="12.75">
      <c r="A125" s="38"/>
      <c r="B125" s="38"/>
      <c r="C125" s="41"/>
      <c r="D125" s="6">
        <v>2025</v>
      </c>
      <c r="E125" s="10">
        <f t="shared" si="19"/>
        <v>0</v>
      </c>
      <c r="F125" s="10">
        <f t="shared" si="19"/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23"/>
    </row>
    <row r="126" spans="1:15" ht="12.75">
      <c r="A126" s="39" t="s">
        <v>60</v>
      </c>
      <c r="B126" s="39" t="s">
        <v>61</v>
      </c>
      <c r="C126" s="39" t="s">
        <v>37</v>
      </c>
      <c r="D126" s="6" t="s">
        <v>15</v>
      </c>
      <c r="E126" s="10">
        <f aca="true" t="shared" si="20" ref="E126:N126">E130</f>
        <v>60</v>
      </c>
      <c r="F126" s="10">
        <f t="shared" si="20"/>
        <v>0</v>
      </c>
      <c r="G126" s="10">
        <f t="shared" si="20"/>
        <v>60</v>
      </c>
      <c r="H126" s="10">
        <f t="shared" si="20"/>
        <v>0</v>
      </c>
      <c r="I126" s="10">
        <f t="shared" si="20"/>
        <v>0</v>
      </c>
      <c r="J126" s="10">
        <f t="shared" si="20"/>
        <v>0</v>
      </c>
      <c r="K126" s="10">
        <f t="shared" si="20"/>
        <v>0</v>
      </c>
      <c r="L126" s="10">
        <f t="shared" si="20"/>
        <v>0</v>
      </c>
      <c r="M126" s="10">
        <f t="shared" si="20"/>
        <v>0</v>
      </c>
      <c r="N126" s="10">
        <f t="shared" si="20"/>
        <v>0</v>
      </c>
      <c r="O126" s="63"/>
    </row>
    <row r="127" spans="1:15" ht="12.75">
      <c r="A127" s="61"/>
      <c r="B127" s="61"/>
      <c r="C127" s="61"/>
      <c r="D127" s="6">
        <v>2017</v>
      </c>
      <c r="E127" s="10">
        <f aca="true" t="shared" si="21" ref="E127:F135">G127+I127+K127+M127</f>
        <v>0</v>
      </c>
      <c r="F127" s="10">
        <f t="shared" si="21"/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53"/>
    </row>
    <row r="128" spans="1:15" ht="12.75">
      <c r="A128" s="61"/>
      <c r="B128" s="61"/>
      <c r="C128" s="61"/>
      <c r="D128" s="6">
        <v>2018</v>
      </c>
      <c r="E128" s="10">
        <f t="shared" si="21"/>
        <v>0</v>
      </c>
      <c r="F128" s="10">
        <f t="shared" si="21"/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53"/>
    </row>
    <row r="129" spans="1:15" ht="12.75">
      <c r="A129" s="61"/>
      <c r="B129" s="61"/>
      <c r="C129" s="61"/>
      <c r="D129" s="6">
        <v>2019</v>
      </c>
      <c r="E129" s="10">
        <f t="shared" si="21"/>
        <v>0</v>
      </c>
      <c r="F129" s="10">
        <f t="shared" si="21"/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54"/>
    </row>
    <row r="130" spans="1:15" ht="21">
      <c r="A130" s="61"/>
      <c r="B130" s="61"/>
      <c r="C130" s="61"/>
      <c r="D130" s="6">
        <v>2020</v>
      </c>
      <c r="E130" s="10">
        <f>G130</f>
        <v>60</v>
      </c>
      <c r="F130" s="10">
        <f t="shared" si="21"/>
        <v>0</v>
      </c>
      <c r="G130" s="10">
        <v>60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5" t="s">
        <v>39</v>
      </c>
    </row>
    <row r="131" spans="1:15" ht="12.75">
      <c r="A131" s="61"/>
      <c r="B131" s="61"/>
      <c r="C131" s="61"/>
      <c r="D131" s="6">
        <v>2021</v>
      </c>
      <c r="E131" s="10">
        <f>G131+I131+K131+M131</f>
        <v>0</v>
      </c>
      <c r="F131" s="10">
        <f t="shared" si="21"/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63"/>
    </row>
    <row r="132" spans="1:15" ht="12.75">
      <c r="A132" s="61"/>
      <c r="B132" s="61"/>
      <c r="C132" s="61"/>
      <c r="D132" s="6">
        <v>2022</v>
      </c>
      <c r="E132" s="10">
        <f>G132+I132+K132+M132</f>
        <v>0</v>
      </c>
      <c r="F132" s="10">
        <f t="shared" si="21"/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53"/>
    </row>
    <row r="133" spans="1:15" ht="12.75">
      <c r="A133" s="61"/>
      <c r="B133" s="61"/>
      <c r="C133" s="61"/>
      <c r="D133" s="6">
        <v>2023</v>
      </c>
      <c r="E133" s="10">
        <f>G133+I133+K133+M133</f>
        <v>0</v>
      </c>
      <c r="F133" s="10">
        <f t="shared" si="21"/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53"/>
    </row>
    <row r="134" spans="1:15" ht="12.75">
      <c r="A134" s="61"/>
      <c r="B134" s="61"/>
      <c r="C134" s="61"/>
      <c r="D134" s="6">
        <v>2024</v>
      </c>
      <c r="E134" s="10">
        <f>G134+I134+K134+M134</f>
        <v>0</v>
      </c>
      <c r="F134" s="10">
        <f t="shared" si="21"/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53"/>
    </row>
    <row r="135" spans="1:15" ht="12.75">
      <c r="A135" s="62"/>
      <c r="B135" s="62"/>
      <c r="C135" s="62"/>
      <c r="D135" s="6">
        <v>2025</v>
      </c>
      <c r="E135" s="10">
        <f>G135+I135+K135+M135</f>
        <v>0</v>
      </c>
      <c r="F135" s="10">
        <f t="shared" si="21"/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54"/>
    </row>
    <row r="136" spans="1:15" ht="12.75">
      <c r="A136" s="32"/>
      <c r="B136" s="31" t="s">
        <v>21</v>
      </c>
      <c r="C136" s="32"/>
      <c r="D136" s="7" t="s">
        <v>15</v>
      </c>
      <c r="E136" s="8">
        <f>SUM(E137:E145)</f>
        <v>4156960.33</v>
      </c>
      <c r="F136" s="8">
        <f>SUM(F137:F145)</f>
        <v>997326.3</v>
      </c>
      <c r="G136" s="8">
        <f>SUM(G137:G145)</f>
        <v>4156900.33</v>
      </c>
      <c r="H136" s="8">
        <f>SUM(H137:H145)</f>
        <v>997326.3</v>
      </c>
      <c r="I136" s="8">
        <f aca="true" t="shared" si="22" ref="I136:N136">SUM(I137:I145)</f>
        <v>0</v>
      </c>
      <c r="J136" s="8">
        <f t="shared" si="22"/>
        <v>0</v>
      </c>
      <c r="K136" s="8">
        <f t="shared" si="22"/>
        <v>0</v>
      </c>
      <c r="L136" s="8">
        <f t="shared" si="22"/>
        <v>0</v>
      </c>
      <c r="M136" s="8">
        <f t="shared" si="22"/>
        <v>0</v>
      </c>
      <c r="N136" s="8">
        <f t="shared" si="22"/>
        <v>0</v>
      </c>
      <c r="O136" s="32"/>
    </row>
    <row r="137" spans="1:15" ht="12.75">
      <c r="A137" s="32"/>
      <c r="B137" s="31"/>
      <c r="C137" s="32"/>
      <c r="D137" s="7">
        <v>2017</v>
      </c>
      <c r="E137" s="8">
        <f aca="true" t="shared" si="23" ref="E137:N137">E47+E57+E67+E77+E108</f>
        <v>400000</v>
      </c>
      <c r="F137" s="8">
        <f t="shared" si="23"/>
        <v>88298.3</v>
      </c>
      <c r="G137" s="8">
        <f t="shared" si="23"/>
        <v>400000</v>
      </c>
      <c r="H137" s="8">
        <f t="shared" si="23"/>
        <v>88298.3</v>
      </c>
      <c r="I137" s="8">
        <f t="shared" si="23"/>
        <v>0</v>
      </c>
      <c r="J137" s="8">
        <f t="shared" si="23"/>
        <v>0</v>
      </c>
      <c r="K137" s="8">
        <f t="shared" si="23"/>
        <v>0</v>
      </c>
      <c r="L137" s="8">
        <f t="shared" si="23"/>
        <v>0</v>
      </c>
      <c r="M137" s="8">
        <f t="shared" si="23"/>
        <v>0</v>
      </c>
      <c r="N137" s="8">
        <f t="shared" si="23"/>
        <v>0</v>
      </c>
      <c r="O137" s="32"/>
    </row>
    <row r="138" spans="1:15" ht="12.75">
      <c r="A138" s="32"/>
      <c r="B138" s="31"/>
      <c r="C138" s="32"/>
      <c r="D138" s="7">
        <v>2018</v>
      </c>
      <c r="E138" s="8">
        <f aca="true" t="shared" si="24" ref="E138:N138">E48+E58+E68+E82+E113</f>
        <v>479351.8</v>
      </c>
      <c r="F138" s="8">
        <f t="shared" si="24"/>
        <v>192029.59999999998</v>
      </c>
      <c r="G138" s="8">
        <f t="shared" si="24"/>
        <v>479351.8</v>
      </c>
      <c r="H138" s="8">
        <f t="shared" si="24"/>
        <v>192029.59999999998</v>
      </c>
      <c r="I138" s="8">
        <f t="shared" si="24"/>
        <v>0</v>
      </c>
      <c r="J138" s="8">
        <f t="shared" si="24"/>
        <v>0</v>
      </c>
      <c r="K138" s="8">
        <f t="shared" si="24"/>
        <v>0</v>
      </c>
      <c r="L138" s="8">
        <f t="shared" si="24"/>
        <v>0</v>
      </c>
      <c r="M138" s="8">
        <f t="shared" si="24"/>
        <v>0</v>
      </c>
      <c r="N138" s="8">
        <f t="shared" si="24"/>
        <v>0</v>
      </c>
      <c r="O138" s="32"/>
    </row>
    <row r="139" spans="1:15" ht="12.75">
      <c r="A139" s="32"/>
      <c r="B139" s="31"/>
      <c r="C139" s="32"/>
      <c r="D139" s="7">
        <v>2019</v>
      </c>
      <c r="E139" s="8">
        <f>E49+E59+E69+E87+E119</f>
        <v>962070.7000000001</v>
      </c>
      <c r="F139" s="8">
        <f>F49+F59+F69+F87+F119</f>
        <v>179278.9</v>
      </c>
      <c r="G139" s="8">
        <f aca="true" t="shared" si="25" ref="G139:N139">G49+G59+G69+G87+G119+G129</f>
        <v>962070.7000000001</v>
      </c>
      <c r="H139" s="8">
        <f t="shared" si="25"/>
        <v>179278.9</v>
      </c>
      <c r="I139" s="8">
        <f t="shared" si="25"/>
        <v>0</v>
      </c>
      <c r="J139" s="8">
        <f t="shared" si="25"/>
        <v>0</v>
      </c>
      <c r="K139" s="8">
        <f t="shared" si="25"/>
        <v>0</v>
      </c>
      <c r="L139" s="8">
        <f t="shared" si="25"/>
        <v>0</v>
      </c>
      <c r="M139" s="8">
        <f t="shared" si="25"/>
        <v>0</v>
      </c>
      <c r="N139" s="8">
        <f t="shared" si="25"/>
        <v>0</v>
      </c>
      <c r="O139" s="32"/>
    </row>
    <row r="140" spans="1:15" ht="12.75">
      <c r="A140" s="32"/>
      <c r="B140" s="31"/>
      <c r="C140" s="32"/>
      <c r="D140" s="7">
        <v>2020</v>
      </c>
      <c r="E140" s="8">
        <f>G140+I140+K140+M140+E130</f>
        <v>375918.80000000005</v>
      </c>
      <c r="F140" s="8">
        <f aca="true" t="shared" si="26" ref="F140:F145">H140+J140+L140+N140</f>
        <v>169703.7</v>
      </c>
      <c r="G140" s="8">
        <f aca="true" t="shared" si="27" ref="G140:N140">G50+G60+G70+G92+G120+G130</f>
        <v>375858.80000000005</v>
      </c>
      <c r="H140" s="8">
        <f>H50+H60+H70+H92+H120+H130</f>
        <v>169703.7</v>
      </c>
      <c r="I140" s="8">
        <f t="shared" si="27"/>
        <v>0</v>
      </c>
      <c r="J140" s="8">
        <f t="shared" si="27"/>
        <v>0</v>
      </c>
      <c r="K140" s="8">
        <f t="shared" si="27"/>
        <v>0</v>
      </c>
      <c r="L140" s="8">
        <f t="shared" si="27"/>
        <v>0</v>
      </c>
      <c r="M140" s="8">
        <f t="shared" si="27"/>
        <v>0</v>
      </c>
      <c r="N140" s="8">
        <f t="shared" si="27"/>
        <v>0</v>
      </c>
      <c r="O140" s="32"/>
    </row>
    <row r="141" spans="1:15" ht="12.75">
      <c r="A141" s="32"/>
      <c r="B141" s="31"/>
      <c r="C141" s="32"/>
      <c r="D141" s="7">
        <v>2021</v>
      </c>
      <c r="E141" s="8">
        <f>G141+I141+K141+M141</f>
        <v>206869.90999999997</v>
      </c>
      <c r="F141" s="8">
        <f t="shared" si="26"/>
        <v>71907.9</v>
      </c>
      <c r="G141" s="8">
        <f aca="true" t="shared" si="28" ref="G141:N141">G51+G61+G71+G96+G121+G131</f>
        <v>206869.90999999997</v>
      </c>
      <c r="H141" s="8">
        <f t="shared" si="28"/>
        <v>71907.9</v>
      </c>
      <c r="I141" s="8">
        <f t="shared" si="28"/>
        <v>0</v>
      </c>
      <c r="J141" s="8">
        <f t="shared" si="28"/>
        <v>0</v>
      </c>
      <c r="K141" s="8">
        <f t="shared" si="28"/>
        <v>0</v>
      </c>
      <c r="L141" s="8">
        <f t="shared" si="28"/>
        <v>0</v>
      </c>
      <c r="M141" s="8">
        <f t="shared" si="28"/>
        <v>0</v>
      </c>
      <c r="N141" s="8">
        <f t="shared" si="28"/>
        <v>0</v>
      </c>
      <c r="O141" s="32"/>
    </row>
    <row r="142" spans="1:15" ht="12.75">
      <c r="A142" s="32"/>
      <c r="B142" s="31"/>
      <c r="C142" s="32"/>
      <c r="D142" s="7">
        <v>2022</v>
      </c>
      <c r="E142" s="8">
        <f>G142+I142+K142+M142</f>
        <v>193460.22</v>
      </c>
      <c r="F142" s="8">
        <f t="shared" si="26"/>
        <v>71907.9</v>
      </c>
      <c r="G142" s="8">
        <f aca="true" t="shared" si="29" ref="G142:N142">G52+G62+G72+G100+G122+G132</f>
        <v>193460.22</v>
      </c>
      <c r="H142" s="8">
        <f t="shared" si="29"/>
        <v>71907.9</v>
      </c>
      <c r="I142" s="8">
        <f t="shared" si="29"/>
        <v>0</v>
      </c>
      <c r="J142" s="8">
        <f t="shared" si="29"/>
        <v>0</v>
      </c>
      <c r="K142" s="8">
        <f t="shared" si="29"/>
        <v>0</v>
      </c>
      <c r="L142" s="8">
        <f t="shared" si="29"/>
        <v>0</v>
      </c>
      <c r="M142" s="8">
        <f t="shared" si="29"/>
        <v>0</v>
      </c>
      <c r="N142" s="8">
        <f t="shared" si="29"/>
        <v>0</v>
      </c>
      <c r="O142" s="32"/>
    </row>
    <row r="143" spans="1:15" ht="12.75">
      <c r="A143" s="32"/>
      <c r="B143" s="31"/>
      <c r="C143" s="32"/>
      <c r="D143" s="7">
        <v>2023</v>
      </c>
      <c r="E143" s="8">
        <f>G143+I143+K143+M143</f>
        <v>513224.9</v>
      </c>
      <c r="F143" s="8">
        <f t="shared" si="26"/>
        <v>71000</v>
      </c>
      <c r="G143" s="8">
        <f aca="true" t="shared" si="30" ref="G143:N145">G53+G63+G73+G104+G123+G133</f>
        <v>513224.9</v>
      </c>
      <c r="H143" s="8">
        <f t="shared" si="30"/>
        <v>71000</v>
      </c>
      <c r="I143" s="8">
        <f t="shared" si="30"/>
        <v>0</v>
      </c>
      <c r="J143" s="8">
        <f t="shared" si="30"/>
        <v>0</v>
      </c>
      <c r="K143" s="8">
        <f t="shared" si="30"/>
        <v>0</v>
      </c>
      <c r="L143" s="8">
        <f t="shared" si="30"/>
        <v>0</v>
      </c>
      <c r="M143" s="8">
        <f t="shared" si="30"/>
        <v>0</v>
      </c>
      <c r="N143" s="8">
        <f t="shared" si="30"/>
        <v>0</v>
      </c>
      <c r="O143" s="32"/>
    </row>
    <row r="144" spans="1:15" ht="12.75">
      <c r="A144" s="32"/>
      <c r="B144" s="31"/>
      <c r="C144" s="32"/>
      <c r="D144" s="7">
        <v>2024</v>
      </c>
      <c r="E144" s="8">
        <f>G144+I144+K144+M144</f>
        <v>513032</v>
      </c>
      <c r="F144" s="8">
        <f t="shared" si="26"/>
        <v>74700</v>
      </c>
      <c r="G144" s="8">
        <f t="shared" si="30"/>
        <v>513032</v>
      </c>
      <c r="H144" s="8">
        <f t="shared" si="30"/>
        <v>74700</v>
      </c>
      <c r="I144" s="8">
        <f t="shared" si="30"/>
        <v>0</v>
      </c>
      <c r="J144" s="8">
        <f t="shared" si="30"/>
        <v>0</v>
      </c>
      <c r="K144" s="8">
        <f t="shared" si="30"/>
        <v>0</v>
      </c>
      <c r="L144" s="8">
        <f t="shared" si="30"/>
        <v>0</v>
      </c>
      <c r="M144" s="8">
        <f t="shared" si="30"/>
        <v>0</v>
      </c>
      <c r="N144" s="8">
        <f t="shared" si="30"/>
        <v>0</v>
      </c>
      <c r="O144" s="32"/>
    </row>
    <row r="145" spans="1:15" ht="12.75">
      <c r="A145" s="32"/>
      <c r="B145" s="31"/>
      <c r="C145" s="32"/>
      <c r="D145" s="7">
        <v>2025</v>
      </c>
      <c r="E145" s="8">
        <f>G145+I145+K145+M145</f>
        <v>513032</v>
      </c>
      <c r="F145" s="8">
        <f t="shared" si="26"/>
        <v>78500</v>
      </c>
      <c r="G145" s="8">
        <f t="shared" si="30"/>
        <v>513032</v>
      </c>
      <c r="H145" s="8">
        <f t="shared" si="30"/>
        <v>78500</v>
      </c>
      <c r="I145" s="8">
        <f t="shared" si="30"/>
        <v>0</v>
      </c>
      <c r="J145" s="8">
        <f t="shared" si="30"/>
        <v>0</v>
      </c>
      <c r="K145" s="8">
        <f t="shared" si="30"/>
        <v>0</v>
      </c>
      <c r="L145" s="8">
        <f t="shared" si="30"/>
        <v>0</v>
      </c>
      <c r="M145" s="8">
        <f t="shared" si="30"/>
        <v>0</v>
      </c>
      <c r="N145" s="8">
        <f t="shared" si="30"/>
        <v>0</v>
      </c>
      <c r="O145" s="32"/>
    </row>
    <row r="146" spans="1:15" ht="15" customHeight="1">
      <c r="A146" s="33" t="s">
        <v>45</v>
      </c>
      <c r="B146" s="34" t="s">
        <v>80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2.75">
      <c r="A147" s="33"/>
      <c r="B147" s="34" t="s">
        <v>22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ht="17.25" customHeight="1">
      <c r="A148" s="35" t="s">
        <v>44</v>
      </c>
      <c r="B148" s="30" t="s">
        <v>23</v>
      </c>
      <c r="C148" s="34"/>
      <c r="D148" s="6" t="s">
        <v>15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30" t="s">
        <v>65</v>
      </c>
    </row>
    <row r="149" spans="1:15" ht="12.75">
      <c r="A149" s="35"/>
      <c r="B149" s="30"/>
      <c r="C149" s="34"/>
      <c r="D149" s="6">
        <v>2017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30"/>
    </row>
    <row r="150" spans="1:15" ht="12.75">
      <c r="A150" s="35"/>
      <c r="B150" s="30"/>
      <c r="C150" s="34"/>
      <c r="D150" s="6">
        <v>2018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30"/>
    </row>
    <row r="151" spans="1:15" ht="12.75">
      <c r="A151" s="35"/>
      <c r="B151" s="30"/>
      <c r="C151" s="34"/>
      <c r="D151" s="6">
        <v>2019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30"/>
    </row>
    <row r="152" spans="1:15" ht="12.75">
      <c r="A152" s="35"/>
      <c r="B152" s="30"/>
      <c r="C152" s="34"/>
      <c r="D152" s="6">
        <v>2020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30"/>
    </row>
    <row r="153" spans="1:15" ht="12.75">
      <c r="A153" s="35"/>
      <c r="B153" s="30"/>
      <c r="C153" s="34"/>
      <c r="D153" s="6">
        <v>2021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30"/>
    </row>
    <row r="154" spans="1:15" ht="12.75">
      <c r="A154" s="35"/>
      <c r="B154" s="30"/>
      <c r="C154" s="34"/>
      <c r="D154" s="6">
        <v>2022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30"/>
    </row>
    <row r="155" spans="1:15" ht="12.75">
      <c r="A155" s="35"/>
      <c r="B155" s="30"/>
      <c r="C155" s="34"/>
      <c r="D155" s="6">
        <v>2023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30"/>
    </row>
    <row r="156" spans="1:15" ht="12.75">
      <c r="A156" s="35"/>
      <c r="B156" s="30"/>
      <c r="C156" s="34"/>
      <c r="D156" s="6">
        <v>2024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30"/>
    </row>
    <row r="157" spans="1:15" ht="12.75">
      <c r="A157" s="35"/>
      <c r="B157" s="30"/>
      <c r="C157" s="34"/>
      <c r="D157" s="6">
        <v>2025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30"/>
    </row>
    <row r="158" spans="1:15" ht="14.25" customHeight="1">
      <c r="A158" s="35" t="s">
        <v>46</v>
      </c>
      <c r="B158" s="30" t="s">
        <v>66</v>
      </c>
      <c r="C158" s="34"/>
      <c r="D158" s="7" t="s">
        <v>15</v>
      </c>
      <c r="E158" s="8">
        <f>SUM(E159:E167)</f>
        <v>6839084.36</v>
      </c>
      <c r="F158" s="8">
        <f>SUM(F159:F167)</f>
        <v>1060416.4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f>SUM(M159:M167)</f>
        <v>6839084.36</v>
      </c>
      <c r="N158" s="8">
        <f>SUM(N159:N167)</f>
        <v>1060416.4</v>
      </c>
      <c r="O158" s="30" t="s">
        <v>65</v>
      </c>
    </row>
    <row r="159" spans="1:15" ht="12.75">
      <c r="A159" s="35"/>
      <c r="B159" s="30"/>
      <c r="C159" s="34"/>
      <c r="D159" s="6">
        <v>2017</v>
      </c>
      <c r="E159" s="10">
        <f>G159+I159+K159+M159</f>
        <v>200000</v>
      </c>
      <c r="F159" s="10">
        <f>H159+J159+L159+N159</f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200000</v>
      </c>
      <c r="N159" s="10">
        <v>0</v>
      </c>
      <c r="O159" s="30"/>
    </row>
    <row r="160" spans="1:15" ht="12.75">
      <c r="A160" s="35"/>
      <c r="B160" s="30"/>
      <c r="C160" s="34"/>
      <c r="D160" s="6">
        <v>2018</v>
      </c>
      <c r="E160" s="10">
        <f aca="true" t="shared" si="31" ref="E160:E167">G160+I160+K160+M160</f>
        <v>200000</v>
      </c>
      <c r="F160" s="10">
        <f>H160+J160+L160+N160</f>
        <v>200000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200000</v>
      </c>
      <c r="N160" s="10">
        <v>200000</v>
      </c>
      <c r="O160" s="30"/>
    </row>
    <row r="161" spans="1:15" ht="12.75">
      <c r="A161" s="35"/>
      <c r="B161" s="30"/>
      <c r="C161" s="34"/>
      <c r="D161" s="6">
        <v>2019</v>
      </c>
      <c r="E161" s="10">
        <f t="shared" si="31"/>
        <v>1551801</v>
      </c>
      <c r="F161" s="10">
        <f>H161+J161+L161+N161</f>
        <v>155388.5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1551801</v>
      </c>
      <c r="N161" s="10">
        <v>155388.5</v>
      </c>
      <c r="O161" s="30"/>
    </row>
    <row r="162" spans="1:15" ht="12.75">
      <c r="A162" s="35"/>
      <c r="B162" s="30"/>
      <c r="C162" s="34"/>
      <c r="D162" s="6">
        <v>2020</v>
      </c>
      <c r="E162" s="10">
        <f t="shared" si="31"/>
        <v>428498.41</v>
      </c>
      <c r="F162" s="10">
        <f aca="true" t="shared" si="32" ref="F162:F167">H162+J162+L162+N162</f>
        <v>7589.2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428498.41</v>
      </c>
      <c r="N162" s="10">
        <v>7589.2</v>
      </c>
      <c r="O162" s="30"/>
    </row>
    <row r="163" spans="1:15" ht="12.75">
      <c r="A163" s="35"/>
      <c r="B163" s="30"/>
      <c r="C163" s="34"/>
      <c r="D163" s="6">
        <v>2021</v>
      </c>
      <c r="E163" s="10">
        <f t="shared" si="31"/>
        <v>747734.65</v>
      </c>
      <c r="F163" s="10">
        <f t="shared" si="32"/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747734.65</v>
      </c>
      <c r="N163" s="10">
        <v>0</v>
      </c>
      <c r="O163" s="30"/>
    </row>
    <row r="164" spans="1:15" ht="12.75">
      <c r="A164" s="35"/>
      <c r="B164" s="30"/>
      <c r="C164" s="34"/>
      <c r="D164" s="6">
        <v>2022</v>
      </c>
      <c r="E164" s="10">
        <f t="shared" si="31"/>
        <v>604902.6</v>
      </c>
      <c r="F164" s="10">
        <f t="shared" si="32"/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604902.6</v>
      </c>
      <c r="N164" s="10">
        <v>0</v>
      </c>
      <c r="O164" s="30"/>
    </row>
    <row r="165" spans="1:15" ht="12.75">
      <c r="A165" s="35"/>
      <c r="B165" s="30"/>
      <c r="C165" s="34"/>
      <c r="D165" s="6">
        <v>2023</v>
      </c>
      <c r="E165" s="10">
        <f t="shared" si="31"/>
        <v>1026065.3</v>
      </c>
      <c r="F165" s="10">
        <f t="shared" si="32"/>
        <v>553283.8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1026065.3</v>
      </c>
      <c r="N165" s="10">
        <v>553283.8</v>
      </c>
      <c r="O165" s="30"/>
    </row>
    <row r="166" spans="1:15" ht="12.75">
      <c r="A166" s="35"/>
      <c r="B166" s="30"/>
      <c r="C166" s="34"/>
      <c r="D166" s="6">
        <v>2024</v>
      </c>
      <c r="E166" s="10">
        <f t="shared" si="31"/>
        <v>1026065.4</v>
      </c>
      <c r="F166" s="10">
        <f t="shared" si="32"/>
        <v>55712.2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1026065.4</v>
      </c>
      <c r="N166" s="10">
        <v>55712.2</v>
      </c>
      <c r="O166" s="30"/>
    </row>
    <row r="167" spans="1:15" ht="17.25" customHeight="1">
      <c r="A167" s="35"/>
      <c r="B167" s="30"/>
      <c r="C167" s="34"/>
      <c r="D167" s="6">
        <v>2025</v>
      </c>
      <c r="E167" s="10">
        <f t="shared" si="31"/>
        <v>1054017</v>
      </c>
      <c r="F167" s="10">
        <f t="shared" si="32"/>
        <v>88442.7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1054017</v>
      </c>
      <c r="N167" s="10">
        <v>88442.7</v>
      </c>
      <c r="O167" s="30"/>
    </row>
    <row r="168" spans="1:15" ht="12.75">
      <c r="A168" s="32"/>
      <c r="B168" s="31" t="s">
        <v>24</v>
      </c>
      <c r="C168" s="32"/>
      <c r="D168" s="7" t="s">
        <v>15</v>
      </c>
      <c r="E168" s="8">
        <f>SUM(E169:E177)</f>
        <v>6839084.36</v>
      </c>
      <c r="F168" s="8">
        <f>SUM(F169:F177)</f>
        <v>1060416.4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f>SUM(M169:M177)</f>
        <v>6839084.36</v>
      </c>
      <c r="N168" s="8">
        <f>SUM(N169:N177)</f>
        <v>1060416.4</v>
      </c>
      <c r="O168" s="34"/>
    </row>
    <row r="169" spans="1:15" ht="12.75">
      <c r="A169" s="32"/>
      <c r="B169" s="31"/>
      <c r="C169" s="32"/>
      <c r="D169" s="7">
        <v>2017</v>
      </c>
      <c r="E169" s="8">
        <f>G169+I169+K169+M169</f>
        <v>200000</v>
      </c>
      <c r="F169" s="8">
        <f>H169+J169+L169+N169</f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f>M159</f>
        <v>200000</v>
      </c>
      <c r="N169" s="8">
        <f>N159</f>
        <v>0</v>
      </c>
      <c r="O169" s="34"/>
    </row>
    <row r="170" spans="1:15" ht="12.75">
      <c r="A170" s="32"/>
      <c r="B170" s="31"/>
      <c r="C170" s="32"/>
      <c r="D170" s="7">
        <v>2018</v>
      </c>
      <c r="E170" s="8">
        <f aca="true" t="shared" si="33" ref="E170:E177">G170+I170+K170+M170</f>
        <v>200000</v>
      </c>
      <c r="F170" s="8">
        <f aca="true" t="shared" si="34" ref="F170:F177">H170+J170+L170+N170</f>
        <v>200000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f aca="true" t="shared" si="35" ref="M170:N177">M160</f>
        <v>200000</v>
      </c>
      <c r="N170" s="8">
        <f aca="true" t="shared" si="36" ref="N170:N177">N160</f>
        <v>200000</v>
      </c>
      <c r="O170" s="34"/>
    </row>
    <row r="171" spans="1:15" ht="12.75">
      <c r="A171" s="32"/>
      <c r="B171" s="31"/>
      <c r="C171" s="32"/>
      <c r="D171" s="7">
        <v>2019</v>
      </c>
      <c r="E171" s="8">
        <f t="shared" si="33"/>
        <v>1551801</v>
      </c>
      <c r="F171" s="8">
        <f t="shared" si="34"/>
        <v>155388.5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f t="shared" si="35"/>
        <v>1551801</v>
      </c>
      <c r="N171" s="8">
        <f t="shared" si="36"/>
        <v>155388.5</v>
      </c>
      <c r="O171" s="34"/>
    </row>
    <row r="172" spans="1:15" ht="12.75">
      <c r="A172" s="32"/>
      <c r="B172" s="31"/>
      <c r="C172" s="32"/>
      <c r="D172" s="7">
        <v>2020</v>
      </c>
      <c r="E172" s="8">
        <f t="shared" si="33"/>
        <v>428498.41</v>
      </c>
      <c r="F172" s="8">
        <f t="shared" si="34"/>
        <v>7589.2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f t="shared" si="35"/>
        <v>428498.41</v>
      </c>
      <c r="N172" s="8">
        <f t="shared" si="35"/>
        <v>7589.2</v>
      </c>
      <c r="O172" s="34"/>
    </row>
    <row r="173" spans="1:15" ht="12.75">
      <c r="A173" s="32"/>
      <c r="B173" s="31"/>
      <c r="C173" s="32"/>
      <c r="D173" s="7">
        <v>2021</v>
      </c>
      <c r="E173" s="8">
        <f t="shared" si="33"/>
        <v>747734.65</v>
      </c>
      <c r="F173" s="8">
        <f t="shared" si="34"/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f t="shared" si="35"/>
        <v>747734.65</v>
      </c>
      <c r="N173" s="8">
        <f t="shared" si="36"/>
        <v>0</v>
      </c>
      <c r="O173" s="34"/>
    </row>
    <row r="174" spans="1:15" ht="12.75">
      <c r="A174" s="32"/>
      <c r="B174" s="31"/>
      <c r="C174" s="32"/>
      <c r="D174" s="7">
        <v>2022</v>
      </c>
      <c r="E174" s="8">
        <f t="shared" si="33"/>
        <v>604902.6</v>
      </c>
      <c r="F174" s="8">
        <f t="shared" si="34"/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f t="shared" si="35"/>
        <v>604902.6</v>
      </c>
      <c r="N174" s="8">
        <f t="shared" si="36"/>
        <v>0</v>
      </c>
      <c r="O174" s="34"/>
    </row>
    <row r="175" spans="1:15" ht="12.75">
      <c r="A175" s="32"/>
      <c r="B175" s="31"/>
      <c r="C175" s="32"/>
      <c r="D175" s="7">
        <v>2023</v>
      </c>
      <c r="E175" s="8">
        <f t="shared" si="33"/>
        <v>1026065.3</v>
      </c>
      <c r="F175" s="8">
        <f t="shared" si="34"/>
        <v>553283.8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f t="shared" si="35"/>
        <v>1026065.3</v>
      </c>
      <c r="N175" s="8">
        <f t="shared" si="36"/>
        <v>553283.8</v>
      </c>
      <c r="O175" s="34"/>
    </row>
    <row r="176" spans="1:15" ht="12.75">
      <c r="A176" s="32"/>
      <c r="B176" s="31"/>
      <c r="C176" s="32"/>
      <c r="D176" s="7">
        <v>2024</v>
      </c>
      <c r="E176" s="8">
        <f t="shared" si="33"/>
        <v>1026065.4</v>
      </c>
      <c r="F176" s="8">
        <f t="shared" si="34"/>
        <v>55712.2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f t="shared" si="35"/>
        <v>1026065.4</v>
      </c>
      <c r="N176" s="8">
        <f t="shared" si="36"/>
        <v>55712.2</v>
      </c>
      <c r="O176" s="34"/>
    </row>
    <row r="177" spans="1:15" ht="13.5" customHeight="1">
      <c r="A177" s="32"/>
      <c r="B177" s="31"/>
      <c r="C177" s="32"/>
      <c r="D177" s="7">
        <v>2025</v>
      </c>
      <c r="E177" s="8">
        <f t="shared" si="33"/>
        <v>1054017</v>
      </c>
      <c r="F177" s="8">
        <f t="shared" si="34"/>
        <v>88442.7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f t="shared" si="35"/>
        <v>1054017</v>
      </c>
      <c r="N177" s="8">
        <f t="shared" si="36"/>
        <v>88442.7</v>
      </c>
      <c r="O177" s="34"/>
    </row>
    <row r="178" spans="1:15" ht="13.5" customHeight="1">
      <c r="A178" s="58"/>
      <c r="B178" s="31" t="s">
        <v>67</v>
      </c>
      <c r="C178" s="58"/>
      <c r="D178" s="7" t="s">
        <v>15</v>
      </c>
      <c r="E178" s="8">
        <f>G178+I178+K178+M178</f>
        <v>5883858.5</v>
      </c>
      <c r="F178" s="8">
        <f>H178+J178+L178</f>
        <v>1825413.9000000001</v>
      </c>
      <c r="G178" s="8">
        <f aca="true" t="shared" si="37" ref="G178:L178">SUM(G179:G187)</f>
        <v>501208.3</v>
      </c>
      <c r="H178" s="8">
        <f t="shared" si="37"/>
        <v>358293.70000000007</v>
      </c>
      <c r="I178" s="8">
        <f t="shared" si="37"/>
        <v>5013237.2</v>
      </c>
      <c r="J178" s="8">
        <f t="shared" si="37"/>
        <v>1316043</v>
      </c>
      <c r="K178" s="8">
        <f t="shared" si="37"/>
        <v>369413.00000000006</v>
      </c>
      <c r="L178" s="8">
        <f t="shared" si="37"/>
        <v>151077.2</v>
      </c>
      <c r="M178" s="8">
        <f aca="true" t="shared" si="38" ref="H178:N179">M210</f>
        <v>0</v>
      </c>
      <c r="N178" s="8">
        <f t="shared" si="38"/>
        <v>0</v>
      </c>
      <c r="O178" s="34"/>
    </row>
    <row r="179" spans="1:15" ht="13.5" customHeight="1">
      <c r="A179" s="59"/>
      <c r="B179" s="31"/>
      <c r="C179" s="59"/>
      <c r="D179" s="7">
        <v>2017</v>
      </c>
      <c r="E179" s="8">
        <f>E211</f>
        <v>0</v>
      </c>
      <c r="F179" s="8">
        <f>F211</f>
        <v>0</v>
      </c>
      <c r="G179" s="8">
        <f>G211</f>
        <v>0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  <c r="N179" s="8">
        <f t="shared" si="38"/>
        <v>0</v>
      </c>
      <c r="O179" s="34"/>
    </row>
    <row r="180" spans="1:15" ht="13.5" customHeight="1">
      <c r="A180" s="59"/>
      <c r="B180" s="31"/>
      <c r="C180" s="59"/>
      <c r="D180" s="7">
        <v>2018</v>
      </c>
      <c r="E180" s="8">
        <f aca="true" t="shared" si="39" ref="E180:N184">E212</f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  <c r="N180" s="8">
        <f t="shared" si="39"/>
        <v>0</v>
      </c>
      <c r="O180" s="34"/>
    </row>
    <row r="181" spans="1:15" ht="13.5" customHeight="1">
      <c r="A181" s="59"/>
      <c r="B181" s="31"/>
      <c r="C181" s="59"/>
      <c r="D181" s="7">
        <v>2019</v>
      </c>
      <c r="E181" s="8">
        <f aca="true" t="shared" si="40" ref="E181:F184">G181+I181+K181+M181</f>
        <v>1011893.6</v>
      </c>
      <c r="F181" s="8">
        <f t="shared" si="40"/>
        <v>777996.1</v>
      </c>
      <c r="G181" s="8">
        <f aca="true" t="shared" si="41" ref="G181:L181">G213</f>
        <v>300205.3</v>
      </c>
      <c r="H181" s="8">
        <f t="shared" si="41"/>
        <v>278357.30000000005</v>
      </c>
      <c r="I181" s="8">
        <f t="shared" si="41"/>
        <v>690337.7</v>
      </c>
      <c r="J181" s="8">
        <f t="shared" si="41"/>
        <v>484649.7</v>
      </c>
      <c r="K181" s="8">
        <f t="shared" si="41"/>
        <v>21350.6</v>
      </c>
      <c r="L181" s="8">
        <f t="shared" si="41"/>
        <v>14989.099999999999</v>
      </c>
      <c r="M181" s="8">
        <f t="shared" si="39"/>
        <v>0</v>
      </c>
      <c r="N181" s="8">
        <f t="shared" si="39"/>
        <v>0</v>
      </c>
      <c r="O181" s="34"/>
    </row>
    <row r="182" spans="1:15" ht="13.5" customHeight="1">
      <c r="A182" s="59"/>
      <c r="B182" s="31"/>
      <c r="C182" s="59"/>
      <c r="D182" s="7">
        <v>2020</v>
      </c>
      <c r="E182" s="8">
        <f t="shared" si="40"/>
        <v>779985.3</v>
      </c>
      <c r="F182" s="8">
        <f t="shared" si="40"/>
        <v>567861</v>
      </c>
      <c r="G182" s="8">
        <f>G214</f>
        <v>201003</v>
      </c>
      <c r="H182" s="8">
        <f t="shared" si="39"/>
        <v>79936.4</v>
      </c>
      <c r="I182" s="8">
        <f t="shared" si="39"/>
        <v>353679.1</v>
      </c>
      <c r="J182" s="8">
        <f t="shared" si="39"/>
        <v>353679.1</v>
      </c>
      <c r="K182" s="8">
        <f t="shared" si="39"/>
        <v>225303.2</v>
      </c>
      <c r="L182" s="8">
        <f t="shared" si="39"/>
        <v>134245.5</v>
      </c>
      <c r="M182" s="8">
        <f t="shared" si="39"/>
        <v>0</v>
      </c>
      <c r="N182" s="8">
        <f t="shared" si="39"/>
        <v>0</v>
      </c>
      <c r="O182" s="34"/>
    </row>
    <row r="183" spans="1:15" ht="13.5" customHeight="1">
      <c r="A183" s="59"/>
      <c r="B183" s="31"/>
      <c r="C183" s="59"/>
      <c r="D183" s="7">
        <v>2021</v>
      </c>
      <c r="E183" s="8">
        <f t="shared" si="40"/>
        <v>492493.9</v>
      </c>
      <c r="F183" s="8">
        <f t="shared" si="40"/>
        <v>479556.8</v>
      </c>
      <c r="G183" s="8">
        <f>G215</f>
        <v>0</v>
      </c>
      <c r="H183" s="8">
        <f t="shared" si="39"/>
        <v>0</v>
      </c>
      <c r="I183" s="8">
        <f t="shared" si="39"/>
        <v>477719.2</v>
      </c>
      <c r="J183" s="8">
        <f t="shared" si="39"/>
        <v>477714.2</v>
      </c>
      <c r="K183" s="8">
        <f t="shared" si="39"/>
        <v>14774.7</v>
      </c>
      <c r="L183" s="8">
        <f t="shared" si="39"/>
        <v>1842.6</v>
      </c>
      <c r="M183" s="8">
        <f t="shared" si="39"/>
        <v>0</v>
      </c>
      <c r="N183" s="8">
        <f t="shared" si="39"/>
        <v>0</v>
      </c>
      <c r="O183" s="34"/>
    </row>
    <row r="184" spans="1:15" ht="13.5" customHeight="1">
      <c r="A184" s="59"/>
      <c r="B184" s="31"/>
      <c r="C184" s="59"/>
      <c r="D184" s="7">
        <v>2022</v>
      </c>
      <c r="E184" s="8">
        <f t="shared" si="40"/>
        <v>1370644.2</v>
      </c>
      <c r="F184" s="8">
        <f t="shared" si="40"/>
        <v>0</v>
      </c>
      <c r="G184" s="8">
        <f>G216</f>
        <v>0</v>
      </c>
      <c r="H184" s="8">
        <f t="shared" si="39"/>
        <v>0</v>
      </c>
      <c r="I184" s="8">
        <f t="shared" si="39"/>
        <v>1329524.9</v>
      </c>
      <c r="J184" s="8">
        <f t="shared" si="39"/>
        <v>0</v>
      </c>
      <c r="K184" s="8">
        <f t="shared" si="39"/>
        <v>41119.3</v>
      </c>
      <c r="L184" s="8">
        <f t="shared" si="39"/>
        <v>0</v>
      </c>
      <c r="M184" s="8">
        <f t="shared" si="39"/>
        <v>0</v>
      </c>
      <c r="N184" s="8">
        <f t="shared" si="39"/>
        <v>0</v>
      </c>
      <c r="O184" s="34"/>
    </row>
    <row r="185" spans="1:15" ht="13.5" customHeight="1">
      <c r="A185" s="59"/>
      <c r="B185" s="31"/>
      <c r="C185" s="59"/>
      <c r="D185" s="7">
        <v>2023</v>
      </c>
      <c r="E185" s="8">
        <f>G185+I185+K185+M185</f>
        <v>1370644.2</v>
      </c>
      <c r="F185" s="8">
        <f aca="true" t="shared" si="42" ref="F185:N185">F217</f>
        <v>0</v>
      </c>
      <c r="G185" s="8">
        <f t="shared" si="42"/>
        <v>0</v>
      </c>
      <c r="H185" s="8">
        <f t="shared" si="42"/>
        <v>0</v>
      </c>
      <c r="I185" s="8">
        <f t="shared" si="42"/>
        <v>1329524.9</v>
      </c>
      <c r="J185" s="8">
        <f t="shared" si="42"/>
        <v>0</v>
      </c>
      <c r="K185" s="8">
        <f t="shared" si="42"/>
        <v>41119.3</v>
      </c>
      <c r="L185" s="8">
        <f t="shared" si="42"/>
        <v>0</v>
      </c>
      <c r="M185" s="8">
        <f t="shared" si="42"/>
        <v>0</v>
      </c>
      <c r="N185" s="8">
        <f t="shared" si="42"/>
        <v>0</v>
      </c>
      <c r="O185" s="34"/>
    </row>
    <row r="186" spans="1:15" ht="13.5" customHeight="1">
      <c r="A186" s="59"/>
      <c r="B186" s="31"/>
      <c r="C186" s="59"/>
      <c r="D186" s="7">
        <v>2024</v>
      </c>
      <c r="E186" s="8">
        <f>G186+I186+K186+M186</f>
        <v>858197.3</v>
      </c>
      <c r="F186" s="8">
        <f aca="true" t="shared" si="43" ref="F186:K186">F218</f>
        <v>0</v>
      </c>
      <c r="G186" s="8">
        <f t="shared" si="43"/>
        <v>0</v>
      </c>
      <c r="H186" s="8">
        <f t="shared" si="43"/>
        <v>0</v>
      </c>
      <c r="I186" s="8">
        <f t="shared" si="43"/>
        <v>832451.4</v>
      </c>
      <c r="J186" s="8">
        <f t="shared" si="43"/>
        <v>0</v>
      </c>
      <c r="K186" s="8">
        <f t="shared" si="43"/>
        <v>25745.9</v>
      </c>
      <c r="L186" s="8">
        <f aca="true" t="shared" si="44" ref="L186:N187">L218</f>
        <v>0</v>
      </c>
      <c r="M186" s="8">
        <f t="shared" si="44"/>
        <v>0</v>
      </c>
      <c r="N186" s="8">
        <f t="shared" si="44"/>
        <v>0</v>
      </c>
      <c r="O186" s="34"/>
    </row>
    <row r="187" spans="1:15" ht="12" customHeight="1">
      <c r="A187" s="60"/>
      <c r="B187" s="31"/>
      <c r="C187" s="60"/>
      <c r="D187" s="7">
        <v>2025</v>
      </c>
      <c r="E187" s="8">
        <f>G187+I187+K187+M187</f>
        <v>0</v>
      </c>
      <c r="F187" s="8">
        <f aca="true" t="shared" si="45" ref="F187:K187">F219</f>
        <v>0</v>
      </c>
      <c r="G187" s="8">
        <f t="shared" si="45"/>
        <v>0</v>
      </c>
      <c r="H187" s="8">
        <f t="shared" si="45"/>
        <v>0</v>
      </c>
      <c r="I187" s="8">
        <f t="shared" si="45"/>
        <v>0</v>
      </c>
      <c r="J187" s="8">
        <f t="shared" si="45"/>
        <v>0</v>
      </c>
      <c r="K187" s="8">
        <f t="shared" si="45"/>
        <v>0</v>
      </c>
      <c r="L187" s="8">
        <f t="shared" si="44"/>
        <v>0</v>
      </c>
      <c r="M187" s="8">
        <f t="shared" si="44"/>
        <v>0</v>
      </c>
      <c r="N187" s="8">
        <f t="shared" si="44"/>
        <v>0</v>
      </c>
      <c r="O187" s="34"/>
    </row>
    <row r="188" spans="1:15" ht="13.5" customHeight="1">
      <c r="A188" s="39" t="s">
        <v>53</v>
      </c>
      <c r="B188" s="34" t="s">
        <v>81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1:15" ht="13.5" customHeight="1">
      <c r="A189" s="54"/>
      <c r="B189" s="34" t="s">
        <v>70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 ht="14.25" customHeight="1">
      <c r="A190" s="39" t="s">
        <v>54</v>
      </c>
      <c r="B190" s="39" t="s">
        <v>72</v>
      </c>
      <c r="C190" s="39" t="s">
        <v>76</v>
      </c>
      <c r="D190" s="7" t="s">
        <v>15</v>
      </c>
      <c r="E190" s="8">
        <f>G190+I190+K190+M190</f>
        <v>5129455.3</v>
      </c>
      <c r="F190" s="8">
        <f>H190+J190+L190+N190</f>
        <v>1173347.6</v>
      </c>
      <c r="G190" s="8">
        <f>SUM(G191:G199)</f>
        <v>287752</v>
      </c>
      <c r="H190" s="8">
        <f aca="true" t="shared" si="46" ref="H190:N190">SUM(H191:H199)</f>
        <v>156116.6</v>
      </c>
      <c r="I190" s="8">
        <f t="shared" si="46"/>
        <v>4576844.5</v>
      </c>
      <c r="J190" s="8">
        <f t="shared" si="46"/>
        <v>879650.3</v>
      </c>
      <c r="K190" s="8">
        <f t="shared" si="46"/>
        <v>264858.80000000005</v>
      </c>
      <c r="L190" s="8">
        <f t="shared" si="46"/>
        <v>137580.7</v>
      </c>
      <c r="M190" s="8">
        <f t="shared" si="46"/>
        <v>0</v>
      </c>
      <c r="N190" s="8">
        <f t="shared" si="46"/>
        <v>0</v>
      </c>
      <c r="O190" s="30" t="s">
        <v>18</v>
      </c>
    </row>
    <row r="191" spans="1:15" ht="14.25" customHeight="1">
      <c r="A191" s="53"/>
      <c r="B191" s="53"/>
      <c r="C191" s="40"/>
      <c r="D191" s="6">
        <v>2017</v>
      </c>
      <c r="E191" s="10">
        <f>G191+I191+K191+M191</f>
        <v>0</v>
      </c>
      <c r="F191" s="10">
        <f>H191+J191+L191+N191</f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30"/>
    </row>
    <row r="192" spans="1:15" ht="14.25" customHeight="1">
      <c r="A192" s="53"/>
      <c r="B192" s="53"/>
      <c r="C192" s="40"/>
      <c r="D192" s="6">
        <v>2018</v>
      </c>
      <c r="E192" s="10">
        <f aca="true" t="shared" si="47" ref="E192:E199">G192+I192+K192+M192</f>
        <v>0</v>
      </c>
      <c r="F192" s="10">
        <f aca="true" t="shared" si="48" ref="F192:F199">H192+J192+L192+N192</f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30"/>
    </row>
    <row r="193" spans="1:15" ht="14.25" customHeight="1">
      <c r="A193" s="53"/>
      <c r="B193" s="53"/>
      <c r="C193" s="40"/>
      <c r="D193" s="6">
        <v>2019</v>
      </c>
      <c r="E193" s="10">
        <f t="shared" si="47"/>
        <v>634536.2999999999</v>
      </c>
      <c r="F193" s="10">
        <f t="shared" si="48"/>
        <v>400638.8</v>
      </c>
      <c r="G193" s="10">
        <f>76071.3+101892.3</f>
        <v>177963.6</v>
      </c>
      <c r="H193" s="24">
        <v>156115.6</v>
      </c>
      <c r="I193" s="10">
        <v>442875.5</v>
      </c>
      <c r="J193" s="25">
        <v>237187.5</v>
      </c>
      <c r="K193" s="10">
        <v>13697.2</v>
      </c>
      <c r="L193" s="24">
        <v>7335.7</v>
      </c>
      <c r="M193" s="10">
        <v>0</v>
      </c>
      <c r="N193" s="10">
        <v>0</v>
      </c>
      <c r="O193" s="30"/>
    </row>
    <row r="194" spans="1:15" ht="14.25" customHeight="1">
      <c r="A194" s="53"/>
      <c r="B194" s="53"/>
      <c r="C194" s="40"/>
      <c r="D194" s="6">
        <v>2020</v>
      </c>
      <c r="E194" s="10">
        <f t="shared" si="47"/>
        <v>402939.4</v>
      </c>
      <c r="F194" s="8">
        <f t="shared" si="48"/>
        <v>293152</v>
      </c>
      <c r="G194" s="10">
        <v>109788.4</v>
      </c>
      <c r="H194" s="8">
        <v>1</v>
      </c>
      <c r="I194" s="10">
        <v>164748.6</v>
      </c>
      <c r="J194" s="10">
        <f>158854.8+5893.8</f>
        <v>164748.59999999998</v>
      </c>
      <c r="K194" s="10">
        <v>128402.4</v>
      </c>
      <c r="L194" s="10">
        <f>4913.1+123307+182.3</f>
        <v>128402.40000000001</v>
      </c>
      <c r="M194" s="10">
        <v>0</v>
      </c>
      <c r="N194" s="10">
        <v>0</v>
      </c>
      <c r="O194" s="30"/>
    </row>
    <row r="195" spans="1:15" ht="14.25" customHeight="1">
      <c r="A195" s="53"/>
      <c r="B195" s="53"/>
      <c r="C195" s="40"/>
      <c r="D195" s="6">
        <v>2021</v>
      </c>
      <c r="E195" s="10">
        <f t="shared" si="47"/>
        <v>492493.9</v>
      </c>
      <c r="F195" s="10">
        <f t="shared" si="48"/>
        <v>479556.8</v>
      </c>
      <c r="G195" s="10">
        <v>0</v>
      </c>
      <c r="H195" s="10">
        <v>0</v>
      </c>
      <c r="I195" s="10">
        <v>477719.2</v>
      </c>
      <c r="J195" s="10">
        <v>477714.2</v>
      </c>
      <c r="K195" s="10">
        <v>14774.7</v>
      </c>
      <c r="L195" s="10">
        <v>1842.6</v>
      </c>
      <c r="M195" s="10">
        <v>0</v>
      </c>
      <c r="N195" s="10">
        <v>0</v>
      </c>
      <c r="O195" s="30"/>
    </row>
    <row r="196" spans="1:15" ht="14.25" customHeight="1">
      <c r="A196" s="53"/>
      <c r="B196" s="53"/>
      <c r="C196" s="40"/>
      <c r="D196" s="6">
        <v>2022</v>
      </c>
      <c r="E196" s="10">
        <f t="shared" si="47"/>
        <v>1370644.2</v>
      </c>
      <c r="F196" s="10">
        <f t="shared" si="48"/>
        <v>0</v>
      </c>
      <c r="G196" s="10">
        <v>0</v>
      </c>
      <c r="H196" s="10">
        <v>0</v>
      </c>
      <c r="I196" s="10">
        <v>1329524.9</v>
      </c>
      <c r="J196" s="10">
        <v>0</v>
      </c>
      <c r="K196" s="10">
        <v>41119.3</v>
      </c>
      <c r="L196" s="10">
        <v>0</v>
      </c>
      <c r="M196" s="10">
        <v>0</v>
      </c>
      <c r="N196" s="10">
        <v>0</v>
      </c>
      <c r="O196" s="30"/>
    </row>
    <row r="197" spans="1:15" ht="14.25" customHeight="1">
      <c r="A197" s="53"/>
      <c r="B197" s="53"/>
      <c r="C197" s="40"/>
      <c r="D197" s="6">
        <v>2023</v>
      </c>
      <c r="E197" s="10">
        <f t="shared" si="47"/>
        <v>1370644.2</v>
      </c>
      <c r="F197" s="10">
        <f t="shared" si="48"/>
        <v>0</v>
      </c>
      <c r="G197" s="10">
        <v>0</v>
      </c>
      <c r="H197" s="10">
        <v>0</v>
      </c>
      <c r="I197" s="10">
        <v>1329524.9</v>
      </c>
      <c r="J197" s="10">
        <v>0</v>
      </c>
      <c r="K197" s="10">
        <v>41119.3</v>
      </c>
      <c r="L197" s="10">
        <v>0</v>
      </c>
      <c r="M197" s="10">
        <v>0</v>
      </c>
      <c r="N197" s="10">
        <v>0</v>
      </c>
      <c r="O197" s="30"/>
    </row>
    <row r="198" spans="1:15" ht="14.25" customHeight="1">
      <c r="A198" s="53"/>
      <c r="B198" s="53"/>
      <c r="C198" s="40"/>
      <c r="D198" s="6">
        <v>2024</v>
      </c>
      <c r="E198" s="10">
        <f t="shared" si="47"/>
        <v>858197.3</v>
      </c>
      <c r="F198" s="10">
        <f t="shared" si="48"/>
        <v>0</v>
      </c>
      <c r="G198" s="10">
        <v>0</v>
      </c>
      <c r="H198" s="10">
        <v>0</v>
      </c>
      <c r="I198" s="10">
        <v>832451.4</v>
      </c>
      <c r="J198" s="10">
        <v>0</v>
      </c>
      <c r="K198" s="10">
        <v>25745.9</v>
      </c>
      <c r="L198" s="10">
        <v>0</v>
      </c>
      <c r="M198" s="10">
        <v>0</v>
      </c>
      <c r="N198" s="10">
        <v>0</v>
      </c>
      <c r="O198" s="30"/>
    </row>
    <row r="199" spans="1:15" ht="13.5" customHeight="1">
      <c r="A199" s="54"/>
      <c r="B199" s="54"/>
      <c r="C199" s="42"/>
      <c r="D199" s="6">
        <v>2025</v>
      </c>
      <c r="E199" s="10">
        <f t="shared" si="47"/>
        <v>0</v>
      </c>
      <c r="F199" s="10">
        <f t="shared" si="48"/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30"/>
    </row>
    <row r="200" spans="1:15" ht="15" customHeight="1">
      <c r="A200" s="39" t="s">
        <v>73</v>
      </c>
      <c r="B200" s="39" t="s">
        <v>74</v>
      </c>
      <c r="C200" s="39" t="s">
        <v>64</v>
      </c>
      <c r="D200" s="7" t="s">
        <v>15</v>
      </c>
      <c r="E200" s="8">
        <f>SUM(E201:E209)</f>
        <v>754403.2</v>
      </c>
      <c r="F200" s="8">
        <f aca="true" t="shared" si="49" ref="F200:N200">SUM(F201:F209)</f>
        <v>652066.3</v>
      </c>
      <c r="G200" s="8">
        <f t="shared" si="49"/>
        <v>213456.3</v>
      </c>
      <c r="H200" s="8">
        <f t="shared" si="49"/>
        <v>202177.1</v>
      </c>
      <c r="I200" s="8">
        <f t="shared" si="49"/>
        <v>436392.7</v>
      </c>
      <c r="J200" s="8">
        <f t="shared" si="49"/>
        <v>436392.7</v>
      </c>
      <c r="K200" s="8">
        <f t="shared" si="49"/>
        <v>104554.2</v>
      </c>
      <c r="L200" s="8">
        <f t="shared" si="49"/>
        <v>13496.5</v>
      </c>
      <c r="M200" s="8">
        <f t="shared" si="49"/>
        <v>0</v>
      </c>
      <c r="N200" s="8">
        <f t="shared" si="49"/>
        <v>0</v>
      </c>
      <c r="O200" s="30" t="s">
        <v>18</v>
      </c>
    </row>
    <row r="201" spans="1:15" ht="15" customHeight="1">
      <c r="A201" s="53"/>
      <c r="B201" s="53"/>
      <c r="C201" s="40"/>
      <c r="D201" s="6">
        <v>2017</v>
      </c>
      <c r="E201" s="10">
        <f aca="true" t="shared" si="50" ref="E201:F203">G201+I201+K201+M201</f>
        <v>0</v>
      </c>
      <c r="F201" s="10">
        <f t="shared" si="50"/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30"/>
    </row>
    <row r="202" spans="1:15" ht="15" customHeight="1">
      <c r="A202" s="53"/>
      <c r="B202" s="53"/>
      <c r="C202" s="40"/>
      <c r="D202" s="6">
        <v>2018</v>
      </c>
      <c r="E202" s="10">
        <f t="shared" si="50"/>
        <v>0</v>
      </c>
      <c r="F202" s="10">
        <f t="shared" si="50"/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30"/>
    </row>
    <row r="203" spans="1:15" ht="15" customHeight="1">
      <c r="A203" s="53"/>
      <c r="B203" s="53"/>
      <c r="C203" s="40"/>
      <c r="D203" s="6">
        <v>2019</v>
      </c>
      <c r="E203" s="10">
        <f t="shared" si="50"/>
        <v>377357.30000000005</v>
      </c>
      <c r="F203" s="10">
        <f t="shared" si="50"/>
        <v>377357.30000000005</v>
      </c>
      <c r="G203" s="24">
        <v>122241.7</v>
      </c>
      <c r="H203" s="24">
        <f>103059.8+19181.9</f>
        <v>122241.70000000001</v>
      </c>
      <c r="I203" s="24">
        <v>247462.2</v>
      </c>
      <c r="J203" s="24">
        <v>247462.2</v>
      </c>
      <c r="K203" s="24">
        <v>7653.4</v>
      </c>
      <c r="L203" s="24">
        <v>7653.4</v>
      </c>
      <c r="M203" s="10">
        <v>0</v>
      </c>
      <c r="N203" s="10">
        <v>0</v>
      </c>
      <c r="O203" s="30"/>
    </row>
    <row r="204" spans="1:15" ht="14.25" customHeight="1">
      <c r="A204" s="53"/>
      <c r="B204" s="53"/>
      <c r="C204" s="40"/>
      <c r="D204" s="6">
        <v>2020</v>
      </c>
      <c r="E204" s="10">
        <f aca="true" t="shared" si="51" ref="E204:E209">G204+I204+K204+M204</f>
        <v>377045.89999999997</v>
      </c>
      <c r="F204" s="8">
        <f aca="true" t="shared" si="52" ref="F204:F209">H204+J204+L204+N204</f>
        <v>274709</v>
      </c>
      <c r="G204" s="10">
        <v>91214.6</v>
      </c>
      <c r="H204" s="8">
        <f>58502+21433.4</f>
        <v>79935.4</v>
      </c>
      <c r="I204" s="10">
        <v>188930.5</v>
      </c>
      <c r="J204" s="10">
        <f>43396.1+145534.4</f>
        <v>188930.5</v>
      </c>
      <c r="K204" s="10">
        <v>96900.8</v>
      </c>
      <c r="L204" s="10">
        <f>1342.1+4501</f>
        <v>5843.1</v>
      </c>
      <c r="M204" s="10">
        <v>0</v>
      </c>
      <c r="N204" s="10">
        <v>0</v>
      </c>
      <c r="O204" s="30"/>
    </row>
    <row r="205" spans="1:16" ht="15" customHeight="1">
      <c r="A205" s="53"/>
      <c r="B205" s="53"/>
      <c r="C205" s="40"/>
      <c r="D205" s="6">
        <v>2021</v>
      </c>
      <c r="E205" s="10">
        <f t="shared" si="51"/>
        <v>0</v>
      </c>
      <c r="F205" s="10">
        <f t="shared" si="52"/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30"/>
      <c r="P205" s="26"/>
    </row>
    <row r="206" spans="1:15" ht="15" customHeight="1">
      <c r="A206" s="53"/>
      <c r="B206" s="53"/>
      <c r="C206" s="40"/>
      <c r="D206" s="6">
        <v>2022</v>
      </c>
      <c r="E206" s="10">
        <f t="shared" si="51"/>
        <v>0</v>
      </c>
      <c r="F206" s="10">
        <f t="shared" si="52"/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30"/>
    </row>
    <row r="207" spans="1:15" ht="15" customHeight="1">
      <c r="A207" s="53"/>
      <c r="B207" s="53"/>
      <c r="C207" s="40"/>
      <c r="D207" s="6">
        <v>2023</v>
      </c>
      <c r="E207" s="10">
        <f t="shared" si="51"/>
        <v>0</v>
      </c>
      <c r="F207" s="10">
        <f t="shared" si="52"/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30"/>
    </row>
    <row r="208" spans="1:15" ht="15" customHeight="1">
      <c r="A208" s="53"/>
      <c r="B208" s="53"/>
      <c r="C208" s="40"/>
      <c r="D208" s="6">
        <v>2024</v>
      </c>
      <c r="E208" s="10">
        <f t="shared" si="51"/>
        <v>0</v>
      </c>
      <c r="F208" s="10">
        <f t="shared" si="52"/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30"/>
    </row>
    <row r="209" spans="1:15" ht="15" customHeight="1">
      <c r="A209" s="54"/>
      <c r="B209" s="54"/>
      <c r="C209" s="42"/>
      <c r="D209" s="6">
        <v>2025</v>
      </c>
      <c r="E209" s="10">
        <f t="shared" si="51"/>
        <v>0</v>
      </c>
      <c r="F209" s="10">
        <f t="shared" si="52"/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30"/>
    </row>
    <row r="210" spans="1:15" ht="12.75">
      <c r="A210" s="55"/>
      <c r="B210" s="31" t="s">
        <v>55</v>
      </c>
      <c r="C210" s="32"/>
      <c r="D210" s="7" t="s">
        <v>15</v>
      </c>
      <c r="E210" s="8">
        <f>E190+E200</f>
        <v>5883858.5</v>
      </c>
      <c r="F210" s="8">
        <f>F190+F200</f>
        <v>1825413.9000000001</v>
      </c>
      <c r="G210" s="8">
        <f aca="true" t="shared" si="53" ref="G210:L210">SUM(G211:G219)</f>
        <v>501208.3</v>
      </c>
      <c r="H210" s="8">
        <f t="shared" si="53"/>
        <v>358293.70000000007</v>
      </c>
      <c r="I210" s="8">
        <f t="shared" si="53"/>
        <v>5013237.2</v>
      </c>
      <c r="J210" s="8">
        <f t="shared" si="53"/>
        <v>1316043</v>
      </c>
      <c r="K210" s="8">
        <f t="shared" si="53"/>
        <v>369413.00000000006</v>
      </c>
      <c r="L210" s="8">
        <f t="shared" si="53"/>
        <v>151077.2</v>
      </c>
      <c r="M210" s="8">
        <f>M190+M200</f>
        <v>0</v>
      </c>
      <c r="N210" s="8">
        <f>N190+N200</f>
        <v>0</v>
      </c>
      <c r="O210" s="30"/>
    </row>
    <row r="211" spans="1:15" ht="12.75">
      <c r="A211" s="56"/>
      <c r="B211" s="31"/>
      <c r="C211" s="32"/>
      <c r="D211" s="7">
        <v>2017</v>
      </c>
      <c r="E211" s="8">
        <f>G211+I211+K211+M211</f>
        <v>0</v>
      </c>
      <c r="F211" s="8">
        <f>H211+J211+L211+N211</f>
        <v>0</v>
      </c>
      <c r="G211" s="8">
        <f aca="true" t="shared" si="54" ref="G211:G219">G191+G201</f>
        <v>0</v>
      </c>
      <c r="H211" s="8">
        <f aca="true" t="shared" si="55" ref="H211:N211">H191+H201</f>
        <v>0</v>
      </c>
      <c r="I211" s="8">
        <f t="shared" si="55"/>
        <v>0</v>
      </c>
      <c r="J211" s="8">
        <f t="shared" si="55"/>
        <v>0</v>
      </c>
      <c r="K211" s="8">
        <f t="shared" si="55"/>
        <v>0</v>
      </c>
      <c r="L211" s="8">
        <f t="shared" si="55"/>
        <v>0</v>
      </c>
      <c r="M211" s="8">
        <f t="shared" si="55"/>
        <v>0</v>
      </c>
      <c r="N211" s="8">
        <f t="shared" si="55"/>
        <v>0</v>
      </c>
      <c r="O211" s="30"/>
    </row>
    <row r="212" spans="1:15" ht="12.75">
      <c r="A212" s="56"/>
      <c r="B212" s="31"/>
      <c r="C212" s="32"/>
      <c r="D212" s="7">
        <v>2018</v>
      </c>
      <c r="E212" s="8">
        <f aca="true" t="shared" si="56" ref="E212:E219">G212+I212+K212+M212</f>
        <v>0</v>
      </c>
      <c r="F212" s="8">
        <f aca="true" t="shared" si="57" ref="F212:F219">H212+J212+L212+N212</f>
        <v>0</v>
      </c>
      <c r="G212" s="8">
        <f t="shared" si="54"/>
        <v>0</v>
      </c>
      <c r="H212" s="8">
        <f aca="true" t="shared" si="58" ref="H212:N212">H192+H202</f>
        <v>0</v>
      </c>
      <c r="I212" s="8">
        <f t="shared" si="58"/>
        <v>0</v>
      </c>
      <c r="J212" s="8">
        <f t="shared" si="58"/>
        <v>0</v>
      </c>
      <c r="K212" s="8">
        <f t="shared" si="58"/>
        <v>0</v>
      </c>
      <c r="L212" s="8">
        <f t="shared" si="58"/>
        <v>0</v>
      </c>
      <c r="M212" s="8">
        <f t="shared" si="58"/>
        <v>0</v>
      </c>
      <c r="N212" s="8">
        <f t="shared" si="58"/>
        <v>0</v>
      </c>
      <c r="O212" s="30"/>
    </row>
    <row r="213" spans="1:15" ht="12.75">
      <c r="A213" s="56"/>
      <c r="B213" s="31"/>
      <c r="C213" s="32"/>
      <c r="D213" s="7">
        <v>2019</v>
      </c>
      <c r="E213" s="8">
        <f t="shared" si="56"/>
        <v>1011893.6</v>
      </c>
      <c r="F213" s="8">
        <f t="shared" si="57"/>
        <v>777996.1</v>
      </c>
      <c r="G213" s="8">
        <f t="shared" si="54"/>
        <v>300205.3</v>
      </c>
      <c r="H213" s="8">
        <f aca="true" t="shared" si="59" ref="H213:N213">H193+H203</f>
        <v>278357.30000000005</v>
      </c>
      <c r="I213" s="8">
        <f t="shared" si="59"/>
        <v>690337.7</v>
      </c>
      <c r="J213" s="8">
        <f t="shared" si="59"/>
        <v>484649.7</v>
      </c>
      <c r="K213" s="8">
        <f t="shared" si="59"/>
        <v>21350.6</v>
      </c>
      <c r="L213" s="8">
        <f t="shared" si="59"/>
        <v>14989.099999999999</v>
      </c>
      <c r="M213" s="8">
        <f t="shared" si="59"/>
        <v>0</v>
      </c>
      <c r="N213" s="8">
        <f t="shared" si="59"/>
        <v>0</v>
      </c>
      <c r="O213" s="30"/>
    </row>
    <row r="214" spans="1:15" ht="12.75">
      <c r="A214" s="56"/>
      <c r="B214" s="31"/>
      <c r="C214" s="32"/>
      <c r="D214" s="7">
        <v>2020</v>
      </c>
      <c r="E214" s="8">
        <f t="shared" si="56"/>
        <v>779985.3</v>
      </c>
      <c r="F214" s="8">
        <f t="shared" si="57"/>
        <v>567861</v>
      </c>
      <c r="G214" s="8">
        <f t="shared" si="54"/>
        <v>201003</v>
      </c>
      <c r="H214" s="8">
        <f>H194+H204</f>
        <v>79936.4</v>
      </c>
      <c r="I214" s="8">
        <f aca="true" t="shared" si="60" ref="I214:N214">I194+I204</f>
        <v>353679.1</v>
      </c>
      <c r="J214" s="8">
        <f t="shared" si="60"/>
        <v>353679.1</v>
      </c>
      <c r="K214" s="8">
        <f t="shared" si="60"/>
        <v>225303.2</v>
      </c>
      <c r="L214" s="8">
        <f t="shared" si="60"/>
        <v>134245.5</v>
      </c>
      <c r="M214" s="8">
        <f t="shared" si="60"/>
        <v>0</v>
      </c>
      <c r="N214" s="8">
        <f t="shared" si="60"/>
        <v>0</v>
      </c>
      <c r="O214" s="30"/>
    </row>
    <row r="215" spans="1:15" ht="12.75">
      <c r="A215" s="56"/>
      <c r="B215" s="31"/>
      <c r="C215" s="32"/>
      <c r="D215" s="7">
        <v>2021</v>
      </c>
      <c r="E215" s="8">
        <f t="shared" si="56"/>
        <v>492493.9</v>
      </c>
      <c r="F215" s="8">
        <f t="shared" si="57"/>
        <v>479556.8</v>
      </c>
      <c r="G215" s="8">
        <f t="shared" si="54"/>
        <v>0</v>
      </c>
      <c r="H215" s="8">
        <f aca="true" t="shared" si="61" ref="H215:N215">H195+H205</f>
        <v>0</v>
      </c>
      <c r="I215" s="8">
        <f t="shared" si="61"/>
        <v>477719.2</v>
      </c>
      <c r="J215" s="8">
        <f t="shared" si="61"/>
        <v>477714.2</v>
      </c>
      <c r="K215" s="8">
        <f t="shared" si="61"/>
        <v>14774.7</v>
      </c>
      <c r="L215" s="8">
        <f t="shared" si="61"/>
        <v>1842.6</v>
      </c>
      <c r="M215" s="8">
        <f t="shared" si="61"/>
        <v>0</v>
      </c>
      <c r="N215" s="8">
        <f t="shared" si="61"/>
        <v>0</v>
      </c>
      <c r="O215" s="30"/>
    </row>
    <row r="216" spans="1:15" ht="12.75">
      <c r="A216" s="56"/>
      <c r="B216" s="31"/>
      <c r="C216" s="32"/>
      <c r="D216" s="7">
        <v>2022</v>
      </c>
      <c r="E216" s="8">
        <f t="shared" si="56"/>
        <v>1370644.2</v>
      </c>
      <c r="F216" s="8">
        <f t="shared" si="57"/>
        <v>0</v>
      </c>
      <c r="G216" s="8">
        <f t="shared" si="54"/>
        <v>0</v>
      </c>
      <c r="H216" s="8">
        <f aca="true" t="shared" si="62" ref="H216:N216">H196+H206</f>
        <v>0</v>
      </c>
      <c r="I216" s="8">
        <f t="shared" si="62"/>
        <v>1329524.9</v>
      </c>
      <c r="J216" s="8">
        <f t="shared" si="62"/>
        <v>0</v>
      </c>
      <c r="K216" s="8">
        <f t="shared" si="62"/>
        <v>41119.3</v>
      </c>
      <c r="L216" s="8">
        <f t="shared" si="62"/>
        <v>0</v>
      </c>
      <c r="M216" s="8">
        <f t="shared" si="62"/>
        <v>0</v>
      </c>
      <c r="N216" s="8">
        <f t="shared" si="62"/>
        <v>0</v>
      </c>
      <c r="O216" s="30"/>
    </row>
    <row r="217" spans="1:15" ht="12.75">
      <c r="A217" s="56"/>
      <c r="B217" s="31"/>
      <c r="C217" s="32"/>
      <c r="D217" s="7">
        <v>2023</v>
      </c>
      <c r="E217" s="8">
        <f t="shared" si="56"/>
        <v>1370644.2</v>
      </c>
      <c r="F217" s="8">
        <f t="shared" si="57"/>
        <v>0</v>
      </c>
      <c r="G217" s="8">
        <f t="shared" si="54"/>
        <v>0</v>
      </c>
      <c r="H217" s="8">
        <f aca="true" t="shared" si="63" ref="H217:N217">H197+H207</f>
        <v>0</v>
      </c>
      <c r="I217" s="8">
        <f t="shared" si="63"/>
        <v>1329524.9</v>
      </c>
      <c r="J217" s="8">
        <f t="shared" si="63"/>
        <v>0</v>
      </c>
      <c r="K217" s="8">
        <f t="shared" si="63"/>
        <v>41119.3</v>
      </c>
      <c r="L217" s="8">
        <f t="shared" si="63"/>
        <v>0</v>
      </c>
      <c r="M217" s="8">
        <f t="shared" si="63"/>
        <v>0</v>
      </c>
      <c r="N217" s="8">
        <f t="shared" si="63"/>
        <v>0</v>
      </c>
      <c r="O217" s="30"/>
    </row>
    <row r="218" spans="1:15" ht="12.75">
      <c r="A218" s="56"/>
      <c r="B218" s="31"/>
      <c r="C218" s="32"/>
      <c r="D218" s="7">
        <v>2024</v>
      </c>
      <c r="E218" s="8">
        <f t="shared" si="56"/>
        <v>858197.3</v>
      </c>
      <c r="F218" s="8">
        <f t="shared" si="57"/>
        <v>0</v>
      </c>
      <c r="G218" s="8">
        <f t="shared" si="54"/>
        <v>0</v>
      </c>
      <c r="H218" s="8">
        <f aca="true" t="shared" si="64" ref="H218:N218">H198+H208</f>
        <v>0</v>
      </c>
      <c r="I218" s="8">
        <f t="shared" si="64"/>
        <v>832451.4</v>
      </c>
      <c r="J218" s="8">
        <f t="shared" si="64"/>
        <v>0</v>
      </c>
      <c r="K218" s="8">
        <f t="shared" si="64"/>
        <v>25745.9</v>
      </c>
      <c r="L218" s="8">
        <f t="shared" si="64"/>
        <v>0</v>
      </c>
      <c r="M218" s="8">
        <f t="shared" si="64"/>
        <v>0</v>
      </c>
      <c r="N218" s="8">
        <f t="shared" si="64"/>
        <v>0</v>
      </c>
      <c r="O218" s="30"/>
    </row>
    <row r="219" spans="1:15" ht="12.75">
      <c r="A219" s="57"/>
      <c r="B219" s="31"/>
      <c r="C219" s="32"/>
      <c r="D219" s="7">
        <v>2025</v>
      </c>
      <c r="E219" s="8">
        <f t="shared" si="56"/>
        <v>0</v>
      </c>
      <c r="F219" s="8">
        <f t="shared" si="57"/>
        <v>0</v>
      </c>
      <c r="G219" s="8">
        <f t="shared" si="54"/>
        <v>0</v>
      </c>
      <c r="H219" s="8">
        <f aca="true" t="shared" si="65" ref="H219:N219">H199+H209</f>
        <v>0</v>
      </c>
      <c r="I219" s="8">
        <f t="shared" si="65"/>
        <v>0</v>
      </c>
      <c r="J219" s="8">
        <f t="shared" si="65"/>
        <v>0</v>
      </c>
      <c r="K219" s="8">
        <f t="shared" si="65"/>
        <v>0</v>
      </c>
      <c r="L219" s="8">
        <f t="shared" si="65"/>
        <v>0</v>
      </c>
      <c r="M219" s="8">
        <f t="shared" si="65"/>
        <v>0</v>
      </c>
      <c r="N219" s="8">
        <f t="shared" si="65"/>
        <v>0</v>
      </c>
      <c r="O219" s="30"/>
    </row>
    <row r="220" spans="1:15" ht="12.75">
      <c r="A220" s="32"/>
      <c r="B220" s="31" t="s">
        <v>25</v>
      </c>
      <c r="C220" s="32"/>
      <c r="D220" s="7" t="s">
        <v>15</v>
      </c>
      <c r="E220" s="8">
        <f>G220+I220+K220+M220</f>
        <v>16879843.19</v>
      </c>
      <c r="F220" s="8">
        <f>H220+J220+L220+N220</f>
        <v>3883156.6</v>
      </c>
      <c r="G220" s="8">
        <f>SUM(G221:G229)</f>
        <v>4658108.63</v>
      </c>
      <c r="H220" s="8">
        <f>SUM(H221:H229)</f>
        <v>1355620</v>
      </c>
      <c r="I220" s="8">
        <f aca="true" t="shared" si="66" ref="I220:N220">SUM(I221:I229)</f>
        <v>5013237.2</v>
      </c>
      <c r="J220" s="8">
        <f t="shared" si="66"/>
        <v>1316043</v>
      </c>
      <c r="K220" s="8">
        <f t="shared" si="66"/>
        <v>369413.00000000006</v>
      </c>
      <c r="L220" s="8">
        <f t="shared" si="66"/>
        <v>151077.2</v>
      </c>
      <c r="M220" s="8">
        <f t="shared" si="66"/>
        <v>6839084.36</v>
      </c>
      <c r="N220" s="8">
        <f t="shared" si="66"/>
        <v>1060416.4</v>
      </c>
      <c r="O220" s="34"/>
    </row>
    <row r="221" spans="1:15" ht="12.75">
      <c r="A221" s="32"/>
      <c r="B221" s="31"/>
      <c r="C221" s="32"/>
      <c r="D221" s="7">
        <v>2017</v>
      </c>
      <c r="E221" s="8">
        <f>G221+I221+K221+M221</f>
        <v>600000</v>
      </c>
      <c r="F221" s="8">
        <f>H221+J221+L221+N221</f>
        <v>88298.3</v>
      </c>
      <c r="G221" s="8">
        <f aca="true" t="shared" si="67" ref="G221:N229">G13+G179</f>
        <v>400000</v>
      </c>
      <c r="H221" s="8">
        <f t="shared" si="67"/>
        <v>88298.3</v>
      </c>
      <c r="I221" s="8">
        <f t="shared" si="67"/>
        <v>0</v>
      </c>
      <c r="J221" s="8">
        <f t="shared" si="67"/>
        <v>0</v>
      </c>
      <c r="K221" s="8">
        <f t="shared" si="67"/>
        <v>0</v>
      </c>
      <c r="L221" s="8">
        <f t="shared" si="67"/>
        <v>0</v>
      </c>
      <c r="M221" s="8">
        <f t="shared" si="67"/>
        <v>200000</v>
      </c>
      <c r="N221" s="8">
        <f t="shared" si="67"/>
        <v>0</v>
      </c>
      <c r="O221" s="34"/>
    </row>
    <row r="222" spans="1:15" ht="12.75">
      <c r="A222" s="32"/>
      <c r="B222" s="31"/>
      <c r="C222" s="32"/>
      <c r="D222" s="7">
        <v>2018</v>
      </c>
      <c r="E222" s="8">
        <f aca="true" t="shared" si="68" ref="E222:E229">G222+I222+K222+M222</f>
        <v>679351.8</v>
      </c>
      <c r="F222" s="8">
        <f aca="true" t="shared" si="69" ref="F222:F229">H222+J222+L222+N222</f>
        <v>392029.6</v>
      </c>
      <c r="G222" s="8">
        <f t="shared" si="67"/>
        <v>479351.8</v>
      </c>
      <c r="H222" s="8">
        <f t="shared" si="67"/>
        <v>192029.59999999998</v>
      </c>
      <c r="I222" s="8">
        <f t="shared" si="67"/>
        <v>0</v>
      </c>
      <c r="J222" s="8">
        <f t="shared" si="67"/>
        <v>0</v>
      </c>
      <c r="K222" s="8">
        <f t="shared" si="67"/>
        <v>0</v>
      </c>
      <c r="L222" s="8">
        <f t="shared" si="67"/>
        <v>0</v>
      </c>
      <c r="M222" s="8">
        <f t="shared" si="67"/>
        <v>200000</v>
      </c>
      <c r="N222" s="8">
        <f t="shared" si="67"/>
        <v>200000</v>
      </c>
      <c r="O222" s="34"/>
    </row>
    <row r="223" spans="1:17" ht="13.5" customHeight="1">
      <c r="A223" s="32"/>
      <c r="B223" s="31"/>
      <c r="C223" s="32"/>
      <c r="D223" s="7">
        <v>2019</v>
      </c>
      <c r="E223" s="8">
        <f t="shared" si="68"/>
        <v>3525765.3</v>
      </c>
      <c r="F223" s="8">
        <f t="shared" si="69"/>
        <v>1112663.5</v>
      </c>
      <c r="G223" s="8">
        <f t="shared" si="67"/>
        <v>1262276</v>
      </c>
      <c r="H223" s="8">
        <f t="shared" si="67"/>
        <v>457636.20000000007</v>
      </c>
      <c r="I223" s="8">
        <f t="shared" si="67"/>
        <v>690337.7</v>
      </c>
      <c r="J223" s="8">
        <f t="shared" si="67"/>
        <v>484649.7</v>
      </c>
      <c r="K223" s="8">
        <f t="shared" si="67"/>
        <v>21350.6</v>
      </c>
      <c r="L223" s="8">
        <f t="shared" si="67"/>
        <v>14989.099999999999</v>
      </c>
      <c r="M223" s="8">
        <f t="shared" si="67"/>
        <v>1551801</v>
      </c>
      <c r="N223" s="8">
        <f t="shared" si="67"/>
        <v>155388.5</v>
      </c>
      <c r="O223" s="34"/>
      <c r="Q223" s="9"/>
    </row>
    <row r="224" spans="1:17" ht="12.75">
      <c r="A224" s="32"/>
      <c r="B224" s="31"/>
      <c r="C224" s="32"/>
      <c r="D224" s="7">
        <v>2020</v>
      </c>
      <c r="E224" s="8">
        <f t="shared" si="68"/>
        <v>1584342.51</v>
      </c>
      <c r="F224" s="8">
        <f t="shared" si="69"/>
        <v>745153.8999999999</v>
      </c>
      <c r="G224" s="8">
        <f t="shared" si="67"/>
        <v>576861.8</v>
      </c>
      <c r="H224" s="8">
        <f>H16+H182</f>
        <v>249640.1</v>
      </c>
      <c r="I224" s="8">
        <f t="shared" si="67"/>
        <v>353679.1</v>
      </c>
      <c r="J224" s="8">
        <f t="shared" si="67"/>
        <v>353679.1</v>
      </c>
      <c r="K224" s="8">
        <f t="shared" si="67"/>
        <v>225303.2</v>
      </c>
      <c r="L224" s="8">
        <f t="shared" si="67"/>
        <v>134245.5</v>
      </c>
      <c r="M224" s="8">
        <f t="shared" si="67"/>
        <v>428498.41</v>
      </c>
      <c r="N224" s="8">
        <f t="shared" si="67"/>
        <v>7589.2</v>
      </c>
      <c r="O224" s="34"/>
      <c r="Q224" s="9"/>
    </row>
    <row r="225" spans="1:15" ht="12.75">
      <c r="A225" s="32"/>
      <c r="B225" s="31"/>
      <c r="C225" s="32"/>
      <c r="D225" s="7">
        <v>2021</v>
      </c>
      <c r="E225" s="8">
        <f t="shared" si="68"/>
        <v>1447098.46</v>
      </c>
      <c r="F225" s="8">
        <f t="shared" si="69"/>
        <v>551464.7</v>
      </c>
      <c r="G225" s="8">
        <f t="shared" si="67"/>
        <v>206869.90999999997</v>
      </c>
      <c r="H225" s="8">
        <f t="shared" si="67"/>
        <v>71907.9</v>
      </c>
      <c r="I225" s="8">
        <f t="shared" si="67"/>
        <v>477719.2</v>
      </c>
      <c r="J225" s="8">
        <f t="shared" si="67"/>
        <v>477714.2</v>
      </c>
      <c r="K225" s="8">
        <f t="shared" si="67"/>
        <v>14774.7</v>
      </c>
      <c r="L225" s="8">
        <f t="shared" si="67"/>
        <v>1842.6</v>
      </c>
      <c r="M225" s="8">
        <f t="shared" si="67"/>
        <v>747734.65</v>
      </c>
      <c r="N225" s="8">
        <f t="shared" si="67"/>
        <v>0</v>
      </c>
      <c r="O225" s="34"/>
    </row>
    <row r="226" spans="1:15" ht="12.75">
      <c r="A226" s="32"/>
      <c r="B226" s="31"/>
      <c r="C226" s="32"/>
      <c r="D226" s="7">
        <v>2022</v>
      </c>
      <c r="E226" s="8">
        <f t="shared" si="68"/>
        <v>2169007.02</v>
      </c>
      <c r="F226" s="8">
        <f t="shared" si="69"/>
        <v>71907.9</v>
      </c>
      <c r="G226" s="8">
        <f t="shared" si="67"/>
        <v>193460.22</v>
      </c>
      <c r="H226" s="8">
        <f t="shared" si="67"/>
        <v>71907.9</v>
      </c>
      <c r="I226" s="8">
        <f t="shared" si="67"/>
        <v>1329524.9</v>
      </c>
      <c r="J226" s="8">
        <f t="shared" si="67"/>
        <v>0</v>
      </c>
      <c r="K226" s="8">
        <f t="shared" si="67"/>
        <v>41119.3</v>
      </c>
      <c r="L226" s="8">
        <f t="shared" si="67"/>
        <v>0</v>
      </c>
      <c r="M226" s="8">
        <f t="shared" si="67"/>
        <v>604902.6</v>
      </c>
      <c r="N226" s="8">
        <f t="shared" si="67"/>
        <v>0</v>
      </c>
      <c r="O226" s="34"/>
    </row>
    <row r="227" spans="1:15" ht="12.75">
      <c r="A227" s="32"/>
      <c r="B227" s="31"/>
      <c r="C227" s="32"/>
      <c r="D227" s="7">
        <v>2023</v>
      </c>
      <c r="E227" s="8">
        <f t="shared" si="68"/>
        <v>2909934.4</v>
      </c>
      <c r="F227" s="8">
        <f t="shared" si="69"/>
        <v>624283.8</v>
      </c>
      <c r="G227" s="8">
        <f t="shared" si="67"/>
        <v>513224.9</v>
      </c>
      <c r="H227" s="8">
        <f t="shared" si="67"/>
        <v>71000</v>
      </c>
      <c r="I227" s="8">
        <f t="shared" si="67"/>
        <v>1329524.9</v>
      </c>
      <c r="J227" s="8">
        <f t="shared" si="67"/>
        <v>0</v>
      </c>
      <c r="K227" s="8">
        <f t="shared" si="67"/>
        <v>41119.3</v>
      </c>
      <c r="L227" s="8">
        <f t="shared" si="67"/>
        <v>0</v>
      </c>
      <c r="M227" s="8">
        <f t="shared" si="67"/>
        <v>1026065.3</v>
      </c>
      <c r="N227" s="8">
        <f t="shared" si="67"/>
        <v>553283.8</v>
      </c>
      <c r="O227" s="34"/>
    </row>
    <row r="228" spans="1:15" ht="12.75">
      <c r="A228" s="32"/>
      <c r="B228" s="31"/>
      <c r="C228" s="32"/>
      <c r="D228" s="7">
        <v>2024</v>
      </c>
      <c r="E228" s="8">
        <f t="shared" si="68"/>
        <v>2397294.6999999997</v>
      </c>
      <c r="F228" s="8">
        <f t="shared" si="69"/>
        <v>130412.2</v>
      </c>
      <c r="G228" s="8">
        <f t="shared" si="67"/>
        <v>513032</v>
      </c>
      <c r="H228" s="8">
        <f t="shared" si="67"/>
        <v>74700</v>
      </c>
      <c r="I228" s="8">
        <f t="shared" si="67"/>
        <v>832451.4</v>
      </c>
      <c r="J228" s="8">
        <f t="shared" si="67"/>
        <v>0</v>
      </c>
      <c r="K228" s="8">
        <f t="shared" si="67"/>
        <v>25745.9</v>
      </c>
      <c r="L228" s="8">
        <f t="shared" si="67"/>
        <v>0</v>
      </c>
      <c r="M228" s="8">
        <f t="shared" si="67"/>
        <v>1026065.4</v>
      </c>
      <c r="N228" s="8">
        <f t="shared" si="67"/>
        <v>55712.2</v>
      </c>
      <c r="O228" s="34"/>
    </row>
    <row r="229" spans="1:15" ht="12.75">
      <c r="A229" s="32"/>
      <c r="B229" s="31"/>
      <c r="C229" s="32"/>
      <c r="D229" s="7">
        <v>2025</v>
      </c>
      <c r="E229" s="8">
        <f t="shared" si="68"/>
        <v>1567049</v>
      </c>
      <c r="F229" s="8">
        <f t="shared" si="69"/>
        <v>166942.7</v>
      </c>
      <c r="G229" s="8">
        <f t="shared" si="67"/>
        <v>513032</v>
      </c>
      <c r="H229" s="8">
        <f t="shared" si="67"/>
        <v>78500</v>
      </c>
      <c r="I229" s="8">
        <f t="shared" si="67"/>
        <v>0</v>
      </c>
      <c r="J229" s="8">
        <f t="shared" si="67"/>
        <v>0</v>
      </c>
      <c r="K229" s="8">
        <f t="shared" si="67"/>
        <v>0</v>
      </c>
      <c r="L229" s="8">
        <f t="shared" si="67"/>
        <v>0</v>
      </c>
      <c r="M229" s="8">
        <f t="shared" si="67"/>
        <v>1054017</v>
      </c>
      <c r="N229" s="8">
        <f t="shared" si="67"/>
        <v>88442.7</v>
      </c>
      <c r="O229" s="34"/>
    </row>
    <row r="230" spans="1:15" ht="24" customHeight="1">
      <c r="A230" s="27" t="s">
        <v>62</v>
      </c>
      <c r="B230" s="28" t="s">
        <v>68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ht="12.75">
      <c r="G231" s="9"/>
    </row>
    <row r="235" ht="12.75">
      <c r="H235" s="9"/>
    </row>
  </sheetData>
  <sheetProtection/>
  <mergeCells count="101">
    <mergeCell ref="O178:O187"/>
    <mergeCell ref="A126:A135"/>
    <mergeCell ref="B126:B135"/>
    <mergeCell ref="C126:C135"/>
    <mergeCell ref="O131:O135"/>
    <mergeCell ref="O126:O129"/>
    <mergeCell ref="O168:O177"/>
    <mergeCell ref="A146:A147"/>
    <mergeCell ref="B146:O146"/>
    <mergeCell ref="B147:O147"/>
    <mergeCell ref="A190:A199"/>
    <mergeCell ref="A188:A189"/>
    <mergeCell ref="B168:B177"/>
    <mergeCell ref="C168:C177"/>
    <mergeCell ref="B178:B187"/>
    <mergeCell ref="A178:A187"/>
    <mergeCell ref="C178:C187"/>
    <mergeCell ref="A200:A209"/>
    <mergeCell ref="B210:B219"/>
    <mergeCell ref="A210:A219"/>
    <mergeCell ref="C200:C209"/>
    <mergeCell ref="C210:C219"/>
    <mergeCell ref="C66:C75"/>
    <mergeCell ref="A46:A55"/>
    <mergeCell ref="O200:O209"/>
    <mergeCell ref="O210:O219"/>
    <mergeCell ref="B200:B209"/>
    <mergeCell ref="B188:O188"/>
    <mergeCell ref="B189:O189"/>
    <mergeCell ref="B190:B199"/>
    <mergeCell ref="C190:C199"/>
    <mergeCell ref="O190:O199"/>
    <mergeCell ref="B76:B106"/>
    <mergeCell ref="A76:A106"/>
    <mergeCell ref="A66:A75"/>
    <mergeCell ref="B66:B75"/>
    <mergeCell ref="G1:O1"/>
    <mergeCell ref="G2:O2"/>
    <mergeCell ref="A158:A167"/>
    <mergeCell ref="B158:B167"/>
    <mergeCell ref="C158:C167"/>
    <mergeCell ref="O158:O167"/>
    <mergeCell ref="A4:O4"/>
    <mergeCell ref="A5:O5"/>
    <mergeCell ref="A6:O6"/>
    <mergeCell ref="C76:C106"/>
    <mergeCell ref="A220:A229"/>
    <mergeCell ref="B220:B229"/>
    <mergeCell ref="C220:C229"/>
    <mergeCell ref="O220:O229"/>
    <mergeCell ref="A148:A157"/>
    <mergeCell ref="B148:B157"/>
    <mergeCell ref="C148:C157"/>
    <mergeCell ref="A168:A177"/>
    <mergeCell ref="O46:O55"/>
    <mergeCell ref="A56:A65"/>
    <mergeCell ref="B56:B65"/>
    <mergeCell ref="C56:C65"/>
    <mergeCell ref="O136:O145"/>
    <mergeCell ref="A107:A125"/>
    <mergeCell ref="B107:B125"/>
    <mergeCell ref="C107:C125"/>
    <mergeCell ref="A136:A145"/>
    <mergeCell ref="B136:B145"/>
    <mergeCell ref="C136:C145"/>
    <mergeCell ref="O56:O65"/>
    <mergeCell ref="A34:A43"/>
    <mergeCell ref="B34:B43"/>
    <mergeCell ref="C34:C43"/>
    <mergeCell ref="O34:O43"/>
    <mergeCell ref="A44:A45"/>
    <mergeCell ref="B44:O44"/>
    <mergeCell ref="B45:O45"/>
    <mergeCell ref="B46:B55"/>
    <mergeCell ref="C46:C55"/>
    <mergeCell ref="A22:A23"/>
    <mergeCell ref="B22:O22"/>
    <mergeCell ref="B23:O23"/>
    <mergeCell ref="A24:A33"/>
    <mergeCell ref="B24:B33"/>
    <mergeCell ref="C24:C33"/>
    <mergeCell ref="O24:O33"/>
    <mergeCell ref="A7:A9"/>
    <mergeCell ref="B7:B9"/>
    <mergeCell ref="A11:A21"/>
    <mergeCell ref="B11:O11"/>
    <mergeCell ref="B12:B21"/>
    <mergeCell ref="C12:C21"/>
    <mergeCell ref="O12:O21"/>
    <mergeCell ref="G7:N7"/>
    <mergeCell ref="K8:L8"/>
    <mergeCell ref="B230:O230"/>
    <mergeCell ref="C7:C9"/>
    <mergeCell ref="M8:N8"/>
    <mergeCell ref="D7:D9"/>
    <mergeCell ref="E7:F8"/>
    <mergeCell ref="G8:H8"/>
    <mergeCell ref="I8:J8"/>
    <mergeCell ref="O7:O9"/>
    <mergeCell ref="O66:O75"/>
    <mergeCell ref="O148:O157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landscape" paperSize="9" scale="85" r:id="rId1"/>
  <rowBreaks count="1" manualBreakCount="1">
    <brk id="1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2021-02-03T05:56:01Z</cp:lastPrinted>
  <dcterms:created xsi:type="dcterms:W3CDTF">1996-10-08T23:32:33Z</dcterms:created>
  <dcterms:modified xsi:type="dcterms:W3CDTF">2021-03-01T08:55:42Z</dcterms:modified>
  <cp:category/>
  <cp:version/>
  <cp:contentType/>
  <cp:contentStatus/>
</cp:coreProperties>
</file>