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240" activeTab="0"/>
  </bookViews>
  <sheets>
    <sheet name="Лист1" sheetId="1" r:id="rId1"/>
  </sheets>
  <definedNames>
    <definedName name="_xlnm.Print_Titles" localSheetId="0">'Лист1'!$5:$10</definedName>
    <definedName name="_xlnm.Print_Area" localSheetId="0">'Лист1'!$A$1:$R$236</definedName>
  </definedNames>
  <calcPr fullCalcOnLoad="1" fullPrecision="0"/>
</workbook>
</file>

<file path=xl/comments1.xml><?xml version="1.0" encoding="utf-8"?>
<comments xmlns="http://schemas.openxmlformats.org/spreadsheetml/2006/main">
  <authors>
    <author>Zhilko</author>
  </authors>
  <commentList>
    <comment ref="R96" authorId="0">
      <text>
        <r>
          <rPr>
            <b/>
            <sz val="9"/>
            <rFont val="Tahoma"/>
            <family val="2"/>
          </rPr>
          <t>Zhilko:</t>
        </r>
        <r>
          <rPr>
            <sz val="9"/>
            <rFont val="Tahoma"/>
            <family val="2"/>
          </rPr>
          <t xml:space="preserve">
Дополнительные пункты поразработке схемы газификации отдельных территорий города</t>
        </r>
      </text>
    </comment>
  </commentList>
</comments>
</file>

<file path=xl/sharedStrings.xml><?xml version="1.0" encoding="utf-8"?>
<sst xmlns="http://schemas.openxmlformats.org/spreadsheetml/2006/main" count="365" uniqueCount="195">
  <si>
    <t>№ п/п</t>
  </si>
  <si>
    <t>Газификация п.Нижний склад</t>
  </si>
  <si>
    <t xml:space="preserve">Газификация п. Заречный </t>
  </si>
  <si>
    <t>Газификация п. Родник</t>
  </si>
  <si>
    <t>Газификация п. Озерки</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</si>
  <si>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</si>
  <si>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</si>
  <si>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</si>
  <si>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</si>
  <si>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</si>
  <si>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 xml:space="preserve">Мероприятия по замене СУГ (сжиженный газ) на природный (Ленинский и Советский районы) </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</si>
  <si>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</si>
  <si>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</si>
  <si>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</si>
  <si>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</si>
  <si>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</si>
  <si>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</si>
  <si>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</si>
  <si>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</si>
  <si>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</si>
  <si>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</si>
  <si>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</si>
  <si>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Строительство газопровода низкого давления (ул. 1-я Ново-Деповская, ул. Ракетная, ул. Дормаш, ул. Научная, ул. Витимская, ул. Макарова)</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</si>
  <si>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</si>
  <si>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</si>
  <si>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</si>
  <si>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</si>
  <si>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</si>
  <si>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</si>
  <si>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</si>
  <si>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</si>
  <si>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</si>
  <si>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Наименование целей, задач, мероприятий муниципальной программы</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</si>
  <si>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</si>
  <si>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</si>
  <si>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</si>
  <si>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</si>
  <si>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</si>
  <si>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</si>
  <si>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</si>
  <si>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</si>
  <si>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</si>
  <si>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</si>
  <si>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</si>
  <si>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</si>
  <si>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</si>
  <si>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</si>
  <si>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</si>
  <si>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</si>
  <si>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</si>
  <si>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</si>
  <si>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</si>
  <si>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</si>
  <si>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</si>
  <si>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</si>
  <si>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</si>
  <si>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</si>
  <si>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</si>
  <si>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</si>
  <si>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</si>
  <si>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</si>
  <si>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</si>
  <si>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</si>
  <si>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</si>
  <si>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</si>
  <si>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</si>
  <si>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</si>
  <si>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</si>
  <si>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</si>
  <si>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</si>
  <si>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</si>
  <si>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</si>
  <si>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</si>
  <si>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</si>
  <si>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</si>
  <si>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</si>
  <si>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1.1.31</t>
  </si>
  <si>
    <t>1.1.32</t>
  </si>
  <si>
    <t>1.1.33</t>
  </si>
  <si>
    <t>1.1.34</t>
  </si>
  <si>
    <t>Ответственный исполнитель, соисполнитель</t>
  </si>
  <si>
    <t>1.1.35</t>
  </si>
  <si>
    <t>1.1.36</t>
  </si>
  <si>
    <t>1.1.37</t>
  </si>
  <si>
    <t>1.1.53</t>
  </si>
  <si>
    <t>Разработка проектно-сметной документации</t>
  </si>
  <si>
    <t>Строительно-монтажные работы</t>
  </si>
  <si>
    <t>1.1.54</t>
  </si>
  <si>
    <t>1.1.55</t>
  </si>
  <si>
    <t>1.1.56</t>
  </si>
  <si>
    <t>1.1.57</t>
  </si>
  <si>
    <t>1.1.58</t>
  </si>
  <si>
    <t>1.1.59</t>
  </si>
  <si>
    <t>1.1.60</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</si>
  <si>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</si>
  <si>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</si>
  <si>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</si>
  <si>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</si>
  <si>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</si>
  <si>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25.66**</t>
  </si>
  <si>
    <t>6.16**</t>
  </si>
  <si>
    <t>2.23**</t>
  </si>
  <si>
    <t>3**</t>
  </si>
  <si>
    <t>9.18**</t>
  </si>
  <si>
    <t>25.88**</t>
  </si>
  <si>
    <t>12.77**</t>
  </si>
  <si>
    <t>14.04**</t>
  </si>
  <si>
    <t>4.47**</t>
  </si>
  <si>
    <t>1.47**</t>
  </si>
  <si>
    <t>10.87**</t>
  </si>
  <si>
    <t>11.58**</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</si>
  <si>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</si>
  <si>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Газоснабжение пер. Садовый, ул. Садовая, ул. Чапаева, ул. Тенистая, МКР "Солнечный" в 
с. Тимирязевское МО "Город Томск"</t>
  </si>
  <si>
    <t>Приобретение</t>
  </si>
  <si>
    <t xml:space="preserve">Приобретение сетей газоснабжения </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</si>
  <si>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</si>
  <si>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</si>
  <si>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</si>
  <si>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</si>
  <si>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</si>
  <si>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</si>
  <si>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Газоснабжение п. Кузовлево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</si>
  <si>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</si>
  <si>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</si>
  <si>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</si>
  <si>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</si>
  <si>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</si>
  <si>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</si>
  <si>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</si>
  <si>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</si>
  <si>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</si>
  <si>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</si>
  <si>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</si>
  <si>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</si>
  <si>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</si>
  <si>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</si>
  <si>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</si>
  <si>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</si>
  <si>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</si>
  <si>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</si>
  <si>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</si>
  <si>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</si>
  <si>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</si>
  <si>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</si>
  <si>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</si>
  <si>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</si>
  <si>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</si>
  <si>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</si>
  <si>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</si>
  <si>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</si>
  <si>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</si>
  <si>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</si>
  <si>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1.1.38</t>
  </si>
  <si>
    <t>1.1.39</t>
  </si>
  <si>
    <t>1.1.40</t>
  </si>
  <si>
    <t>1.1.41</t>
  </si>
  <si>
    <t>1.1.42</t>
  </si>
  <si>
    <t>1.1.43</t>
  </si>
  <si>
    <t>1.1.44</t>
  </si>
  <si>
    <t>1.1.45</t>
  </si>
  <si>
    <t>1.1.46</t>
  </si>
  <si>
    <t>1.1.47</t>
  </si>
  <si>
    <t>1.1.48</t>
  </si>
  <si>
    <t>1.1.49</t>
  </si>
  <si>
    <t>1.1.50</t>
  </si>
  <si>
    <t>1.1.51</t>
  </si>
  <si>
    <t>1.1.52</t>
  </si>
  <si>
    <t xml:space="preserve">"Газификация Томска на 2015-2025 годы" </t>
  </si>
  <si>
    <t>Приложение 2 к подпрограмме "Газификация Томска на 2015-2025 годы"</t>
  </si>
  <si>
    <t>1.1.30</t>
  </si>
  <si>
    <t>Газификация микрорайона "Наука" МО "Город Томск"***</t>
  </si>
  <si>
    <t>Газификация микрорайона Энтузиастов МО "Город Томск"***</t>
  </si>
  <si>
    <t>план</t>
  </si>
  <si>
    <t>Газификация д. Эушта</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</si>
  <si>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газоснабжения" (ПИР). Софинансирование.</t>
  </si>
  <si>
    <t>Количество абонентов, шт.</t>
  </si>
  <si>
    <t xml:space="preserve">Мероприятие 1.3 Приобретение сетей газоснабжения
</t>
  </si>
  <si>
    <t>1.3.1</t>
  </si>
  <si>
    <t>Мероприятия 1.1; 1.2 Подготовка проектной документации на строительство объектов газификации, строительство объектов газификаци</t>
  </si>
  <si>
    <t>ПИР
(кадастровые работы)</t>
  </si>
  <si>
    <t>08 4 01 40010 414
08 4 01 4И030 414</t>
  </si>
  <si>
    <t>ПЕРЕЧЕНЬ МЕРОПРИЯТИЙ И РЕСУРСНОЕ ОБЕСПЕЧЕНИЕ ПОДПРОГРАММЫ</t>
  </si>
  <si>
    <t xml:space="preserve">Укрупненное (основное) мероприятие 
Повышение уровня газификации территории муниципального образования "Город Томск"
</t>
  </si>
  <si>
    <t>Итого по задаче 1, в том числе:</t>
  </si>
  <si>
    <t>Газификация мкр. Наука, ул. Воскресенская, 9 (технологическое присоединение)</t>
  </si>
  <si>
    <t>Газификация пос. Свечной в г. Томске</t>
  </si>
  <si>
    <t>Газификация пос. Киргизка в г. Томске</t>
  </si>
  <si>
    <t>Газификация пос. Копылово в г. Томске</t>
  </si>
  <si>
    <t>Газификация перспективных потребителей с .Дзеожинское в г. Томске (участок № 1, участок № 2) (ПИР)</t>
  </si>
  <si>
    <t>Департамент городского хозяйства администрации Города Томска</t>
  </si>
  <si>
    <t>Газификация пос. Залесье в г. Томске</t>
  </si>
  <si>
    <t>1.1.61</t>
  </si>
  <si>
    <t>Строительство объекта «Газификация мкр. Спичфабрика в г. Томске (ПИР)»</t>
  </si>
  <si>
    <t>1.1.62</t>
  </si>
  <si>
    <t xml:space="preserve">Газоснабжение земельных участков, расположенных по адресу: г.Томск, ул.Континентальная, Контрастная,  Снежная, Залесская, Луговая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</si>
</sst>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 numFmtId="190" formatCode="0.000000"/>
    <numFmt numFmtId="191" formatCode="0.0000000"/>
    <numFmt numFmtId="192" formatCode="0.00000000"/>
    <numFmt numFmtId="193" formatCode="0.000000000"/>
    <numFmt numFmtId="194" formatCode="_-* #,##0.000_р_._-;\-* #,##0.000_р_._-;_-* &quot;-&quot;??_р_._-;_-@_-"/>
  </numFmts>
  <fonts count="57">
    <font>
      <sz val="11"/>
      <color theme="1"/>
      <name val="Calibri"/>
      <family val="2"/>
    </font>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9"/>
      <name val="Tahoma"/>
      <family val="2"/>
    </font>
    <font>
      <b/>
      <sz val="9"/>
      <name val="Tahoma"/>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Arial Cyr"/>
      <family val="0"/>
    </font>
    <font>
      <b/>
      <i/>
      <sz val="12"/>
      <color indexed="8"/>
      <name val="Times New Roman"/>
      <family val="1"/>
    </font>
    <font>
      <b/>
      <sz val="12"/>
      <color indexed="8"/>
      <name val="Times New Roman"/>
      <family val="1"/>
    </font>
    <font>
      <i/>
      <sz val="12"/>
      <color indexed="8"/>
      <name val="Times New Roman"/>
      <family val="1"/>
    </font>
    <font>
      <sz val="18"/>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Times New Roman"/>
      <family val="1"/>
    </font>
    <font>
      <sz val="12"/>
      <color theme="1" tint="0.04998999834060669"/>
      <name val="Arial Cyr"/>
      <family val="0"/>
    </font>
    <font>
      <b/>
      <i/>
      <sz val="12"/>
      <color theme="1" tint="0.04998999834060669"/>
      <name val="Times New Roman"/>
      <family val="1"/>
    </font>
    <font>
      <b/>
      <sz val="12"/>
      <color theme="1" tint="0.04998999834060669"/>
      <name val="Times New Roman"/>
      <family val="1"/>
    </font>
    <font>
      <i/>
      <sz val="12"/>
      <color theme="1" tint="0.04998999834060669"/>
      <name val="Times New Roman"/>
      <family val="1"/>
    </font>
    <font>
      <sz val="18"/>
      <color theme="1" tint="0.04998999834060669"/>
      <name val="Times New Roman"/>
      <family val="1"/>
    </font>
    <font>
      <sz val="11"/>
      <color theme="1" tint="0.04998999834060669"/>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lignment/>
      <protection/>
    </xf>
    <xf numFmtId="0" fontId="6"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3" fillId="0" borderId="0">
      <alignment/>
      <protection/>
    </xf>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2" borderId="0" applyNumberFormat="0" applyBorder="0" applyAlignment="0" applyProtection="0"/>
  </cellStyleXfs>
  <cellXfs count="94">
    <xf numFmtId="0" fontId="0" fillId="0" borderId="0" xfId="0" applyFont="1" applyAlignment="1">
      <alignment/>
    </xf>
    <xf numFmtId="0" fontId="49" fillId="33" borderId="0" xfId="0" applyFont="1" applyFill="1" applyAlignment="1">
      <alignment/>
    </xf>
    <xf numFmtId="0" fontId="49" fillId="33" borderId="0" xfId="0" applyFont="1" applyFill="1" applyAlignment="1">
      <alignment horizontal="right"/>
    </xf>
    <xf numFmtId="0" fontId="50" fillId="33" borderId="0" xfId="0" applyFont="1" applyFill="1" applyAlignment="1">
      <alignment/>
    </xf>
    <xf numFmtId="0" fontId="50" fillId="33" borderId="0" xfId="0" applyFont="1" applyFill="1" applyAlignment="1">
      <alignment horizontal="centerContinuous"/>
    </xf>
    <xf numFmtId="4" fontId="49" fillId="33" borderId="10" xfId="0" applyNumberFormat="1" applyFont="1" applyFill="1" applyBorder="1" applyAlignment="1">
      <alignment horizontal="center" vertical="center" wrapText="1"/>
    </xf>
    <xf numFmtId="1" fontId="49" fillId="33" borderId="10" xfId="0" applyNumberFormat="1" applyFont="1" applyFill="1" applyBorder="1" applyAlignment="1">
      <alignment horizontal="center" vertical="center" wrapText="1"/>
    </xf>
    <xf numFmtId="0" fontId="49" fillId="33" borderId="10" xfId="0" applyFont="1" applyFill="1" applyBorder="1" applyAlignment="1">
      <alignment horizontal="center" vertical="center" wrapText="1"/>
    </xf>
    <xf numFmtId="1" fontId="51" fillId="33" borderId="11" xfId="0" applyNumberFormat="1" applyFont="1" applyFill="1" applyBorder="1" applyAlignment="1">
      <alignment vertical="center" wrapText="1"/>
    </xf>
    <xf numFmtId="1" fontId="52" fillId="33" borderId="10" xfId="0" applyNumberFormat="1" applyFont="1" applyFill="1" applyBorder="1" applyAlignment="1">
      <alignment horizontal="center" vertical="center" wrapText="1"/>
    </xf>
    <xf numFmtId="188" fontId="52" fillId="33" borderId="10" xfId="62" applyNumberFormat="1" applyFont="1" applyFill="1" applyBorder="1" applyAlignment="1">
      <alignment horizontal="center" vertical="center" wrapText="1"/>
    </xf>
    <xf numFmtId="1" fontId="51" fillId="33" borderId="12" xfId="0" applyNumberFormat="1" applyFont="1" applyFill="1" applyBorder="1" applyAlignment="1">
      <alignment vertical="center" wrapText="1"/>
    </xf>
    <xf numFmtId="188" fontId="49" fillId="33" borderId="10" xfId="62" applyNumberFormat="1" applyFont="1" applyFill="1" applyBorder="1" applyAlignment="1">
      <alignment horizontal="center" vertical="center" wrapText="1"/>
    </xf>
    <xf numFmtId="1" fontId="51" fillId="33" borderId="13" xfId="0" applyNumberFormat="1" applyFont="1" applyFill="1" applyBorder="1" applyAlignment="1">
      <alignment vertical="center" wrapText="1"/>
    </xf>
    <xf numFmtId="0" fontId="53" fillId="33" borderId="14" xfId="0" applyFont="1" applyFill="1" applyBorder="1" applyAlignment="1">
      <alignment horizontal="left" vertical="center" wrapText="1"/>
    </xf>
    <xf numFmtId="0" fontId="53" fillId="33" borderId="11" xfId="0" applyFont="1" applyFill="1" applyBorder="1" applyAlignment="1">
      <alignment horizontal="left" vertical="center" wrapText="1"/>
    </xf>
    <xf numFmtId="0" fontId="49" fillId="33" borderId="15" xfId="0" applyFont="1" applyFill="1" applyBorder="1" applyAlignment="1">
      <alignment horizontal="center" vertical="center" wrapText="1"/>
    </xf>
    <xf numFmtId="174" fontId="49" fillId="33" borderId="10" xfId="0" applyNumberFormat="1" applyFont="1" applyFill="1" applyBorder="1" applyAlignment="1">
      <alignment horizontal="center" vertical="center" wrapText="1"/>
    </xf>
    <xf numFmtId="0" fontId="49" fillId="33" borderId="11" xfId="0" applyFont="1" applyFill="1" applyBorder="1" applyAlignment="1">
      <alignment horizontal="left" vertical="center" wrapText="1"/>
    </xf>
    <xf numFmtId="0" fontId="49" fillId="33" borderId="16" xfId="0" applyFont="1" applyFill="1" applyBorder="1" applyAlignment="1">
      <alignment horizontal="center" vertical="center" wrapText="1"/>
    </xf>
    <xf numFmtId="49" fontId="49" fillId="33" borderId="10" xfId="0" applyNumberFormat="1" applyFont="1" applyFill="1" applyBorder="1" applyAlignment="1">
      <alignment horizontal="center" vertical="center" wrapText="1"/>
    </xf>
    <xf numFmtId="0" fontId="49" fillId="33" borderId="15" xfId="0" applyFont="1" applyFill="1" applyBorder="1" applyAlignment="1">
      <alignment vertical="center" wrapText="1"/>
    </xf>
    <xf numFmtId="0" fontId="49" fillId="33" borderId="17" xfId="0" applyFont="1" applyFill="1" applyBorder="1" applyAlignment="1">
      <alignment horizontal="center" vertical="center" wrapText="1"/>
    </xf>
    <xf numFmtId="0" fontId="49" fillId="33" borderId="17" xfId="0" applyFont="1" applyFill="1" applyBorder="1" applyAlignment="1">
      <alignment vertical="center" wrapText="1"/>
    </xf>
    <xf numFmtId="0" fontId="49" fillId="33" borderId="10" xfId="0" applyFont="1" applyFill="1" applyBorder="1" applyAlignment="1">
      <alignment vertical="center" wrapText="1"/>
    </xf>
    <xf numFmtId="172" fontId="49" fillId="33" borderId="17" xfId="0" applyNumberFormat="1" applyFont="1" applyFill="1" applyBorder="1" applyAlignment="1">
      <alignment horizontal="center" vertical="center" wrapText="1"/>
    </xf>
    <xf numFmtId="2" fontId="49" fillId="33" borderId="15" xfId="0" applyNumberFormat="1" applyFont="1" applyFill="1" applyBorder="1" applyAlignment="1">
      <alignment horizontal="center" vertical="center" wrapText="1"/>
    </xf>
    <xf numFmtId="0" fontId="54" fillId="33" borderId="17" xfId="0" applyFont="1" applyFill="1" applyBorder="1" applyAlignment="1">
      <alignment vertical="center" wrapText="1"/>
    </xf>
    <xf numFmtId="4" fontId="49" fillId="33" borderId="15" xfId="0" applyNumberFormat="1" applyFont="1" applyFill="1" applyBorder="1" applyAlignment="1">
      <alignment horizontal="center" vertical="center" wrapText="1"/>
    </xf>
    <xf numFmtId="4" fontId="49" fillId="33" borderId="16" xfId="0" applyNumberFormat="1" applyFont="1" applyFill="1" applyBorder="1" applyAlignment="1">
      <alignment horizontal="center" vertical="center" wrapText="1"/>
    </xf>
    <xf numFmtId="3" fontId="49" fillId="33" borderId="16" xfId="0" applyNumberFormat="1" applyFont="1" applyFill="1" applyBorder="1" applyAlignment="1">
      <alignment horizontal="center" vertical="center" wrapText="1"/>
    </xf>
    <xf numFmtId="49" fontId="49" fillId="33" borderId="15" xfId="0" applyNumberFormat="1" applyFont="1" applyFill="1" applyBorder="1" applyAlignment="1">
      <alignment horizontal="center" vertical="center" wrapText="1"/>
    </xf>
    <xf numFmtId="0" fontId="49" fillId="33" borderId="16" xfId="0" applyFont="1" applyFill="1" applyBorder="1" applyAlignment="1">
      <alignment vertical="center" wrapText="1"/>
    </xf>
    <xf numFmtId="174" fontId="49" fillId="33" borderId="17" xfId="0" applyNumberFormat="1" applyFont="1" applyFill="1" applyBorder="1" applyAlignment="1">
      <alignment vertical="center" wrapText="1"/>
    </xf>
    <xf numFmtId="0" fontId="52"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188" fontId="9" fillId="33" borderId="10" xfId="62" applyNumberFormat="1" applyFont="1" applyFill="1" applyBorder="1" applyAlignment="1">
      <alignment horizontal="center" vertical="center" wrapText="1"/>
    </xf>
    <xf numFmtId="174" fontId="9" fillId="33" borderId="10" xfId="0" applyNumberFormat="1" applyFont="1" applyFill="1" applyBorder="1" applyAlignment="1">
      <alignment horizontal="center" vertical="center" wrapText="1"/>
    </xf>
    <xf numFmtId="0" fontId="49" fillId="33" borderId="12" xfId="0" applyFont="1" applyFill="1" applyBorder="1" applyAlignment="1">
      <alignment vertical="center" wrapText="1"/>
    </xf>
    <xf numFmtId="49" fontId="49" fillId="33" borderId="18" xfId="0" applyNumberFormat="1" applyFont="1" applyFill="1" applyBorder="1" applyAlignment="1">
      <alignment vertical="center" wrapText="1"/>
    </xf>
    <xf numFmtId="49" fontId="53" fillId="33" borderId="14" xfId="0" applyNumberFormat="1" applyFont="1" applyFill="1" applyBorder="1" applyAlignment="1">
      <alignment horizontal="left" vertical="center" wrapText="1"/>
    </xf>
    <xf numFmtId="49" fontId="49" fillId="33" borderId="14" xfId="0" applyNumberFormat="1" applyFont="1" applyFill="1" applyBorder="1" applyAlignment="1">
      <alignment vertical="center" wrapText="1"/>
    </xf>
    <xf numFmtId="49" fontId="49" fillId="33" borderId="19" xfId="0" applyNumberFormat="1" applyFont="1" applyFill="1" applyBorder="1" applyAlignment="1">
      <alignment vertical="center" wrapText="1"/>
    </xf>
    <xf numFmtId="0" fontId="49" fillId="33" borderId="10" xfId="0" applyFont="1" applyFill="1" applyBorder="1" applyAlignment="1">
      <alignment horizontal="left" vertical="center" wrapText="1"/>
    </xf>
    <xf numFmtId="187" fontId="52" fillId="33" borderId="10" xfId="62" applyNumberFormat="1" applyFont="1" applyFill="1" applyBorder="1" applyAlignment="1">
      <alignment horizontal="center" vertical="center" wrapText="1"/>
    </xf>
    <xf numFmtId="174" fontId="49" fillId="33" borderId="10" xfId="62" applyNumberFormat="1" applyFont="1" applyFill="1" applyBorder="1" applyAlignment="1">
      <alignment horizontal="center" vertical="center" wrapText="1"/>
    </xf>
    <xf numFmtId="172" fontId="49" fillId="33" borderId="10" xfId="62" applyNumberFormat="1" applyFont="1" applyFill="1" applyBorder="1" applyAlignment="1">
      <alignment horizontal="center" vertical="center" wrapText="1"/>
    </xf>
    <xf numFmtId="0" fontId="49" fillId="33" borderId="18" xfId="0" applyFont="1" applyFill="1" applyBorder="1" applyAlignment="1">
      <alignment horizontal="center" vertical="center" wrapText="1"/>
    </xf>
    <xf numFmtId="0" fontId="50" fillId="33" borderId="0" xfId="0" applyFont="1" applyFill="1" applyBorder="1" applyAlignment="1">
      <alignment/>
    </xf>
    <xf numFmtId="0" fontId="55" fillId="33" borderId="0" xfId="0" applyFont="1" applyFill="1" applyBorder="1" applyAlignment="1">
      <alignment wrapText="1"/>
    </xf>
    <xf numFmtId="49" fontId="50" fillId="33" borderId="0" xfId="0" applyNumberFormat="1" applyFont="1" applyFill="1" applyAlignment="1">
      <alignment/>
    </xf>
    <xf numFmtId="173" fontId="50" fillId="33" borderId="0" xfId="0" applyNumberFormat="1" applyFont="1" applyFill="1" applyAlignment="1">
      <alignment/>
    </xf>
    <xf numFmtId="188" fontId="50" fillId="33" borderId="0" xfId="0" applyNumberFormat="1" applyFont="1" applyFill="1" applyAlignment="1">
      <alignment/>
    </xf>
    <xf numFmtId="174" fontId="50" fillId="33" borderId="0" xfId="0" applyNumberFormat="1" applyFont="1" applyFill="1" applyAlignment="1">
      <alignment/>
    </xf>
    <xf numFmtId="2" fontId="50" fillId="33" borderId="0" xfId="0" applyNumberFormat="1" applyFont="1" applyFill="1" applyAlignment="1">
      <alignment/>
    </xf>
    <xf numFmtId="4" fontId="50" fillId="33" borderId="0" xfId="0" applyNumberFormat="1" applyFont="1" applyFill="1" applyAlignment="1">
      <alignment/>
    </xf>
    <xf numFmtId="0" fontId="9" fillId="33" borderId="15" xfId="0" applyFont="1" applyFill="1" applyBorder="1" applyAlignment="1">
      <alignment horizontal="center" vertical="center" wrapText="1"/>
    </xf>
    <xf numFmtId="0" fontId="9" fillId="33" borderId="16" xfId="0" applyFont="1" applyFill="1" applyBorder="1" applyAlignment="1">
      <alignment horizontal="center" vertical="center" wrapText="1"/>
    </xf>
    <xf numFmtId="49" fontId="49" fillId="33" borderId="15" xfId="0" applyNumberFormat="1" applyFont="1" applyFill="1" applyBorder="1" applyAlignment="1">
      <alignment horizontal="center" vertical="center" wrapText="1"/>
    </xf>
    <xf numFmtId="49" fontId="49" fillId="33" borderId="16" xfId="0" applyNumberFormat="1"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49" fillId="33" borderId="16" xfId="0" applyFont="1" applyFill="1" applyBorder="1" applyAlignment="1">
      <alignment horizontal="center" vertical="center" wrapText="1"/>
    </xf>
    <xf numFmtId="49" fontId="49" fillId="33" borderId="17" xfId="0" applyNumberFormat="1" applyFont="1" applyFill="1" applyBorder="1" applyAlignment="1">
      <alignment horizontal="center" vertical="center" wrapText="1"/>
    </xf>
    <xf numFmtId="0" fontId="49" fillId="33" borderId="17" xfId="0" applyFont="1" applyFill="1" applyBorder="1" applyAlignment="1">
      <alignment horizontal="center" vertical="center" wrapText="1"/>
    </xf>
    <xf numFmtId="4" fontId="49" fillId="33" borderId="15" xfId="0" applyNumberFormat="1" applyFont="1" applyFill="1" applyBorder="1" applyAlignment="1">
      <alignment horizontal="center" vertical="center" wrapText="1"/>
    </xf>
    <xf numFmtId="4" fontId="49" fillId="33" borderId="16" xfId="0" applyNumberFormat="1" applyFont="1" applyFill="1" applyBorder="1" applyAlignment="1">
      <alignment horizontal="center" vertical="center" wrapText="1"/>
    </xf>
    <xf numFmtId="4" fontId="49" fillId="33" borderId="10" xfId="0" applyNumberFormat="1" applyFont="1" applyFill="1" applyBorder="1" applyAlignment="1">
      <alignment horizontal="center" vertical="center" wrapText="1"/>
    </xf>
    <xf numFmtId="1" fontId="51" fillId="33" borderId="10" xfId="0" applyNumberFormat="1" applyFont="1" applyFill="1" applyBorder="1" applyAlignment="1">
      <alignment horizontal="center" vertical="center" wrapText="1"/>
    </xf>
    <xf numFmtId="1" fontId="51" fillId="33" borderId="15" xfId="0" applyNumberFormat="1" applyFont="1" applyFill="1" applyBorder="1" applyAlignment="1">
      <alignment horizontal="center" vertical="center" wrapText="1"/>
    </xf>
    <xf numFmtId="1" fontId="51" fillId="33" borderId="17" xfId="0" applyNumberFormat="1" applyFont="1" applyFill="1" applyBorder="1" applyAlignment="1">
      <alignment horizontal="center" vertical="center" wrapText="1"/>
    </xf>
    <xf numFmtId="1" fontId="51" fillId="33" borderId="16" xfId="0" applyNumberFormat="1" applyFont="1" applyFill="1" applyBorder="1" applyAlignment="1">
      <alignment horizontal="center" vertical="center" wrapText="1"/>
    </xf>
    <xf numFmtId="0" fontId="53" fillId="33" borderId="18" xfId="0" applyFont="1" applyFill="1" applyBorder="1" applyAlignment="1">
      <alignment horizontal="left" vertical="center" wrapText="1"/>
    </xf>
    <xf numFmtId="0" fontId="53" fillId="33" borderId="14" xfId="0" applyFont="1" applyFill="1" applyBorder="1" applyAlignment="1">
      <alignment horizontal="left" vertical="center" wrapText="1"/>
    </xf>
    <xf numFmtId="0" fontId="55" fillId="33" borderId="0" xfId="0" applyFont="1" applyFill="1" applyBorder="1" applyAlignment="1">
      <alignment horizontal="left" wrapText="1"/>
    </xf>
    <xf numFmtId="0" fontId="55" fillId="33" borderId="20" xfId="0" applyFont="1" applyFill="1" applyBorder="1" applyAlignment="1">
      <alignment horizontal="left" wrapText="1"/>
    </xf>
    <xf numFmtId="0" fontId="51" fillId="33" borderId="18" xfId="0" applyFont="1" applyFill="1" applyBorder="1" applyAlignment="1">
      <alignment horizontal="left" vertical="center" wrapText="1"/>
    </xf>
    <xf numFmtId="0" fontId="51" fillId="33" borderId="14" xfId="0" applyFont="1" applyFill="1" applyBorder="1" applyAlignment="1">
      <alignment horizontal="left" vertical="center" wrapText="1"/>
    </xf>
    <xf numFmtId="0" fontId="51" fillId="33" borderId="19" xfId="0" applyFont="1" applyFill="1" applyBorder="1" applyAlignment="1">
      <alignment horizontal="left" vertical="center" wrapText="1"/>
    </xf>
    <xf numFmtId="0" fontId="49" fillId="33" borderId="10" xfId="0" applyFont="1" applyFill="1" applyBorder="1" applyAlignment="1">
      <alignment horizontal="center" vertical="center" wrapText="1"/>
    </xf>
    <xf numFmtId="0" fontId="49" fillId="33" borderId="0" xfId="0" applyFont="1" applyFill="1" applyAlignment="1">
      <alignment horizontal="center"/>
    </xf>
    <xf numFmtId="4" fontId="49" fillId="33" borderId="17" xfId="0" applyNumberFormat="1" applyFont="1" applyFill="1" applyBorder="1" applyAlignment="1">
      <alignment horizontal="center" vertical="center" wrapText="1"/>
    </xf>
    <xf numFmtId="1" fontId="54" fillId="33" borderId="20" xfId="0" applyNumberFormat="1" applyFont="1" applyFill="1" applyBorder="1" applyAlignment="1">
      <alignment horizontal="center" vertical="center" wrapText="1"/>
    </xf>
    <xf numFmtId="1" fontId="54" fillId="33" borderId="11" xfId="0" applyNumberFormat="1" applyFont="1" applyFill="1" applyBorder="1" applyAlignment="1">
      <alignment horizontal="center" vertical="center" wrapText="1"/>
    </xf>
    <xf numFmtId="1" fontId="54" fillId="33" borderId="0" xfId="0" applyNumberFormat="1" applyFont="1" applyFill="1" applyBorder="1" applyAlignment="1">
      <alignment horizontal="center" vertical="center" wrapText="1"/>
    </xf>
    <xf numFmtId="1" fontId="54" fillId="33" borderId="12" xfId="0" applyNumberFormat="1" applyFont="1" applyFill="1" applyBorder="1" applyAlignment="1">
      <alignment horizontal="center" vertical="center" wrapText="1"/>
    </xf>
    <xf numFmtId="1" fontId="54" fillId="33" borderId="21" xfId="0" applyNumberFormat="1" applyFont="1" applyFill="1" applyBorder="1" applyAlignment="1">
      <alignment horizontal="center" vertical="center" wrapText="1"/>
    </xf>
    <xf numFmtId="1" fontId="54" fillId="33" borderId="13" xfId="0" applyNumberFormat="1" applyFont="1" applyFill="1" applyBorder="1" applyAlignment="1">
      <alignment horizontal="center" vertical="center" wrapText="1"/>
    </xf>
    <xf numFmtId="172" fontId="49" fillId="33" borderId="15" xfId="0" applyNumberFormat="1" applyFont="1" applyFill="1" applyBorder="1" applyAlignment="1">
      <alignment horizontal="center" vertical="center" wrapText="1"/>
    </xf>
    <xf numFmtId="172" fontId="49" fillId="33" borderId="16" xfId="0" applyNumberFormat="1" applyFont="1" applyFill="1" applyBorder="1" applyAlignment="1">
      <alignment horizontal="center" vertical="center" wrapText="1"/>
    </xf>
    <xf numFmtId="1" fontId="54" fillId="33" borderId="10" xfId="0" applyNumberFormat="1" applyFont="1" applyFill="1" applyBorder="1" applyAlignment="1">
      <alignment horizontal="center" vertical="center" wrapText="1"/>
    </xf>
    <xf numFmtId="1" fontId="54" fillId="33" borderId="22" xfId="0" applyNumberFormat="1" applyFont="1" applyFill="1" applyBorder="1" applyAlignment="1">
      <alignment horizontal="center" vertical="center" wrapText="1"/>
    </xf>
    <xf numFmtId="1" fontId="54" fillId="33" borderId="23" xfId="0" applyNumberFormat="1" applyFont="1" applyFill="1" applyBorder="1" applyAlignment="1">
      <alignment horizontal="center" vertical="center" wrapText="1"/>
    </xf>
    <xf numFmtId="1" fontId="54" fillId="33" borderId="24" xfId="0" applyNumberFormat="1" applyFont="1" applyFill="1" applyBorder="1" applyAlignment="1">
      <alignment horizontal="center" vertical="center" wrapText="1"/>
    </xf>
    <xf numFmtId="49" fontId="53" fillId="33" borderId="14" xfId="0" applyNumberFormat="1" applyFont="1" applyFill="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16"/>
  <sheetViews>
    <sheetView tabSelected="1" zoomScale="70" zoomScaleNormal="70" zoomScalePageLayoutView="0" workbookViewId="0" topLeftCell="A1">
      <selection activeCell="H12" sqref="H12:Q12"/>
    </sheetView>
  </sheetViews>
  <sheetFormatPr defaultColWidth="9.140625" defaultRowHeight="15"/>
  <cols>
    <col min="1" max="1" width="12.57421875" style="3" bestFit="1" customWidth="1"/>
    <col min="2" max="2" width="54.421875" style="3" customWidth="1"/>
    <col min="3" max="4" width="11.00390625" style="3" hidden="1" customWidth="1"/>
    <col min="5" max="5" width="25.28125" style="3" customWidth="1"/>
    <col min="6" max="6" width="11.57421875" style="3" hidden="1" customWidth="1"/>
    <col min="7" max="7" width="13.57421875" style="3" customWidth="1"/>
    <col min="8" max="8" width="16.421875" style="3" customWidth="1"/>
    <col min="9" max="9" width="15.140625" style="3" customWidth="1"/>
    <col min="10" max="11" width="23.140625" style="3" customWidth="1"/>
    <col min="12" max="12" width="21.8515625" style="3" customWidth="1"/>
    <col min="13" max="13" width="21.28125" style="3" customWidth="1"/>
    <col min="14" max="14" width="21.8515625" style="3" customWidth="1"/>
    <col min="15" max="15" width="21.28125" style="3" customWidth="1"/>
    <col min="16" max="16" width="21.8515625" style="3" customWidth="1"/>
    <col min="17" max="17" width="21.28125" style="3" customWidth="1"/>
    <col min="18" max="18" width="47.7109375" style="3" customWidth="1"/>
    <col min="19" max="19" width="19.00390625" style="3" customWidth="1"/>
    <col min="20" max="16384" width="9.140625" style="3" customWidth="1"/>
  </cols>
  <sheetData>
    <row r="1" spans="1:18" ht="15.75">
      <c r="A1" s="1"/>
      <c r="B1" s="1"/>
      <c r="C1" s="1"/>
      <c r="D1" s="1"/>
      <c r="E1" s="1"/>
      <c r="F1" s="1"/>
      <c r="G1" s="1"/>
      <c r="H1" s="1"/>
      <c r="I1" s="1"/>
      <c r="J1" s="1"/>
      <c r="K1" s="1"/>
      <c r="L1" s="1"/>
      <c r="M1" s="1"/>
      <c r="N1" s="1"/>
      <c r="O1" s="1"/>
      <c r="P1" s="1"/>
      <c r="Q1" s="1"/>
      <c r="R1" s="2" t="s">
        <v>168</v>
      </c>
    </row>
    <row r="2" spans="1:19" ht="15.75">
      <c r="A2" s="79" t="s">
        <v>181</v>
      </c>
      <c r="B2" s="79"/>
      <c r="C2" s="79"/>
      <c r="D2" s="79"/>
      <c r="E2" s="79"/>
      <c r="F2" s="79"/>
      <c r="G2" s="79"/>
      <c r="H2" s="79"/>
      <c r="I2" s="79"/>
      <c r="J2" s="79"/>
      <c r="K2" s="79"/>
      <c r="L2" s="79"/>
      <c r="M2" s="79"/>
      <c r="N2" s="79"/>
      <c r="O2" s="79"/>
      <c r="P2" s="79"/>
      <c r="Q2" s="79"/>
      <c r="R2" s="79"/>
      <c r="S2" s="4"/>
    </row>
    <row r="3" spans="1:19" ht="15.75">
      <c r="A3" s="79" t="s">
        <v>167</v>
      </c>
      <c r="B3" s="79"/>
      <c r="C3" s="79"/>
      <c r="D3" s="79"/>
      <c r="E3" s="79"/>
      <c r="F3" s="79"/>
      <c r="G3" s="79"/>
      <c r="H3" s="79"/>
      <c r="I3" s="79"/>
      <c r="J3" s="79"/>
      <c r="K3" s="79"/>
      <c r="L3" s="79"/>
      <c r="M3" s="79"/>
      <c r="N3" s="79"/>
      <c r="O3" s="79"/>
      <c r="P3" s="79"/>
      <c r="Q3" s="79"/>
      <c r="R3" s="79"/>
      <c r="S3" s="4"/>
    </row>
    <row r="4" ht="15"/>
    <row r="5" spans="1:18" ht="15.75" customHeight="1">
      <c r="A5" s="66" t="s">
        <v>0</v>
      </c>
      <c r="B5" s="66" t="s">
        <v>32</v>
      </c>
      <c r="C5" s="66" t="s">
        <v>34</v>
      </c>
      <c r="D5" s="64" t="s">
        <v>175</v>
      </c>
      <c r="E5" s="64" t="s">
        <v>140</v>
      </c>
      <c r="F5" s="64" t="s">
        <v>35</v>
      </c>
      <c r="G5" s="66" t="s">
        <v>33</v>
      </c>
      <c r="H5" s="66" t="s">
        <v>36</v>
      </c>
      <c r="I5" s="66"/>
      <c r="J5" s="78" t="s">
        <v>37</v>
      </c>
      <c r="K5" s="78"/>
      <c r="L5" s="78"/>
      <c r="M5" s="78"/>
      <c r="N5" s="78"/>
      <c r="O5" s="78"/>
      <c r="P5" s="78"/>
      <c r="Q5" s="78"/>
      <c r="R5" s="78" t="s">
        <v>80</v>
      </c>
    </row>
    <row r="6" spans="1:18" ht="14.25" customHeight="1">
      <c r="A6" s="66"/>
      <c r="B6" s="66"/>
      <c r="C6" s="66"/>
      <c r="D6" s="80"/>
      <c r="E6" s="80"/>
      <c r="F6" s="80"/>
      <c r="G6" s="66"/>
      <c r="H6" s="66"/>
      <c r="I6" s="66"/>
      <c r="J6" s="78"/>
      <c r="K6" s="78"/>
      <c r="L6" s="78"/>
      <c r="M6" s="78"/>
      <c r="N6" s="78"/>
      <c r="O6" s="78"/>
      <c r="P6" s="78"/>
      <c r="Q6" s="78"/>
      <c r="R6" s="78"/>
    </row>
    <row r="7" spans="1:18" ht="29.25" customHeight="1">
      <c r="A7" s="66"/>
      <c r="B7" s="66"/>
      <c r="C7" s="66"/>
      <c r="D7" s="80"/>
      <c r="E7" s="80"/>
      <c r="F7" s="80"/>
      <c r="G7" s="66"/>
      <c r="H7" s="66"/>
      <c r="I7" s="66"/>
      <c r="J7" s="78" t="s">
        <v>38</v>
      </c>
      <c r="K7" s="78"/>
      <c r="L7" s="78" t="s">
        <v>39</v>
      </c>
      <c r="M7" s="78"/>
      <c r="N7" s="78" t="s">
        <v>40</v>
      </c>
      <c r="O7" s="78"/>
      <c r="P7" s="78" t="s">
        <v>41</v>
      </c>
      <c r="Q7" s="78"/>
      <c r="R7" s="78"/>
    </row>
    <row r="8" spans="1:18" ht="3" customHeight="1">
      <c r="A8" s="66"/>
      <c r="B8" s="66"/>
      <c r="C8" s="66"/>
      <c r="D8" s="80"/>
      <c r="E8" s="80"/>
      <c r="F8" s="80"/>
      <c r="G8" s="66"/>
      <c r="H8" s="66"/>
      <c r="I8" s="66"/>
      <c r="J8" s="78"/>
      <c r="K8" s="78"/>
      <c r="L8" s="78"/>
      <c r="M8" s="78"/>
      <c r="N8" s="78"/>
      <c r="O8" s="78"/>
      <c r="P8" s="78"/>
      <c r="Q8" s="78"/>
      <c r="R8" s="78"/>
    </row>
    <row r="9" spans="1:18" ht="51.75" customHeight="1">
      <c r="A9" s="66"/>
      <c r="B9" s="66"/>
      <c r="C9" s="66"/>
      <c r="D9" s="65"/>
      <c r="E9" s="65"/>
      <c r="F9" s="65"/>
      <c r="G9" s="66"/>
      <c r="H9" s="5" t="s">
        <v>98</v>
      </c>
      <c r="I9" s="5" t="s">
        <v>43</v>
      </c>
      <c r="J9" s="5" t="s">
        <v>42</v>
      </c>
      <c r="K9" s="5" t="s">
        <v>43</v>
      </c>
      <c r="L9" s="5" t="s">
        <v>42</v>
      </c>
      <c r="M9" s="5" t="s">
        <v>43</v>
      </c>
      <c r="N9" s="5" t="s">
        <v>42</v>
      </c>
      <c r="O9" s="5" t="s">
        <v>43</v>
      </c>
      <c r="P9" s="5" t="s">
        <v>42</v>
      </c>
      <c r="Q9" s="5" t="s">
        <v>172</v>
      </c>
      <c r="R9" s="78"/>
    </row>
    <row r="10" spans="1:18" ht="15.75">
      <c r="A10" s="6">
        <v>1</v>
      </c>
      <c r="B10" s="6">
        <v>2</v>
      </c>
      <c r="C10" s="6"/>
      <c r="D10" s="6"/>
      <c r="E10" s="6">
        <v>3</v>
      </c>
      <c r="F10" s="6"/>
      <c r="G10" s="6">
        <v>4</v>
      </c>
      <c r="H10" s="6">
        <v>5</v>
      </c>
      <c r="I10" s="6">
        <v>6</v>
      </c>
      <c r="J10" s="6">
        <v>7</v>
      </c>
      <c r="K10" s="6">
        <v>8</v>
      </c>
      <c r="L10" s="6">
        <v>9</v>
      </c>
      <c r="M10" s="6">
        <v>10</v>
      </c>
      <c r="N10" s="6">
        <v>11</v>
      </c>
      <c r="O10" s="6">
        <v>12</v>
      </c>
      <c r="P10" s="6">
        <v>13</v>
      </c>
      <c r="Q10" s="6">
        <v>14</v>
      </c>
      <c r="R10" s="7">
        <v>15</v>
      </c>
    </row>
    <row r="11" spans="1:18" ht="15.75" customHeight="1">
      <c r="A11" s="6"/>
      <c r="B11" s="75" t="s">
        <v>94</v>
      </c>
      <c r="C11" s="76"/>
      <c r="D11" s="76"/>
      <c r="E11" s="76"/>
      <c r="F11" s="76"/>
      <c r="G11" s="76"/>
      <c r="H11" s="76"/>
      <c r="I11" s="76"/>
      <c r="J11" s="76"/>
      <c r="K11" s="76"/>
      <c r="L11" s="76"/>
      <c r="M11" s="76"/>
      <c r="N11" s="76"/>
      <c r="O11" s="76"/>
      <c r="P11" s="76"/>
      <c r="Q11" s="76"/>
      <c r="R11" s="77"/>
    </row>
    <row r="12" spans="1:18" ht="27.75" customHeight="1">
      <c r="A12" s="68"/>
      <c r="B12" s="67" t="s">
        <v>182</v>
      </c>
      <c r="C12" s="67"/>
      <c r="D12" s="67"/>
      <c r="E12" s="67"/>
      <c r="F12" s="8"/>
      <c r="G12" s="9" t="s">
        <v>31</v>
      </c>
      <c r="H12" s="10">
        <f aca="true" t="shared" si="0" ref="H12:Q12">H13+H14+H15+H16+H17+H18+H19+H20+H21+H22+H23</f>
        <v>818872.4</v>
      </c>
      <c r="I12" s="10">
        <f t="shared" si="0"/>
        <v>553777.5</v>
      </c>
      <c r="J12" s="10">
        <f t="shared" si="0"/>
        <v>202718.3</v>
      </c>
      <c r="K12" s="10">
        <f t="shared" si="0"/>
        <v>157196.5</v>
      </c>
      <c r="L12" s="10">
        <f t="shared" si="0"/>
        <v>0</v>
      </c>
      <c r="M12" s="10">
        <f t="shared" si="0"/>
        <v>0</v>
      </c>
      <c r="N12" s="10">
        <f t="shared" si="0"/>
        <v>446235.1</v>
      </c>
      <c r="O12" s="10">
        <f t="shared" si="0"/>
        <v>244292.2</v>
      </c>
      <c r="P12" s="10">
        <f t="shared" si="0"/>
        <v>169919</v>
      </c>
      <c r="Q12" s="10">
        <f t="shared" si="0"/>
        <v>152288.8</v>
      </c>
      <c r="R12" s="7"/>
    </row>
    <row r="13" spans="1:18" ht="24" customHeight="1">
      <c r="A13" s="69"/>
      <c r="B13" s="67"/>
      <c r="C13" s="67"/>
      <c r="D13" s="67"/>
      <c r="E13" s="67"/>
      <c r="F13" s="11"/>
      <c r="G13" s="6">
        <v>2015</v>
      </c>
      <c r="H13" s="12">
        <f>J13+L13+N13+P13</f>
        <v>114280</v>
      </c>
      <c r="I13" s="12">
        <f aca="true" t="shared" si="1" ref="I13:I20">K13+M13+O13+Q13</f>
        <v>114264.1</v>
      </c>
      <c r="J13" s="12">
        <f aca="true" t="shared" si="2" ref="J13:K23">J170</f>
        <v>4274.7</v>
      </c>
      <c r="K13" s="12">
        <f t="shared" si="2"/>
        <v>4258.8</v>
      </c>
      <c r="L13" s="12">
        <f aca="true" t="shared" si="3" ref="L13:Q13">L170</f>
        <v>0</v>
      </c>
      <c r="M13" s="12">
        <f t="shared" si="3"/>
        <v>0</v>
      </c>
      <c r="N13" s="12">
        <f t="shared" si="3"/>
        <v>110005.3</v>
      </c>
      <c r="O13" s="12">
        <f t="shared" si="3"/>
        <v>110005.3</v>
      </c>
      <c r="P13" s="12">
        <f t="shared" si="3"/>
        <v>0</v>
      </c>
      <c r="Q13" s="12">
        <f t="shared" si="3"/>
        <v>0</v>
      </c>
      <c r="R13" s="7"/>
    </row>
    <row r="14" spans="1:18" ht="24" customHeight="1">
      <c r="A14" s="69"/>
      <c r="B14" s="67"/>
      <c r="C14" s="67"/>
      <c r="D14" s="67"/>
      <c r="E14" s="67"/>
      <c r="F14" s="11"/>
      <c r="G14" s="6">
        <v>2016</v>
      </c>
      <c r="H14" s="12">
        <f aca="true" t="shared" si="4" ref="H14:I22">J14+L14+N14+P14</f>
        <v>50480.6</v>
      </c>
      <c r="I14" s="12">
        <f t="shared" si="1"/>
        <v>50480.6</v>
      </c>
      <c r="J14" s="12">
        <f t="shared" si="2"/>
        <v>1230.4</v>
      </c>
      <c r="K14" s="12">
        <f t="shared" si="2"/>
        <v>1230.4</v>
      </c>
      <c r="L14" s="12">
        <f aca="true" t="shared" si="5" ref="L14:Q14">L171</f>
        <v>0</v>
      </c>
      <c r="M14" s="12">
        <f t="shared" si="5"/>
        <v>0</v>
      </c>
      <c r="N14" s="12">
        <f t="shared" si="5"/>
        <v>49250.2</v>
      </c>
      <c r="O14" s="12">
        <f t="shared" si="5"/>
        <v>49250.2</v>
      </c>
      <c r="P14" s="12">
        <f t="shared" si="5"/>
        <v>0</v>
      </c>
      <c r="Q14" s="12">
        <f t="shared" si="5"/>
        <v>0</v>
      </c>
      <c r="R14" s="7"/>
    </row>
    <row r="15" spans="1:18" ht="18.75" customHeight="1">
      <c r="A15" s="69"/>
      <c r="B15" s="67"/>
      <c r="C15" s="67"/>
      <c r="D15" s="67"/>
      <c r="E15" s="67"/>
      <c r="F15" s="11"/>
      <c r="G15" s="6">
        <v>2017</v>
      </c>
      <c r="H15" s="12">
        <f t="shared" si="4"/>
        <v>14079.4</v>
      </c>
      <c r="I15" s="12">
        <f t="shared" si="1"/>
        <v>14079.4</v>
      </c>
      <c r="J15" s="12">
        <f t="shared" si="2"/>
        <v>1307.8</v>
      </c>
      <c r="K15" s="12">
        <f t="shared" si="2"/>
        <v>1307.8</v>
      </c>
      <c r="L15" s="12">
        <f aca="true" t="shared" si="6" ref="L15:Q15">L172</f>
        <v>0</v>
      </c>
      <c r="M15" s="12">
        <f t="shared" si="6"/>
        <v>0</v>
      </c>
      <c r="N15" s="12">
        <f t="shared" si="6"/>
        <v>12771.6</v>
      </c>
      <c r="O15" s="12">
        <f t="shared" si="6"/>
        <v>12771.6</v>
      </c>
      <c r="P15" s="12">
        <f t="shared" si="6"/>
        <v>0</v>
      </c>
      <c r="Q15" s="12">
        <f t="shared" si="6"/>
        <v>0</v>
      </c>
      <c r="R15" s="7"/>
    </row>
    <row r="16" spans="1:18" ht="24" customHeight="1">
      <c r="A16" s="69"/>
      <c r="B16" s="67"/>
      <c r="C16" s="67"/>
      <c r="D16" s="67"/>
      <c r="E16" s="67"/>
      <c r="F16" s="11"/>
      <c r="G16" s="6">
        <v>2018</v>
      </c>
      <c r="H16" s="12">
        <f t="shared" si="4"/>
        <v>80717.7</v>
      </c>
      <c r="I16" s="12">
        <f t="shared" si="1"/>
        <v>80717.7</v>
      </c>
      <c r="J16" s="12">
        <f t="shared" si="2"/>
        <v>6462.7</v>
      </c>
      <c r="K16" s="12">
        <f t="shared" si="2"/>
        <v>6462.7</v>
      </c>
      <c r="L16" s="12">
        <f aca="true" t="shared" si="7" ref="L16:Q16">L173</f>
        <v>0</v>
      </c>
      <c r="M16" s="12">
        <f t="shared" si="7"/>
        <v>0</v>
      </c>
      <c r="N16" s="12">
        <f t="shared" si="7"/>
        <v>20664.5</v>
      </c>
      <c r="O16" s="12">
        <f t="shared" si="7"/>
        <v>20664.5</v>
      </c>
      <c r="P16" s="12">
        <f t="shared" si="7"/>
        <v>53590.5</v>
      </c>
      <c r="Q16" s="12">
        <f t="shared" si="7"/>
        <v>53590.5</v>
      </c>
      <c r="R16" s="7"/>
    </row>
    <row r="17" spans="1:18" ht="24" customHeight="1">
      <c r="A17" s="69"/>
      <c r="B17" s="67"/>
      <c r="C17" s="67"/>
      <c r="D17" s="67"/>
      <c r="E17" s="67"/>
      <c r="F17" s="11"/>
      <c r="G17" s="6">
        <v>2019</v>
      </c>
      <c r="H17" s="12">
        <f t="shared" si="4"/>
        <v>149450.1</v>
      </c>
      <c r="I17" s="12">
        <f t="shared" si="1"/>
        <v>164872.1</v>
      </c>
      <c r="J17" s="12">
        <f t="shared" si="2"/>
        <v>19151.2</v>
      </c>
      <c r="K17" s="12">
        <f t="shared" si="2"/>
        <v>34573.2</v>
      </c>
      <c r="L17" s="12">
        <f aca="true" t="shared" si="8" ref="L17:Q17">L174</f>
        <v>0</v>
      </c>
      <c r="M17" s="12">
        <f t="shared" si="8"/>
        <v>0</v>
      </c>
      <c r="N17" s="12">
        <f t="shared" si="8"/>
        <v>31600.6</v>
      </c>
      <c r="O17" s="12">
        <f t="shared" si="8"/>
        <v>31600.6</v>
      </c>
      <c r="P17" s="12">
        <f t="shared" si="8"/>
        <v>98698.3</v>
      </c>
      <c r="Q17" s="12">
        <f t="shared" si="8"/>
        <v>98698.3</v>
      </c>
      <c r="R17" s="7"/>
    </row>
    <row r="18" spans="1:18" ht="24" customHeight="1">
      <c r="A18" s="69"/>
      <c r="B18" s="67"/>
      <c r="C18" s="67"/>
      <c r="D18" s="67"/>
      <c r="E18" s="67"/>
      <c r="F18" s="11"/>
      <c r="G18" s="6">
        <v>2020</v>
      </c>
      <c r="H18" s="12">
        <f t="shared" si="4"/>
        <v>40130</v>
      </c>
      <c r="I18" s="12">
        <f t="shared" si="1"/>
        <v>40130</v>
      </c>
      <c r="J18" s="12">
        <f t="shared" si="2"/>
        <v>20130</v>
      </c>
      <c r="K18" s="12">
        <f t="shared" si="2"/>
        <v>20130</v>
      </c>
      <c r="L18" s="12">
        <f aca="true" t="shared" si="9" ref="L18:Q18">L175</f>
        <v>0</v>
      </c>
      <c r="M18" s="12">
        <f t="shared" si="9"/>
        <v>0</v>
      </c>
      <c r="N18" s="12">
        <f t="shared" si="9"/>
        <v>20000</v>
      </c>
      <c r="O18" s="12">
        <f t="shared" si="9"/>
        <v>20000</v>
      </c>
      <c r="P18" s="12">
        <f t="shared" si="9"/>
        <v>0</v>
      </c>
      <c r="Q18" s="12">
        <f t="shared" si="9"/>
        <v>0</v>
      </c>
      <c r="R18" s="7"/>
    </row>
    <row r="19" spans="1:18" ht="24" customHeight="1">
      <c r="A19" s="69"/>
      <c r="B19" s="67"/>
      <c r="C19" s="67"/>
      <c r="D19" s="67"/>
      <c r="E19" s="67"/>
      <c r="F19" s="11"/>
      <c r="G19" s="6">
        <v>2021</v>
      </c>
      <c r="H19" s="12">
        <f t="shared" si="4"/>
        <v>116953.4</v>
      </c>
      <c r="I19" s="12">
        <f t="shared" si="1"/>
        <v>5233.6</v>
      </c>
      <c r="J19" s="12">
        <f t="shared" si="2"/>
        <v>31968.7</v>
      </c>
      <c r="K19" s="12">
        <f t="shared" si="2"/>
        <v>5233.6</v>
      </c>
      <c r="L19" s="12">
        <f aca="true" t="shared" si="10" ref="L19:Q19">L176</f>
        <v>0</v>
      </c>
      <c r="M19" s="12">
        <f t="shared" si="10"/>
        <v>0</v>
      </c>
      <c r="N19" s="12">
        <f t="shared" si="10"/>
        <v>81958.4</v>
      </c>
      <c r="O19" s="12">
        <f t="shared" si="10"/>
        <v>0</v>
      </c>
      <c r="P19" s="12">
        <f t="shared" si="10"/>
        <v>3026.3</v>
      </c>
      <c r="Q19" s="12">
        <f t="shared" si="10"/>
        <v>0</v>
      </c>
      <c r="R19" s="7"/>
    </row>
    <row r="20" spans="1:18" ht="21.75" customHeight="1">
      <c r="A20" s="69"/>
      <c r="B20" s="67"/>
      <c r="C20" s="67"/>
      <c r="D20" s="67"/>
      <c r="E20" s="67"/>
      <c r="F20" s="11"/>
      <c r="G20" s="6">
        <v>2022</v>
      </c>
      <c r="H20" s="12">
        <f t="shared" si="4"/>
        <v>168781.2</v>
      </c>
      <c r="I20" s="12">
        <f t="shared" si="1"/>
        <v>0</v>
      </c>
      <c r="J20" s="12">
        <f t="shared" si="2"/>
        <v>34192.8</v>
      </c>
      <c r="K20" s="12">
        <f t="shared" si="2"/>
        <v>0</v>
      </c>
      <c r="L20" s="12">
        <f aca="true" t="shared" si="11" ref="L20:Q20">L177</f>
        <v>0</v>
      </c>
      <c r="M20" s="12">
        <f t="shared" si="11"/>
        <v>0</v>
      </c>
      <c r="N20" s="12">
        <f t="shared" si="11"/>
        <v>119984.5</v>
      </c>
      <c r="O20" s="12">
        <f t="shared" si="11"/>
        <v>0</v>
      </c>
      <c r="P20" s="12">
        <f t="shared" si="11"/>
        <v>14603.9</v>
      </c>
      <c r="Q20" s="12">
        <f t="shared" si="11"/>
        <v>0</v>
      </c>
      <c r="R20" s="7"/>
    </row>
    <row r="21" spans="1:18" ht="21.75" customHeight="1">
      <c r="A21" s="69"/>
      <c r="B21" s="67"/>
      <c r="C21" s="67"/>
      <c r="D21" s="67"/>
      <c r="E21" s="67"/>
      <c r="F21" s="11"/>
      <c r="G21" s="6">
        <v>2023</v>
      </c>
      <c r="H21" s="12">
        <f t="shared" si="4"/>
        <v>27000</v>
      </c>
      <c r="I21" s="12">
        <f t="shared" si="4"/>
        <v>27000</v>
      </c>
      <c r="J21" s="12">
        <f t="shared" si="2"/>
        <v>27000</v>
      </c>
      <c r="K21" s="12">
        <f>K178</f>
        <v>27000</v>
      </c>
      <c r="L21" s="12">
        <f aca="true" t="shared" si="12" ref="L21:Q21">L178</f>
        <v>0</v>
      </c>
      <c r="M21" s="12">
        <f t="shared" si="12"/>
        <v>0</v>
      </c>
      <c r="N21" s="12">
        <f t="shared" si="12"/>
        <v>0</v>
      </c>
      <c r="O21" s="12">
        <f t="shared" si="12"/>
        <v>0</v>
      </c>
      <c r="P21" s="12">
        <f t="shared" si="12"/>
        <v>0</v>
      </c>
      <c r="Q21" s="12">
        <f t="shared" si="12"/>
        <v>0</v>
      </c>
      <c r="R21" s="7"/>
    </row>
    <row r="22" spans="1:18" ht="21.75" customHeight="1">
      <c r="A22" s="69"/>
      <c r="B22" s="67"/>
      <c r="C22" s="67"/>
      <c r="D22" s="67"/>
      <c r="E22" s="67"/>
      <c r="F22" s="11"/>
      <c r="G22" s="6">
        <v>2024</v>
      </c>
      <c r="H22" s="12">
        <f t="shared" si="4"/>
        <v>35000</v>
      </c>
      <c r="I22" s="12">
        <f t="shared" si="4"/>
        <v>35000</v>
      </c>
      <c r="J22" s="12">
        <f t="shared" si="2"/>
        <v>35000</v>
      </c>
      <c r="K22" s="12">
        <f>K179</f>
        <v>35000</v>
      </c>
      <c r="L22" s="12">
        <f aca="true" t="shared" si="13" ref="L22:Q22">L179</f>
        <v>0</v>
      </c>
      <c r="M22" s="12">
        <f t="shared" si="13"/>
        <v>0</v>
      </c>
      <c r="N22" s="12">
        <f t="shared" si="13"/>
        <v>0</v>
      </c>
      <c r="O22" s="12">
        <f t="shared" si="13"/>
        <v>0</v>
      </c>
      <c r="P22" s="12">
        <f t="shared" si="13"/>
        <v>0</v>
      </c>
      <c r="Q22" s="12">
        <f t="shared" si="13"/>
        <v>0</v>
      </c>
      <c r="R22" s="7"/>
    </row>
    <row r="23" spans="1:18" ht="21.75" customHeight="1">
      <c r="A23" s="70"/>
      <c r="B23" s="67"/>
      <c r="C23" s="67"/>
      <c r="D23" s="67"/>
      <c r="E23" s="67"/>
      <c r="F23" s="13"/>
      <c r="G23" s="6">
        <v>2025</v>
      </c>
      <c r="H23" s="12">
        <f>J23+L23+N23+P23</f>
        <v>22000</v>
      </c>
      <c r="I23" s="12">
        <f>K23+M23+O23+Q23</f>
        <v>22000</v>
      </c>
      <c r="J23" s="12">
        <f t="shared" si="2"/>
        <v>22000</v>
      </c>
      <c r="K23" s="12">
        <f>K180</f>
        <v>22000</v>
      </c>
      <c r="L23" s="12">
        <f aca="true" t="shared" si="14" ref="L23:Q23">L180</f>
        <v>0</v>
      </c>
      <c r="M23" s="12">
        <f t="shared" si="14"/>
        <v>0</v>
      </c>
      <c r="N23" s="12">
        <f t="shared" si="14"/>
        <v>0</v>
      </c>
      <c r="O23" s="12">
        <f t="shared" si="14"/>
        <v>0</v>
      </c>
      <c r="P23" s="12">
        <f t="shared" si="14"/>
        <v>0</v>
      </c>
      <c r="Q23" s="12">
        <f t="shared" si="14"/>
        <v>0</v>
      </c>
      <c r="R23" s="7"/>
    </row>
    <row r="24" spans="1:18" ht="15.75">
      <c r="A24" s="6"/>
      <c r="B24" s="75" t="s">
        <v>95</v>
      </c>
      <c r="C24" s="76"/>
      <c r="D24" s="76"/>
      <c r="E24" s="76"/>
      <c r="F24" s="76"/>
      <c r="G24" s="76"/>
      <c r="H24" s="76"/>
      <c r="I24" s="76"/>
      <c r="J24" s="76"/>
      <c r="K24" s="76"/>
      <c r="L24" s="76"/>
      <c r="M24" s="76"/>
      <c r="N24" s="76"/>
      <c r="O24" s="76"/>
      <c r="P24" s="76"/>
      <c r="Q24" s="76"/>
      <c r="R24" s="77"/>
    </row>
    <row r="25" spans="1:18" ht="15.75" customHeight="1">
      <c r="A25" s="6"/>
      <c r="B25" s="71" t="s">
        <v>178</v>
      </c>
      <c r="C25" s="72"/>
      <c r="D25" s="72"/>
      <c r="E25" s="72"/>
      <c r="F25" s="72"/>
      <c r="G25" s="72"/>
      <c r="H25" s="72"/>
      <c r="I25" s="72"/>
      <c r="J25" s="72"/>
      <c r="K25" s="72"/>
      <c r="L25" s="72"/>
      <c r="M25" s="72"/>
      <c r="N25" s="72"/>
      <c r="O25" s="72"/>
      <c r="P25" s="14"/>
      <c r="Q25" s="14"/>
      <c r="R25" s="15"/>
    </row>
    <row r="26" spans="1:18" ht="63" customHeight="1">
      <c r="A26" s="58" t="s">
        <v>47</v>
      </c>
      <c r="B26" s="60" t="s">
        <v>133</v>
      </c>
      <c r="C26" s="60" t="s">
        <v>99</v>
      </c>
      <c r="D26" s="60"/>
      <c r="E26" s="16"/>
      <c r="F26" s="7" t="s">
        <v>46</v>
      </c>
      <c r="G26" s="7">
        <v>2015</v>
      </c>
      <c r="H26" s="12">
        <f>J26+L26+N26+P26</f>
        <v>6454.8</v>
      </c>
      <c r="I26" s="12">
        <f>K26+M26+O26+Q26</f>
        <v>6454.8</v>
      </c>
      <c r="J26" s="17">
        <v>0</v>
      </c>
      <c r="K26" s="17">
        <v>0</v>
      </c>
      <c r="L26" s="17">
        <v>0</v>
      </c>
      <c r="M26" s="17">
        <v>0</v>
      </c>
      <c r="N26" s="17">
        <f>2759.5+3695.3</f>
        <v>6454.8</v>
      </c>
      <c r="O26" s="17">
        <f>2759.5+3695.3</f>
        <v>6454.8</v>
      </c>
      <c r="P26" s="17">
        <v>0</v>
      </c>
      <c r="Q26" s="17">
        <v>0</v>
      </c>
      <c r="R26" s="18"/>
    </row>
    <row r="27" spans="1:18" ht="78.75">
      <c r="A27" s="59"/>
      <c r="B27" s="61"/>
      <c r="C27" s="61"/>
      <c r="D27" s="61"/>
      <c r="E27" s="19"/>
      <c r="F27" s="7" t="s">
        <v>120</v>
      </c>
      <c r="G27" s="7">
        <v>2015</v>
      </c>
      <c r="H27" s="12">
        <f>J27+L27+N27+P27</f>
        <v>15.9</v>
      </c>
      <c r="I27" s="12">
        <f>K27+M27+O27+Q27</f>
        <v>15.9</v>
      </c>
      <c r="J27" s="17">
        <v>15.9</v>
      </c>
      <c r="K27" s="17">
        <v>15.9</v>
      </c>
      <c r="L27" s="17">
        <v>0</v>
      </c>
      <c r="M27" s="17">
        <v>0</v>
      </c>
      <c r="N27" s="17">
        <v>0</v>
      </c>
      <c r="O27" s="17">
        <v>0</v>
      </c>
      <c r="P27" s="17">
        <v>0</v>
      </c>
      <c r="Q27" s="17">
        <v>0</v>
      </c>
      <c r="R27" s="18"/>
    </row>
    <row r="28" spans="1:18" ht="63" customHeight="1">
      <c r="A28" s="58" t="s">
        <v>48</v>
      </c>
      <c r="B28" s="60" t="s">
        <v>134</v>
      </c>
      <c r="C28" s="60" t="s">
        <v>101</v>
      </c>
      <c r="D28" s="60"/>
      <c r="E28" s="16"/>
      <c r="F28" s="7" t="s">
        <v>46</v>
      </c>
      <c r="G28" s="60">
        <v>2015</v>
      </c>
      <c r="H28" s="12">
        <f aca="true" t="shared" si="15" ref="H28:H41">J28+L28+N28+P28</f>
        <v>404.8</v>
      </c>
      <c r="I28" s="12">
        <f aca="true" t="shared" si="16" ref="I28:I80">K28+M28+O28+Q28</f>
        <v>404.8</v>
      </c>
      <c r="J28" s="17">
        <v>0</v>
      </c>
      <c r="K28" s="17">
        <v>0</v>
      </c>
      <c r="L28" s="17">
        <v>0</v>
      </c>
      <c r="M28" s="17">
        <v>0</v>
      </c>
      <c r="N28" s="17">
        <v>404.8</v>
      </c>
      <c r="O28" s="17">
        <v>404.8</v>
      </c>
      <c r="P28" s="17">
        <v>0</v>
      </c>
      <c r="Q28" s="17">
        <v>0</v>
      </c>
      <c r="R28" s="18"/>
    </row>
    <row r="29" spans="1:18" ht="78.75">
      <c r="A29" s="59"/>
      <c r="B29" s="61"/>
      <c r="C29" s="61"/>
      <c r="D29" s="61"/>
      <c r="E29" s="19"/>
      <c r="F29" s="7" t="s">
        <v>120</v>
      </c>
      <c r="G29" s="61"/>
      <c r="H29" s="12">
        <f t="shared" si="15"/>
        <v>15.9</v>
      </c>
      <c r="I29" s="12">
        <f t="shared" si="16"/>
        <v>15.9</v>
      </c>
      <c r="J29" s="17">
        <v>15.9</v>
      </c>
      <c r="K29" s="17">
        <v>15.9</v>
      </c>
      <c r="L29" s="17">
        <v>0</v>
      </c>
      <c r="M29" s="17">
        <v>0</v>
      </c>
      <c r="N29" s="17">
        <v>0</v>
      </c>
      <c r="O29" s="17">
        <v>0</v>
      </c>
      <c r="P29" s="17">
        <v>0</v>
      </c>
      <c r="Q29" s="17">
        <v>0</v>
      </c>
      <c r="R29" s="18"/>
    </row>
    <row r="30" spans="1:18" ht="78.75" customHeight="1">
      <c r="A30" s="58" t="s">
        <v>49</v>
      </c>
      <c r="B30" s="60" t="s">
        <v>135</v>
      </c>
      <c r="C30" s="60" t="s">
        <v>100</v>
      </c>
      <c r="D30" s="60"/>
      <c r="E30" s="16"/>
      <c r="F30" s="7" t="s">
        <v>46</v>
      </c>
      <c r="G30" s="60">
        <v>2015</v>
      </c>
      <c r="H30" s="12">
        <f t="shared" si="15"/>
        <v>937.3</v>
      </c>
      <c r="I30" s="12">
        <f t="shared" si="16"/>
        <v>937.3</v>
      </c>
      <c r="J30" s="17">
        <v>0</v>
      </c>
      <c r="K30" s="17">
        <v>0</v>
      </c>
      <c r="L30" s="17">
        <v>0</v>
      </c>
      <c r="M30" s="17">
        <v>0</v>
      </c>
      <c r="N30" s="17">
        <v>937.3</v>
      </c>
      <c r="O30" s="17">
        <v>937.3</v>
      </c>
      <c r="P30" s="17">
        <v>0</v>
      </c>
      <c r="Q30" s="17">
        <v>0</v>
      </c>
      <c r="R30" s="18"/>
    </row>
    <row r="31" spans="1:18" ht="78.75">
      <c r="A31" s="59"/>
      <c r="B31" s="61"/>
      <c r="C31" s="61"/>
      <c r="D31" s="61"/>
      <c r="E31" s="19"/>
      <c r="F31" s="7" t="s">
        <v>120</v>
      </c>
      <c r="G31" s="61"/>
      <c r="H31" s="12">
        <f t="shared" si="15"/>
        <v>15.9</v>
      </c>
      <c r="I31" s="12">
        <f t="shared" si="16"/>
        <v>15.9</v>
      </c>
      <c r="J31" s="17">
        <v>15.9</v>
      </c>
      <c r="K31" s="17">
        <v>15.9</v>
      </c>
      <c r="L31" s="17">
        <v>0</v>
      </c>
      <c r="M31" s="17">
        <v>0</v>
      </c>
      <c r="N31" s="17">
        <v>0</v>
      </c>
      <c r="O31" s="17">
        <v>0</v>
      </c>
      <c r="P31" s="17">
        <v>0</v>
      </c>
      <c r="Q31" s="17">
        <v>0</v>
      </c>
      <c r="R31" s="18"/>
    </row>
    <row r="32" spans="1:18" ht="138.75" customHeight="1">
      <c r="A32" s="20" t="s">
        <v>50</v>
      </c>
      <c r="B32" s="7" t="s">
        <v>136</v>
      </c>
      <c r="C32" s="7" t="s">
        <v>102</v>
      </c>
      <c r="D32" s="7"/>
      <c r="E32" s="7"/>
      <c r="F32" s="7" t="s">
        <v>46</v>
      </c>
      <c r="G32" s="7">
        <v>2015</v>
      </c>
      <c r="H32" s="12">
        <f t="shared" si="15"/>
        <v>267.5</v>
      </c>
      <c r="I32" s="12">
        <f t="shared" si="16"/>
        <v>267.5</v>
      </c>
      <c r="J32" s="17">
        <v>0</v>
      </c>
      <c r="K32" s="17">
        <v>0</v>
      </c>
      <c r="L32" s="17">
        <v>0</v>
      </c>
      <c r="M32" s="17">
        <v>0</v>
      </c>
      <c r="N32" s="17">
        <v>267.5</v>
      </c>
      <c r="O32" s="17">
        <v>267.5</v>
      </c>
      <c r="P32" s="17">
        <v>0</v>
      </c>
      <c r="Q32" s="17">
        <v>0</v>
      </c>
      <c r="R32" s="18"/>
    </row>
    <row r="33" spans="1:18" ht="37.5" customHeight="1">
      <c r="A33" s="58" t="s">
        <v>51</v>
      </c>
      <c r="B33" s="60" t="s">
        <v>129</v>
      </c>
      <c r="C33" s="60">
        <v>9.18</v>
      </c>
      <c r="D33" s="60"/>
      <c r="E33" s="16"/>
      <c r="F33" s="7" t="s">
        <v>46</v>
      </c>
      <c r="G33" s="7">
        <v>2015</v>
      </c>
      <c r="H33" s="12">
        <f t="shared" si="15"/>
        <v>21966.3</v>
      </c>
      <c r="I33" s="12">
        <f t="shared" si="16"/>
        <v>21966.3</v>
      </c>
      <c r="J33" s="17">
        <v>219.7</v>
      </c>
      <c r="K33" s="17">
        <v>219.7</v>
      </c>
      <c r="L33" s="17">
        <v>0</v>
      </c>
      <c r="M33" s="17">
        <v>0</v>
      </c>
      <c r="N33" s="17">
        <v>21746.6</v>
      </c>
      <c r="O33" s="17">
        <v>21746.6</v>
      </c>
      <c r="P33" s="17">
        <v>0</v>
      </c>
      <c r="Q33" s="17">
        <v>0</v>
      </c>
      <c r="R33" s="21" t="s">
        <v>96</v>
      </c>
    </row>
    <row r="34" spans="1:18" ht="37.5" customHeight="1">
      <c r="A34" s="62"/>
      <c r="B34" s="63"/>
      <c r="C34" s="63"/>
      <c r="D34" s="63"/>
      <c r="E34" s="22" t="s">
        <v>141</v>
      </c>
      <c r="F34" s="7" t="s">
        <v>46</v>
      </c>
      <c r="G34" s="7">
        <v>2016</v>
      </c>
      <c r="H34" s="12">
        <f t="shared" si="15"/>
        <v>13552.7</v>
      </c>
      <c r="I34" s="12">
        <f t="shared" si="16"/>
        <v>13552.7</v>
      </c>
      <c r="J34" s="17">
        <v>0</v>
      </c>
      <c r="K34" s="17">
        <v>0</v>
      </c>
      <c r="L34" s="17">
        <v>0</v>
      </c>
      <c r="M34" s="17">
        <v>0</v>
      </c>
      <c r="N34" s="17">
        <v>13552.7</v>
      </c>
      <c r="O34" s="17">
        <v>13552.7</v>
      </c>
      <c r="P34" s="17">
        <v>0</v>
      </c>
      <c r="Q34" s="17">
        <v>0</v>
      </c>
      <c r="R34" s="21" t="s">
        <v>96</v>
      </c>
    </row>
    <row r="35" spans="1:18" ht="93.75" customHeight="1">
      <c r="A35" s="62"/>
      <c r="B35" s="63"/>
      <c r="C35" s="61"/>
      <c r="D35" s="61"/>
      <c r="E35" s="19" t="s">
        <v>142</v>
      </c>
      <c r="F35" s="7" t="s">
        <v>120</v>
      </c>
      <c r="G35" s="7">
        <v>2016</v>
      </c>
      <c r="H35" s="12">
        <f t="shared" si="15"/>
        <v>16.8</v>
      </c>
      <c r="I35" s="12">
        <f t="shared" si="16"/>
        <v>16.8</v>
      </c>
      <c r="J35" s="17">
        <f>20-3.2</f>
        <v>16.8</v>
      </c>
      <c r="K35" s="17">
        <f>20-3.2</f>
        <v>16.8</v>
      </c>
      <c r="L35" s="17">
        <v>0</v>
      </c>
      <c r="M35" s="17">
        <v>0</v>
      </c>
      <c r="N35" s="17">
        <v>0</v>
      </c>
      <c r="O35" s="17">
        <v>0</v>
      </c>
      <c r="P35" s="17">
        <v>0</v>
      </c>
      <c r="Q35" s="17">
        <v>0</v>
      </c>
      <c r="R35" s="21" t="s">
        <v>96</v>
      </c>
    </row>
    <row r="36" spans="1:18" ht="37.5" customHeight="1">
      <c r="A36" s="62"/>
      <c r="B36" s="63"/>
      <c r="C36" s="60" t="s">
        <v>103</v>
      </c>
      <c r="D36" s="60"/>
      <c r="E36" s="16"/>
      <c r="F36" s="7" t="s">
        <v>45</v>
      </c>
      <c r="G36" s="7">
        <v>2015</v>
      </c>
      <c r="H36" s="12">
        <f t="shared" si="15"/>
        <v>54.2</v>
      </c>
      <c r="I36" s="12">
        <f t="shared" si="16"/>
        <v>54.2</v>
      </c>
      <c r="J36" s="17">
        <v>0</v>
      </c>
      <c r="K36" s="17">
        <v>0</v>
      </c>
      <c r="L36" s="17">
        <v>0</v>
      </c>
      <c r="M36" s="17">
        <v>0</v>
      </c>
      <c r="N36" s="17">
        <v>54.2</v>
      </c>
      <c r="O36" s="17">
        <f>774.1-719.9</f>
        <v>54.2</v>
      </c>
      <c r="P36" s="17">
        <v>0</v>
      </c>
      <c r="Q36" s="17">
        <v>0</v>
      </c>
      <c r="R36" s="23"/>
    </row>
    <row r="37" spans="1:18" ht="37.5" customHeight="1">
      <c r="A37" s="59"/>
      <c r="B37" s="61"/>
      <c r="C37" s="61"/>
      <c r="D37" s="61"/>
      <c r="E37" s="19" t="s">
        <v>146</v>
      </c>
      <c r="F37" s="7" t="s">
        <v>45</v>
      </c>
      <c r="G37" s="7">
        <v>2016</v>
      </c>
      <c r="H37" s="12">
        <f t="shared" si="15"/>
        <v>506.9</v>
      </c>
      <c r="I37" s="12">
        <f t="shared" si="16"/>
        <v>506.9</v>
      </c>
      <c r="J37" s="17">
        <f>210-3.1</f>
        <v>206.9</v>
      </c>
      <c r="K37" s="17">
        <f>210-3.1</f>
        <v>206.9</v>
      </c>
      <c r="L37" s="17">
        <v>0</v>
      </c>
      <c r="M37" s="17">
        <v>0</v>
      </c>
      <c r="N37" s="17">
        <v>300</v>
      </c>
      <c r="O37" s="17">
        <v>300</v>
      </c>
      <c r="P37" s="17">
        <v>0</v>
      </c>
      <c r="Q37" s="17">
        <v>0</v>
      </c>
      <c r="R37" s="21" t="s">
        <v>96</v>
      </c>
    </row>
    <row r="38" spans="1:18" ht="66" customHeight="1">
      <c r="A38" s="58" t="s">
        <v>52</v>
      </c>
      <c r="B38" s="60" t="s">
        <v>122</v>
      </c>
      <c r="C38" s="60">
        <v>25.88</v>
      </c>
      <c r="D38" s="24"/>
      <c r="E38" s="16" t="s">
        <v>145</v>
      </c>
      <c r="F38" s="7" t="s">
        <v>46</v>
      </c>
      <c r="G38" s="7">
        <v>2019</v>
      </c>
      <c r="H38" s="12">
        <f t="shared" si="15"/>
        <v>38302.4</v>
      </c>
      <c r="I38" s="12">
        <f t="shared" si="16"/>
        <v>38302.4</v>
      </c>
      <c r="J38" s="17">
        <f>20000-848.8</f>
        <v>19151.2</v>
      </c>
      <c r="K38" s="17">
        <f>20000-848.8</f>
        <v>19151.2</v>
      </c>
      <c r="L38" s="17">
        <v>0</v>
      </c>
      <c r="M38" s="17">
        <v>0</v>
      </c>
      <c r="N38" s="17">
        <f>20000-848.8</f>
        <v>19151.2</v>
      </c>
      <c r="O38" s="17">
        <f>20000-848.8</f>
        <v>19151.2</v>
      </c>
      <c r="P38" s="17">
        <v>0</v>
      </c>
      <c r="Q38" s="17">
        <v>0</v>
      </c>
      <c r="R38" s="23"/>
    </row>
    <row r="39" spans="1:18" ht="66" customHeight="1">
      <c r="A39" s="62"/>
      <c r="B39" s="63"/>
      <c r="C39" s="61"/>
      <c r="D39" s="7">
        <v>807</v>
      </c>
      <c r="E39" s="16" t="s">
        <v>180</v>
      </c>
      <c r="F39" s="7" t="s">
        <v>46</v>
      </c>
      <c r="G39" s="7">
        <v>2020</v>
      </c>
      <c r="H39" s="12">
        <f t="shared" si="15"/>
        <v>40000</v>
      </c>
      <c r="I39" s="12">
        <f>K39+M39+O39+Q39</f>
        <v>40000</v>
      </c>
      <c r="J39" s="17">
        <f>20000</f>
        <v>20000</v>
      </c>
      <c r="K39" s="17">
        <f>20000</f>
        <v>20000</v>
      </c>
      <c r="L39" s="17">
        <v>0</v>
      </c>
      <c r="M39" s="17">
        <v>0</v>
      </c>
      <c r="N39" s="17">
        <f>20000</f>
        <v>20000</v>
      </c>
      <c r="O39" s="17">
        <f>20000</f>
        <v>20000</v>
      </c>
      <c r="P39" s="17">
        <v>0</v>
      </c>
      <c r="Q39" s="17">
        <v>0</v>
      </c>
      <c r="R39" s="23"/>
    </row>
    <row r="40" spans="1:18" ht="96.75" customHeight="1">
      <c r="A40" s="62"/>
      <c r="B40" s="61"/>
      <c r="C40" s="25"/>
      <c r="D40" s="7">
        <v>321</v>
      </c>
      <c r="E40" s="16" t="s">
        <v>142</v>
      </c>
      <c r="F40" s="7" t="s">
        <v>120</v>
      </c>
      <c r="G40" s="7">
        <v>2020</v>
      </c>
      <c r="H40" s="12">
        <f t="shared" si="15"/>
        <v>16.5</v>
      </c>
      <c r="I40" s="12">
        <f>K40+M40+O40+Q40</f>
        <v>16.5</v>
      </c>
      <c r="J40" s="17">
        <v>16.5</v>
      </c>
      <c r="K40" s="17">
        <v>16.5</v>
      </c>
      <c r="L40" s="17">
        <v>0</v>
      </c>
      <c r="M40" s="17">
        <v>0</v>
      </c>
      <c r="N40" s="17">
        <v>0</v>
      </c>
      <c r="O40" s="17">
        <v>0</v>
      </c>
      <c r="P40" s="17">
        <v>0</v>
      </c>
      <c r="Q40" s="17">
        <v>0</v>
      </c>
      <c r="R40" s="23"/>
    </row>
    <row r="41" spans="1:18" ht="66" customHeight="1">
      <c r="A41" s="59"/>
      <c r="B41" s="7" t="s">
        <v>126</v>
      </c>
      <c r="C41" s="7" t="s">
        <v>104</v>
      </c>
      <c r="D41" s="24"/>
      <c r="E41" s="7"/>
      <c r="F41" s="7" t="s">
        <v>45</v>
      </c>
      <c r="G41" s="7">
        <v>2015</v>
      </c>
      <c r="H41" s="12">
        <f t="shared" si="15"/>
        <v>1009</v>
      </c>
      <c r="I41" s="12">
        <f t="shared" si="16"/>
        <v>1009</v>
      </c>
      <c r="J41" s="17">
        <v>0</v>
      </c>
      <c r="K41" s="17">
        <v>0</v>
      </c>
      <c r="L41" s="17">
        <v>0</v>
      </c>
      <c r="M41" s="17">
        <v>0</v>
      </c>
      <c r="N41" s="17">
        <v>1009</v>
      </c>
      <c r="O41" s="17">
        <f>5542.4-5001.1+467.7</f>
        <v>1009</v>
      </c>
      <c r="P41" s="17">
        <v>0</v>
      </c>
      <c r="Q41" s="17">
        <v>0</v>
      </c>
      <c r="R41" s="23"/>
    </row>
    <row r="42" spans="1:18" ht="51" customHeight="1">
      <c r="A42" s="58" t="s">
        <v>53</v>
      </c>
      <c r="B42" s="60" t="s">
        <v>125</v>
      </c>
      <c r="C42" s="87">
        <v>11.1</v>
      </c>
      <c r="D42" s="24"/>
      <c r="E42" s="16" t="s">
        <v>145</v>
      </c>
      <c r="F42" s="7" t="s">
        <v>46</v>
      </c>
      <c r="G42" s="7">
        <v>2018</v>
      </c>
      <c r="H42" s="12">
        <f aca="true" t="shared" si="17" ref="H42:I44">J42+L42+N42+P42</f>
        <v>25462.8</v>
      </c>
      <c r="I42" s="12">
        <f t="shared" si="17"/>
        <v>25462.8</v>
      </c>
      <c r="J42" s="17">
        <f>10816.4-3402.9-1047.8</f>
        <v>6365.7</v>
      </c>
      <c r="K42" s="17">
        <f>10816.4-3402.9-1047.8</f>
        <v>6365.7</v>
      </c>
      <c r="L42" s="17">
        <v>0</v>
      </c>
      <c r="M42" s="17">
        <v>0</v>
      </c>
      <c r="N42" s="17">
        <f>30600-11502.9</f>
        <v>19097.1</v>
      </c>
      <c r="O42" s="17">
        <f>30600-11502.9</f>
        <v>19097.1</v>
      </c>
      <c r="P42" s="17">
        <v>0</v>
      </c>
      <c r="Q42" s="17">
        <v>0</v>
      </c>
      <c r="R42" s="23"/>
    </row>
    <row r="43" spans="1:18" ht="51" customHeight="1">
      <c r="A43" s="62"/>
      <c r="B43" s="63"/>
      <c r="C43" s="88"/>
      <c r="D43" s="7">
        <v>321</v>
      </c>
      <c r="E43" s="16" t="s">
        <v>141</v>
      </c>
      <c r="F43" s="7" t="s">
        <v>46</v>
      </c>
      <c r="G43" s="7">
        <v>2019</v>
      </c>
      <c r="H43" s="12">
        <f t="shared" si="17"/>
        <v>12449.4</v>
      </c>
      <c r="I43" s="12">
        <f t="shared" si="17"/>
        <v>12449.4</v>
      </c>
      <c r="J43" s="17">
        <v>0</v>
      </c>
      <c r="K43" s="17">
        <v>0</v>
      </c>
      <c r="L43" s="17">
        <v>0</v>
      </c>
      <c r="M43" s="17">
        <v>0</v>
      </c>
      <c r="N43" s="17">
        <v>12449.4</v>
      </c>
      <c r="O43" s="17">
        <v>12449.4</v>
      </c>
      <c r="P43" s="17">
        <v>0</v>
      </c>
      <c r="Q43" s="17">
        <v>0</v>
      </c>
      <c r="R43" s="23"/>
    </row>
    <row r="44" spans="1:18" ht="96.75" customHeight="1">
      <c r="A44" s="59"/>
      <c r="B44" s="61"/>
      <c r="C44" s="25"/>
      <c r="D44" s="7">
        <v>321</v>
      </c>
      <c r="E44" s="16" t="s">
        <v>142</v>
      </c>
      <c r="F44" s="7" t="s">
        <v>120</v>
      </c>
      <c r="G44" s="7">
        <v>2020</v>
      </c>
      <c r="H44" s="12">
        <f t="shared" si="17"/>
        <v>16.5</v>
      </c>
      <c r="I44" s="12">
        <f t="shared" si="17"/>
        <v>16.5</v>
      </c>
      <c r="J44" s="17">
        <v>16.5</v>
      </c>
      <c r="K44" s="17">
        <v>16.5</v>
      </c>
      <c r="L44" s="17">
        <v>0</v>
      </c>
      <c r="M44" s="17">
        <v>0</v>
      </c>
      <c r="N44" s="17">
        <v>0</v>
      </c>
      <c r="O44" s="17">
        <v>0</v>
      </c>
      <c r="P44" s="17">
        <v>0</v>
      </c>
      <c r="Q44" s="17">
        <v>0</v>
      </c>
      <c r="R44" s="23"/>
    </row>
    <row r="45" spans="1:18" ht="66" customHeight="1">
      <c r="A45" s="58" t="s">
        <v>54</v>
      </c>
      <c r="B45" s="7" t="s">
        <v>127</v>
      </c>
      <c r="C45" s="60" t="s">
        <v>105</v>
      </c>
      <c r="D45" s="60"/>
      <c r="E45" s="16"/>
      <c r="F45" s="7" t="s">
        <v>45</v>
      </c>
      <c r="G45" s="7">
        <v>2015</v>
      </c>
      <c r="H45" s="12">
        <f aca="true" t="shared" si="18" ref="H45:H80">J45+L45+N45+P45</f>
        <v>444.3</v>
      </c>
      <c r="I45" s="12">
        <f t="shared" si="16"/>
        <v>444.3</v>
      </c>
      <c r="J45" s="17">
        <v>0</v>
      </c>
      <c r="K45" s="17">
        <f>1561.4-1561.4</f>
        <v>0</v>
      </c>
      <c r="L45" s="17">
        <v>0</v>
      </c>
      <c r="M45" s="17">
        <v>0</v>
      </c>
      <c r="N45" s="17">
        <v>444.3</v>
      </c>
      <c r="O45" s="17">
        <v>444.3</v>
      </c>
      <c r="P45" s="17">
        <v>0</v>
      </c>
      <c r="Q45" s="17">
        <v>0</v>
      </c>
      <c r="R45" s="23"/>
    </row>
    <row r="46" spans="1:18" ht="37.5" customHeight="1">
      <c r="A46" s="62"/>
      <c r="B46" s="60" t="s">
        <v>121</v>
      </c>
      <c r="C46" s="61"/>
      <c r="D46" s="61"/>
      <c r="E46" s="19" t="s">
        <v>144</v>
      </c>
      <c r="F46" s="7" t="s">
        <v>45</v>
      </c>
      <c r="G46" s="7">
        <v>2016</v>
      </c>
      <c r="H46" s="12">
        <f t="shared" si="18"/>
        <v>300</v>
      </c>
      <c r="I46" s="12">
        <f t="shared" si="16"/>
        <v>300</v>
      </c>
      <c r="J46" s="17">
        <v>0</v>
      </c>
      <c r="K46" s="17">
        <v>0</v>
      </c>
      <c r="L46" s="17">
        <v>0</v>
      </c>
      <c r="M46" s="17">
        <v>0</v>
      </c>
      <c r="N46" s="17">
        <v>300</v>
      </c>
      <c r="O46" s="17">
        <v>300</v>
      </c>
      <c r="P46" s="17">
        <v>0</v>
      </c>
      <c r="Q46" s="17">
        <v>0</v>
      </c>
      <c r="R46" s="21" t="s">
        <v>96</v>
      </c>
    </row>
    <row r="47" spans="1:18" ht="41.25" customHeight="1">
      <c r="A47" s="62"/>
      <c r="B47" s="63"/>
      <c r="C47" s="26">
        <v>12.77</v>
      </c>
      <c r="D47" s="7">
        <v>252</v>
      </c>
      <c r="E47" s="16"/>
      <c r="F47" s="7" t="s">
        <v>46</v>
      </c>
      <c r="G47" s="7">
        <v>2023</v>
      </c>
      <c r="H47" s="12">
        <f t="shared" si="18"/>
        <v>8815.9</v>
      </c>
      <c r="I47" s="12">
        <v>8815.9</v>
      </c>
      <c r="J47" s="17">
        <v>8815.9</v>
      </c>
      <c r="K47" s="17">
        <v>8815.9</v>
      </c>
      <c r="L47" s="17">
        <v>0</v>
      </c>
      <c r="M47" s="17">
        <v>0</v>
      </c>
      <c r="N47" s="17">
        <v>0</v>
      </c>
      <c r="O47" s="17">
        <v>0</v>
      </c>
      <c r="P47" s="17">
        <v>0</v>
      </c>
      <c r="Q47" s="17">
        <v>0</v>
      </c>
      <c r="R47" s="23"/>
    </row>
    <row r="48" spans="1:18" ht="66" customHeight="1">
      <c r="A48" s="58" t="s">
        <v>55</v>
      </c>
      <c r="B48" s="60" t="s">
        <v>139</v>
      </c>
      <c r="C48" s="60" t="s">
        <v>106</v>
      </c>
      <c r="D48" s="60"/>
      <c r="E48" s="16"/>
      <c r="F48" s="7" t="s">
        <v>45</v>
      </c>
      <c r="G48" s="7">
        <v>2015</v>
      </c>
      <c r="H48" s="12">
        <f t="shared" si="18"/>
        <v>745.9</v>
      </c>
      <c r="I48" s="12">
        <f t="shared" si="16"/>
        <v>745.9</v>
      </c>
      <c r="J48" s="17">
        <v>0</v>
      </c>
      <c r="K48" s="17">
        <f>1561.4-1561.4</f>
        <v>0</v>
      </c>
      <c r="L48" s="17">
        <v>0</v>
      </c>
      <c r="M48" s="17">
        <v>0</v>
      </c>
      <c r="N48" s="17">
        <v>745.9</v>
      </c>
      <c r="O48" s="17">
        <v>745.9</v>
      </c>
      <c r="P48" s="17">
        <v>0</v>
      </c>
      <c r="Q48" s="17">
        <v>0</v>
      </c>
      <c r="R48" s="23"/>
    </row>
    <row r="49" spans="1:18" ht="37.5" customHeight="1">
      <c r="A49" s="62"/>
      <c r="B49" s="63"/>
      <c r="C49" s="61"/>
      <c r="D49" s="61"/>
      <c r="E49" s="19" t="s">
        <v>144</v>
      </c>
      <c r="F49" s="7" t="s">
        <v>45</v>
      </c>
      <c r="G49" s="7">
        <v>2016</v>
      </c>
      <c r="H49" s="12">
        <f t="shared" si="18"/>
        <v>300</v>
      </c>
      <c r="I49" s="12">
        <f t="shared" si="16"/>
        <v>300</v>
      </c>
      <c r="J49" s="17">
        <v>0</v>
      </c>
      <c r="K49" s="17">
        <v>0</v>
      </c>
      <c r="L49" s="17">
        <v>0</v>
      </c>
      <c r="M49" s="17">
        <v>0</v>
      </c>
      <c r="N49" s="17">
        <v>300</v>
      </c>
      <c r="O49" s="17">
        <v>300</v>
      </c>
      <c r="P49" s="17">
        <v>0</v>
      </c>
      <c r="Q49" s="17">
        <v>0</v>
      </c>
      <c r="R49" s="21" t="s">
        <v>96</v>
      </c>
    </row>
    <row r="50" spans="1:18" ht="66" customHeight="1">
      <c r="A50" s="59"/>
      <c r="B50" s="61"/>
      <c r="C50" s="19">
        <v>14.04</v>
      </c>
      <c r="D50" s="7">
        <v>331</v>
      </c>
      <c r="E50" s="19"/>
      <c r="F50" s="7" t="s">
        <v>46</v>
      </c>
      <c r="G50" s="7">
        <v>2024</v>
      </c>
      <c r="H50" s="12">
        <f t="shared" si="18"/>
        <v>648.8</v>
      </c>
      <c r="I50" s="12">
        <v>648.8</v>
      </c>
      <c r="J50" s="17">
        <v>648.8</v>
      </c>
      <c r="K50" s="17">
        <v>648.8</v>
      </c>
      <c r="L50" s="17">
        <v>0</v>
      </c>
      <c r="M50" s="17">
        <v>0</v>
      </c>
      <c r="N50" s="17">
        <v>0</v>
      </c>
      <c r="O50" s="17">
        <v>0</v>
      </c>
      <c r="P50" s="17">
        <v>0</v>
      </c>
      <c r="Q50" s="17">
        <v>0</v>
      </c>
      <c r="R50" s="23"/>
    </row>
    <row r="51" spans="1:18" ht="56.25" customHeight="1">
      <c r="A51" s="58" t="s">
        <v>56</v>
      </c>
      <c r="B51" s="60" t="s">
        <v>132</v>
      </c>
      <c r="C51" s="60">
        <v>4.83</v>
      </c>
      <c r="D51" s="16"/>
      <c r="E51" s="16"/>
      <c r="F51" s="7" t="s">
        <v>46</v>
      </c>
      <c r="G51" s="7">
        <v>2015</v>
      </c>
      <c r="H51" s="12">
        <f t="shared" si="18"/>
        <v>23478.6</v>
      </c>
      <c r="I51" s="12">
        <f t="shared" si="16"/>
        <v>23478.6</v>
      </c>
      <c r="J51" s="17">
        <v>1173.9</v>
      </c>
      <c r="K51" s="17">
        <v>1173.9</v>
      </c>
      <c r="L51" s="17">
        <v>0</v>
      </c>
      <c r="M51" s="17">
        <v>0</v>
      </c>
      <c r="N51" s="17">
        <v>22304.7</v>
      </c>
      <c r="O51" s="17">
        <v>22304.7</v>
      </c>
      <c r="P51" s="17">
        <v>0</v>
      </c>
      <c r="Q51" s="17">
        <v>0</v>
      </c>
      <c r="R51" s="23"/>
    </row>
    <row r="52" spans="1:18" ht="56.25" customHeight="1">
      <c r="A52" s="62"/>
      <c r="B52" s="63"/>
      <c r="C52" s="63"/>
      <c r="D52" s="22"/>
      <c r="E52" s="22" t="s">
        <v>148</v>
      </c>
      <c r="F52" s="7" t="s">
        <v>46</v>
      </c>
      <c r="G52" s="7">
        <v>2016</v>
      </c>
      <c r="H52" s="12">
        <f t="shared" si="18"/>
        <v>19048.2</v>
      </c>
      <c r="I52" s="12">
        <f t="shared" si="16"/>
        <v>19048.2</v>
      </c>
      <c r="J52" s="17">
        <v>0</v>
      </c>
      <c r="K52" s="17">
        <v>0</v>
      </c>
      <c r="L52" s="17">
        <v>0</v>
      </c>
      <c r="M52" s="17">
        <v>0</v>
      </c>
      <c r="N52" s="17">
        <v>19048.2</v>
      </c>
      <c r="O52" s="17">
        <v>19048.2</v>
      </c>
      <c r="P52" s="17">
        <v>0</v>
      </c>
      <c r="Q52" s="17">
        <v>0</v>
      </c>
      <c r="R52" s="23"/>
    </row>
    <row r="53" spans="1:18" ht="56.25" customHeight="1">
      <c r="A53" s="62"/>
      <c r="B53" s="63"/>
      <c r="C53" s="63"/>
      <c r="D53" s="22"/>
      <c r="E53" s="22" t="s">
        <v>150</v>
      </c>
      <c r="F53" s="7" t="s">
        <v>46</v>
      </c>
      <c r="G53" s="7">
        <v>2017</v>
      </c>
      <c r="H53" s="12">
        <f t="shared" si="18"/>
        <v>8520.7</v>
      </c>
      <c r="I53" s="12">
        <f t="shared" si="16"/>
        <v>8520.7</v>
      </c>
      <c r="J53" s="17">
        <v>461.8</v>
      </c>
      <c r="K53" s="17">
        <v>461.8</v>
      </c>
      <c r="L53" s="17">
        <v>0</v>
      </c>
      <c r="M53" s="17">
        <v>0</v>
      </c>
      <c r="N53" s="17">
        <v>8058.9</v>
      </c>
      <c r="O53" s="17">
        <v>8058.9</v>
      </c>
      <c r="P53" s="17">
        <v>0</v>
      </c>
      <c r="Q53" s="17">
        <v>0</v>
      </c>
      <c r="R53" s="23"/>
    </row>
    <row r="54" spans="1:18" ht="56.25" customHeight="1">
      <c r="A54" s="62"/>
      <c r="B54" s="63"/>
      <c r="C54" s="63"/>
      <c r="D54" s="22"/>
      <c r="E54" s="22" t="s">
        <v>151</v>
      </c>
      <c r="F54" s="7" t="s">
        <v>45</v>
      </c>
      <c r="G54" s="7">
        <v>2017</v>
      </c>
      <c r="H54" s="12">
        <f t="shared" si="18"/>
        <v>69</v>
      </c>
      <c r="I54" s="12">
        <f>K54+M54+O54+Q54</f>
        <v>69</v>
      </c>
      <c r="J54" s="17">
        <v>69</v>
      </c>
      <c r="K54" s="17">
        <v>69</v>
      </c>
      <c r="L54" s="17">
        <v>0</v>
      </c>
      <c r="M54" s="17">
        <v>0</v>
      </c>
      <c r="N54" s="17">
        <v>0</v>
      </c>
      <c r="O54" s="17">
        <v>0</v>
      </c>
      <c r="P54" s="17">
        <v>0</v>
      </c>
      <c r="Q54" s="17">
        <v>0</v>
      </c>
      <c r="R54" s="23"/>
    </row>
    <row r="55" spans="1:18" ht="56.25" customHeight="1">
      <c r="A55" s="62"/>
      <c r="B55" s="63"/>
      <c r="C55" s="63"/>
      <c r="D55" s="22"/>
      <c r="E55" s="22" t="s">
        <v>141</v>
      </c>
      <c r="F55" s="7" t="s">
        <v>46</v>
      </c>
      <c r="G55" s="7">
        <v>2018</v>
      </c>
      <c r="H55" s="12">
        <f t="shared" si="18"/>
        <v>1567.4</v>
      </c>
      <c r="I55" s="12">
        <f>K55+M55+O55+Q55</f>
        <v>1567.4</v>
      </c>
      <c r="J55" s="17">
        <v>0</v>
      </c>
      <c r="K55" s="17">
        <v>0</v>
      </c>
      <c r="L55" s="17">
        <v>0</v>
      </c>
      <c r="M55" s="17">
        <v>0</v>
      </c>
      <c r="N55" s="17">
        <v>1567.4</v>
      </c>
      <c r="O55" s="17">
        <v>1567.4</v>
      </c>
      <c r="P55" s="17">
        <v>0</v>
      </c>
      <c r="Q55" s="17">
        <v>0</v>
      </c>
      <c r="R55" s="23"/>
    </row>
    <row r="56" spans="1:18" ht="101.25" customHeight="1">
      <c r="A56" s="62"/>
      <c r="B56" s="63"/>
      <c r="C56" s="63"/>
      <c r="D56" s="22"/>
      <c r="E56" s="16" t="s">
        <v>142</v>
      </c>
      <c r="F56" s="7" t="s">
        <v>120</v>
      </c>
      <c r="G56" s="7">
        <v>2016</v>
      </c>
      <c r="H56" s="12">
        <f t="shared" si="18"/>
        <v>16.8</v>
      </c>
      <c r="I56" s="12">
        <f t="shared" si="16"/>
        <v>16.8</v>
      </c>
      <c r="J56" s="17">
        <f>20-3.2</f>
        <v>16.8</v>
      </c>
      <c r="K56" s="17">
        <f>20-3.2</f>
        <v>16.8</v>
      </c>
      <c r="L56" s="17">
        <v>0</v>
      </c>
      <c r="M56" s="17">
        <v>0</v>
      </c>
      <c r="N56" s="17">
        <v>0</v>
      </c>
      <c r="O56" s="17">
        <v>0</v>
      </c>
      <c r="P56" s="17">
        <v>0</v>
      </c>
      <c r="Q56" s="17">
        <v>0</v>
      </c>
      <c r="R56" s="23"/>
    </row>
    <row r="57" spans="1:18" ht="56.25" customHeight="1">
      <c r="A57" s="62"/>
      <c r="B57" s="63"/>
      <c r="C57" s="60" t="s">
        <v>107</v>
      </c>
      <c r="D57" s="16"/>
      <c r="E57" s="16"/>
      <c r="F57" s="7" t="s">
        <v>45</v>
      </c>
      <c r="G57" s="7">
        <v>2015</v>
      </c>
      <c r="H57" s="12">
        <f t="shared" si="18"/>
        <v>163</v>
      </c>
      <c r="I57" s="12">
        <f t="shared" si="16"/>
        <v>163</v>
      </c>
      <c r="J57" s="17">
        <v>0</v>
      </c>
      <c r="K57" s="17">
        <f>1561.4-1561.4</f>
        <v>0</v>
      </c>
      <c r="L57" s="17">
        <v>0</v>
      </c>
      <c r="M57" s="17">
        <v>0</v>
      </c>
      <c r="N57" s="17">
        <v>163</v>
      </c>
      <c r="O57" s="17">
        <f>1493.3-1330.3</f>
        <v>163</v>
      </c>
      <c r="P57" s="17">
        <v>0</v>
      </c>
      <c r="Q57" s="17">
        <v>0</v>
      </c>
      <c r="R57" s="23"/>
    </row>
    <row r="58" spans="1:18" ht="56.25" customHeight="1">
      <c r="A58" s="59"/>
      <c r="B58" s="61"/>
      <c r="C58" s="61"/>
      <c r="D58" s="19"/>
      <c r="E58" s="19" t="s">
        <v>147</v>
      </c>
      <c r="F58" s="7" t="s">
        <v>45</v>
      </c>
      <c r="G58" s="7">
        <v>2016</v>
      </c>
      <c r="H58" s="12">
        <f t="shared" si="18"/>
        <v>390</v>
      </c>
      <c r="I58" s="12">
        <f t="shared" si="16"/>
        <v>390</v>
      </c>
      <c r="J58" s="17">
        <f>130-40</f>
        <v>90</v>
      </c>
      <c r="K58" s="17">
        <f>130-40</f>
        <v>90</v>
      </c>
      <c r="L58" s="17">
        <v>0</v>
      </c>
      <c r="M58" s="17">
        <v>0</v>
      </c>
      <c r="N58" s="17">
        <v>300</v>
      </c>
      <c r="O58" s="17">
        <v>300</v>
      </c>
      <c r="P58" s="17">
        <v>0</v>
      </c>
      <c r="Q58" s="17">
        <v>0</v>
      </c>
      <c r="R58" s="23"/>
    </row>
    <row r="59" spans="1:18" ht="93" customHeight="1">
      <c r="A59" s="58" t="s">
        <v>57</v>
      </c>
      <c r="B59" s="60" t="s">
        <v>138</v>
      </c>
      <c r="C59" s="60">
        <v>1.47</v>
      </c>
      <c r="D59" s="24"/>
      <c r="E59" s="16"/>
      <c r="F59" s="7" t="s">
        <v>46</v>
      </c>
      <c r="G59" s="7">
        <v>2015</v>
      </c>
      <c r="H59" s="12">
        <f t="shared" si="18"/>
        <v>9047.2</v>
      </c>
      <c r="I59" s="12">
        <f t="shared" si="16"/>
        <v>9047.2</v>
      </c>
      <c r="J59" s="17">
        <v>452.4</v>
      </c>
      <c r="K59" s="17">
        <v>452.4</v>
      </c>
      <c r="L59" s="17">
        <v>0</v>
      </c>
      <c r="M59" s="17">
        <v>0</v>
      </c>
      <c r="N59" s="17">
        <v>8594.8</v>
      </c>
      <c r="O59" s="17">
        <v>8594.8</v>
      </c>
      <c r="P59" s="17">
        <v>0</v>
      </c>
      <c r="Q59" s="17">
        <v>0</v>
      </c>
      <c r="R59" s="27"/>
    </row>
    <row r="60" spans="1:18" ht="93" customHeight="1">
      <c r="A60" s="62"/>
      <c r="B60" s="63"/>
      <c r="C60" s="61"/>
      <c r="D60" s="24"/>
      <c r="E60" s="19" t="s">
        <v>145</v>
      </c>
      <c r="F60" s="7" t="s">
        <v>46</v>
      </c>
      <c r="G60" s="7">
        <v>2016</v>
      </c>
      <c r="H60" s="12">
        <f t="shared" si="18"/>
        <v>9047.2</v>
      </c>
      <c r="I60" s="12">
        <f t="shared" si="16"/>
        <v>9047.2</v>
      </c>
      <c r="J60" s="17">
        <v>452.4</v>
      </c>
      <c r="K60" s="17">
        <v>452.4</v>
      </c>
      <c r="L60" s="17">
        <v>0</v>
      </c>
      <c r="M60" s="17">
        <v>0</v>
      </c>
      <c r="N60" s="17">
        <v>8594.8</v>
      </c>
      <c r="O60" s="17">
        <v>8594.8</v>
      </c>
      <c r="P60" s="17">
        <v>0</v>
      </c>
      <c r="Q60" s="17">
        <v>0</v>
      </c>
      <c r="R60" s="23"/>
    </row>
    <row r="61" spans="1:18" ht="93" customHeight="1">
      <c r="A61" s="62"/>
      <c r="B61" s="63"/>
      <c r="C61" s="16" t="s">
        <v>108</v>
      </c>
      <c r="D61" s="24"/>
      <c r="E61" s="7"/>
      <c r="F61" s="7" t="s">
        <v>45</v>
      </c>
      <c r="G61" s="7">
        <v>2015</v>
      </c>
      <c r="H61" s="12">
        <f t="shared" si="18"/>
        <v>74</v>
      </c>
      <c r="I61" s="12">
        <f t="shared" si="16"/>
        <v>74</v>
      </c>
      <c r="J61" s="17">
        <v>0</v>
      </c>
      <c r="K61" s="17">
        <f>1561.4-1561.4</f>
        <v>0</v>
      </c>
      <c r="L61" s="17">
        <v>0</v>
      </c>
      <c r="M61" s="17">
        <v>0</v>
      </c>
      <c r="N61" s="17">
        <v>74</v>
      </c>
      <c r="O61" s="17">
        <v>74</v>
      </c>
      <c r="P61" s="17">
        <v>0</v>
      </c>
      <c r="Q61" s="17">
        <v>0</v>
      </c>
      <c r="R61" s="23"/>
    </row>
    <row r="62" spans="1:18" ht="93" customHeight="1">
      <c r="A62" s="59"/>
      <c r="B62" s="61"/>
      <c r="C62" s="7">
        <v>1.47</v>
      </c>
      <c r="D62" s="7">
        <v>602</v>
      </c>
      <c r="E62" s="19"/>
      <c r="F62" s="7" t="s">
        <v>46</v>
      </c>
      <c r="G62" s="7">
        <v>2024</v>
      </c>
      <c r="H62" s="12">
        <f t="shared" si="18"/>
        <v>5143.8</v>
      </c>
      <c r="I62" s="12">
        <v>5143.8</v>
      </c>
      <c r="J62" s="17">
        <v>5143.8</v>
      </c>
      <c r="K62" s="17">
        <v>5143.8</v>
      </c>
      <c r="L62" s="17">
        <v>0</v>
      </c>
      <c r="M62" s="17">
        <v>0</v>
      </c>
      <c r="N62" s="17">
        <v>0</v>
      </c>
      <c r="O62" s="17">
        <v>0</v>
      </c>
      <c r="P62" s="17">
        <v>0</v>
      </c>
      <c r="Q62" s="17">
        <v>0</v>
      </c>
      <c r="R62" s="23"/>
    </row>
    <row r="63" spans="1:18" ht="41.25" customHeight="1">
      <c r="A63" s="58" t="s">
        <v>58</v>
      </c>
      <c r="B63" s="60" t="s">
        <v>131</v>
      </c>
      <c r="C63" s="60">
        <v>25.08</v>
      </c>
      <c r="D63" s="16"/>
      <c r="E63" s="16"/>
      <c r="F63" s="7" t="s">
        <v>46</v>
      </c>
      <c r="G63" s="60">
        <v>2015</v>
      </c>
      <c r="H63" s="12">
        <f t="shared" si="18"/>
        <v>43575.5</v>
      </c>
      <c r="I63" s="12">
        <f t="shared" si="16"/>
        <v>43575.5</v>
      </c>
      <c r="J63" s="17">
        <f>2178.8</f>
        <v>2178.8</v>
      </c>
      <c r="K63" s="17">
        <f>2178.8</f>
        <v>2178.8</v>
      </c>
      <c r="L63" s="17">
        <v>0</v>
      </c>
      <c r="M63" s="17">
        <v>0</v>
      </c>
      <c r="N63" s="17">
        <v>41396.7</v>
      </c>
      <c r="O63" s="17">
        <v>41396.7</v>
      </c>
      <c r="P63" s="17">
        <v>0</v>
      </c>
      <c r="Q63" s="17">
        <v>0</v>
      </c>
      <c r="R63" s="23"/>
    </row>
    <row r="64" spans="1:18" ht="41.25" customHeight="1">
      <c r="A64" s="62"/>
      <c r="B64" s="63"/>
      <c r="C64" s="63"/>
      <c r="D64" s="22"/>
      <c r="E64" s="22"/>
      <c r="F64" s="7" t="s">
        <v>45</v>
      </c>
      <c r="G64" s="61"/>
      <c r="H64" s="12">
        <f t="shared" si="18"/>
        <v>812.2</v>
      </c>
      <c r="I64" s="12">
        <f t="shared" si="16"/>
        <v>812.2</v>
      </c>
      <c r="J64" s="17">
        <v>0</v>
      </c>
      <c r="K64" s="17">
        <f>1561.4-1561.4</f>
        <v>0</v>
      </c>
      <c r="L64" s="17">
        <v>0</v>
      </c>
      <c r="M64" s="17">
        <v>0</v>
      </c>
      <c r="N64" s="17">
        <v>812.2</v>
      </c>
      <c r="O64" s="17">
        <v>812.2</v>
      </c>
      <c r="P64" s="17">
        <v>0</v>
      </c>
      <c r="Q64" s="17">
        <v>0</v>
      </c>
      <c r="R64" s="23"/>
    </row>
    <row r="65" spans="1:18" ht="41.25" customHeight="1">
      <c r="A65" s="62"/>
      <c r="B65" s="63"/>
      <c r="C65" s="63"/>
      <c r="D65" s="22"/>
      <c r="E65" s="22" t="s">
        <v>146</v>
      </c>
      <c r="F65" s="7" t="s">
        <v>45</v>
      </c>
      <c r="G65" s="19">
        <v>2016</v>
      </c>
      <c r="H65" s="12">
        <f t="shared" si="18"/>
        <v>633.1</v>
      </c>
      <c r="I65" s="12">
        <f t="shared" si="16"/>
        <v>633.1</v>
      </c>
      <c r="J65" s="17">
        <f>205-0.6</f>
        <v>204.4</v>
      </c>
      <c r="K65" s="17">
        <f>205-0.6</f>
        <v>204.4</v>
      </c>
      <c r="L65" s="17">
        <v>0</v>
      </c>
      <c r="M65" s="17">
        <v>0</v>
      </c>
      <c r="N65" s="17">
        <v>428.7</v>
      </c>
      <c r="O65" s="17">
        <v>428.7</v>
      </c>
      <c r="P65" s="17">
        <v>0</v>
      </c>
      <c r="Q65" s="17">
        <v>0</v>
      </c>
      <c r="R65" s="23"/>
    </row>
    <row r="66" spans="1:18" ht="41.25" customHeight="1">
      <c r="A66" s="62"/>
      <c r="B66" s="63"/>
      <c r="C66" s="63"/>
      <c r="D66" s="22"/>
      <c r="E66" s="22" t="s">
        <v>141</v>
      </c>
      <c r="F66" s="7" t="s">
        <v>46</v>
      </c>
      <c r="G66" s="19">
        <v>2016</v>
      </c>
      <c r="H66" s="12">
        <f t="shared" si="18"/>
        <v>5832.6</v>
      </c>
      <c r="I66" s="12">
        <f t="shared" si="16"/>
        <v>5832.6</v>
      </c>
      <c r="J66" s="17">
        <v>0</v>
      </c>
      <c r="K66" s="17">
        <v>0</v>
      </c>
      <c r="L66" s="17">
        <v>0</v>
      </c>
      <c r="M66" s="17">
        <v>0</v>
      </c>
      <c r="N66" s="17">
        <v>5832.6</v>
      </c>
      <c r="O66" s="17">
        <v>5832.6</v>
      </c>
      <c r="P66" s="17">
        <v>0</v>
      </c>
      <c r="Q66" s="17">
        <v>0</v>
      </c>
      <c r="R66" s="23"/>
    </row>
    <row r="67" spans="1:18" ht="93.75" customHeight="1">
      <c r="A67" s="62"/>
      <c r="B67" s="63"/>
      <c r="C67" s="63"/>
      <c r="D67" s="22"/>
      <c r="E67" s="19" t="s">
        <v>142</v>
      </c>
      <c r="F67" s="7" t="s">
        <v>120</v>
      </c>
      <c r="G67" s="19">
        <v>2016</v>
      </c>
      <c r="H67" s="12">
        <f t="shared" si="18"/>
        <v>16.7</v>
      </c>
      <c r="I67" s="12">
        <f t="shared" si="16"/>
        <v>16.7</v>
      </c>
      <c r="J67" s="17">
        <f>20-3.3</f>
        <v>16.7</v>
      </c>
      <c r="K67" s="17">
        <f>20-3.3</f>
        <v>16.7</v>
      </c>
      <c r="L67" s="17">
        <v>0</v>
      </c>
      <c r="M67" s="17">
        <v>0</v>
      </c>
      <c r="N67" s="17">
        <v>0</v>
      </c>
      <c r="O67" s="17">
        <v>0</v>
      </c>
      <c r="P67" s="17">
        <v>0</v>
      </c>
      <c r="Q67" s="17">
        <v>0</v>
      </c>
      <c r="R67" s="23"/>
    </row>
    <row r="68" spans="1:18" ht="93.75" customHeight="1">
      <c r="A68" s="62"/>
      <c r="B68" s="63"/>
      <c r="C68" s="63"/>
      <c r="D68" s="22"/>
      <c r="E68" s="19" t="s">
        <v>149</v>
      </c>
      <c r="F68" s="7" t="s">
        <v>46</v>
      </c>
      <c r="G68" s="19">
        <v>2017</v>
      </c>
      <c r="H68" s="12">
        <f t="shared" si="18"/>
        <v>4712.7</v>
      </c>
      <c r="I68" s="12">
        <f>K68+M68+O68+Q68</f>
        <v>4712.7</v>
      </c>
      <c r="J68" s="17">
        <v>0</v>
      </c>
      <c r="K68" s="17">
        <v>0</v>
      </c>
      <c r="L68" s="17">
        <v>0</v>
      </c>
      <c r="M68" s="17">
        <v>0</v>
      </c>
      <c r="N68" s="17">
        <v>4712.7</v>
      </c>
      <c r="O68" s="17">
        <v>4712.7</v>
      </c>
      <c r="P68" s="17">
        <v>0</v>
      </c>
      <c r="Q68" s="17">
        <v>0</v>
      </c>
      <c r="R68" s="23"/>
    </row>
    <row r="69" spans="1:18" ht="93.75" customHeight="1">
      <c r="A69" s="59"/>
      <c r="B69" s="61"/>
      <c r="C69" s="61"/>
      <c r="D69" s="19"/>
      <c r="E69" s="19" t="s">
        <v>142</v>
      </c>
      <c r="F69" s="7" t="s">
        <v>179</v>
      </c>
      <c r="G69" s="19">
        <v>2018</v>
      </c>
      <c r="H69" s="12">
        <f t="shared" si="18"/>
        <v>97</v>
      </c>
      <c r="I69" s="12">
        <f>K69+M69+O69+Q69</f>
        <v>97</v>
      </c>
      <c r="J69" s="17">
        <v>97</v>
      </c>
      <c r="K69" s="17">
        <v>97</v>
      </c>
      <c r="L69" s="17">
        <v>0</v>
      </c>
      <c r="M69" s="17">
        <v>0</v>
      </c>
      <c r="N69" s="17">
        <v>0</v>
      </c>
      <c r="O69" s="17">
        <v>0</v>
      </c>
      <c r="P69" s="17">
        <v>0</v>
      </c>
      <c r="Q69" s="17">
        <v>0</v>
      </c>
      <c r="R69" s="23"/>
    </row>
    <row r="70" spans="1:18" ht="63" customHeight="1">
      <c r="A70" s="58" t="s">
        <v>59</v>
      </c>
      <c r="B70" s="60" t="s">
        <v>130</v>
      </c>
      <c r="C70" s="60">
        <v>1.14</v>
      </c>
      <c r="D70" s="16"/>
      <c r="E70" s="16"/>
      <c r="F70" s="7" t="s">
        <v>46</v>
      </c>
      <c r="G70" s="7">
        <v>2015</v>
      </c>
      <c r="H70" s="12">
        <f t="shared" si="18"/>
        <v>2452.1</v>
      </c>
      <c r="I70" s="12">
        <f t="shared" si="16"/>
        <v>2452.1</v>
      </c>
      <c r="J70" s="17">
        <v>122.6</v>
      </c>
      <c r="K70" s="17">
        <v>122.6</v>
      </c>
      <c r="L70" s="17">
        <v>0</v>
      </c>
      <c r="M70" s="17">
        <v>0</v>
      </c>
      <c r="N70" s="17">
        <v>2329.5</v>
      </c>
      <c r="O70" s="17">
        <v>2329.5</v>
      </c>
      <c r="P70" s="17">
        <v>0</v>
      </c>
      <c r="Q70" s="17">
        <v>0</v>
      </c>
      <c r="R70" s="23"/>
    </row>
    <row r="71" spans="1:18" ht="63" customHeight="1">
      <c r="A71" s="62"/>
      <c r="B71" s="63"/>
      <c r="C71" s="63"/>
      <c r="D71" s="22"/>
      <c r="E71" s="22" t="s">
        <v>142</v>
      </c>
      <c r="F71" s="7" t="s">
        <v>45</v>
      </c>
      <c r="G71" s="7">
        <v>2016</v>
      </c>
      <c r="H71" s="12">
        <f t="shared" si="18"/>
        <v>202.9</v>
      </c>
      <c r="I71" s="12">
        <f t="shared" si="16"/>
        <v>202.9</v>
      </c>
      <c r="J71" s="17">
        <f>96+115-8.1</f>
        <v>202.9</v>
      </c>
      <c r="K71" s="17">
        <f>96+115-8.1</f>
        <v>202.9</v>
      </c>
      <c r="L71" s="17">
        <v>0</v>
      </c>
      <c r="M71" s="17">
        <v>0</v>
      </c>
      <c r="N71" s="17">
        <v>0</v>
      </c>
      <c r="O71" s="17">
        <v>0</v>
      </c>
      <c r="P71" s="17">
        <v>0</v>
      </c>
      <c r="Q71" s="17">
        <v>0</v>
      </c>
      <c r="R71" s="23"/>
    </row>
    <row r="72" spans="1:18" ht="100.5" customHeight="1">
      <c r="A72" s="59"/>
      <c r="B72" s="61"/>
      <c r="C72" s="61"/>
      <c r="D72" s="22"/>
      <c r="E72" s="22" t="s">
        <v>142</v>
      </c>
      <c r="F72" s="7" t="s">
        <v>120</v>
      </c>
      <c r="G72" s="7">
        <v>2016</v>
      </c>
      <c r="H72" s="12">
        <f t="shared" si="18"/>
        <v>16.7</v>
      </c>
      <c r="I72" s="12">
        <f t="shared" si="16"/>
        <v>16.7</v>
      </c>
      <c r="J72" s="17">
        <f>20-3.3</f>
        <v>16.7</v>
      </c>
      <c r="K72" s="17">
        <f>20-3.3</f>
        <v>16.7</v>
      </c>
      <c r="L72" s="17">
        <v>0</v>
      </c>
      <c r="M72" s="17">
        <v>0</v>
      </c>
      <c r="N72" s="17">
        <v>0</v>
      </c>
      <c r="O72" s="17">
        <v>0</v>
      </c>
      <c r="P72" s="17">
        <v>0</v>
      </c>
      <c r="Q72" s="17">
        <v>0</v>
      </c>
      <c r="R72" s="23"/>
    </row>
    <row r="73" spans="1:18" ht="45.75" customHeight="1">
      <c r="A73" s="58" t="s">
        <v>60</v>
      </c>
      <c r="B73" s="28" t="s">
        <v>128</v>
      </c>
      <c r="C73" s="60" t="s">
        <v>109</v>
      </c>
      <c r="D73" s="16"/>
      <c r="E73" s="16"/>
      <c r="F73" s="7" t="s">
        <v>45</v>
      </c>
      <c r="G73" s="7">
        <v>2015</v>
      </c>
      <c r="H73" s="12">
        <f t="shared" si="18"/>
        <v>100</v>
      </c>
      <c r="I73" s="12">
        <f t="shared" si="16"/>
        <v>100</v>
      </c>
      <c r="J73" s="17">
        <v>0</v>
      </c>
      <c r="K73" s="17">
        <f>1561.4-1561.4</f>
        <v>0</v>
      </c>
      <c r="L73" s="17">
        <v>0</v>
      </c>
      <c r="M73" s="17">
        <v>0</v>
      </c>
      <c r="N73" s="17">
        <v>100</v>
      </c>
      <c r="O73" s="17">
        <v>100</v>
      </c>
      <c r="P73" s="17">
        <v>0</v>
      </c>
      <c r="Q73" s="17">
        <v>0</v>
      </c>
      <c r="R73" s="23"/>
    </row>
    <row r="74" spans="1:18" ht="63" customHeight="1">
      <c r="A74" s="62"/>
      <c r="B74" s="64" t="s">
        <v>124</v>
      </c>
      <c r="C74" s="61"/>
      <c r="D74" s="19"/>
      <c r="E74" s="19" t="s">
        <v>143</v>
      </c>
      <c r="F74" s="7" t="s">
        <v>45</v>
      </c>
      <c r="G74" s="7">
        <v>2016</v>
      </c>
      <c r="H74" s="12">
        <f t="shared" si="18"/>
        <v>300</v>
      </c>
      <c r="I74" s="12">
        <f t="shared" si="16"/>
        <v>300</v>
      </c>
      <c r="J74" s="17">
        <v>6.8</v>
      </c>
      <c r="K74" s="17">
        <v>6.8</v>
      </c>
      <c r="L74" s="17">
        <v>0</v>
      </c>
      <c r="M74" s="17">
        <v>0</v>
      </c>
      <c r="N74" s="17">
        <f>300-6.8</f>
        <v>293.2</v>
      </c>
      <c r="O74" s="17">
        <f>300-6.8</f>
        <v>293.2</v>
      </c>
      <c r="P74" s="17">
        <v>0</v>
      </c>
      <c r="Q74" s="17">
        <v>0</v>
      </c>
      <c r="R74" s="23"/>
    </row>
    <row r="75" spans="1:18" ht="45.75" customHeight="1">
      <c r="A75" s="59"/>
      <c r="B75" s="65"/>
      <c r="C75" s="29">
        <v>10.89</v>
      </c>
      <c r="D75" s="30">
        <v>117</v>
      </c>
      <c r="E75" s="29"/>
      <c r="F75" s="5" t="s">
        <v>46</v>
      </c>
      <c r="G75" s="6">
        <v>2023</v>
      </c>
      <c r="H75" s="12">
        <f t="shared" si="18"/>
        <v>11872</v>
      </c>
      <c r="I75" s="12">
        <v>11872</v>
      </c>
      <c r="J75" s="17">
        <v>11872</v>
      </c>
      <c r="K75" s="17">
        <v>11872</v>
      </c>
      <c r="L75" s="17">
        <v>0</v>
      </c>
      <c r="M75" s="17">
        <v>0</v>
      </c>
      <c r="N75" s="17">
        <v>0</v>
      </c>
      <c r="O75" s="17">
        <v>0</v>
      </c>
      <c r="P75" s="17">
        <v>0</v>
      </c>
      <c r="Q75" s="17">
        <v>0</v>
      </c>
      <c r="R75" s="23"/>
    </row>
    <row r="76" spans="1:18" ht="60.75" customHeight="1">
      <c r="A76" s="58" t="s">
        <v>61</v>
      </c>
      <c r="B76" s="28" t="s">
        <v>137</v>
      </c>
      <c r="C76" s="7" t="s">
        <v>110</v>
      </c>
      <c r="D76" s="7"/>
      <c r="E76" s="7"/>
      <c r="F76" s="7" t="s">
        <v>45</v>
      </c>
      <c r="G76" s="7">
        <v>2015</v>
      </c>
      <c r="H76" s="12">
        <f t="shared" si="18"/>
        <v>2166</v>
      </c>
      <c r="I76" s="12">
        <f t="shared" si="16"/>
        <v>2166</v>
      </c>
      <c r="J76" s="17">
        <v>0</v>
      </c>
      <c r="K76" s="17">
        <f>1561.4-1561.4</f>
        <v>0</v>
      </c>
      <c r="L76" s="17">
        <v>0</v>
      </c>
      <c r="M76" s="17">
        <v>0</v>
      </c>
      <c r="N76" s="17">
        <v>2166</v>
      </c>
      <c r="O76" s="17">
        <v>2166</v>
      </c>
      <c r="P76" s="17">
        <v>0</v>
      </c>
      <c r="Q76" s="17">
        <v>0</v>
      </c>
      <c r="R76" s="23"/>
    </row>
    <row r="77" spans="1:18" ht="60.75" customHeight="1">
      <c r="A77" s="62"/>
      <c r="B77" s="64" t="s">
        <v>123</v>
      </c>
      <c r="C77" s="29"/>
      <c r="D77" s="30"/>
      <c r="E77" s="29"/>
      <c r="F77" s="5" t="s">
        <v>46</v>
      </c>
      <c r="G77" s="6">
        <v>2021</v>
      </c>
      <c r="H77" s="12">
        <f t="shared" si="18"/>
        <v>42936.3</v>
      </c>
      <c r="I77" s="12">
        <f t="shared" si="16"/>
        <v>0</v>
      </c>
      <c r="J77" s="17">
        <v>10734.1</v>
      </c>
      <c r="K77" s="17">
        <v>0</v>
      </c>
      <c r="L77" s="17">
        <v>0</v>
      </c>
      <c r="M77" s="17">
        <v>0</v>
      </c>
      <c r="N77" s="17">
        <v>32202.2</v>
      </c>
      <c r="O77" s="17">
        <v>0</v>
      </c>
      <c r="P77" s="17">
        <v>0</v>
      </c>
      <c r="Q77" s="17">
        <v>0</v>
      </c>
      <c r="R77" s="23"/>
    </row>
    <row r="78" spans="1:18" ht="60.75" customHeight="1">
      <c r="A78" s="62"/>
      <c r="B78" s="80"/>
      <c r="C78" s="29">
        <v>11.58</v>
      </c>
      <c r="D78" s="30">
        <v>258</v>
      </c>
      <c r="E78" s="29"/>
      <c r="F78" s="5"/>
      <c r="G78" s="6">
        <v>2022</v>
      </c>
      <c r="H78" s="12">
        <f t="shared" si="18"/>
        <v>44513.7</v>
      </c>
      <c r="I78" s="12">
        <f>K78+M78+O78+Q78</f>
        <v>0</v>
      </c>
      <c r="J78" s="17">
        <v>11128.4</v>
      </c>
      <c r="K78" s="17">
        <v>0</v>
      </c>
      <c r="L78" s="17">
        <v>0</v>
      </c>
      <c r="M78" s="17">
        <v>0</v>
      </c>
      <c r="N78" s="17">
        <v>33385.3</v>
      </c>
      <c r="O78" s="17">
        <v>0</v>
      </c>
      <c r="P78" s="17">
        <v>0</v>
      </c>
      <c r="Q78" s="17">
        <v>0</v>
      </c>
      <c r="R78" s="23"/>
    </row>
    <row r="79" spans="1:18" ht="60.75" customHeight="1">
      <c r="A79" s="62"/>
      <c r="B79" s="80"/>
      <c r="C79" s="29"/>
      <c r="D79" s="30"/>
      <c r="E79" s="29" t="s">
        <v>142</v>
      </c>
      <c r="F79" s="5" t="s">
        <v>45</v>
      </c>
      <c r="G79" s="6">
        <v>2020</v>
      </c>
      <c r="H79" s="12">
        <f t="shared" si="18"/>
        <v>97</v>
      </c>
      <c r="I79" s="12">
        <f>K79+M79+O79+Q79</f>
        <v>97</v>
      </c>
      <c r="J79" s="17">
        <v>97</v>
      </c>
      <c r="K79" s="17">
        <v>97</v>
      </c>
      <c r="L79" s="17">
        <v>0</v>
      </c>
      <c r="M79" s="17">
        <v>0</v>
      </c>
      <c r="N79" s="17">
        <v>0</v>
      </c>
      <c r="O79" s="17">
        <v>0</v>
      </c>
      <c r="P79" s="17">
        <v>0</v>
      </c>
      <c r="Q79" s="17">
        <v>0</v>
      </c>
      <c r="R79" s="23"/>
    </row>
    <row r="80" spans="1:18" ht="60.75" customHeight="1">
      <c r="A80" s="62"/>
      <c r="B80" s="80"/>
      <c r="C80" s="7" t="s">
        <v>110</v>
      </c>
      <c r="D80" s="7"/>
      <c r="E80" s="7" t="s">
        <v>144</v>
      </c>
      <c r="F80" s="5" t="s">
        <v>45</v>
      </c>
      <c r="G80" s="6">
        <v>2016</v>
      </c>
      <c r="H80" s="12">
        <f t="shared" si="18"/>
        <v>300</v>
      </c>
      <c r="I80" s="12">
        <f t="shared" si="16"/>
        <v>300</v>
      </c>
      <c r="J80" s="17">
        <v>0</v>
      </c>
      <c r="K80" s="17">
        <v>0</v>
      </c>
      <c r="L80" s="17">
        <v>0</v>
      </c>
      <c r="M80" s="17">
        <v>0</v>
      </c>
      <c r="N80" s="17">
        <v>300</v>
      </c>
      <c r="O80" s="17">
        <v>300</v>
      </c>
      <c r="P80" s="17">
        <v>0</v>
      </c>
      <c r="Q80" s="17">
        <v>0</v>
      </c>
      <c r="R80" s="23"/>
    </row>
    <row r="81" spans="1:18" ht="60.75" customHeight="1">
      <c r="A81" s="59"/>
      <c r="B81" s="65"/>
      <c r="C81" s="7">
        <v>11.58</v>
      </c>
      <c r="D81" s="7"/>
      <c r="E81" s="7" t="s">
        <v>142</v>
      </c>
      <c r="F81" s="5" t="s">
        <v>45</v>
      </c>
      <c r="G81" s="6">
        <v>2017</v>
      </c>
      <c r="H81" s="12">
        <f aca="true" t="shared" si="19" ref="H81:I89">J81+L81+N81+P81</f>
        <v>777</v>
      </c>
      <c r="I81" s="12">
        <f t="shared" si="19"/>
        <v>777</v>
      </c>
      <c r="J81" s="17">
        <v>777</v>
      </c>
      <c r="K81" s="17">
        <v>777</v>
      </c>
      <c r="L81" s="17">
        <v>0</v>
      </c>
      <c r="M81" s="17">
        <v>0</v>
      </c>
      <c r="N81" s="17">
        <v>0</v>
      </c>
      <c r="O81" s="17">
        <v>0</v>
      </c>
      <c r="P81" s="17">
        <v>0</v>
      </c>
      <c r="Q81" s="17">
        <v>0</v>
      </c>
      <c r="R81" s="23"/>
    </row>
    <row r="82" spans="1:18" ht="78.75">
      <c r="A82" s="20" t="s">
        <v>62</v>
      </c>
      <c r="B82" s="7" t="s">
        <v>115</v>
      </c>
      <c r="C82" s="7">
        <v>23.53</v>
      </c>
      <c r="D82" s="7"/>
      <c r="E82" s="7"/>
      <c r="F82" s="7" t="s">
        <v>120</v>
      </c>
      <c r="G82" s="7">
        <v>2015</v>
      </c>
      <c r="H82" s="12">
        <f t="shared" si="19"/>
        <v>15.9</v>
      </c>
      <c r="I82" s="12">
        <f t="shared" si="19"/>
        <v>15.9</v>
      </c>
      <c r="J82" s="17">
        <v>15.9</v>
      </c>
      <c r="K82" s="17">
        <v>15.9</v>
      </c>
      <c r="L82" s="17">
        <v>0</v>
      </c>
      <c r="M82" s="17">
        <v>0</v>
      </c>
      <c r="N82" s="17">
        <v>0</v>
      </c>
      <c r="O82" s="17">
        <v>0</v>
      </c>
      <c r="P82" s="17">
        <v>0</v>
      </c>
      <c r="Q82" s="17">
        <v>0</v>
      </c>
      <c r="R82" s="23"/>
    </row>
    <row r="83" spans="1:18" ht="78.75">
      <c r="A83" s="20" t="s">
        <v>63</v>
      </c>
      <c r="B83" s="7" t="s">
        <v>116</v>
      </c>
      <c r="C83" s="7">
        <v>8.81</v>
      </c>
      <c r="D83" s="7"/>
      <c r="E83" s="7"/>
      <c r="F83" s="7" t="s">
        <v>120</v>
      </c>
      <c r="G83" s="7">
        <v>2015</v>
      </c>
      <c r="H83" s="12">
        <f t="shared" si="19"/>
        <v>15.9</v>
      </c>
      <c r="I83" s="12">
        <f t="shared" si="19"/>
        <v>15.9</v>
      </c>
      <c r="J83" s="17">
        <v>15.9</v>
      </c>
      <c r="K83" s="17">
        <v>15.9</v>
      </c>
      <c r="L83" s="17">
        <v>0</v>
      </c>
      <c r="M83" s="17">
        <v>0</v>
      </c>
      <c r="N83" s="17">
        <v>0</v>
      </c>
      <c r="O83" s="17">
        <v>0</v>
      </c>
      <c r="P83" s="17">
        <v>0</v>
      </c>
      <c r="Q83" s="17">
        <v>0</v>
      </c>
      <c r="R83" s="23"/>
    </row>
    <row r="84" spans="1:18" ht="78.75">
      <c r="A84" s="20" t="s">
        <v>64</v>
      </c>
      <c r="B84" s="7" t="s">
        <v>117</v>
      </c>
      <c r="C84" s="7">
        <v>4.23</v>
      </c>
      <c r="D84" s="7"/>
      <c r="E84" s="7"/>
      <c r="F84" s="7" t="s">
        <v>120</v>
      </c>
      <c r="G84" s="7">
        <v>2015</v>
      </c>
      <c r="H84" s="12">
        <f t="shared" si="19"/>
        <v>15.9</v>
      </c>
      <c r="I84" s="12">
        <f t="shared" si="19"/>
        <v>15.9</v>
      </c>
      <c r="J84" s="17">
        <v>15.9</v>
      </c>
      <c r="K84" s="17">
        <v>15.9</v>
      </c>
      <c r="L84" s="17">
        <v>0</v>
      </c>
      <c r="M84" s="17">
        <v>0</v>
      </c>
      <c r="N84" s="17">
        <v>0</v>
      </c>
      <c r="O84" s="17">
        <v>0</v>
      </c>
      <c r="P84" s="17">
        <v>0</v>
      </c>
      <c r="Q84" s="17">
        <v>0</v>
      </c>
      <c r="R84" s="23"/>
    </row>
    <row r="85" spans="1:18" ht="52.5" customHeight="1">
      <c r="A85" s="20" t="s">
        <v>65</v>
      </c>
      <c r="B85" s="7" t="s">
        <v>118</v>
      </c>
      <c r="C85" s="7">
        <v>2.88</v>
      </c>
      <c r="D85" s="7"/>
      <c r="E85" s="7"/>
      <c r="F85" s="7" t="s">
        <v>120</v>
      </c>
      <c r="G85" s="7">
        <v>2015</v>
      </c>
      <c r="H85" s="12">
        <f t="shared" si="19"/>
        <v>16</v>
      </c>
      <c r="I85" s="12">
        <f t="shared" si="19"/>
        <v>16</v>
      </c>
      <c r="J85" s="17">
        <v>16</v>
      </c>
      <c r="K85" s="17">
        <v>16</v>
      </c>
      <c r="L85" s="17">
        <v>0</v>
      </c>
      <c r="M85" s="17">
        <v>0</v>
      </c>
      <c r="N85" s="17">
        <v>0</v>
      </c>
      <c r="O85" s="17">
        <v>0</v>
      </c>
      <c r="P85" s="17">
        <v>0</v>
      </c>
      <c r="Q85" s="17">
        <v>0</v>
      </c>
      <c r="R85" s="23"/>
    </row>
    <row r="86" spans="1:18" ht="52.5" customHeight="1">
      <c r="A86" s="58" t="s">
        <v>66</v>
      </c>
      <c r="B86" s="60" t="s">
        <v>170</v>
      </c>
      <c r="C86" s="7">
        <v>7.422</v>
      </c>
      <c r="D86" s="16">
        <v>227</v>
      </c>
      <c r="E86" s="60"/>
      <c r="F86" s="7" t="s">
        <v>46</v>
      </c>
      <c r="G86" s="7">
        <v>2018</v>
      </c>
      <c r="H86" s="12">
        <f>J86+L86+N86+P86</f>
        <v>38982.8</v>
      </c>
      <c r="I86" s="12">
        <f>K86+M86+O86+Q86</f>
        <v>38982.8</v>
      </c>
      <c r="J86" s="17">
        <v>0</v>
      </c>
      <c r="K86" s="17">
        <v>0</v>
      </c>
      <c r="L86" s="17">
        <v>0</v>
      </c>
      <c r="M86" s="17">
        <v>0</v>
      </c>
      <c r="N86" s="17">
        <v>0</v>
      </c>
      <c r="O86" s="17">
        <v>0</v>
      </c>
      <c r="P86" s="17">
        <v>38982.8</v>
      </c>
      <c r="Q86" s="17">
        <v>38982.8</v>
      </c>
      <c r="R86" s="23"/>
    </row>
    <row r="87" spans="1:18" ht="45" customHeight="1">
      <c r="A87" s="59"/>
      <c r="B87" s="61"/>
      <c r="C87" s="7">
        <f>8.459+11.747</f>
        <v>20.206</v>
      </c>
      <c r="D87" s="7">
        <v>624</v>
      </c>
      <c r="E87" s="61"/>
      <c r="F87" s="7" t="s">
        <v>46</v>
      </c>
      <c r="G87" s="7">
        <v>2019</v>
      </c>
      <c r="H87" s="12">
        <f t="shared" si="19"/>
        <v>78779.4</v>
      </c>
      <c r="I87" s="12">
        <f t="shared" si="19"/>
        <v>78779.4</v>
      </c>
      <c r="J87" s="17">
        <v>0</v>
      </c>
      <c r="K87" s="17">
        <v>0</v>
      </c>
      <c r="L87" s="17">
        <v>0</v>
      </c>
      <c r="M87" s="17">
        <v>0</v>
      </c>
      <c r="N87" s="17">
        <v>0</v>
      </c>
      <c r="O87" s="17">
        <v>0</v>
      </c>
      <c r="P87" s="17">
        <v>78779.4</v>
      </c>
      <c r="Q87" s="17">
        <v>78779.4</v>
      </c>
      <c r="R87" s="23"/>
    </row>
    <row r="88" spans="1:18" ht="45" customHeight="1">
      <c r="A88" s="58" t="s">
        <v>67</v>
      </c>
      <c r="B88" s="60" t="s">
        <v>171</v>
      </c>
      <c r="C88" s="7">
        <v>2.898</v>
      </c>
      <c r="D88" s="16">
        <v>65</v>
      </c>
      <c r="E88" s="60"/>
      <c r="F88" s="7" t="s">
        <v>46</v>
      </c>
      <c r="G88" s="7">
        <v>2018</v>
      </c>
      <c r="H88" s="12">
        <f>J88+L88+N88+P88</f>
        <v>14607.7</v>
      </c>
      <c r="I88" s="12">
        <f>K88+M88+O88+Q88</f>
        <v>14607.7</v>
      </c>
      <c r="J88" s="17">
        <v>0</v>
      </c>
      <c r="K88" s="17">
        <v>0</v>
      </c>
      <c r="L88" s="17">
        <v>0</v>
      </c>
      <c r="M88" s="17">
        <v>0</v>
      </c>
      <c r="N88" s="17">
        <v>0</v>
      </c>
      <c r="O88" s="17">
        <v>0</v>
      </c>
      <c r="P88" s="17">
        <v>14607.7</v>
      </c>
      <c r="Q88" s="17">
        <v>14607.7</v>
      </c>
      <c r="R88" s="23"/>
    </row>
    <row r="89" spans="1:18" ht="49.5" customHeight="1">
      <c r="A89" s="59"/>
      <c r="B89" s="61"/>
      <c r="C89" s="7">
        <f>4.933+0.363</f>
        <v>5.296</v>
      </c>
      <c r="D89" s="7">
        <v>138</v>
      </c>
      <c r="E89" s="61"/>
      <c r="F89" s="7" t="s">
        <v>46</v>
      </c>
      <c r="G89" s="7">
        <v>2019</v>
      </c>
      <c r="H89" s="12">
        <f t="shared" si="19"/>
        <v>19918.9</v>
      </c>
      <c r="I89" s="12">
        <f t="shared" si="19"/>
        <v>19918.9</v>
      </c>
      <c r="J89" s="17">
        <v>0</v>
      </c>
      <c r="K89" s="17">
        <v>0</v>
      </c>
      <c r="L89" s="17">
        <v>0</v>
      </c>
      <c r="M89" s="17">
        <v>0</v>
      </c>
      <c r="N89" s="17">
        <v>0</v>
      </c>
      <c r="O89" s="17">
        <v>0</v>
      </c>
      <c r="P89" s="17">
        <v>19918.9</v>
      </c>
      <c r="Q89" s="17">
        <v>19918.9</v>
      </c>
      <c r="R89" s="23"/>
    </row>
    <row r="90" spans="1:18" ht="108.75" customHeight="1">
      <c r="A90" s="31" t="s">
        <v>68</v>
      </c>
      <c r="B90" s="16" t="s">
        <v>174</v>
      </c>
      <c r="C90" s="16">
        <v>27</v>
      </c>
      <c r="D90" s="16">
        <f>25*C90</f>
        <v>675</v>
      </c>
      <c r="E90" s="16"/>
      <c r="F90" s="7" t="s">
        <v>45</v>
      </c>
      <c r="G90" s="7">
        <v>2022</v>
      </c>
      <c r="H90" s="12">
        <f>J90+L90+N90+P90</f>
        <v>29700</v>
      </c>
      <c r="I90" s="12">
        <f>K90+M90+O90+Q90</f>
        <v>0</v>
      </c>
      <c r="J90" s="17">
        <v>7425</v>
      </c>
      <c r="K90" s="17">
        <v>0</v>
      </c>
      <c r="L90" s="17">
        <v>0</v>
      </c>
      <c r="M90" s="17">
        <v>0</v>
      </c>
      <c r="N90" s="17">
        <v>22275</v>
      </c>
      <c r="O90" s="17">
        <v>0</v>
      </c>
      <c r="P90" s="17">
        <v>0</v>
      </c>
      <c r="Q90" s="17">
        <v>0</v>
      </c>
      <c r="R90" s="16" t="s">
        <v>96</v>
      </c>
    </row>
    <row r="91" spans="1:18" ht="49.5" customHeight="1">
      <c r="A91" s="58" t="s">
        <v>69</v>
      </c>
      <c r="B91" s="60" t="s">
        <v>119</v>
      </c>
      <c r="C91" s="16"/>
      <c r="D91" s="16"/>
      <c r="E91" s="16"/>
      <c r="F91" s="7" t="s">
        <v>46</v>
      </c>
      <c r="G91" s="7">
        <v>2021</v>
      </c>
      <c r="H91" s="12">
        <f>J91+L91+N91+P91</f>
        <v>33028</v>
      </c>
      <c r="I91" s="12">
        <f>K91+M91+O91+Q91</f>
        <v>0</v>
      </c>
      <c r="J91" s="17">
        <v>330.3</v>
      </c>
      <c r="K91" s="17">
        <v>0</v>
      </c>
      <c r="L91" s="17">
        <v>0</v>
      </c>
      <c r="M91" s="17">
        <v>0</v>
      </c>
      <c r="N91" s="17">
        <v>32697.7</v>
      </c>
      <c r="O91" s="17">
        <v>0</v>
      </c>
      <c r="P91" s="17">
        <v>0</v>
      </c>
      <c r="Q91" s="17">
        <v>0</v>
      </c>
      <c r="R91" s="23"/>
    </row>
    <row r="92" spans="1:18" ht="49.5" customHeight="1">
      <c r="A92" s="59"/>
      <c r="B92" s="61"/>
      <c r="C92" s="16">
        <v>12.58</v>
      </c>
      <c r="D92" s="16">
        <f>25*C92</f>
        <v>314.5</v>
      </c>
      <c r="E92" s="16"/>
      <c r="F92" s="7"/>
      <c r="G92" s="7">
        <v>2022</v>
      </c>
      <c r="H92" s="12">
        <f aca="true" t="shared" si="20" ref="H92:H102">J92+L92+N92+P92</f>
        <v>34241.4</v>
      </c>
      <c r="I92" s="12">
        <f aca="true" t="shared" si="21" ref="I92:I102">K92+M92+O92+Q92</f>
        <v>0</v>
      </c>
      <c r="J92" s="17">
        <v>342.4</v>
      </c>
      <c r="K92" s="17">
        <v>0</v>
      </c>
      <c r="L92" s="17">
        <v>0</v>
      </c>
      <c r="M92" s="17">
        <v>0</v>
      </c>
      <c r="N92" s="17">
        <v>33899</v>
      </c>
      <c r="O92" s="17">
        <v>0</v>
      </c>
      <c r="P92" s="17">
        <v>0</v>
      </c>
      <c r="Q92" s="17">
        <v>0</v>
      </c>
      <c r="R92" s="23"/>
    </row>
    <row r="93" spans="1:18" ht="47.25" customHeight="1">
      <c r="A93" s="58" t="s">
        <v>70</v>
      </c>
      <c r="B93" s="60" t="s">
        <v>192</v>
      </c>
      <c r="C93" s="16">
        <v>1.5</v>
      </c>
      <c r="D93" s="16">
        <f>25*C93</f>
        <v>37.5</v>
      </c>
      <c r="E93" s="7" t="s">
        <v>142</v>
      </c>
      <c r="F93" s="7" t="s">
        <v>45</v>
      </c>
      <c r="G93" s="7">
        <v>2021</v>
      </c>
      <c r="H93" s="12">
        <f t="shared" si="20"/>
        <v>5233.6</v>
      </c>
      <c r="I93" s="12">
        <f t="shared" si="21"/>
        <v>5233.6</v>
      </c>
      <c r="J93" s="17">
        <f>6932.2-1698.6</f>
        <v>5233.6</v>
      </c>
      <c r="K93" s="17">
        <v>5233.6</v>
      </c>
      <c r="L93" s="17">
        <v>0</v>
      </c>
      <c r="M93" s="17">
        <v>0</v>
      </c>
      <c r="N93" s="17">
        <v>0</v>
      </c>
      <c r="O93" s="17">
        <v>0</v>
      </c>
      <c r="P93" s="17">
        <v>0</v>
      </c>
      <c r="Q93" s="17">
        <v>0</v>
      </c>
      <c r="R93" s="21" t="s">
        <v>96</v>
      </c>
    </row>
    <row r="94" spans="1:18" ht="47.25" customHeight="1">
      <c r="A94" s="62"/>
      <c r="B94" s="63"/>
      <c r="C94" s="16"/>
      <c r="D94" s="16"/>
      <c r="E94" s="7"/>
      <c r="F94" s="7"/>
      <c r="G94" s="7">
        <v>2021</v>
      </c>
      <c r="H94" s="12">
        <f t="shared" si="20"/>
        <v>18530</v>
      </c>
      <c r="I94" s="12">
        <f t="shared" si="21"/>
        <v>0</v>
      </c>
      <c r="J94" s="17">
        <v>4632.5</v>
      </c>
      <c r="K94" s="17">
        <v>0</v>
      </c>
      <c r="L94" s="17">
        <v>0</v>
      </c>
      <c r="M94" s="17">
        <v>0</v>
      </c>
      <c r="N94" s="17">
        <v>13897.5</v>
      </c>
      <c r="O94" s="17">
        <v>0</v>
      </c>
      <c r="P94" s="17">
        <v>0</v>
      </c>
      <c r="Q94" s="17">
        <v>0</v>
      </c>
      <c r="R94" s="23"/>
    </row>
    <row r="95" spans="1:18" ht="47.25" customHeight="1">
      <c r="A95" s="59"/>
      <c r="B95" s="61"/>
      <c r="C95" s="16">
        <v>1.5</v>
      </c>
      <c r="D95" s="16">
        <f>25*C95</f>
        <v>37.5</v>
      </c>
      <c r="E95" s="7"/>
      <c r="F95" s="7"/>
      <c r="G95" s="7">
        <v>2022</v>
      </c>
      <c r="H95" s="12">
        <f t="shared" si="20"/>
        <v>19210</v>
      </c>
      <c r="I95" s="12">
        <f t="shared" si="21"/>
        <v>0</v>
      </c>
      <c r="J95" s="17">
        <v>4802.5</v>
      </c>
      <c r="K95" s="17">
        <v>0</v>
      </c>
      <c r="L95" s="17">
        <v>0</v>
      </c>
      <c r="M95" s="17">
        <v>0</v>
      </c>
      <c r="N95" s="17">
        <v>14407.5</v>
      </c>
      <c r="O95" s="17">
        <v>0</v>
      </c>
      <c r="P95" s="17">
        <v>0</v>
      </c>
      <c r="Q95" s="17">
        <v>0</v>
      </c>
      <c r="R95" s="23"/>
    </row>
    <row r="96" spans="1:18" ht="47.25" customHeight="1">
      <c r="A96" s="58" t="s">
        <v>71</v>
      </c>
      <c r="B96" s="60" t="s">
        <v>185</v>
      </c>
      <c r="C96" s="16"/>
      <c r="D96" s="16"/>
      <c r="E96" s="7"/>
      <c r="F96" s="7"/>
      <c r="G96" s="7">
        <v>2021</v>
      </c>
      <c r="H96" s="12">
        <f t="shared" si="20"/>
        <v>300</v>
      </c>
      <c r="I96" s="12">
        <f t="shared" si="21"/>
        <v>0</v>
      </c>
      <c r="J96" s="17">
        <f>300</f>
        <v>300</v>
      </c>
      <c r="K96" s="17">
        <v>0</v>
      </c>
      <c r="L96" s="17">
        <v>0</v>
      </c>
      <c r="M96" s="17">
        <v>0</v>
      </c>
      <c r="N96" s="17">
        <v>0</v>
      </c>
      <c r="O96" s="17">
        <v>0</v>
      </c>
      <c r="P96" s="17">
        <v>0</v>
      </c>
      <c r="Q96" s="17">
        <v>0</v>
      </c>
      <c r="R96" s="24" t="s">
        <v>189</v>
      </c>
    </row>
    <row r="97" spans="1:18" ht="47.25" customHeight="1">
      <c r="A97" s="62"/>
      <c r="B97" s="63"/>
      <c r="C97" s="16"/>
      <c r="D97" s="16"/>
      <c r="E97" s="7"/>
      <c r="F97" s="7"/>
      <c r="G97" s="7">
        <v>2021</v>
      </c>
      <c r="H97" s="12">
        <f>J97+L97+N97+P97</f>
        <v>4110.8</v>
      </c>
      <c r="I97" s="12">
        <f>K97+M97+O97+Q97</f>
        <v>0</v>
      </c>
      <c r="J97" s="17">
        <f>4110.8</f>
        <v>4110.8</v>
      </c>
      <c r="K97" s="17">
        <v>0</v>
      </c>
      <c r="L97" s="17">
        <v>0</v>
      </c>
      <c r="M97" s="17">
        <v>0</v>
      </c>
      <c r="N97" s="17">
        <v>0</v>
      </c>
      <c r="O97" s="17">
        <v>0</v>
      </c>
      <c r="P97" s="17">
        <v>0</v>
      </c>
      <c r="Q97" s="17">
        <v>0</v>
      </c>
      <c r="R97" s="23"/>
    </row>
    <row r="98" spans="1:18" ht="35.25" customHeight="1">
      <c r="A98" s="59"/>
      <c r="B98" s="61"/>
      <c r="C98" s="7">
        <v>4.725</v>
      </c>
      <c r="D98" s="16">
        <f>25*C98</f>
        <v>118.125</v>
      </c>
      <c r="E98" s="7"/>
      <c r="F98" s="7" t="s">
        <v>45</v>
      </c>
      <c r="G98" s="7">
        <v>2022</v>
      </c>
      <c r="H98" s="12">
        <f t="shared" si="20"/>
        <v>21357</v>
      </c>
      <c r="I98" s="12">
        <f t="shared" si="21"/>
        <v>0</v>
      </c>
      <c r="J98" s="17">
        <v>5339.3</v>
      </c>
      <c r="K98" s="17">
        <v>0</v>
      </c>
      <c r="L98" s="17">
        <v>0</v>
      </c>
      <c r="M98" s="17">
        <v>0</v>
      </c>
      <c r="N98" s="17">
        <v>16017.7</v>
      </c>
      <c r="O98" s="17">
        <v>0</v>
      </c>
      <c r="P98" s="17">
        <v>0</v>
      </c>
      <c r="Q98" s="17">
        <v>0</v>
      </c>
      <c r="R98" s="23"/>
    </row>
    <row r="99" spans="1:18" ht="35.25" customHeight="1">
      <c r="A99" s="58" t="s">
        <v>72</v>
      </c>
      <c r="B99" s="60" t="s">
        <v>190</v>
      </c>
      <c r="C99" s="16">
        <v>3.3</v>
      </c>
      <c r="D99" s="16">
        <f>C99*25</f>
        <v>82.5</v>
      </c>
      <c r="E99" s="7"/>
      <c r="F99" s="7" t="s">
        <v>45</v>
      </c>
      <c r="G99" s="7">
        <v>2021</v>
      </c>
      <c r="H99" s="12">
        <f t="shared" si="20"/>
        <v>300</v>
      </c>
      <c r="I99" s="12">
        <f t="shared" si="21"/>
        <v>0</v>
      </c>
      <c r="J99" s="17">
        <v>300</v>
      </c>
      <c r="K99" s="17">
        <v>0</v>
      </c>
      <c r="L99" s="17">
        <v>0</v>
      </c>
      <c r="M99" s="17">
        <v>0</v>
      </c>
      <c r="N99" s="17">
        <v>0</v>
      </c>
      <c r="O99" s="17">
        <v>0</v>
      </c>
      <c r="P99" s="17">
        <v>0</v>
      </c>
      <c r="Q99" s="17">
        <v>0</v>
      </c>
      <c r="R99" s="24" t="s">
        <v>189</v>
      </c>
    </row>
    <row r="100" spans="1:18" ht="35.25" customHeight="1">
      <c r="A100" s="59"/>
      <c r="B100" s="61"/>
      <c r="C100" s="16"/>
      <c r="D100" s="16"/>
      <c r="E100" s="7"/>
      <c r="F100" s="7"/>
      <c r="G100" s="7">
        <v>2021</v>
      </c>
      <c r="H100" s="12">
        <f>J100+L100+N100+P100</f>
        <v>2871</v>
      </c>
      <c r="I100" s="12">
        <f>K100+M100+O100+Q100</f>
        <v>0</v>
      </c>
      <c r="J100" s="17">
        <v>717.8</v>
      </c>
      <c r="K100" s="17">
        <v>0</v>
      </c>
      <c r="L100" s="17">
        <v>0</v>
      </c>
      <c r="M100" s="17">
        <v>0</v>
      </c>
      <c r="N100" s="17">
        <f>2871-717.8</f>
        <v>2153.2</v>
      </c>
      <c r="O100" s="17">
        <v>0</v>
      </c>
      <c r="P100" s="17">
        <v>0</v>
      </c>
      <c r="Q100" s="17">
        <v>0</v>
      </c>
      <c r="R100" s="23"/>
    </row>
    <row r="101" spans="1:18" ht="35.25" customHeight="1">
      <c r="A101" s="31" t="s">
        <v>73</v>
      </c>
      <c r="B101" s="16" t="s">
        <v>184</v>
      </c>
      <c r="C101" s="16">
        <v>0.175</v>
      </c>
      <c r="D101" s="16">
        <f>C101*25</f>
        <v>4.375</v>
      </c>
      <c r="E101" s="7"/>
      <c r="F101" s="7" t="s">
        <v>45</v>
      </c>
      <c r="G101" s="7">
        <v>2021</v>
      </c>
      <c r="H101" s="12">
        <f t="shared" si="20"/>
        <v>1343.8</v>
      </c>
      <c r="I101" s="12">
        <f t="shared" si="21"/>
        <v>0</v>
      </c>
      <c r="J101" s="17">
        <v>336</v>
      </c>
      <c r="K101" s="17">
        <v>0</v>
      </c>
      <c r="L101" s="17">
        <v>0</v>
      </c>
      <c r="M101" s="17">
        <v>0</v>
      </c>
      <c r="N101" s="17">
        <v>1007.8</v>
      </c>
      <c r="O101" s="17">
        <v>0</v>
      </c>
      <c r="P101" s="17">
        <v>0</v>
      </c>
      <c r="Q101" s="17">
        <v>0</v>
      </c>
      <c r="R101" s="23"/>
    </row>
    <row r="102" spans="1:18" ht="35.25" customHeight="1">
      <c r="A102" s="31" t="s">
        <v>74</v>
      </c>
      <c r="B102" s="16" t="s">
        <v>187</v>
      </c>
      <c r="C102" s="16"/>
      <c r="D102" s="16"/>
      <c r="E102" s="7"/>
      <c r="F102" s="7" t="s">
        <v>45</v>
      </c>
      <c r="G102" s="7">
        <v>2021</v>
      </c>
      <c r="H102" s="12">
        <f t="shared" si="20"/>
        <v>300</v>
      </c>
      <c r="I102" s="12">
        <f t="shared" si="21"/>
        <v>0</v>
      </c>
      <c r="J102" s="17">
        <v>300</v>
      </c>
      <c r="K102" s="17">
        <v>0</v>
      </c>
      <c r="L102" s="17">
        <v>0</v>
      </c>
      <c r="M102" s="17">
        <v>0</v>
      </c>
      <c r="N102" s="17">
        <v>0</v>
      </c>
      <c r="O102" s="17">
        <v>0</v>
      </c>
      <c r="P102" s="17">
        <v>0</v>
      </c>
      <c r="Q102" s="17">
        <v>0</v>
      </c>
      <c r="R102" s="24" t="s">
        <v>189</v>
      </c>
    </row>
    <row r="103" spans="1:18" ht="52.5" customHeight="1">
      <c r="A103" s="31" t="s">
        <v>75</v>
      </c>
      <c r="B103" s="16" t="s">
        <v>188</v>
      </c>
      <c r="C103" s="16"/>
      <c r="D103" s="16"/>
      <c r="E103" s="7"/>
      <c r="F103" s="7" t="s">
        <v>45</v>
      </c>
      <c r="G103" s="7">
        <v>2022</v>
      </c>
      <c r="H103" s="12">
        <f aca="true" t="shared" si="22" ref="H103:H112">J103+L103+N103+P103</f>
        <v>5155.2</v>
      </c>
      <c r="I103" s="12">
        <f>K103+M103+O103+Q103</f>
        <v>0</v>
      </c>
      <c r="J103" s="17">
        <v>5155.2</v>
      </c>
      <c r="K103" s="17">
        <v>0</v>
      </c>
      <c r="L103" s="17">
        <v>0</v>
      </c>
      <c r="M103" s="17">
        <v>0</v>
      </c>
      <c r="N103" s="17">
        <v>0</v>
      </c>
      <c r="O103" s="17">
        <v>0</v>
      </c>
      <c r="P103" s="17">
        <v>0</v>
      </c>
      <c r="Q103" s="17">
        <v>0</v>
      </c>
      <c r="R103" s="23"/>
    </row>
    <row r="104" spans="1:18" ht="42.75" customHeight="1">
      <c r="A104" s="58" t="s">
        <v>169</v>
      </c>
      <c r="B104" s="60" t="s">
        <v>186</v>
      </c>
      <c r="C104" s="22"/>
      <c r="D104" s="16"/>
      <c r="E104" s="7"/>
      <c r="F104" s="7"/>
      <c r="G104" s="7">
        <v>2021</v>
      </c>
      <c r="H104" s="12">
        <f t="shared" si="22"/>
        <v>300</v>
      </c>
      <c r="I104" s="12">
        <f>K104+M104+O104+Q104</f>
        <v>0</v>
      </c>
      <c r="J104" s="17">
        <v>300</v>
      </c>
      <c r="K104" s="17">
        <v>0</v>
      </c>
      <c r="L104" s="17">
        <v>0</v>
      </c>
      <c r="M104" s="17">
        <v>0</v>
      </c>
      <c r="N104" s="17">
        <v>0</v>
      </c>
      <c r="O104" s="17">
        <v>0</v>
      </c>
      <c r="P104" s="17">
        <v>0</v>
      </c>
      <c r="Q104" s="17">
        <v>0</v>
      </c>
      <c r="R104" s="24" t="s">
        <v>189</v>
      </c>
    </row>
    <row r="105" spans="1:18" ht="42.75" customHeight="1">
      <c r="A105" s="62"/>
      <c r="B105" s="63"/>
      <c r="C105" s="22"/>
      <c r="D105" s="16"/>
      <c r="E105" s="7"/>
      <c r="F105" s="7"/>
      <c r="G105" s="7">
        <v>2021</v>
      </c>
      <c r="H105" s="12">
        <f t="shared" si="22"/>
        <v>4673.6</v>
      </c>
      <c r="I105" s="12">
        <f>K105+M105+O105+Q105</f>
        <v>0</v>
      </c>
      <c r="J105" s="17">
        <v>4673.6</v>
      </c>
      <c r="K105" s="17">
        <v>0</v>
      </c>
      <c r="L105" s="17">
        <v>0</v>
      </c>
      <c r="M105" s="17">
        <v>0</v>
      </c>
      <c r="N105" s="17">
        <v>0</v>
      </c>
      <c r="O105" s="17">
        <v>0</v>
      </c>
      <c r="P105" s="17">
        <v>0</v>
      </c>
      <c r="Q105" s="17">
        <v>0</v>
      </c>
      <c r="R105" s="23"/>
    </row>
    <row r="106" spans="1:18" ht="35.25" customHeight="1">
      <c r="A106" s="59"/>
      <c r="B106" s="61"/>
      <c r="C106" s="16">
        <v>5.372</v>
      </c>
      <c r="D106" s="16">
        <f>25*C106</f>
        <v>134.3</v>
      </c>
      <c r="E106" s="7"/>
      <c r="F106" s="7" t="s">
        <v>45</v>
      </c>
      <c r="G106" s="7">
        <v>2023</v>
      </c>
      <c r="H106" s="12">
        <f t="shared" si="22"/>
        <v>6312.1</v>
      </c>
      <c r="I106" s="12">
        <v>6312.1</v>
      </c>
      <c r="J106" s="17">
        <v>6312.1</v>
      </c>
      <c r="K106" s="17">
        <v>6312.1</v>
      </c>
      <c r="L106" s="17">
        <v>0</v>
      </c>
      <c r="M106" s="17">
        <v>0</v>
      </c>
      <c r="N106" s="17">
        <v>0</v>
      </c>
      <c r="O106" s="17">
        <v>0</v>
      </c>
      <c r="P106" s="17">
        <v>0</v>
      </c>
      <c r="Q106" s="17">
        <v>0</v>
      </c>
      <c r="R106" s="23"/>
    </row>
    <row r="107" spans="1:18" ht="35.25" customHeight="1">
      <c r="A107" s="31" t="s">
        <v>76</v>
      </c>
      <c r="B107" s="16" t="s">
        <v>24</v>
      </c>
      <c r="C107" s="16">
        <v>2</v>
      </c>
      <c r="D107" s="16">
        <f>25*C107</f>
        <v>50</v>
      </c>
      <c r="E107" s="7"/>
      <c r="F107" s="7" t="s">
        <v>45</v>
      </c>
      <c r="G107" s="7">
        <v>2024</v>
      </c>
      <c r="H107" s="12">
        <f t="shared" si="22"/>
        <v>10509</v>
      </c>
      <c r="I107" s="12">
        <v>10509</v>
      </c>
      <c r="J107" s="17">
        <v>10509</v>
      </c>
      <c r="K107" s="17">
        <v>10509</v>
      </c>
      <c r="L107" s="17">
        <v>0</v>
      </c>
      <c r="M107" s="17">
        <v>0</v>
      </c>
      <c r="N107" s="17">
        <v>0</v>
      </c>
      <c r="O107" s="17">
        <v>0</v>
      </c>
      <c r="P107" s="17">
        <v>0</v>
      </c>
      <c r="Q107" s="17">
        <v>0</v>
      </c>
      <c r="R107" s="23"/>
    </row>
    <row r="108" spans="1:18" ht="35.25" customHeight="1">
      <c r="A108" s="31" t="s">
        <v>77</v>
      </c>
      <c r="B108" s="16" t="s">
        <v>21</v>
      </c>
      <c r="C108" s="16">
        <v>5.1</v>
      </c>
      <c r="D108" s="16">
        <f>25*C108</f>
        <v>127.5</v>
      </c>
      <c r="E108" s="7"/>
      <c r="F108" s="7" t="s">
        <v>45</v>
      </c>
      <c r="G108" s="7">
        <v>2024</v>
      </c>
      <c r="H108" s="12">
        <f t="shared" si="22"/>
        <v>4913</v>
      </c>
      <c r="I108" s="12">
        <v>4913</v>
      </c>
      <c r="J108" s="17">
        <v>4913</v>
      </c>
      <c r="K108" s="17">
        <v>4913</v>
      </c>
      <c r="L108" s="17">
        <v>0</v>
      </c>
      <c r="M108" s="17">
        <v>0</v>
      </c>
      <c r="N108" s="17">
        <v>0</v>
      </c>
      <c r="O108" s="17">
        <v>0</v>
      </c>
      <c r="P108" s="17">
        <v>0</v>
      </c>
      <c r="Q108" s="17">
        <v>0</v>
      </c>
      <c r="R108" s="23"/>
    </row>
    <row r="109" spans="1:18" ht="35.25" customHeight="1">
      <c r="A109" s="31" t="s">
        <v>78</v>
      </c>
      <c r="B109" s="16" t="s">
        <v>173</v>
      </c>
      <c r="C109" s="16">
        <v>5.56</v>
      </c>
      <c r="D109" s="16">
        <f>25*C109</f>
        <v>139</v>
      </c>
      <c r="E109" s="7"/>
      <c r="F109" s="7" t="s">
        <v>45</v>
      </c>
      <c r="G109" s="7">
        <v>2024</v>
      </c>
      <c r="H109" s="12">
        <f t="shared" si="22"/>
        <v>5356.1</v>
      </c>
      <c r="I109" s="12">
        <v>5356.1</v>
      </c>
      <c r="J109" s="17">
        <v>5356.1</v>
      </c>
      <c r="K109" s="17">
        <v>5356.1</v>
      </c>
      <c r="L109" s="17">
        <v>0</v>
      </c>
      <c r="M109" s="17">
        <v>0</v>
      </c>
      <c r="N109" s="17">
        <v>0</v>
      </c>
      <c r="O109" s="17">
        <v>0</v>
      </c>
      <c r="P109" s="17">
        <v>0</v>
      </c>
      <c r="Q109" s="17">
        <v>0</v>
      </c>
      <c r="R109" s="23"/>
    </row>
    <row r="110" spans="1:18" ht="35.25" customHeight="1">
      <c r="A110" s="31" t="s">
        <v>79</v>
      </c>
      <c r="B110" s="16" t="s">
        <v>1</v>
      </c>
      <c r="C110" s="16">
        <v>7.16</v>
      </c>
      <c r="D110" s="16">
        <f>25*C110</f>
        <v>179</v>
      </c>
      <c r="E110" s="7"/>
      <c r="F110" s="7" t="s">
        <v>45</v>
      </c>
      <c r="G110" s="7">
        <v>2024</v>
      </c>
      <c r="H110" s="12">
        <f t="shared" si="22"/>
        <v>6897.5</v>
      </c>
      <c r="I110" s="12">
        <v>6897.5</v>
      </c>
      <c r="J110" s="17">
        <v>6897.5</v>
      </c>
      <c r="K110" s="17">
        <v>6897.5</v>
      </c>
      <c r="L110" s="17">
        <v>0</v>
      </c>
      <c r="M110" s="17">
        <v>0</v>
      </c>
      <c r="N110" s="17">
        <v>0</v>
      </c>
      <c r="O110" s="17">
        <v>0</v>
      </c>
      <c r="P110" s="17">
        <v>0</v>
      </c>
      <c r="Q110" s="17">
        <v>0</v>
      </c>
      <c r="R110" s="23"/>
    </row>
    <row r="111" spans="1:18" ht="35.25" customHeight="1">
      <c r="A111" s="58" t="s">
        <v>81</v>
      </c>
      <c r="B111" s="60" t="s">
        <v>10</v>
      </c>
      <c r="C111" s="60">
        <v>15</v>
      </c>
      <c r="D111" s="16"/>
      <c r="E111" s="7"/>
      <c r="F111" s="7" t="s">
        <v>45</v>
      </c>
      <c r="G111" s="7">
        <v>2024</v>
      </c>
      <c r="H111" s="12">
        <f t="shared" si="22"/>
        <v>0</v>
      </c>
      <c r="I111" s="12">
        <v>0</v>
      </c>
      <c r="J111" s="17">
        <v>0</v>
      </c>
      <c r="K111" s="17">
        <v>0</v>
      </c>
      <c r="L111" s="17">
        <v>0</v>
      </c>
      <c r="M111" s="17">
        <v>0</v>
      </c>
      <c r="N111" s="17">
        <v>0</v>
      </c>
      <c r="O111" s="17">
        <v>0</v>
      </c>
      <c r="P111" s="17">
        <v>0</v>
      </c>
      <c r="Q111" s="17">
        <v>0</v>
      </c>
      <c r="R111" s="32"/>
    </row>
    <row r="112" spans="1:18" ht="35.25" customHeight="1">
      <c r="A112" s="59"/>
      <c r="B112" s="61"/>
      <c r="C112" s="61"/>
      <c r="D112" s="16">
        <v>2974</v>
      </c>
      <c r="E112" s="7"/>
      <c r="F112" s="7" t="s">
        <v>46</v>
      </c>
      <c r="G112" s="7">
        <v>2025</v>
      </c>
      <c r="H112" s="12">
        <f t="shared" si="22"/>
        <v>22000</v>
      </c>
      <c r="I112" s="12">
        <v>22000</v>
      </c>
      <c r="J112" s="17">
        <v>22000</v>
      </c>
      <c r="K112" s="17">
        <v>22000</v>
      </c>
      <c r="L112" s="17">
        <v>0</v>
      </c>
      <c r="M112" s="17">
        <v>0</v>
      </c>
      <c r="N112" s="17">
        <v>0</v>
      </c>
      <c r="O112" s="17">
        <v>0</v>
      </c>
      <c r="P112" s="17">
        <v>0</v>
      </c>
      <c r="Q112" s="17">
        <v>0</v>
      </c>
      <c r="R112" s="32"/>
    </row>
    <row r="113" spans="1:18" ht="30.75" customHeight="1">
      <c r="A113" s="58" t="s">
        <v>82</v>
      </c>
      <c r="B113" s="60" t="s">
        <v>5</v>
      </c>
      <c r="C113" s="60">
        <v>4</v>
      </c>
      <c r="D113" s="16"/>
      <c r="E113" s="7"/>
      <c r="F113" s="7" t="s">
        <v>45</v>
      </c>
      <c r="G113" s="7">
        <v>2024</v>
      </c>
      <c r="H113" s="12">
        <f aca="true" t="shared" si="23" ref="H113:H136">J113+L113+N113+P113</f>
        <v>0</v>
      </c>
      <c r="I113" s="12">
        <f aca="true" t="shared" si="24" ref="I113:I136">K113+M113+O113+Q113</f>
        <v>0</v>
      </c>
      <c r="J113" s="17">
        <v>0</v>
      </c>
      <c r="K113" s="17">
        <v>0</v>
      </c>
      <c r="L113" s="17">
        <v>0</v>
      </c>
      <c r="M113" s="17">
        <v>0</v>
      </c>
      <c r="N113" s="17">
        <v>0</v>
      </c>
      <c r="O113" s="17">
        <v>0</v>
      </c>
      <c r="P113" s="17">
        <v>0</v>
      </c>
      <c r="Q113" s="17">
        <v>0</v>
      </c>
      <c r="R113" s="23"/>
    </row>
    <row r="114" spans="1:18" ht="30.75" customHeight="1">
      <c r="A114" s="59"/>
      <c r="B114" s="61"/>
      <c r="C114" s="61"/>
      <c r="D114" s="16">
        <f>25*C113</f>
        <v>100</v>
      </c>
      <c r="E114" s="7"/>
      <c r="F114" s="7" t="s">
        <v>46</v>
      </c>
      <c r="G114" s="7">
        <v>2025</v>
      </c>
      <c r="H114" s="12">
        <f t="shared" si="23"/>
        <v>0</v>
      </c>
      <c r="I114" s="12">
        <f t="shared" si="24"/>
        <v>0</v>
      </c>
      <c r="J114" s="17">
        <v>0</v>
      </c>
      <c r="K114" s="17">
        <v>0</v>
      </c>
      <c r="L114" s="17">
        <v>0</v>
      </c>
      <c r="M114" s="17">
        <v>0</v>
      </c>
      <c r="N114" s="17">
        <v>0</v>
      </c>
      <c r="O114" s="17">
        <v>0</v>
      </c>
      <c r="P114" s="17">
        <v>0</v>
      </c>
      <c r="Q114" s="17">
        <v>0</v>
      </c>
      <c r="R114" s="23"/>
    </row>
    <row r="115" spans="1:18" ht="31.5" customHeight="1">
      <c r="A115" s="58" t="s">
        <v>83</v>
      </c>
      <c r="B115" s="60" t="s">
        <v>6</v>
      </c>
      <c r="C115" s="60">
        <v>6.9</v>
      </c>
      <c r="D115" s="16"/>
      <c r="E115" s="7"/>
      <c r="F115" s="7" t="s">
        <v>45</v>
      </c>
      <c r="G115" s="7">
        <v>2024</v>
      </c>
      <c r="H115" s="12">
        <f t="shared" si="23"/>
        <v>0</v>
      </c>
      <c r="I115" s="12">
        <f t="shared" si="24"/>
        <v>0</v>
      </c>
      <c r="J115" s="17">
        <v>0</v>
      </c>
      <c r="K115" s="17">
        <v>0</v>
      </c>
      <c r="L115" s="17">
        <v>0</v>
      </c>
      <c r="M115" s="17">
        <v>0</v>
      </c>
      <c r="N115" s="17">
        <v>0</v>
      </c>
      <c r="O115" s="17">
        <v>0</v>
      </c>
      <c r="P115" s="17">
        <v>0</v>
      </c>
      <c r="Q115" s="17">
        <v>0</v>
      </c>
      <c r="R115" s="33"/>
    </row>
    <row r="116" spans="1:18" ht="31.5" customHeight="1">
      <c r="A116" s="59"/>
      <c r="B116" s="61"/>
      <c r="C116" s="61"/>
      <c r="D116" s="16">
        <f>25*C115</f>
        <v>172.5</v>
      </c>
      <c r="E116" s="7"/>
      <c r="F116" s="7" t="s">
        <v>46</v>
      </c>
      <c r="G116" s="7">
        <v>2025</v>
      </c>
      <c r="H116" s="12">
        <f t="shared" si="23"/>
        <v>0</v>
      </c>
      <c r="I116" s="12">
        <f t="shared" si="24"/>
        <v>0</v>
      </c>
      <c r="J116" s="17">
        <v>0</v>
      </c>
      <c r="K116" s="17">
        <v>0</v>
      </c>
      <c r="L116" s="17">
        <v>0</v>
      </c>
      <c r="M116" s="17">
        <v>0</v>
      </c>
      <c r="N116" s="17">
        <v>0</v>
      </c>
      <c r="O116" s="17">
        <v>0</v>
      </c>
      <c r="P116" s="17">
        <v>0</v>
      </c>
      <c r="Q116" s="17">
        <v>0</v>
      </c>
      <c r="R116" s="23"/>
    </row>
    <row r="117" spans="1:18" ht="33" customHeight="1">
      <c r="A117" s="58" t="s">
        <v>152</v>
      </c>
      <c r="B117" s="60" t="s">
        <v>29</v>
      </c>
      <c r="C117" s="60">
        <v>15.5</v>
      </c>
      <c r="D117" s="16"/>
      <c r="E117" s="7"/>
      <c r="F117" s="7" t="s">
        <v>45</v>
      </c>
      <c r="G117" s="7">
        <v>2024</v>
      </c>
      <c r="H117" s="12">
        <f t="shared" si="23"/>
        <v>0</v>
      </c>
      <c r="I117" s="12">
        <f t="shared" si="24"/>
        <v>0</v>
      </c>
      <c r="J117" s="17">
        <v>0</v>
      </c>
      <c r="K117" s="17">
        <v>0</v>
      </c>
      <c r="L117" s="17">
        <v>0</v>
      </c>
      <c r="M117" s="17">
        <v>0</v>
      </c>
      <c r="N117" s="17">
        <v>0</v>
      </c>
      <c r="O117" s="17">
        <v>0</v>
      </c>
      <c r="P117" s="17">
        <v>0</v>
      </c>
      <c r="Q117" s="17">
        <v>0</v>
      </c>
      <c r="R117" s="23"/>
    </row>
    <row r="118" spans="1:18" ht="33" customHeight="1">
      <c r="A118" s="59"/>
      <c r="B118" s="61"/>
      <c r="C118" s="61"/>
      <c r="D118" s="16">
        <f>25*C117</f>
        <v>387.5</v>
      </c>
      <c r="E118" s="7"/>
      <c r="F118" s="7" t="s">
        <v>46</v>
      </c>
      <c r="G118" s="7">
        <v>2025</v>
      </c>
      <c r="H118" s="12">
        <f t="shared" si="23"/>
        <v>0</v>
      </c>
      <c r="I118" s="12">
        <f t="shared" si="24"/>
        <v>0</v>
      </c>
      <c r="J118" s="17">
        <v>0</v>
      </c>
      <c r="K118" s="17">
        <v>0</v>
      </c>
      <c r="L118" s="17">
        <v>0</v>
      </c>
      <c r="M118" s="17">
        <v>0</v>
      </c>
      <c r="N118" s="17">
        <v>0</v>
      </c>
      <c r="O118" s="17">
        <v>0</v>
      </c>
      <c r="P118" s="17">
        <v>0</v>
      </c>
      <c r="Q118" s="17">
        <v>0</v>
      </c>
      <c r="R118" s="23"/>
    </row>
    <row r="119" spans="1:18" ht="52.5" customHeight="1">
      <c r="A119" s="58" t="s">
        <v>153</v>
      </c>
      <c r="B119" s="60" t="s">
        <v>19</v>
      </c>
      <c r="C119" s="60">
        <v>2.5</v>
      </c>
      <c r="D119" s="16"/>
      <c r="E119" s="7"/>
      <c r="F119" s="7" t="s">
        <v>45</v>
      </c>
      <c r="G119" s="7">
        <v>2024</v>
      </c>
      <c r="H119" s="12">
        <f t="shared" si="23"/>
        <v>0</v>
      </c>
      <c r="I119" s="12">
        <f t="shared" si="24"/>
        <v>0</v>
      </c>
      <c r="J119" s="17">
        <v>0</v>
      </c>
      <c r="K119" s="17">
        <v>0</v>
      </c>
      <c r="L119" s="17">
        <v>0</v>
      </c>
      <c r="M119" s="17">
        <v>0</v>
      </c>
      <c r="N119" s="17">
        <v>0</v>
      </c>
      <c r="O119" s="17">
        <v>0</v>
      </c>
      <c r="P119" s="17">
        <v>0</v>
      </c>
      <c r="Q119" s="17">
        <v>0</v>
      </c>
      <c r="R119" s="23"/>
    </row>
    <row r="120" spans="1:18" ht="52.5" customHeight="1">
      <c r="A120" s="59"/>
      <c r="B120" s="61"/>
      <c r="C120" s="61"/>
      <c r="D120" s="16">
        <f>25*C119</f>
        <v>62.5</v>
      </c>
      <c r="E120" s="7"/>
      <c r="F120" s="7" t="s">
        <v>46</v>
      </c>
      <c r="G120" s="7">
        <v>2025</v>
      </c>
      <c r="H120" s="12">
        <f t="shared" si="23"/>
        <v>0</v>
      </c>
      <c r="I120" s="12">
        <f t="shared" si="24"/>
        <v>0</v>
      </c>
      <c r="J120" s="17">
        <v>0</v>
      </c>
      <c r="K120" s="17">
        <v>0</v>
      </c>
      <c r="L120" s="17">
        <v>0</v>
      </c>
      <c r="M120" s="17">
        <v>0</v>
      </c>
      <c r="N120" s="17">
        <v>0</v>
      </c>
      <c r="O120" s="17">
        <v>0</v>
      </c>
      <c r="P120" s="17">
        <v>0</v>
      </c>
      <c r="Q120" s="17">
        <v>0</v>
      </c>
      <c r="R120" s="23"/>
    </row>
    <row r="121" spans="1:18" ht="31.5" customHeight="1">
      <c r="A121" s="58" t="s">
        <v>154</v>
      </c>
      <c r="B121" s="60" t="s">
        <v>4</v>
      </c>
      <c r="C121" s="60">
        <v>1.7</v>
      </c>
      <c r="D121" s="16"/>
      <c r="E121" s="7"/>
      <c r="F121" s="7" t="s">
        <v>45</v>
      </c>
      <c r="G121" s="7">
        <v>2024</v>
      </c>
      <c r="H121" s="12">
        <f t="shared" si="23"/>
        <v>0</v>
      </c>
      <c r="I121" s="12">
        <f t="shared" si="24"/>
        <v>0</v>
      </c>
      <c r="J121" s="17">
        <v>0</v>
      </c>
      <c r="K121" s="17">
        <v>0</v>
      </c>
      <c r="L121" s="17">
        <v>0</v>
      </c>
      <c r="M121" s="17">
        <v>0</v>
      </c>
      <c r="N121" s="17">
        <v>0</v>
      </c>
      <c r="O121" s="17">
        <v>0</v>
      </c>
      <c r="P121" s="17">
        <v>0</v>
      </c>
      <c r="Q121" s="17">
        <v>0</v>
      </c>
      <c r="R121" s="23"/>
    </row>
    <row r="122" spans="1:18" ht="31.5" customHeight="1">
      <c r="A122" s="59"/>
      <c r="B122" s="61"/>
      <c r="C122" s="61"/>
      <c r="D122" s="16">
        <f>25*C121</f>
        <v>42.5</v>
      </c>
      <c r="E122" s="7"/>
      <c r="F122" s="7" t="s">
        <v>46</v>
      </c>
      <c r="G122" s="7">
        <v>2025</v>
      </c>
      <c r="H122" s="12">
        <f t="shared" si="23"/>
        <v>0</v>
      </c>
      <c r="I122" s="12">
        <f t="shared" si="24"/>
        <v>0</v>
      </c>
      <c r="J122" s="17">
        <v>0</v>
      </c>
      <c r="K122" s="17">
        <v>0</v>
      </c>
      <c r="L122" s="17">
        <v>0</v>
      </c>
      <c r="M122" s="17">
        <v>0</v>
      </c>
      <c r="N122" s="17">
        <v>0</v>
      </c>
      <c r="O122" s="17">
        <v>0</v>
      </c>
      <c r="P122" s="17">
        <v>0</v>
      </c>
      <c r="Q122" s="17">
        <v>0</v>
      </c>
      <c r="R122" s="23"/>
    </row>
    <row r="123" spans="1:18" ht="39.75" customHeight="1">
      <c r="A123" s="58" t="s">
        <v>155</v>
      </c>
      <c r="B123" s="60" t="s">
        <v>23</v>
      </c>
      <c r="C123" s="60">
        <v>1.5</v>
      </c>
      <c r="D123" s="16"/>
      <c r="E123" s="7"/>
      <c r="F123" s="7" t="s">
        <v>45</v>
      </c>
      <c r="G123" s="7">
        <v>2024</v>
      </c>
      <c r="H123" s="12">
        <f t="shared" si="23"/>
        <v>0</v>
      </c>
      <c r="I123" s="12">
        <f t="shared" si="24"/>
        <v>0</v>
      </c>
      <c r="J123" s="17">
        <v>0</v>
      </c>
      <c r="K123" s="17">
        <v>0</v>
      </c>
      <c r="L123" s="17">
        <v>0</v>
      </c>
      <c r="M123" s="17">
        <v>0</v>
      </c>
      <c r="N123" s="17">
        <v>0</v>
      </c>
      <c r="O123" s="17">
        <v>0</v>
      </c>
      <c r="P123" s="17">
        <v>0</v>
      </c>
      <c r="Q123" s="17">
        <v>0</v>
      </c>
      <c r="R123" s="23"/>
    </row>
    <row r="124" spans="1:18" ht="39.75" customHeight="1">
      <c r="A124" s="59"/>
      <c r="B124" s="61"/>
      <c r="C124" s="61"/>
      <c r="D124" s="16">
        <f>25*C123</f>
        <v>37.5</v>
      </c>
      <c r="E124" s="7"/>
      <c r="F124" s="7" t="s">
        <v>46</v>
      </c>
      <c r="G124" s="7">
        <v>2025</v>
      </c>
      <c r="H124" s="12">
        <f t="shared" si="23"/>
        <v>0</v>
      </c>
      <c r="I124" s="12">
        <f t="shared" si="24"/>
        <v>0</v>
      </c>
      <c r="J124" s="17">
        <v>0</v>
      </c>
      <c r="K124" s="17">
        <v>0</v>
      </c>
      <c r="L124" s="17">
        <v>0</v>
      </c>
      <c r="M124" s="17">
        <v>0</v>
      </c>
      <c r="N124" s="17">
        <v>0</v>
      </c>
      <c r="O124" s="17">
        <v>0</v>
      </c>
      <c r="P124" s="17">
        <v>0</v>
      </c>
      <c r="Q124" s="17">
        <v>0</v>
      </c>
      <c r="R124" s="23"/>
    </row>
    <row r="125" spans="1:18" ht="29.25" customHeight="1">
      <c r="A125" s="58" t="s">
        <v>156</v>
      </c>
      <c r="B125" s="60" t="s">
        <v>15</v>
      </c>
      <c r="C125" s="60">
        <v>2.84</v>
      </c>
      <c r="D125" s="16"/>
      <c r="E125" s="7"/>
      <c r="F125" s="7" t="s">
        <v>45</v>
      </c>
      <c r="G125" s="7">
        <v>2024</v>
      </c>
      <c r="H125" s="12">
        <f t="shared" si="23"/>
        <v>0</v>
      </c>
      <c r="I125" s="12">
        <f t="shared" si="24"/>
        <v>0</v>
      </c>
      <c r="J125" s="17">
        <v>0</v>
      </c>
      <c r="K125" s="17">
        <v>0</v>
      </c>
      <c r="L125" s="17">
        <v>0</v>
      </c>
      <c r="M125" s="17">
        <v>0</v>
      </c>
      <c r="N125" s="17">
        <v>0</v>
      </c>
      <c r="O125" s="17">
        <v>0</v>
      </c>
      <c r="P125" s="17">
        <v>0</v>
      </c>
      <c r="Q125" s="17">
        <v>0</v>
      </c>
      <c r="R125" s="23"/>
    </row>
    <row r="126" spans="1:18" ht="29.25" customHeight="1">
      <c r="A126" s="59"/>
      <c r="B126" s="61"/>
      <c r="C126" s="61"/>
      <c r="D126" s="16">
        <f>25*C125</f>
        <v>71</v>
      </c>
      <c r="E126" s="7"/>
      <c r="F126" s="7" t="s">
        <v>46</v>
      </c>
      <c r="G126" s="7">
        <v>2025</v>
      </c>
      <c r="H126" s="12">
        <f t="shared" si="23"/>
        <v>0</v>
      </c>
      <c r="I126" s="12">
        <f t="shared" si="24"/>
        <v>0</v>
      </c>
      <c r="J126" s="17">
        <v>0</v>
      </c>
      <c r="K126" s="17">
        <v>0</v>
      </c>
      <c r="L126" s="17">
        <v>0</v>
      </c>
      <c r="M126" s="17">
        <v>0</v>
      </c>
      <c r="N126" s="17">
        <v>0</v>
      </c>
      <c r="O126" s="17">
        <v>0</v>
      </c>
      <c r="P126" s="17">
        <v>0</v>
      </c>
      <c r="Q126" s="17">
        <v>0</v>
      </c>
      <c r="R126" s="23"/>
    </row>
    <row r="127" spans="1:18" ht="68.25" customHeight="1">
      <c r="A127" s="58" t="s">
        <v>157</v>
      </c>
      <c r="B127" s="60" t="s">
        <v>27</v>
      </c>
      <c r="C127" s="60">
        <v>31.7</v>
      </c>
      <c r="D127" s="16"/>
      <c r="E127" s="7"/>
      <c r="F127" s="7" t="s">
        <v>45</v>
      </c>
      <c r="G127" s="7">
        <v>2024</v>
      </c>
      <c r="H127" s="12">
        <f t="shared" si="23"/>
        <v>0</v>
      </c>
      <c r="I127" s="12">
        <f t="shared" si="24"/>
        <v>0</v>
      </c>
      <c r="J127" s="17">
        <v>0</v>
      </c>
      <c r="K127" s="17">
        <v>0</v>
      </c>
      <c r="L127" s="17">
        <v>0</v>
      </c>
      <c r="M127" s="17">
        <v>0</v>
      </c>
      <c r="N127" s="17">
        <v>0</v>
      </c>
      <c r="O127" s="17">
        <v>0</v>
      </c>
      <c r="P127" s="17">
        <v>0</v>
      </c>
      <c r="Q127" s="17">
        <v>0</v>
      </c>
      <c r="R127" s="23"/>
    </row>
    <row r="128" spans="1:18" ht="71.25" customHeight="1">
      <c r="A128" s="59"/>
      <c r="B128" s="61"/>
      <c r="C128" s="61"/>
      <c r="D128" s="16">
        <f>25*C127</f>
        <v>792.5</v>
      </c>
      <c r="E128" s="7"/>
      <c r="F128" s="7" t="s">
        <v>46</v>
      </c>
      <c r="G128" s="7">
        <v>2025</v>
      </c>
      <c r="H128" s="12">
        <f t="shared" si="23"/>
        <v>0</v>
      </c>
      <c r="I128" s="12">
        <f t="shared" si="24"/>
        <v>0</v>
      </c>
      <c r="J128" s="17">
        <v>0</v>
      </c>
      <c r="K128" s="17">
        <v>0</v>
      </c>
      <c r="L128" s="17">
        <v>0</v>
      </c>
      <c r="M128" s="17">
        <v>0</v>
      </c>
      <c r="N128" s="17">
        <v>0</v>
      </c>
      <c r="O128" s="17">
        <v>0</v>
      </c>
      <c r="P128" s="17">
        <v>0</v>
      </c>
      <c r="Q128" s="17">
        <v>0</v>
      </c>
      <c r="R128" s="23"/>
    </row>
    <row r="129" spans="1:18" ht="29.25" customHeight="1">
      <c r="A129" s="58" t="s">
        <v>158</v>
      </c>
      <c r="B129" s="60" t="s">
        <v>17</v>
      </c>
      <c r="C129" s="60">
        <v>3</v>
      </c>
      <c r="D129" s="16"/>
      <c r="E129" s="34"/>
      <c r="F129" s="7" t="s">
        <v>45</v>
      </c>
      <c r="G129" s="7">
        <v>2024</v>
      </c>
      <c r="H129" s="12">
        <f t="shared" si="23"/>
        <v>0</v>
      </c>
      <c r="I129" s="12">
        <f t="shared" si="24"/>
        <v>0</v>
      </c>
      <c r="J129" s="17">
        <v>0</v>
      </c>
      <c r="K129" s="17">
        <v>0</v>
      </c>
      <c r="L129" s="17">
        <v>0</v>
      </c>
      <c r="M129" s="17">
        <v>0</v>
      </c>
      <c r="N129" s="17">
        <v>0</v>
      </c>
      <c r="O129" s="17">
        <v>0</v>
      </c>
      <c r="P129" s="17">
        <v>0</v>
      </c>
      <c r="Q129" s="17">
        <v>0</v>
      </c>
      <c r="R129" s="23"/>
    </row>
    <row r="130" spans="1:18" ht="29.25" customHeight="1">
      <c r="A130" s="59"/>
      <c r="B130" s="61"/>
      <c r="C130" s="61"/>
      <c r="D130" s="16">
        <f>25*C129</f>
        <v>75</v>
      </c>
      <c r="E130" s="34"/>
      <c r="F130" s="7" t="s">
        <v>46</v>
      </c>
      <c r="G130" s="7">
        <v>2025</v>
      </c>
      <c r="H130" s="12">
        <f t="shared" si="23"/>
        <v>0</v>
      </c>
      <c r="I130" s="12">
        <f t="shared" si="24"/>
        <v>0</v>
      </c>
      <c r="J130" s="17">
        <v>0</v>
      </c>
      <c r="K130" s="17">
        <v>0</v>
      </c>
      <c r="L130" s="17">
        <v>0</v>
      </c>
      <c r="M130" s="17">
        <v>0</v>
      </c>
      <c r="N130" s="17">
        <v>0</v>
      </c>
      <c r="O130" s="17">
        <v>0</v>
      </c>
      <c r="P130" s="17">
        <v>0</v>
      </c>
      <c r="Q130" s="17">
        <v>0</v>
      </c>
      <c r="R130" s="23"/>
    </row>
    <row r="131" spans="1:18" ht="32.25" customHeight="1">
      <c r="A131" s="58" t="s">
        <v>159</v>
      </c>
      <c r="B131" s="60" t="s">
        <v>2</v>
      </c>
      <c r="C131" s="60">
        <v>1.5</v>
      </c>
      <c r="D131" s="16"/>
      <c r="E131" s="7"/>
      <c r="F131" s="7" t="s">
        <v>45</v>
      </c>
      <c r="G131" s="7">
        <v>2024</v>
      </c>
      <c r="H131" s="12">
        <f t="shared" si="23"/>
        <v>0</v>
      </c>
      <c r="I131" s="12">
        <f t="shared" si="24"/>
        <v>0</v>
      </c>
      <c r="J131" s="17">
        <v>0</v>
      </c>
      <c r="K131" s="17">
        <v>0</v>
      </c>
      <c r="L131" s="17">
        <v>0</v>
      </c>
      <c r="M131" s="17">
        <v>0</v>
      </c>
      <c r="N131" s="17">
        <v>0</v>
      </c>
      <c r="O131" s="17">
        <v>0</v>
      </c>
      <c r="P131" s="17">
        <v>0</v>
      </c>
      <c r="Q131" s="17">
        <v>0</v>
      </c>
      <c r="R131" s="32"/>
    </row>
    <row r="132" spans="1:18" ht="32.25" customHeight="1">
      <c r="A132" s="59"/>
      <c r="B132" s="61"/>
      <c r="C132" s="61"/>
      <c r="D132" s="16">
        <f>25*C131</f>
        <v>37.5</v>
      </c>
      <c r="E132" s="7"/>
      <c r="F132" s="7" t="s">
        <v>46</v>
      </c>
      <c r="G132" s="7">
        <v>2025</v>
      </c>
      <c r="H132" s="12">
        <f t="shared" si="23"/>
        <v>0</v>
      </c>
      <c r="I132" s="12">
        <f t="shared" si="24"/>
        <v>0</v>
      </c>
      <c r="J132" s="17">
        <v>0</v>
      </c>
      <c r="K132" s="17">
        <v>0</v>
      </c>
      <c r="L132" s="17">
        <v>0</v>
      </c>
      <c r="M132" s="17">
        <v>0</v>
      </c>
      <c r="N132" s="17">
        <v>0</v>
      </c>
      <c r="O132" s="17">
        <v>0</v>
      </c>
      <c r="P132" s="17">
        <v>0</v>
      </c>
      <c r="Q132" s="17">
        <v>0</v>
      </c>
      <c r="R132" s="23"/>
    </row>
    <row r="133" spans="1:18" ht="37.5" customHeight="1">
      <c r="A133" s="58" t="s">
        <v>160</v>
      </c>
      <c r="B133" s="60" t="s">
        <v>3</v>
      </c>
      <c r="C133" s="60">
        <v>1</v>
      </c>
      <c r="D133" s="16"/>
      <c r="E133" s="7"/>
      <c r="F133" s="7" t="s">
        <v>45</v>
      </c>
      <c r="G133" s="7">
        <v>2024</v>
      </c>
      <c r="H133" s="12">
        <f t="shared" si="23"/>
        <v>0</v>
      </c>
      <c r="I133" s="12">
        <f t="shared" si="24"/>
        <v>0</v>
      </c>
      <c r="J133" s="17">
        <v>0</v>
      </c>
      <c r="K133" s="17">
        <v>0</v>
      </c>
      <c r="L133" s="17">
        <v>0</v>
      </c>
      <c r="M133" s="17">
        <v>0</v>
      </c>
      <c r="N133" s="17">
        <v>0</v>
      </c>
      <c r="O133" s="17">
        <v>0</v>
      </c>
      <c r="P133" s="17">
        <v>0</v>
      </c>
      <c r="Q133" s="17">
        <v>0</v>
      </c>
      <c r="R133" s="21" t="s">
        <v>96</v>
      </c>
    </row>
    <row r="134" spans="1:18" ht="27.75" customHeight="1">
      <c r="A134" s="59"/>
      <c r="B134" s="61"/>
      <c r="C134" s="61"/>
      <c r="D134" s="16">
        <f>25*C133</f>
        <v>25</v>
      </c>
      <c r="E134" s="7"/>
      <c r="F134" s="7" t="s">
        <v>46</v>
      </c>
      <c r="G134" s="7">
        <v>2025</v>
      </c>
      <c r="H134" s="12">
        <f t="shared" si="23"/>
        <v>0</v>
      </c>
      <c r="I134" s="12">
        <f t="shared" si="24"/>
        <v>0</v>
      </c>
      <c r="J134" s="17">
        <v>0</v>
      </c>
      <c r="K134" s="17">
        <v>0</v>
      </c>
      <c r="L134" s="17">
        <v>0</v>
      </c>
      <c r="M134" s="17">
        <v>0</v>
      </c>
      <c r="N134" s="17">
        <v>0</v>
      </c>
      <c r="O134" s="17">
        <v>0</v>
      </c>
      <c r="P134" s="17">
        <v>0</v>
      </c>
      <c r="Q134" s="17">
        <v>0</v>
      </c>
      <c r="R134" s="23"/>
    </row>
    <row r="135" spans="1:18" ht="42.75" customHeight="1">
      <c r="A135" s="58" t="s">
        <v>161</v>
      </c>
      <c r="B135" s="60" t="s">
        <v>25</v>
      </c>
      <c r="C135" s="60">
        <v>1.2</v>
      </c>
      <c r="D135" s="16"/>
      <c r="E135" s="7"/>
      <c r="F135" s="7" t="s">
        <v>45</v>
      </c>
      <c r="G135" s="7">
        <v>2024</v>
      </c>
      <c r="H135" s="12">
        <f t="shared" si="23"/>
        <v>0</v>
      </c>
      <c r="I135" s="12">
        <f t="shared" si="24"/>
        <v>0</v>
      </c>
      <c r="J135" s="17">
        <v>0</v>
      </c>
      <c r="K135" s="17">
        <v>0</v>
      </c>
      <c r="L135" s="17">
        <v>0</v>
      </c>
      <c r="M135" s="17">
        <v>0</v>
      </c>
      <c r="N135" s="17">
        <v>0</v>
      </c>
      <c r="O135" s="17">
        <v>0</v>
      </c>
      <c r="P135" s="17">
        <v>0</v>
      </c>
      <c r="Q135" s="17">
        <v>0</v>
      </c>
      <c r="R135" s="23"/>
    </row>
    <row r="136" spans="1:18" ht="42.75" customHeight="1">
      <c r="A136" s="59"/>
      <c r="B136" s="61"/>
      <c r="C136" s="61"/>
      <c r="D136" s="16">
        <f>25*C135</f>
        <v>30</v>
      </c>
      <c r="E136" s="7"/>
      <c r="F136" s="7" t="s">
        <v>46</v>
      </c>
      <c r="G136" s="7">
        <v>2025</v>
      </c>
      <c r="H136" s="12">
        <f t="shared" si="23"/>
        <v>0</v>
      </c>
      <c r="I136" s="12">
        <f t="shared" si="24"/>
        <v>0</v>
      </c>
      <c r="J136" s="17">
        <v>0</v>
      </c>
      <c r="K136" s="17">
        <v>0</v>
      </c>
      <c r="L136" s="17">
        <v>0</v>
      </c>
      <c r="M136" s="17">
        <v>0</v>
      </c>
      <c r="N136" s="17">
        <v>0</v>
      </c>
      <c r="O136" s="17">
        <v>0</v>
      </c>
      <c r="P136" s="17">
        <v>0</v>
      </c>
      <c r="Q136" s="17">
        <v>0</v>
      </c>
      <c r="R136" s="23"/>
    </row>
    <row r="137" spans="1:18" ht="57.75" customHeight="1">
      <c r="A137" s="58" t="s">
        <v>162</v>
      </c>
      <c r="B137" s="60" t="s">
        <v>22</v>
      </c>
      <c r="C137" s="60">
        <v>1.8</v>
      </c>
      <c r="D137" s="16"/>
      <c r="E137" s="7"/>
      <c r="F137" s="7" t="s">
        <v>45</v>
      </c>
      <c r="G137" s="7">
        <v>2024</v>
      </c>
      <c r="H137" s="12">
        <f aca="true" t="shared" si="25" ref="H137:H164">J137+L137+N137+P137</f>
        <v>0</v>
      </c>
      <c r="I137" s="12">
        <f aca="true" t="shared" si="26" ref="I137:I164">K137+M137+O137+Q137</f>
        <v>0</v>
      </c>
      <c r="J137" s="17">
        <v>0</v>
      </c>
      <c r="K137" s="17">
        <v>0</v>
      </c>
      <c r="L137" s="17">
        <v>0</v>
      </c>
      <c r="M137" s="17">
        <v>0</v>
      </c>
      <c r="N137" s="17">
        <v>0</v>
      </c>
      <c r="O137" s="17">
        <v>0</v>
      </c>
      <c r="P137" s="17">
        <v>0</v>
      </c>
      <c r="Q137" s="17">
        <v>0</v>
      </c>
      <c r="R137" s="23"/>
    </row>
    <row r="138" spans="1:18" ht="57.75" customHeight="1">
      <c r="A138" s="59"/>
      <c r="B138" s="61"/>
      <c r="C138" s="61"/>
      <c r="D138" s="16">
        <f>25*C137</f>
        <v>45</v>
      </c>
      <c r="E138" s="7"/>
      <c r="F138" s="7" t="s">
        <v>46</v>
      </c>
      <c r="G138" s="7">
        <v>2025</v>
      </c>
      <c r="H138" s="12">
        <f t="shared" si="25"/>
        <v>0</v>
      </c>
      <c r="I138" s="12">
        <f t="shared" si="26"/>
        <v>0</v>
      </c>
      <c r="J138" s="17">
        <v>0</v>
      </c>
      <c r="K138" s="17">
        <v>0</v>
      </c>
      <c r="L138" s="17">
        <v>0</v>
      </c>
      <c r="M138" s="17">
        <v>0</v>
      </c>
      <c r="N138" s="17">
        <v>0</v>
      </c>
      <c r="O138" s="17">
        <v>0</v>
      </c>
      <c r="P138" s="17">
        <v>0</v>
      </c>
      <c r="Q138" s="17">
        <v>0</v>
      </c>
      <c r="R138" s="23"/>
    </row>
    <row r="139" spans="1:18" ht="57.75" customHeight="1">
      <c r="A139" s="58" t="s">
        <v>163</v>
      </c>
      <c r="B139" s="60" t="s">
        <v>28</v>
      </c>
      <c r="C139" s="60">
        <v>30</v>
      </c>
      <c r="D139" s="16"/>
      <c r="E139" s="34"/>
      <c r="F139" s="7" t="s">
        <v>45</v>
      </c>
      <c r="G139" s="7">
        <v>2024</v>
      </c>
      <c r="H139" s="12">
        <f t="shared" si="25"/>
        <v>0</v>
      </c>
      <c r="I139" s="12">
        <f t="shared" si="26"/>
        <v>0</v>
      </c>
      <c r="J139" s="17">
        <v>0</v>
      </c>
      <c r="K139" s="17">
        <v>0</v>
      </c>
      <c r="L139" s="17">
        <v>0</v>
      </c>
      <c r="M139" s="17">
        <v>0</v>
      </c>
      <c r="N139" s="17">
        <v>0</v>
      </c>
      <c r="O139" s="17">
        <v>0</v>
      </c>
      <c r="P139" s="17">
        <v>0</v>
      </c>
      <c r="Q139" s="17">
        <v>0</v>
      </c>
      <c r="R139" s="23"/>
    </row>
    <row r="140" spans="1:18" ht="61.5" customHeight="1">
      <c r="A140" s="59"/>
      <c r="B140" s="61"/>
      <c r="C140" s="61"/>
      <c r="D140" s="16">
        <f>25*C139</f>
        <v>750</v>
      </c>
      <c r="E140" s="34"/>
      <c r="F140" s="7" t="s">
        <v>46</v>
      </c>
      <c r="G140" s="7">
        <v>2025</v>
      </c>
      <c r="H140" s="12">
        <f t="shared" si="25"/>
        <v>0</v>
      </c>
      <c r="I140" s="12">
        <f t="shared" si="26"/>
        <v>0</v>
      </c>
      <c r="J140" s="17">
        <v>0</v>
      </c>
      <c r="K140" s="17">
        <v>0</v>
      </c>
      <c r="L140" s="17">
        <v>0</v>
      </c>
      <c r="M140" s="17">
        <v>0</v>
      </c>
      <c r="N140" s="17">
        <v>0</v>
      </c>
      <c r="O140" s="17">
        <v>0</v>
      </c>
      <c r="P140" s="17">
        <v>0</v>
      </c>
      <c r="Q140" s="17">
        <v>0</v>
      </c>
      <c r="R140" s="23"/>
    </row>
    <row r="141" spans="1:18" ht="78" customHeight="1">
      <c r="A141" s="58" t="s">
        <v>164</v>
      </c>
      <c r="B141" s="60" t="s">
        <v>26</v>
      </c>
      <c r="C141" s="60">
        <v>30.2</v>
      </c>
      <c r="D141" s="16"/>
      <c r="E141" s="7"/>
      <c r="F141" s="7" t="s">
        <v>45</v>
      </c>
      <c r="G141" s="7">
        <v>2024</v>
      </c>
      <c r="H141" s="12">
        <f t="shared" si="25"/>
        <v>0</v>
      </c>
      <c r="I141" s="12">
        <f t="shared" si="26"/>
        <v>0</v>
      </c>
      <c r="J141" s="17">
        <v>0</v>
      </c>
      <c r="K141" s="17">
        <v>0</v>
      </c>
      <c r="L141" s="17">
        <v>0</v>
      </c>
      <c r="M141" s="17">
        <v>0</v>
      </c>
      <c r="N141" s="17">
        <v>0</v>
      </c>
      <c r="O141" s="17">
        <v>0</v>
      </c>
      <c r="P141" s="17">
        <v>0</v>
      </c>
      <c r="Q141" s="17">
        <v>0</v>
      </c>
      <c r="R141" s="23"/>
    </row>
    <row r="142" spans="1:18" ht="78" customHeight="1">
      <c r="A142" s="59"/>
      <c r="B142" s="61"/>
      <c r="C142" s="61"/>
      <c r="D142" s="16">
        <f>25*C141</f>
        <v>755</v>
      </c>
      <c r="E142" s="7"/>
      <c r="F142" s="7" t="s">
        <v>46</v>
      </c>
      <c r="G142" s="7">
        <v>2025</v>
      </c>
      <c r="H142" s="12">
        <f t="shared" si="25"/>
        <v>0</v>
      </c>
      <c r="I142" s="12">
        <f t="shared" si="26"/>
        <v>0</v>
      </c>
      <c r="J142" s="17">
        <v>0</v>
      </c>
      <c r="K142" s="17">
        <v>0</v>
      </c>
      <c r="L142" s="17">
        <v>0</v>
      </c>
      <c r="M142" s="17">
        <v>0</v>
      </c>
      <c r="N142" s="17">
        <v>0</v>
      </c>
      <c r="O142" s="17">
        <v>0</v>
      </c>
      <c r="P142" s="17">
        <v>0</v>
      </c>
      <c r="Q142" s="17">
        <v>0</v>
      </c>
      <c r="R142" s="23"/>
    </row>
    <row r="143" spans="1:18" ht="44.25" customHeight="1">
      <c r="A143" s="58" t="s">
        <v>165</v>
      </c>
      <c r="B143" s="60" t="s">
        <v>7</v>
      </c>
      <c r="C143" s="60">
        <v>8.6</v>
      </c>
      <c r="D143" s="16"/>
      <c r="E143" s="7"/>
      <c r="F143" s="7" t="s">
        <v>45</v>
      </c>
      <c r="G143" s="7">
        <v>2024</v>
      </c>
      <c r="H143" s="12">
        <f t="shared" si="25"/>
        <v>0</v>
      </c>
      <c r="I143" s="12">
        <f t="shared" si="26"/>
        <v>0</v>
      </c>
      <c r="J143" s="17">
        <v>0</v>
      </c>
      <c r="K143" s="17">
        <v>0</v>
      </c>
      <c r="L143" s="17">
        <v>0</v>
      </c>
      <c r="M143" s="17">
        <v>0</v>
      </c>
      <c r="N143" s="17">
        <v>0</v>
      </c>
      <c r="O143" s="17">
        <v>0</v>
      </c>
      <c r="P143" s="17">
        <v>0</v>
      </c>
      <c r="Q143" s="17">
        <v>0</v>
      </c>
      <c r="R143" s="23"/>
    </row>
    <row r="144" spans="1:18" ht="42.75" customHeight="1">
      <c r="A144" s="59"/>
      <c r="B144" s="61"/>
      <c r="C144" s="61"/>
      <c r="D144" s="16">
        <f>25*C143</f>
        <v>215</v>
      </c>
      <c r="E144" s="7"/>
      <c r="F144" s="7" t="s">
        <v>46</v>
      </c>
      <c r="G144" s="7">
        <v>2025</v>
      </c>
      <c r="H144" s="12">
        <f t="shared" si="25"/>
        <v>0</v>
      </c>
      <c r="I144" s="12">
        <f t="shared" si="26"/>
        <v>0</v>
      </c>
      <c r="J144" s="17">
        <v>0</v>
      </c>
      <c r="K144" s="17">
        <v>0</v>
      </c>
      <c r="L144" s="17">
        <v>0</v>
      </c>
      <c r="M144" s="17">
        <v>0</v>
      </c>
      <c r="N144" s="17">
        <v>0</v>
      </c>
      <c r="O144" s="17">
        <v>0</v>
      </c>
      <c r="P144" s="17">
        <v>0</v>
      </c>
      <c r="Q144" s="17">
        <v>0</v>
      </c>
      <c r="R144" s="23"/>
    </row>
    <row r="145" spans="1:18" ht="48.75" customHeight="1">
      <c r="A145" s="58" t="s">
        <v>166</v>
      </c>
      <c r="B145" s="60" t="s">
        <v>8</v>
      </c>
      <c r="C145" s="60">
        <v>7.4</v>
      </c>
      <c r="D145" s="16"/>
      <c r="E145" s="7"/>
      <c r="F145" s="7" t="s">
        <v>45</v>
      </c>
      <c r="G145" s="7">
        <v>2024</v>
      </c>
      <c r="H145" s="12">
        <f t="shared" si="25"/>
        <v>0</v>
      </c>
      <c r="I145" s="12">
        <f t="shared" si="26"/>
        <v>0</v>
      </c>
      <c r="J145" s="17">
        <v>0</v>
      </c>
      <c r="K145" s="17">
        <v>0</v>
      </c>
      <c r="L145" s="17">
        <v>0</v>
      </c>
      <c r="M145" s="17">
        <v>0</v>
      </c>
      <c r="N145" s="17">
        <v>0</v>
      </c>
      <c r="O145" s="17">
        <v>0</v>
      </c>
      <c r="P145" s="17">
        <v>0</v>
      </c>
      <c r="Q145" s="17">
        <v>0</v>
      </c>
      <c r="R145" s="23"/>
    </row>
    <row r="146" spans="1:18" ht="45" customHeight="1">
      <c r="A146" s="59"/>
      <c r="B146" s="61"/>
      <c r="C146" s="61"/>
      <c r="D146" s="16">
        <f>25*C145</f>
        <v>185</v>
      </c>
      <c r="E146" s="7"/>
      <c r="F146" s="7" t="s">
        <v>46</v>
      </c>
      <c r="G146" s="7">
        <v>2025</v>
      </c>
      <c r="H146" s="12">
        <f t="shared" si="25"/>
        <v>0</v>
      </c>
      <c r="I146" s="12">
        <f t="shared" si="26"/>
        <v>0</v>
      </c>
      <c r="J146" s="17">
        <v>0</v>
      </c>
      <c r="K146" s="17">
        <v>0</v>
      </c>
      <c r="L146" s="17">
        <v>0</v>
      </c>
      <c r="M146" s="17">
        <v>0</v>
      </c>
      <c r="N146" s="17">
        <v>0</v>
      </c>
      <c r="O146" s="17">
        <v>0</v>
      </c>
      <c r="P146" s="17">
        <v>0</v>
      </c>
      <c r="Q146" s="17">
        <v>0</v>
      </c>
      <c r="R146" s="23"/>
    </row>
    <row r="147" spans="1:18" ht="36" customHeight="1">
      <c r="A147" s="58" t="s">
        <v>84</v>
      </c>
      <c r="B147" s="60" t="s">
        <v>16</v>
      </c>
      <c r="C147" s="60">
        <v>5.2</v>
      </c>
      <c r="D147" s="16"/>
      <c r="E147" s="7"/>
      <c r="F147" s="7" t="s">
        <v>45</v>
      </c>
      <c r="G147" s="7">
        <v>2024</v>
      </c>
      <c r="H147" s="12">
        <f t="shared" si="25"/>
        <v>0</v>
      </c>
      <c r="I147" s="12">
        <f t="shared" si="26"/>
        <v>0</v>
      </c>
      <c r="J147" s="17">
        <v>0</v>
      </c>
      <c r="K147" s="17">
        <v>0</v>
      </c>
      <c r="L147" s="17">
        <v>0</v>
      </c>
      <c r="M147" s="17">
        <v>0</v>
      </c>
      <c r="N147" s="17">
        <v>0</v>
      </c>
      <c r="O147" s="17">
        <v>0</v>
      </c>
      <c r="P147" s="17">
        <v>0</v>
      </c>
      <c r="Q147" s="17">
        <v>0</v>
      </c>
      <c r="R147" s="23"/>
    </row>
    <row r="148" spans="1:18" ht="35.25" customHeight="1">
      <c r="A148" s="59"/>
      <c r="B148" s="61"/>
      <c r="C148" s="61"/>
      <c r="D148" s="16">
        <f>25*C147</f>
        <v>130</v>
      </c>
      <c r="E148" s="7"/>
      <c r="F148" s="7" t="s">
        <v>46</v>
      </c>
      <c r="G148" s="7">
        <v>2025</v>
      </c>
      <c r="H148" s="12">
        <f t="shared" si="25"/>
        <v>0</v>
      </c>
      <c r="I148" s="12">
        <f t="shared" si="26"/>
        <v>0</v>
      </c>
      <c r="J148" s="17">
        <v>0</v>
      </c>
      <c r="K148" s="17">
        <v>0</v>
      </c>
      <c r="L148" s="17">
        <v>0</v>
      </c>
      <c r="M148" s="17">
        <v>0</v>
      </c>
      <c r="N148" s="17">
        <v>0</v>
      </c>
      <c r="O148" s="17">
        <v>0</v>
      </c>
      <c r="P148" s="17">
        <v>0</v>
      </c>
      <c r="Q148" s="17">
        <v>0</v>
      </c>
      <c r="R148" s="23"/>
    </row>
    <row r="149" spans="1:18" ht="35.25" customHeight="1">
      <c r="A149" s="58" t="s">
        <v>87</v>
      </c>
      <c r="B149" s="60" t="s">
        <v>9</v>
      </c>
      <c r="C149" s="60">
        <v>1.35</v>
      </c>
      <c r="D149" s="16"/>
      <c r="E149" s="7"/>
      <c r="F149" s="7" t="s">
        <v>45</v>
      </c>
      <c r="G149" s="7">
        <v>2024</v>
      </c>
      <c r="H149" s="12">
        <f t="shared" si="25"/>
        <v>0</v>
      </c>
      <c r="I149" s="12">
        <f t="shared" si="26"/>
        <v>0</v>
      </c>
      <c r="J149" s="17">
        <v>0</v>
      </c>
      <c r="K149" s="17">
        <v>0</v>
      </c>
      <c r="L149" s="17">
        <v>0</v>
      </c>
      <c r="M149" s="17">
        <v>0</v>
      </c>
      <c r="N149" s="17">
        <v>0</v>
      </c>
      <c r="O149" s="17">
        <v>0</v>
      </c>
      <c r="P149" s="17">
        <v>0</v>
      </c>
      <c r="Q149" s="17">
        <v>0</v>
      </c>
      <c r="R149" s="23"/>
    </row>
    <row r="150" spans="1:18" ht="35.25" customHeight="1">
      <c r="A150" s="59"/>
      <c r="B150" s="61"/>
      <c r="C150" s="61"/>
      <c r="D150" s="16">
        <f>25*C149</f>
        <v>33.75</v>
      </c>
      <c r="E150" s="7"/>
      <c r="F150" s="7" t="s">
        <v>46</v>
      </c>
      <c r="G150" s="7">
        <v>2025</v>
      </c>
      <c r="H150" s="12">
        <f t="shared" si="25"/>
        <v>0</v>
      </c>
      <c r="I150" s="12">
        <f t="shared" si="26"/>
        <v>0</v>
      </c>
      <c r="J150" s="17">
        <v>0</v>
      </c>
      <c r="K150" s="17">
        <v>0</v>
      </c>
      <c r="L150" s="17">
        <v>0</v>
      </c>
      <c r="M150" s="17">
        <v>0</v>
      </c>
      <c r="N150" s="17">
        <v>0</v>
      </c>
      <c r="O150" s="17">
        <v>0</v>
      </c>
      <c r="P150" s="17">
        <v>0</v>
      </c>
      <c r="Q150" s="17">
        <v>0</v>
      </c>
      <c r="R150" s="23"/>
    </row>
    <row r="151" spans="1:18" ht="75" customHeight="1">
      <c r="A151" s="58" t="s">
        <v>88</v>
      </c>
      <c r="B151" s="60" t="s">
        <v>11</v>
      </c>
      <c r="C151" s="60">
        <v>5.3</v>
      </c>
      <c r="D151" s="16"/>
      <c r="E151" s="7"/>
      <c r="F151" s="7" t="s">
        <v>45</v>
      </c>
      <c r="G151" s="7">
        <v>2024</v>
      </c>
      <c r="H151" s="12">
        <f t="shared" si="25"/>
        <v>0</v>
      </c>
      <c r="I151" s="12">
        <f t="shared" si="26"/>
        <v>0</v>
      </c>
      <c r="J151" s="17">
        <v>0</v>
      </c>
      <c r="K151" s="17">
        <v>0</v>
      </c>
      <c r="L151" s="17">
        <v>0</v>
      </c>
      <c r="M151" s="17">
        <v>0</v>
      </c>
      <c r="N151" s="17">
        <v>0</v>
      </c>
      <c r="O151" s="17">
        <v>0</v>
      </c>
      <c r="P151" s="17">
        <v>0</v>
      </c>
      <c r="Q151" s="17">
        <v>0</v>
      </c>
      <c r="R151" s="23"/>
    </row>
    <row r="152" spans="1:18" ht="69.75" customHeight="1">
      <c r="A152" s="59"/>
      <c r="B152" s="61"/>
      <c r="C152" s="61"/>
      <c r="D152" s="16">
        <f>25*C151</f>
        <v>132.5</v>
      </c>
      <c r="E152" s="7"/>
      <c r="F152" s="7" t="s">
        <v>46</v>
      </c>
      <c r="G152" s="7">
        <v>2025</v>
      </c>
      <c r="H152" s="12">
        <f t="shared" si="25"/>
        <v>0</v>
      </c>
      <c r="I152" s="12">
        <f t="shared" si="26"/>
        <v>0</v>
      </c>
      <c r="J152" s="17">
        <v>0</v>
      </c>
      <c r="K152" s="17">
        <v>0</v>
      </c>
      <c r="L152" s="17">
        <v>0</v>
      </c>
      <c r="M152" s="17">
        <v>0</v>
      </c>
      <c r="N152" s="17">
        <v>0</v>
      </c>
      <c r="O152" s="17">
        <v>0</v>
      </c>
      <c r="P152" s="17">
        <v>0</v>
      </c>
      <c r="Q152" s="17">
        <v>0</v>
      </c>
      <c r="R152" s="23"/>
    </row>
    <row r="153" spans="1:18" ht="61.5" customHeight="1">
      <c r="A153" s="58" t="s">
        <v>89</v>
      </c>
      <c r="B153" s="60" t="s">
        <v>12</v>
      </c>
      <c r="C153" s="60">
        <v>4.3</v>
      </c>
      <c r="D153" s="16"/>
      <c r="E153" s="7"/>
      <c r="F153" s="7" t="s">
        <v>45</v>
      </c>
      <c r="G153" s="7">
        <v>2024</v>
      </c>
      <c r="H153" s="12">
        <f t="shared" si="25"/>
        <v>0</v>
      </c>
      <c r="I153" s="12">
        <f t="shared" si="26"/>
        <v>0</v>
      </c>
      <c r="J153" s="17">
        <v>0</v>
      </c>
      <c r="K153" s="17">
        <v>0</v>
      </c>
      <c r="L153" s="17">
        <v>0</v>
      </c>
      <c r="M153" s="17">
        <v>0</v>
      </c>
      <c r="N153" s="17">
        <v>0</v>
      </c>
      <c r="O153" s="17">
        <v>0</v>
      </c>
      <c r="P153" s="17">
        <v>0</v>
      </c>
      <c r="Q153" s="17">
        <v>0</v>
      </c>
      <c r="R153" s="23"/>
    </row>
    <row r="154" spans="1:18" ht="54" customHeight="1">
      <c r="A154" s="59"/>
      <c r="B154" s="61"/>
      <c r="C154" s="61"/>
      <c r="D154" s="16">
        <f>25*C153</f>
        <v>107.5</v>
      </c>
      <c r="E154" s="7"/>
      <c r="F154" s="7" t="s">
        <v>46</v>
      </c>
      <c r="G154" s="7">
        <v>2025</v>
      </c>
      <c r="H154" s="12">
        <f t="shared" si="25"/>
        <v>0</v>
      </c>
      <c r="I154" s="12">
        <f t="shared" si="26"/>
        <v>0</v>
      </c>
      <c r="J154" s="17">
        <v>0</v>
      </c>
      <c r="K154" s="17">
        <v>0</v>
      </c>
      <c r="L154" s="17">
        <v>0</v>
      </c>
      <c r="M154" s="17">
        <v>0</v>
      </c>
      <c r="N154" s="17">
        <v>0</v>
      </c>
      <c r="O154" s="17">
        <v>0</v>
      </c>
      <c r="P154" s="17">
        <v>0</v>
      </c>
      <c r="Q154" s="17">
        <v>0</v>
      </c>
      <c r="R154" s="23"/>
    </row>
    <row r="155" spans="1:18" ht="57.75" customHeight="1">
      <c r="A155" s="58" t="s">
        <v>90</v>
      </c>
      <c r="B155" s="60" t="s">
        <v>30</v>
      </c>
      <c r="C155" s="60">
        <v>5.1</v>
      </c>
      <c r="D155" s="16"/>
      <c r="E155" s="7"/>
      <c r="F155" s="7" t="s">
        <v>45</v>
      </c>
      <c r="G155" s="7">
        <v>2024</v>
      </c>
      <c r="H155" s="12">
        <f t="shared" si="25"/>
        <v>0</v>
      </c>
      <c r="I155" s="12">
        <f t="shared" si="26"/>
        <v>0</v>
      </c>
      <c r="J155" s="17">
        <v>0</v>
      </c>
      <c r="K155" s="17">
        <v>0</v>
      </c>
      <c r="L155" s="17">
        <v>0</v>
      </c>
      <c r="M155" s="17">
        <v>0</v>
      </c>
      <c r="N155" s="17">
        <v>0</v>
      </c>
      <c r="O155" s="17">
        <v>0</v>
      </c>
      <c r="P155" s="17">
        <v>0</v>
      </c>
      <c r="Q155" s="17">
        <v>0</v>
      </c>
      <c r="R155" s="23"/>
    </row>
    <row r="156" spans="1:18" ht="57.75" customHeight="1">
      <c r="A156" s="59"/>
      <c r="B156" s="61"/>
      <c r="C156" s="61"/>
      <c r="D156" s="16">
        <v>1798</v>
      </c>
      <c r="E156" s="7"/>
      <c r="F156" s="7" t="s">
        <v>46</v>
      </c>
      <c r="G156" s="7">
        <v>2025</v>
      </c>
      <c r="H156" s="12">
        <f t="shared" si="25"/>
        <v>0</v>
      </c>
      <c r="I156" s="12">
        <f t="shared" si="26"/>
        <v>0</v>
      </c>
      <c r="J156" s="17">
        <v>0</v>
      </c>
      <c r="K156" s="17">
        <v>0</v>
      </c>
      <c r="L156" s="17">
        <v>0</v>
      </c>
      <c r="M156" s="17">
        <v>0</v>
      </c>
      <c r="N156" s="17">
        <v>0</v>
      </c>
      <c r="O156" s="17">
        <v>0</v>
      </c>
      <c r="P156" s="17">
        <v>0</v>
      </c>
      <c r="Q156" s="17">
        <v>0</v>
      </c>
      <c r="R156" s="23"/>
    </row>
    <row r="157" spans="1:18" ht="35.25" customHeight="1">
      <c r="A157" s="58" t="s">
        <v>91</v>
      </c>
      <c r="B157" s="60" t="s">
        <v>18</v>
      </c>
      <c r="C157" s="60">
        <v>5.84</v>
      </c>
      <c r="D157" s="16"/>
      <c r="E157" s="7"/>
      <c r="F157" s="7" t="s">
        <v>45</v>
      </c>
      <c r="G157" s="7">
        <v>2024</v>
      </c>
      <c r="H157" s="12">
        <f t="shared" si="25"/>
        <v>0</v>
      </c>
      <c r="I157" s="12">
        <f t="shared" si="26"/>
        <v>0</v>
      </c>
      <c r="J157" s="17">
        <v>0</v>
      </c>
      <c r="K157" s="17">
        <v>0</v>
      </c>
      <c r="L157" s="17">
        <v>0</v>
      </c>
      <c r="M157" s="17">
        <v>0</v>
      </c>
      <c r="N157" s="17">
        <v>0</v>
      </c>
      <c r="O157" s="17">
        <v>0</v>
      </c>
      <c r="P157" s="17">
        <v>0</v>
      </c>
      <c r="Q157" s="17">
        <v>0</v>
      </c>
      <c r="R157" s="23"/>
    </row>
    <row r="158" spans="1:18" ht="35.25" customHeight="1">
      <c r="A158" s="59"/>
      <c r="B158" s="61"/>
      <c r="C158" s="61"/>
      <c r="D158" s="16">
        <f>25*C157</f>
        <v>146</v>
      </c>
      <c r="E158" s="7"/>
      <c r="F158" s="7" t="s">
        <v>46</v>
      </c>
      <c r="G158" s="7">
        <v>2025</v>
      </c>
      <c r="H158" s="12">
        <f t="shared" si="25"/>
        <v>0</v>
      </c>
      <c r="I158" s="12">
        <f t="shared" si="26"/>
        <v>0</v>
      </c>
      <c r="J158" s="17">
        <v>0</v>
      </c>
      <c r="K158" s="17">
        <v>0</v>
      </c>
      <c r="L158" s="17">
        <v>0</v>
      </c>
      <c r="M158" s="17">
        <v>0</v>
      </c>
      <c r="N158" s="17">
        <v>0</v>
      </c>
      <c r="O158" s="17">
        <v>0</v>
      </c>
      <c r="P158" s="17">
        <v>0</v>
      </c>
      <c r="Q158" s="17">
        <v>0</v>
      </c>
      <c r="R158" s="23"/>
    </row>
    <row r="159" spans="1:18" ht="66.75" customHeight="1">
      <c r="A159" s="58" t="s">
        <v>92</v>
      </c>
      <c r="B159" s="60" t="s">
        <v>13</v>
      </c>
      <c r="C159" s="60">
        <v>2.6</v>
      </c>
      <c r="D159" s="16"/>
      <c r="E159" s="7"/>
      <c r="F159" s="7" t="s">
        <v>45</v>
      </c>
      <c r="G159" s="7">
        <v>2024</v>
      </c>
      <c r="H159" s="12">
        <f t="shared" si="25"/>
        <v>0</v>
      </c>
      <c r="I159" s="12">
        <f t="shared" si="26"/>
        <v>0</v>
      </c>
      <c r="J159" s="17">
        <v>0</v>
      </c>
      <c r="K159" s="17">
        <v>0</v>
      </c>
      <c r="L159" s="17">
        <v>0</v>
      </c>
      <c r="M159" s="17">
        <v>0</v>
      </c>
      <c r="N159" s="17">
        <v>0</v>
      </c>
      <c r="O159" s="17">
        <v>0</v>
      </c>
      <c r="P159" s="17">
        <v>0</v>
      </c>
      <c r="Q159" s="17">
        <v>0</v>
      </c>
      <c r="R159" s="23"/>
    </row>
    <row r="160" spans="1:18" ht="66.75" customHeight="1">
      <c r="A160" s="59"/>
      <c r="B160" s="61"/>
      <c r="C160" s="61"/>
      <c r="D160" s="16">
        <f>25*C159</f>
        <v>65</v>
      </c>
      <c r="E160" s="7"/>
      <c r="F160" s="7" t="s">
        <v>46</v>
      </c>
      <c r="G160" s="7">
        <v>2025</v>
      </c>
      <c r="H160" s="12">
        <f t="shared" si="25"/>
        <v>0</v>
      </c>
      <c r="I160" s="12">
        <f t="shared" si="26"/>
        <v>0</v>
      </c>
      <c r="J160" s="17">
        <v>0</v>
      </c>
      <c r="K160" s="17">
        <v>0</v>
      </c>
      <c r="L160" s="17">
        <v>0</v>
      </c>
      <c r="M160" s="17">
        <v>0</v>
      </c>
      <c r="N160" s="17">
        <v>0</v>
      </c>
      <c r="O160" s="17">
        <v>0</v>
      </c>
      <c r="P160" s="17">
        <v>0</v>
      </c>
      <c r="Q160" s="17">
        <v>0</v>
      </c>
      <c r="R160" s="23"/>
    </row>
    <row r="161" spans="1:18" ht="60" customHeight="1">
      <c r="A161" s="58" t="s">
        <v>93</v>
      </c>
      <c r="B161" s="60" t="s">
        <v>14</v>
      </c>
      <c r="C161" s="60">
        <v>2</v>
      </c>
      <c r="D161" s="16"/>
      <c r="E161" s="7"/>
      <c r="F161" s="7" t="s">
        <v>45</v>
      </c>
      <c r="G161" s="7">
        <v>2024</v>
      </c>
      <c r="H161" s="12">
        <f t="shared" si="25"/>
        <v>0</v>
      </c>
      <c r="I161" s="12">
        <f t="shared" si="26"/>
        <v>0</v>
      </c>
      <c r="J161" s="17">
        <v>0</v>
      </c>
      <c r="K161" s="17">
        <v>0</v>
      </c>
      <c r="L161" s="17">
        <v>0</v>
      </c>
      <c r="M161" s="17">
        <v>0</v>
      </c>
      <c r="N161" s="17">
        <v>0</v>
      </c>
      <c r="O161" s="17">
        <v>0</v>
      </c>
      <c r="P161" s="17">
        <v>0</v>
      </c>
      <c r="Q161" s="17">
        <v>0</v>
      </c>
      <c r="R161" s="23"/>
    </row>
    <row r="162" spans="1:18" ht="60" customHeight="1">
      <c r="A162" s="59"/>
      <c r="B162" s="61"/>
      <c r="C162" s="61"/>
      <c r="D162" s="16">
        <f>25*C161</f>
        <v>50</v>
      </c>
      <c r="E162" s="7"/>
      <c r="F162" s="7" t="s">
        <v>46</v>
      </c>
      <c r="G162" s="7">
        <v>2025</v>
      </c>
      <c r="H162" s="12">
        <f t="shared" si="25"/>
        <v>0</v>
      </c>
      <c r="I162" s="12">
        <f t="shared" si="26"/>
        <v>0</v>
      </c>
      <c r="J162" s="17">
        <v>0</v>
      </c>
      <c r="K162" s="17">
        <v>0</v>
      </c>
      <c r="L162" s="17">
        <v>0</v>
      </c>
      <c r="M162" s="17">
        <v>0</v>
      </c>
      <c r="N162" s="17">
        <v>0</v>
      </c>
      <c r="O162" s="17">
        <v>0</v>
      </c>
      <c r="P162" s="17">
        <v>0</v>
      </c>
      <c r="Q162" s="17">
        <v>0</v>
      </c>
      <c r="R162" s="23"/>
    </row>
    <row r="163" spans="1:18" ht="35.25" customHeight="1">
      <c r="A163" s="58" t="s">
        <v>191</v>
      </c>
      <c r="B163" s="60" t="s">
        <v>20</v>
      </c>
      <c r="C163" s="60">
        <v>3</v>
      </c>
      <c r="D163" s="16"/>
      <c r="E163" s="7"/>
      <c r="F163" s="7" t="s">
        <v>45</v>
      </c>
      <c r="G163" s="7">
        <v>2024</v>
      </c>
      <c r="H163" s="12">
        <f t="shared" si="25"/>
        <v>0</v>
      </c>
      <c r="I163" s="12">
        <f t="shared" si="26"/>
        <v>0</v>
      </c>
      <c r="J163" s="17">
        <v>0</v>
      </c>
      <c r="K163" s="17">
        <v>0</v>
      </c>
      <c r="L163" s="17">
        <v>0</v>
      </c>
      <c r="M163" s="17">
        <v>0</v>
      </c>
      <c r="N163" s="17">
        <v>0</v>
      </c>
      <c r="O163" s="17">
        <v>0</v>
      </c>
      <c r="P163" s="17">
        <v>0</v>
      </c>
      <c r="Q163" s="17">
        <v>0</v>
      </c>
      <c r="R163" s="23"/>
    </row>
    <row r="164" spans="1:18" ht="35.25" customHeight="1">
      <c r="A164" s="59"/>
      <c r="B164" s="61"/>
      <c r="C164" s="61"/>
      <c r="D164" s="16">
        <f>25*C163</f>
        <v>75</v>
      </c>
      <c r="E164" s="7"/>
      <c r="F164" s="7" t="s">
        <v>46</v>
      </c>
      <c r="G164" s="7">
        <v>2025</v>
      </c>
      <c r="H164" s="12">
        <f t="shared" si="25"/>
        <v>0</v>
      </c>
      <c r="I164" s="12">
        <f t="shared" si="26"/>
        <v>0</v>
      </c>
      <c r="J164" s="17">
        <v>0</v>
      </c>
      <c r="K164" s="17">
        <v>0</v>
      </c>
      <c r="L164" s="17">
        <v>0</v>
      </c>
      <c r="M164" s="17">
        <v>0</v>
      </c>
      <c r="N164" s="17">
        <v>0</v>
      </c>
      <c r="O164" s="17">
        <v>0</v>
      </c>
      <c r="P164" s="17">
        <v>0</v>
      </c>
      <c r="Q164" s="17">
        <v>0</v>
      </c>
      <c r="R164" s="23"/>
    </row>
    <row r="165" spans="1:18" ht="25.5" customHeight="1">
      <c r="A165" s="58" t="s">
        <v>193</v>
      </c>
      <c r="B165" s="56" t="s">
        <v>194</v>
      </c>
      <c r="C165" s="56">
        <v>3.28</v>
      </c>
      <c r="D165" s="56">
        <v>126</v>
      </c>
      <c r="E165" s="35"/>
      <c r="F165" s="35" t="s">
        <v>46</v>
      </c>
      <c r="G165" s="35">
        <v>2021</v>
      </c>
      <c r="H165" s="36">
        <f>J165+L165+N165+P165</f>
        <v>3026.3</v>
      </c>
      <c r="I165" s="36">
        <f>K165+M165+O165+Q165</f>
        <v>0</v>
      </c>
      <c r="J165" s="37">
        <v>0</v>
      </c>
      <c r="K165" s="37">
        <v>0</v>
      </c>
      <c r="L165" s="37">
        <v>0</v>
      </c>
      <c r="M165" s="37">
        <v>0</v>
      </c>
      <c r="N165" s="37">
        <v>0</v>
      </c>
      <c r="O165" s="37">
        <v>0</v>
      </c>
      <c r="P165" s="37">
        <v>3026.3</v>
      </c>
      <c r="Q165" s="37">
        <v>0</v>
      </c>
      <c r="R165" s="38"/>
    </row>
    <row r="166" spans="1:18" ht="25.5" customHeight="1">
      <c r="A166" s="59"/>
      <c r="B166" s="57"/>
      <c r="C166" s="57"/>
      <c r="D166" s="57"/>
      <c r="E166" s="35"/>
      <c r="F166" s="35" t="s">
        <v>46</v>
      </c>
      <c r="G166" s="35">
        <v>2022</v>
      </c>
      <c r="H166" s="36">
        <f>J166+L166+N166+P166</f>
        <v>14603.9</v>
      </c>
      <c r="I166" s="36">
        <f>K166+M166+O166+Q166</f>
        <v>0</v>
      </c>
      <c r="J166" s="37">
        <v>0</v>
      </c>
      <c r="K166" s="37">
        <v>0</v>
      </c>
      <c r="L166" s="37">
        <v>0</v>
      </c>
      <c r="M166" s="37">
        <v>0</v>
      </c>
      <c r="N166" s="37">
        <v>0</v>
      </c>
      <c r="O166" s="37">
        <v>0</v>
      </c>
      <c r="P166" s="37">
        <v>14603.9</v>
      </c>
      <c r="Q166" s="37">
        <v>0</v>
      </c>
      <c r="R166" s="38"/>
    </row>
    <row r="167" spans="1:18" ht="15.75">
      <c r="A167" s="39"/>
      <c r="B167" s="93" t="s">
        <v>176</v>
      </c>
      <c r="C167" s="93"/>
      <c r="D167" s="40"/>
      <c r="E167" s="40"/>
      <c r="F167" s="41"/>
      <c r="G167" s="41"/>
      <c r="H167" s="41"/>
      <c r="I167" s="41"/>
      <c r="J167" s="41"/>
      <c r="K167" s="41"/>
      <c r="L167" s="41"/>
      <c r="M167" s="41"/>
      <c r="N167" s="41"/>
      <c r="O167" s="41"/>
      <c r="P167" s="41"/>
      <c r="Q167" s="41"/>
      <c r="R167" s="42"/>
    </row>
    <row r="168" spans="1:18" ht="47.25">
      <c r="A168" s="20" t="s">
        <v>177</v>
      </c>
      <c r="B168" s="43" t="s">
        <v>112</v>
      </c>
      <c r="C168" s="7">
        <v>7.044</v>
      </c>
      <c r="D168" s="7"/>
      <c r="E168" s="7"/>
      <c r="F168" s="7" t="s">
        <v>113</v>
      </c>
      <c r="G168" s="7">
        <v>2024</v>
      </c>
      <c r="H168" s="12">
        <f>J168+L168+N168+P168</f>
        <v>1531.8</v>
      </c>
      <c r="I168" s="12">
        <f>K168+M168+O168+Q168</f>
        <v>0</v>
      </c>
      <c r="J168" s="17">
        <v>1531.8</v>
      </c>
      <c r="K168" s="17">
        <v>0</v>
      </c>
      <c r="L168" s="17">
        <v>0</v>
      </c>
      <c r="M168" s="17">
        <v>0</v>
      </c>
      <c r="N168" s="17">
        <v>0</v>
      </c>
      <c r="O168" s="17">
        <v>0</v>
      </c>
      <c r="P168" s="17">
        <v>0</v>
      </c>
      <c r="Q168" s="17">
        <v>0</v>
      </c>
      <c r="R168" s="32"/>
    </row>
    <row r="169" spans="1:18" ht="27.75" customHeight="1">
      <c r="A169" s="89" t="s">
        <v>44</v>
      </c>
      <c r="B169" s="90" t="s">
        <v>183</v>
      </c>
      <c r="C169" s="81"/>
      <c r="D169" s="81"/>
      <c r="E169" s="81"/>
      <c r="F169" s="82"/>
      <c r="G169" s="9" t="s">
        <v>31</v>
      </c>
      <c r="H169" s="10">
        <f>H170+H171+H172+H173+H174+H175+H176+H177+H178+H179+H180</f>
        <v>818872.4</v>
      </c>
      <c r="I169" s="10">
        <f>I170+I171+I172+I173+I174+I175+I176+I177+I178+I179+I180</f>
        <v>553777.5</v>
      </c>
      <c r="J169" s="10">
        <f>J170+J171+J172+J173+J174+J175+J176+J177+J178+J179+J180</f>
        <v>202718.3</v>
      </c>
      <c r="K169" s="10">
        <f>K170+K171+K172+K173+K174+K175+K176+K177+K178+K179+K180</f>
        <v>157196.5</v>
      </c>
      <c r="L169" s="10">
        <f aca="true" t="shared" si="27" ref="L169:Q169">L170+L171+L172+L173+L174+L175+L176+L177+L178+L179+L180</f>
        <v>0</v>
      </c>
      <c r="M169" s="10">
        <f t="shared" si="27"/>
        <v>0</v>
      </c>
      <c r="N169" s="10">
        <f>N170+N171+N172+N173+N174+N175+N176+N177+N178+N179+N180</f>
        <v>446235.1</v>
      </c>
      <c r="O169" s="10">
        <f>O170+O171+O172+O173+O174+O175+O176+O177+O178+O179+O180</f>
        <v>244292.2</v>
      </c>
      <c r="P169" s="10">
        <f>P170+P171+P172+P173+P174+P175+P176+P177+P178+P179+P180</f>
        <v>169919</v>
      </c>
      <c r="Q169" s="10">
        <f t="shared" si="27"/>
        <v>152288.8</v>
      </c>
      <c r="R169" s="7"/>
    </row>
    <row r="170" spans="1:18" ht="24" customHeight="1">
      <c r="A170" s="89"/>
      <c r="B170" s="91"/>
      <c r="C170" s="83"/>
      <c r="D170" s="83"/>
      <c r="E170" s="83"/>
      <c r="F170" s="84"/>
      <c r="G170" s="6">
        <v>2015</v>
      </c>
      <c r="H170" s="12">
        <f>J170+L170+N170+P170</f>
        <v>114280</v>
      </c>
      <c r="I170" s="12">
        <f aca="true" t="shared" si="28" ref="H170:I173">K170+M170+O170+Q170</f>
        <v>114264.1</v>
      </c>
      <c r="J170" s="12">
        <f aca="true" t="shared" si="29" ref="J170:K175">J182+J194+J218+J206</f>
        <v>4274.7</v>
      </c>
      <c r="K170" s="12">
        <f t="shared" si="29"/>
        <v>4258.8</v>
      </c>
      <c r="L170" s="12">
        <f aca="true" t="shared" si="30" ref="L170:Q172">L182+L194+L218</f>
        <v>0</v>
      </c>
      <c r="M170" s="12">
        <f t="shared" si="30"/>
        <v>0</v>
      </c>
      <c r="N170" s="12">
        <f t="shared" si="30"/>
        <v>110005.3</v>
      </c>
      <c r="O170" s="12">
        <f t="shared" si="30"/>
        <v>110005.3</v>
      </c>
      <c r="P170" s="12">
        <f t="shared" si="30"/>
        <v>0</v>
      </c>
      <c r="Q170" s="12">
        <f t="shared" si="30"/>
        <v>0</v>
      </c>
      <c r="R170" s="7"/>
    </row>
    <row r="171" spans="1:18" ht="24" customHeight="1">
      <c r="A171" s="89"/>
      <c r="B171" s="91"/>
      <c r="C171" s="83"/>
      <c r="D171" s="83"/>
      <c r="E171" s="83"/>
      <c r="F171" s="84"/>
      <c r="G171" s="6">
        <v>2016</v>
      </c>
      <c r="H171" s="12">
        <f t="shared" si="28"/>
        <v>50480.6</v>
      </c>
      <c r="I171" s="12">
        <f t="shared" si="28"/>
        <v>50480.6</v>
      </c>
      <c r="J171" s="12">
        <f t="shared" si="29"/>
        <v>1230.4</v>
      </c>
      <c r="K171" s="12">
        <f t="shared" si="29"/>
        <v>1230.4</v>
      </c>
      <c r="L171" s="12">
        <f t="shared" si="30"/>
        <v>0</v>
      </c>
      <c r="M171" s="12">
        <f t="shared" si="30"/>
        <v>0</v>
      </c>
      <c r="N171" s="12">
        <f t="shared" si="30"/>
        <v>49250.2</v>
      </c>
      <c r="O171" s="12">
        <f t="shared" si="30"/>
        <v>49250.2</v>
      </c>
      <c r="P171" s="12">
        <f t="shared" si="30"/>
        <v>0</v>
      </c>
      <c r="Q171" s="12">
        <f t="shared" si="30"/>
        <v>0</v>
      </c>
      <c r="R171" s="7"/>
    </row>
    <row r="172" spans="1:18" ht="18.75" customHeight="1">
      <c r="A172" s="89"/>
      <c r="B172" s="91"/>
      <c r="C172" s="83"/>
      <c r="D172" s="83"/>
      <c r="E172" s="83"/>
      <c r="F172" s="84"/>
      <c r="G172" s="6">
        <v>2017</v>
      </c>
      <c r="H172" s="12">
        <f t="shared" si="28"/>
        <v>14079.4</v>
      </c>
      <c r="I172" s="12">
        <f t="shared" si="28"/>
        <v>14079.4</v>
      </c>
      <c r="J172" s="12">
        <f>J184+J196+J220+J208</f>
        <v>1307.8</v>
      </c>
      <c r="K172" s="12">
        <f t="shared" si="29"/>
        <v>1307.8</v>
      </c>
      <c r="L172" s="12">
        <f t="shared" si="30"/>
        <v>0</v>
      </c>
      <c r="M172" s="12">
        <f t="shared" si="30"/>
        <v>0</v>
      </c>
      <c r="N172" s="12">
        <f t="shared" si="30"/>
        <v>12771.6</v>
      </c>
      <c r="O172" s="12">
        <f t="shared" si="30"/>
        <v>12771.6</v>
      </c>
      <c r="P172" s="12">
        <f t="shared" si="30"/>
        <v>0</v>
      </c>
      <c r="Q172" s="12">
        <f t="shared" si="30"/>
        <v>0</v>
      </c>
      <c r="R172" s="7"/>
    </row>
    <row r="173" spans="1:18" ht="24" customHeight="1">
      <c r="A173" s="89"/>
      <c r="B173" s="91"/>
      <c r="C173" s="83"/>
      <c r="D173" s="83"/>
      <c r="E173" s="83"/>
      <c r="F173" s="84"/>
      <c r="G173" s="6">
        <v>2018</v>
      </c>
      <c r="H173" s="12">
        <f t="shared" si="28"/>
        <v>80717.7</v>
      </c>
      <c r="I173" s="12">
        <f t="shared" si="28"/>
        <v>80717.7</v>
      </c>
      <c r="J173" s="12">
        <f t="shared" si="29"/>
        <v>6462.7</v>
      </c>
      <c r="K173" s="12">
        <f t="shared" si="29"/>
        <v>6462.7</v>
      </c>
      <c r="L173" s="12">
        <f aca="true" t="shared" si="31" ref="L173:Q173">L185+L197+L221+L209</f>
        <v>0</v>
      </c>
      <c r="M173" s="12">
        <f t="shared" si="31"/>
        <v>0</v>
      </c>
      <c r="N173" s="12">
        <f t="shared" si="31"/>
        <v>20664.5</v>
      </c>
      <c r="O173" s="12">
        <f t="shared" si="31"/>
        <v>20664.5</v>
      </c>
      <c r="P173" s="12">
        <f t="shared" si="31"/>
        <v>53590.5</v>
      </c>
      <c r="Q173" s="12">
        <f t="shared" si="31"/>
        <v>53590.5</v>
      </c>
      <c r="R173" s="7"/>
    </row>
    <row r="174" spans="1:18" ht="24" customHeight="1">
      <c r="A174" s="89"/>
      <c r="B174" s="91"/>
      <c r="C174" s="83"/>
      <c r="D174" s="83"/>
      <c r="E174" s="83"/>
      <c r="F174" s="84"/>
      <c r="G174" s="6">
        <v>2019</v>
      </c>
      <c r="H174" s="12">
        <f aca="true" t="shared" si="32" ref="H174:H186">J174+L174+N174+P174</f>
        <v>149450.1</v>
      </c>
      <c r="I174" s="12">
        <f aca="true" t="shared" si="33" ref="I174:I193">K174+M174+O174+Q174</f>
        <v>164872.1</v>
      </c>
      <c r="J174" s="12">
        <f>J186+J198+J222+J210</f>
        <v>19151.2</v>
      </c>
      <c r="K174" s="12">
        <f t="shared" si="29"/>
        <v>34573.2</v>
      </c>
      <c r="L174" s="12">
        <f aca="true" t="shared" si="34" ref="L174:Q174">L186+L198+L222+L210</f>
        <v>0</v>
      </c>
      <c r="M174" s="12">
        <f t="shared" si="34"/>
        <v>0</v>
      </c>
      <c r="N174" s="12">
        <f t="shared" si="34"/>
        <v>31600.6</v>
      </c>
      <c r="O174" s="12">
        <f t="shared" si="34"/>
        <v>31600.6</v>
      </c>
      <c r="P174" s="12">
        <f>P186+P198+P222+P210</f>
        <v>98698.3</v>
      </c>
      <c r="Q174" s="12">
        <f t="shared" si="34"/>
        <v>98698.3</v>
      </c>
      <c r="R174" s="7"/>
    </row>
    <row r="175" spans="1:18" ht="24" customHeight="1">
      <c r="A175" s="89"/>
      <c r="B175" s="91"/>
      <c r="C175" s="83"/>
      <c r="D175" s="83"/>
      <c r="E175" s="83"/>
      <c r="F175" s="84"/>
      <c r="G175" s="6">
        <v>2020</v>
      </c>
      <c r="H175" s="12">
        <f aca="true" t="shared" si="35" ref="H175:H181">J175+L175+N175+P175</f>
        <v>40130</v>
      </c>
      <c r="I175" s="12">
        <f t="shared" si="33"/>
        <v>40130</v>
      </c>
      <c r="J175" s="12">
        <f>J187+J199+J223+J211</f>
        <v>20130</v>
      </c>
      <c r="K175" s="12">
        <f t="shared" si="29"/>
        <v>20130</v>
      </c>
      <c r="L175" s="12">
        <f aca="true" t="shared" si="36" ref="L175:Q175">L187+L199+L223+L211</f>
        <v>0</v>
      </c>
      <c r="M175" s="12">
        <f t="shared" si="36"/>
        <v>0</v>
      </c>
      <c r="N175" s="12">
        <f t="shared" si="36"/>
        <v>20000</v>
      </c>
      <c r="O175" s="12">
        <f t="shared" si="36"/>
        <v>20000</v>
      </c>
      <c r="P175" s="12">
        <f t="shared" si="36"/>
        <v>0</v>
      </c>
      <c r="Q175" s="12">
        <f t="shared" si="36"/>
        <v>0</v>
      </c>
      <c r="R175" s="7"/>
    </row>
    <row r="176" spans="1:18" ht="24" customHeight="1">
      <c r="A176" s="89"/>
      <c r="B176" s="91"/>
      <c r="C176" s="83"/>
      <c r="D176" s="83"/>
      <c r="E176" s="83"/>
      <c r="F176" s="84"/>
      <c r="G176" s="6">
        <v>2021</v>
      </c>
      <c r="H176" s="12">
        <f t="shared" si="35"/>
        <v>116953.4</v>
      </c>
      <c r="I176" s="12">
        <f t="shared" si="33"/>
        <v>5233.6</v>
      </c>
      <c r="J176" s="12">
        <f>J188+J200+J212+J224</f>
        <v>31968.7</v>
      </c>
      <c r="K176" s="12">
        <f>K165+K105+K104+K102+K101+K100+K99+K97+K96+K94+K93+K91+K77</f>
        <v>5233.6</v>
      </c>
      <c r="L176" s="12">
        <f aca="true" t="shared" si="37" ref="K176:Q176">L188+L200+L212+L224</f>
        <v>0</v>
      </c>
      <c r="M176" s="12">
        <f t="shared" si="37"/>
        <v>0</v>
      </c>
      <c r="N176" s="12">
        <f t="shared" si="37"/>
        <v>81958.4</v>
      </c>
      <c r="O176" s="12">
        <f t="shared" si="37"/>
        <v>0</v>
      </c>
      <c r="P176" s="12">
        <f t="shared" si="37"/>
        <v>3026.3</v>
      </c>
      <c r="Q176" s="12">
        <f t="shared" si="37"/>
        <v>0</v>
      </c>
      <c r="R176" s="7"/>
    </row>
    <row r="177" spans="1:18" ht="21.75" customHeight="1">
      <c r="A177" s="89"/>
      <c r="B177" s="91"/>
      <c r="C177" s="83"/>
      <c r="D177" s="83"/>
      <c r="E177" s="83"/>
      <c r="F177" s="84"/>
      <c r="G177" s="6">
        <v>2022</v>
      </c>
      <c r="H177" s="12">
        <f t="shared" si="35"/>
        <v>168781.2</v>
      </c>
      <c r="I177" s="12">
        <f t="shared" si="33"/>
        <v>0</v>
      </c>
      <c r="J177" s="12">
        <f>J189+J201+J213+J225</f>
        <v>34192.8</v>
      </c>
      <c r="K177" s="12">
        <f aca="true" t="shared" si="38" ref="K177:Q177">K189+K201+K213+K225</f>
        <v>0</v>
      </c>
      <c r="L177" s="12">
        <f t="shared" si="38"/>
        <v>0</v>
      </c>
      <c r="M177" s="12">
        <f t="shared" si="38"/>
        <v>0</v>
      </c>
      <c r="N177" s="12">
        <f t="shared" si="38"/>
        <v>119984.5</v>
      </c>
      <c r="O177" s="12">
        <f t="shared" si="38"/>
        <v>0</v>
      </c>
      <c r="P177" s="12">
        <f t="shared" si="38"/>
        <v>14603.9</v>
      </c>
      <c r="Q177" s="12">
        <f t="shared" si="38"/>
        <v>0</v>
      </c>
      <c r="R177" s="7"/>
    </row>
    <row r="178" spans="1:18" ht="21.75" customHeight="1">
      <c r="A178" s="89"/>
      <c r="B178" s="91"/>
      <c r="C178" s="83"/>
      <c r="D178" s="83"/>
      <c r="E178" s="83"/>
      <c r="F178" s="84"/>
      <c r="G178" s="6">
        <v>2023</v>
      </c>
      <c r="H178" s="12">
        <f t="shared" si="35"/>
        <v>27000</v>
      </c>
      <c r="I178" s="12">
        <f t="shared" si="33"/>
        <v>27000</v>
      </c>
      <c r="J178" s="12">
        <f>J190+J202+J214+J226</f>
        <v>27000</v>
      </c>
      <c r="K178" s="12">
        <f>K190+K202+K214+K226</f>
        <v>27000</v>
      </c>
      <c r="L178" s="12">
        <f aca="true" t="shared" si="39" ref="J178:Q180">L190+L202+L214+L226</f>
        <v>0</v>
      </c>
      <c r="M178" s="12">
        <f t="shared" si="39"/>
        <v>0</v>
      </c>
      <c r="N178" s="12">
        <f t="shared" si="39"/>
        <v>0</v>
      </c>
      <c r="O178" s="12">
        <f t="shared" si="39"/>
        <v>0</v>
      </c>
      <c r="P178" s="12">
        <f t="shared" si="39"/>
        <v>0</v>
      </c>
      <c r="Q178" s="12">
        <f t="shared" si="39"/>
        <v>0</v>
      </c>
      <c r="R178" s="7"/>
    </row>
    <row r="179" spans="1:18" ht="21.75" customHeight="1">
      <c r="A179" s="89"/>
      <c r="B179" s="91"/>
      <c r="C179" s="83"/>
      <c r="D179" s="83"/>
      <c r="E179" s="83"/>
      <c r="F179" s="84"/>
      <c r="G179" s="6">
        <v>2024</v>
      </c>
      <c r="H179" s="12">
        <f t="shared" si="35"/>
        <v>35000</v>
      </c>
      <c r="I179" s="12">
        <f t="shared" si="33"/>
        <v>35000</v>
      </c>
      <c r="J179" s="12">
        <f t="shared" si="39"/>
        <v>35000</v>
      </c>
      <c r="K179" s="12">
        <f t="shared" si="39"/>
        <v>35000</v>
      </c>
      <c r="L179" s="12">
        <f t="shared" si="39"/>
        <v>0</v>
      </c>
      <c r="M179" s="12">
        <f t="shared" si="39"/>
        <v>0</v>
      </c>
      <c r="N179" s="12">
        <f t="shared" si="39"/>
        <v>0</v>
      </c>
      <c r="O179" s="12">
        <f t="shared" si="39"/>
        <v>0</v>
      </c>
      <c r="P179" s="12">
        <f t="shared" si="39"/>
        <v>0</v>
      </c>
      <c r="Q179" s="12">
        <f t="shared" si="39"/>
        <v>0</v>
      </c>
      <c r="R179" s="7"/>
    </row>
    <row r="180" spans="1:18" ht="21.75" customHeight="1">
      <c r="A180" s="89"/>
      <c r="B180" s="92"/>
      <c r="C180" s="85"/>
      <c r="D180" s="85"/>
      <c r="E180" s="85"/>
      <c r="F180" s="86"/>
      <c r="G180" s="6">
        <v>2025</v>
      </c>
      <c r="H180" s="12">
        <f>J180+L180+N180+P180</f>
        <v>22000</v>
      </c>
      <c r="I180" s="12">
        <f t="shared" si="33"/>
        <v>22000</v>
      </c>
      <c r="J180" s="12">
        <f t="shared" si="39"/>
        <v>22000</v>
      </c>
      <c r="K180" s="12">
        <f t="shared" si="39"/>
        <v>22000</v>
      </c>
      <c r="L180" s="12">
        <f t="shared" si="39"/>
        <v>0</v>
      </c>
      <c r="M180" s="12">
        <f t="shared" si="39"/>
        <v>0</v>
      </c>
      <c r="N180" s="12">
        <f t="shared" si="39"/>
        <v>0</v>
      </c>
      <c r="O180" s="12">
        <f t="shared" si="39"/>
        <v>0</v>
      </c>
      <c r="P180" s="12">
        <f t="shared" si="39"/>
        <v>0</v>
      </c>
      <c r="Q180" s="12">
        <f t="shared" si="39"/>
        <v>0</v>
      </c>
      <c r="R180" s="7"/>
    </row>
    <row r="181" spans="1:18" ht="19.5" customHeight="1">
      <c r="A181" s="89"/>
      <c r="B181" s="90" t="s">
        <v>85</v>
      </c>
      <c r="C181" s="81"/>
      <c r="D181" s="81"/>
      <c r="E181" s="81"/>
      <c r="F181" s="82"/>
      <c r="G181" s="9" t="s">
        <v>31</v>
      </c>
      <c r="H181" s="10">
        <f t="shared" si="35"/>
        <v>111518.3</v>
      </c>
      <c r="I181" s="10">
        <f t="shared" si="33"/>
        <v>57872.7</v>
      </c>
      <c r="J181" s="44">
        <f>J182+J183+J184+J185+J186+J187+J188+J189+J190+J191+J192</f>
        <v>63281.9</v>
      </c>
      <c r="K181" s="44">
        <f aca="true" t="shared" si="40" ref="K181:Q181">K182+K183+K184+K185+K186+K187+K188+K189+K190+K191+K192</f>
        <v>50082.2</v>
      </c>
      <c r="L181" s="44">
        <f t="shared" si="40"/>
        <v>0</v>
      </c>
      <c r="M181" s="44">
        <f t="shared" si="40"/>
        <v>0</v>
      </c>
      <c r="N181" s="44">
        <f t="shared" si="40"/>
        <v>48236.4</v>
      </c>
      <c r="O181" s="44">
        <f t="shared" si="40"/>
        <v>7790.5</v>
      </c>
      <c r="P181" s="44">
        <f t="shared" si="40"/>
        <v>0</v>
      </c>
      <c r="Q181" s="44">
        <f t="shared" si="40"/>
        <v>0</v>
      </c>
      <c r="R181" s="7"/>
    </row>
    <row r="182" spans="1:18" ht="20.25" customHeight="1">
      <c r="A182" s="89"/>
      <c r="B182" s="91"/>
      <c r="C182" s="83"/>
      <c r="D182" s="83"/>
      <c r="E182" s="83"/>
      <c r="F182" s="84"/>
      <c r="G182" s="6">
        <v>2015</v>
      </c>
      <c r="H182" s="12">
        <f t="shared" si="32"/>
        <v>5568.6</v>
      </c>
      <c r="I182" s="12">
        <f t="shared" si="33"/>
        <v>5568.6</v>
      </c>
      <c r="J182" s="12">
        <f aca="true" t="shared" si="41" ref="J182:Q182">J36+J41+J45+J48+J57+J61+J64+J73+J76</f>
        <v>0</v>
      </c>
      <c r="K182" s="12">
        <f t="shared" si="41"/>
        <v>0</v>
      </c>
      <c r="L182" s="12">
        <f t="shared" si="41"/>
        <v>0</v>
      </c>
      <c r="M182" s="12">
        <f t="shared" si="41"/>
        <v>0</v>
      </c>
      <c r="N182" s="12">
        <f t="shared" si="41"/>
        <v>5568.6</v>
      </c>
      <c r="O182" s="12">
        <f t="shared" si="41"/>
        <v>5568.6</v>
      </c>
      <c r="P182" s="12">
        <f t="shared" si="41"/>
        <v>0</v>
      </c>
      <c r="Q182" s="12">
        <f t="shared" si="41"/>
        <v>0</v>
      </c>
      <c r="R182" s="7"/>
    </row>
    <row r="183" spans="1:18" ht="19.5" customHeight="1">
      <c r="A183" s="89"/>
      <c r="B183" s="91"/>
      <c r="C183" s="83"/>
      <c r="D183" s="83"/>
      <c r="E183" s="83"/>
      <c r="F183" s="84"/>
      <c r="G183" s="6">
        <v>2016</v>
      </c>
      <c r="H183" s="12">
        <f t="shared" si="32"/>
        <v>2932.9</v>
      </c>
      <c r="I183" s="12">
        <f t="shared" si="33"/>
        <v>2932.9</v>
      </c>
      <c r="J183" s="12">
        <f aca="true" t="shared" si="42" ref="J183:Q183">J71+J80+J74+J65+J46+J37+J58+J49</f>
        <v>711</v>
      </c>
      <c r="K183" s="12">
        <f t="shared" si="42"/>
        <v>711</v>
      </c>
      <c r="L183" s="12">
        <f t="shared" si="42"/>
        <v>0</v>
      </c>
      <c r="M183" s="12">
        <f t="shared" si="42"/>
        <v>0</v>
      </c>
      <c r="N183" s="12">
        <f t="shared" si="42"/>
        <v>2221.9</v>
      </c>
      <c r="O183" s="12">
        <f t="shared" si="42"/>
        <v>2221.9</v>
      </c>
      <c r="P183" s="12">
        <f t="shared" si="42"/>
        <v>0</v>
      </c>
      <c r="Q183" s="12">
        <f t="shared" si="42"/>
        <v>0</v>
      </c>
      <c r="R183" s="7"/>
    </row>
    <row r="184" spans="1:18" ht="21.75" customHeight="1">
      <c r="A184" s="89"/>
      <c r="B184" s="91"/>
      <c r="C184" s="83"/>
      <c r="D184" s="83"/>
      <c r="E184" s="83"/>
      <c r="F184" s="84"/>
      <c r="G184" s="6">
        <v>2017</v>
      </c>
      <c r="H184" s="12">
        <f t="shared" si="32"/>
        <v>846</v>
      </c>
      <c r="I184" s="12">
        <f t="shared" si="33"/>
        <v>846</v>
      </c>
      <c r="J184" s="12">
        <f aca="true" t="shared" si="43" ref="J184:Q184">J54+J81</f>
        <v>846</v>
      </c>
      <c r="K184" s="12">
        <f t="shared" si="43"/>
        <v>846</v>
      </c>
      <c r="L184" s="12">
        <f t="shared" si="43"/>
        <v>0</v>
      </c>
      <c r="M184" s="12">
        <f t="shared" si="43"/>
        <v>0</v>
      </c>
      <c r="N184" s="12">
        <f t="shared" si="43"/>
        <v>0</v>
      </c>
      <c r="O184" s="12">
        <f t="shared" si="43"/>
        <v>0</v>
      </c>
      <c r="P184" s="12">
        <f t="shared" si="43"/>
        <v>0</v>
      </c>
      <c r="Q184" s="12">
        <f t="shared" si="43"/>
        <v>0</v>
      </c>
      <c r="R184" s="7"/>
    </row>
    <row r="185" spans="1:18" ht="21.75" customHeight="1">
      <c r="A185" s="89"/>
      <c r="B185" s="91"/>
      <c r="C185" s="83"/>
      <c r="D185" s="83"/>
      <c r="E185" s="83"/>
      <c r="F185" s="84"/>
      <c r="G185" s="6">
        <v>2018</v>
      </c>
      <c r="H185" s="12">
        <f t="shared" si="32"/>
        <v>97</v>
      </c>
      <c r="I185" s="12">
        <f>K185+M185+O185+Q185</f>
        <v>97</v>
      </c>
      <c r="J185" s="45">
        <f>J69</f>
        <v>97</v>
      </c>
      <c r="K185" s="45">
        <f aca="true" t="shared" si="44" ref="K185:Q185">K69</f>
        <v>97</v>
      </c>
      <c r="L185" s="45">
        <f t="shared" si="44"/>
        <v>0</v>
      </c>
      <c r="M185" s="45">
        <f t="shared" si="44"/>
        <v>0</v>
      </c>
      <c r="N185" s="45">
        <f t="shared" si="44"/>
        <v>0</v>
      </c>
      <c r="O185" s="45">
        <f t="shared" si="44"/>
        <v>0</v>
      </c>
      <c r="P185" s="45">
        <f t="shared" si="44"/>
        <v>0</v>
      </c>
      <c r="Q185" s="45">
        <f t="shared" si="44"/>
        <v>0</v>
      </c>
      <c r="R185" s="7"/>
    </row>
    <row r="186" spans="1:18" ht="21.75" customHeight="1">
      <c r="A186" s="89"/>
      <c r="B186" s="91"/>
      <c r="C186" s="83"/>
      <c r="D186" s="83"/>
      <c r="E186" s="83"/>
      <c r="F186" s="84"/>
      <c r="G186" s="6">
        <v>2019</v>
      </c>
      <c r="H186" s="12">
        <f t="shared" si="32"/>
        <v>0</v>
      </c>
      <c r="I186" s="12">
        <f t="shared" si="33"/>
        <v>15422</v>
      </c>
      <c r="J186" s="45">
        <v>0</v>
      </c>
      <c r="K186" s="45">
        <f aca="true" t="shared" si="45" ref="K186:Q186">K108+K107</f>
        <v>15422</v>
      </c>
      <c r="L186" s="45">
        <f t="shared" si="45"/>
        <v>0</v>
      </c>
      <c r="M186" s="45">
        <f t="shared" si="45"/>
        <v>0</v>
      </c>
      <c r="N186" s="45">
        <f t="shared" si="45"/>
        <v>0</v>
      </c>
      <c r="O186" s="45">
        <f t="shared" si="45"/>
        <v>0</v>
      </c>
      <c r="P186" s="45">
        <f t="shared" si="45"/>
        <v>0</v>
      </c>
      <c r="Q186" s="45">
        <f t="shared" si="45"/>
        <v>0</v>
      </c>
      <c r="R186" s="7"/>
    </row>
    <row r="187" spans="1:18" ht="21.75" customHeight="1">
      <c r="A187" s="89"/>
      <c r="B187" s="91"/>
      <c r="C187" s="83"/>
      <c r="D187" s="83"/>
      <c r="E187" s="83"/>
      <c r="F187" s="84"/>
      <c r="G187" s="6">
        <v>2020</v>
      </c>
      <c r="H187" s="12">
        <f aca="true" t="shared" si="46" ref="H187:H193">J187+L187+N187+P187</f>
        <v>97</v>
      </c>
      <c r="I187" s="12">
        <f t="shared" si="33"/>
        <v>97</v>
      </c>
      <c r="J187" s="12">
        <f>J79</f>
        <v>97</v>
      </c>
      <c r="K187" s="12">
        <f>K79</f>
        <v>97</v>
      </c>
      <c r="L187" s="12">
        <f aca="true" t="shared" si="47" ref="L187:Q187">L93+L79</f>
        <v>0</v>
      </c>
      <c r="M187" s="12">
        <f t="shared" si="47"/>
        <v>0</v>
      </c>
      <c r="N187" s="12">
        <f>N79</f>
        <v>0</v>
      </c>
      <c r="O187" s="12">
        <f t="shared" si="47"/>
        <v>0</v>
      </c>
      <c r="P187" s="12">
        <f t="shared" si="47"/>
        <v>0</v>
      </c>
      <c r="Q187" s="12">
        <f t="shared" si="47"/>
        <v>0</v>
      </c>
      <c r="R187" s="7"/>
    </row>
    <row r="188" spans="1:18" ht="21.75" customHeight="1">
      <c r="A188" s="89"/>
      <c r="B188" s="91"/>
      <c r="C188" s="83"/>
      <c r="D188" s="83"/>
      <c r="E188" s="83"/>
      <c r="F188" s="84"/>
      <c r="G188" s="6">
        <v>2021</v>
      </c>
      <c r="H188" s="12">
        <f t="shared" si="46"/>
        <v>18089</v>
      </c>
      <c r="I188" s="12">
        <f t="shared" si="33"/>
        <v>5233.6</v>
      </c>
      <c r="J188" s="12">
        <f>J93+J99+J104+J96+J102+J97+J100+J105</f>
        <v>15935.8</v>
      </c>
      <c r="K188" s="12">
        <f>K93</f>
        <v>5233.6</v>
      </c>
      <c r="L188" s="12">
        <f aca="true" t="shared" si="48" ref="L188:Q188">L99+L104+L96+L102+L97+L100+L105</f>
        <v>0</v>
      </c>
      <c r="M188" s="12">
        <f t="shared" si="48"/>
        <v>0</v>
      </c>
      <c r="N188" s="12">
        <f>N93+N99+N104+N96+N102+N97+N100+N105</f>
        <v>2153.2</v>
      </c>
      <c r="O188" s="12">
        <f t="shared" si="48"/>
        <v>0</v>
      </c>
      <c r="P188" s="12">
        <f t="shared" si="48"/>
        <v>0</v>
      </c>
      <c r="Q188" s="12">
        <f t="shared" si="48"/>
        <v>0</v>
      </c>
      <c r="R188" s="7"/>
    </row>
    <row r="189" spans="1:18" ht="21.75" customHeight="1">
      <c r="A189" s="89"/>
      <c r="B189" s="91"/>
      <c r="C189" s="83"/>
      <c r="D189" s="83"/>
      <c r="E189" s="83"/>
      <c r="F189" s="84"/>
      <c r="G189" s="6">
        <v>2022</v>
      </c>
      <c r="H189" s="12">
        <f t="shared" si="46"/>
        <v>56212.2</v>
      </c>
      <c r="I189" s="12">
        <f t="shared" si="33"/>
        <v>0</v>
      </c>
      <c r="J189" s="46">
        <f aca="true" t="shared" si="49" ref="J189:Q189">J90+J98+J103</f>
        <v>17919.5</v>
      </c>
      <c r="K189" s="46">
        <f t="shared" si="49"/>
        <v>0</v>
      </c>
      <c r="L189" s="46">
        <f t="shared" si="49"/>
        <v>0</v>
      </c>
      <c r="M189" s="46">
        <f t="shared" si="49"/>
        <v>0</v>
      </c>
      <c r="N189" s="46">
        <f t="shared" si="49"/>
        <v>38292.7</v>
      </c>
      <c r="O189" s="46">
        <f t="shared" si="49"/>
        <v>0</v>
      </c>
      <c r="P189" s="46">
        <f t="shared" si="49"/>
        <v>0</v>
      </c>
      <c r="Q189" s="46">
        <f t="shared" si="49"/>
        <v>0</v>
      </c>
      <c r="R189" s="7"/>
    </row>
    <row r="190" spans="1:18" ht="21.75" customHeight="1">
      <c r="A190" s="89"/>
      <c r="B190" s="91"/>
      <c r="C190" s="83"/>
      <c r="D190" s="83"/>
      <c r="E190" s="83"/>
      <c r="F190" s="84"/>
      <c r="G190" s="6">
        <v>2023</v>
      </c>
      <c r="H190" s="12">
        <f t="shared" si="46"/>
        <v>0</v>
      </c>
      <c r="I190" s="12">
        <f t="shared" si="33"/>
        <v>0</v>
      </c>
      <c r="J190" s="46">
        <f>0</f>
        <v>0</v>
      </c>
      <c r="K190" s="46">
        <f>0</f>
        <v>0</v>
      </c>
      <c r="L190" s="46">
        <f>0</f>
        <v>0</v>
      </c>
      <c r="M190" s="46">
        <f>0</f>
        <v>0</v>
      </c>
      <c r="N190" s="46">
        <f>0</f>
        <v>0</v>
      </c>
      <c r="O190" s="46">
        <f>0</f>
        <v>0</v>
      </c>
      <c r="P190" s="46">
        <f>0</f>
        <v>0</v>
      </c>
      <c r="Q190" s="46">
        <f>0</f>
        <v>0</v>
      </c>
      <c r="R190" s="7"/>
    </row>
    <row r="191" spans="1:18" ht="21.75" customHeight="1">
      <c r="A191" s="89"/>
      <c r="B191" s="91"/>
      <c r="C191" s="83"/>
      <c r="D191" s="83"/>
      <c r="E191" s="83"/>
      <c r="F191" s="84"/>
      <c r="G191" s="6">
        <v>2024</v>
      </c>
      <c r="H191" s="12">
        <f t="shared" si="46"/>
        <v>27675.6</v>
      </c>
      <c r="I191" s="12">
        <f t="shared" si="33"/>
        <v>27675.6</v>
      </c>
      <c r="J191" s="12">
        <f>J163+J161+J159+J157+J155+J153+J151+J137+J107+J108+J109+J110+J111+J149+J147+J145+J143+J141+J139+J135+J133+J131+J129+J127+J125+J123+J121+J119+J117+J115+J113</f>
        <v>27675.6</v>
      </c>
      <c r="K191" s="12">
        <f aca="true" t="shared" si="50" ref="K191:Q191">K163+K161+K159+K157+K155+K153+K151+K137+K107+K108+K109+K110+K111+K149+K147+K145+K143+K141+K139+K135+K133+K131+K129+K127+K125+K123+K121+K119+K117+K115+K113</f>
        <v>27675.6</v>
      </c>
      <c r="L191" s="12">
        <f t="shared" si="50"/>
        <v>0</v>
      </c>
      <c r="M191" s="12">
        <f t="shared" si="50"/>
        <v>0</v>
      </c>
      <c r="N191" s="12">
        <f t="shared" si="50"/>
        <v>0</v>
      </c>
      <c r="O191" s="12">
        <f t="shared" si="50"/>
        <v>0</v>
      </c>
      <c r="P191" s="12">
        <f t="shared" si="50"/>
        <v>0</v>
      </c>
      <c r="Q191" s="12">
        <f t="shared" si="50"/>
        <v>0</v>
      </c>
      <c r="R191" s="7"/>
    </row>
    <row r="192" spans="1:18" ht="21.75" customHeight="1">
      <c r="A192" s="89"/>
      <c r="B192" s="92"/>
      <c r="C192" s="85"/>
      <c r="D192" s="85"/>
      <c r="E192" s="85"/>
      <c r="F192" s="86"/>
      <c r="G192" s="6">
        <v>2025</v>
      </c>
      <c r="H192" s="12">
        <f t="shared" si="46"/>
        <v>0</v>
      </c>
      <c r="I192" s="12">
        <f t="shared" si="33"/>
        <v>0</v>
      </c>
      <c r="J192" s="46">
        <f>J136+J134+J132+J130+J128+J126+J124+J122+J120+J118+J116+J114</f>
        <v>0</v>
      </c>
      <c r="K192" s="46">
        <f aca="true" t="shared" si="51" ref="K192:Q192">K136+K134+K132+K130+K128+K126+K124+K122+K120+K118+K116+K114</f>
        <v>0</v>
      </c>
      <c r="L192" s="46">
        <f t="shared" si="51"/>
        <v>0</v>
      </c>
      <c r="M192" s="46">
        <f t="shared" si="51"/>
        <v>0</v>
      </c>
      <c r="N192" s="46">
        <f t="shared" si="51"/>
        <v>0</v>
      </c>
      <c r="O192" s="46">
        <f t="shared" si="51"/>
        <v>0</v>
      </c>
      <c r="P192" s="46">
        <f t="shared" si="51"/>
        <v>0</v>
      </c>
      <c r="Q192" s="46">
        <f t="shared" si="51"/>
        <v>0</v>
      </c>
      <c r="R192" s="7"/>
    </row>
    <row r="193" spans="1:18" ht="18" customHeight="1">
      <c r="A193" s="89"/>
      <c r="B193" s="90" t="s">
        <v>86</v>
      </c>
      <c r="C193" s="81"/>
      <c r="D193" s="81"/>
      <c r="E193" s="81"/>
      <c r="F193" s="82"/>
      <c r="G193" s="9" t="s">
        <v>31</v>
      </c>
      <c r="H193" s="10">
        <f t="shared" si="46"/>
        <v>705610.9</v>
      </c>
      <c r="I193" s="10">
        <f t="shared" si="33"/>
        <v>494161.6</v>
      </c>
      <c r="J193" s="10">
        <f>J194+J195+J196+J197+J198+J199+J200+J201+J202+J203+J204</f>
        <v>137693.2</v>
      </c>
      <c r="K193" s="10">
        <f aca="true" t="shared" si="52" ref="K193:Q193">K194+K195+K196+K197+K198+K199+K200+K201+K202+K203+K204</f>
        <v>105371.1</v>
      </c>
      <c r="L193" s="10">
        <f t="shared" si="52"/>
        <v>0</v>
      </c>
      <c r="M193" s="10">
        <f t="shared" si="52"/>
        <v>0</v>
      </c>
      <c r="N193" s="10">
        <f t="shared" si="52"/>
        <v>397998.7</v>
      </c>
      <c r="O193" s="10">
        <f t="shared" si="52"/>
        <v>236501.7</v>
      </c>
      <c r="P193" s="10">
        <f t="shared" si="52"/>
        <v>169919</v>
      </c>
      <c r="Q193" s="10">
        <f t="shared" si="52"/>
        <v>152288.8</v>
      </c>
      <c r="R193" s="7"/>
    </row>
    <row r="194" spans="1:18" ht="21.75" customHeight="1">
      <c r="A194" s="89"/>
      <c r="B194" s="91"/>
      <c r="C194" s="83"/>
      <c r="D194" s="83"/>
      <c r="E194" s="83"/>
      <c r="F194" s="84"/>
      <c r="G194" s="6">
        <v>2015</v>
      </c>
      <c r="H194" s="12">
        <f aca="true" t="shared" si="53" ref="H194:I197">J194+L194+N194+P194</f>
        <v>108600</v>
      </c>
      <c r="I194" s="12">
        <f t="shared" si="53"/>
        <v>108584.1</v>
      </c>
      <c r="J194" s="12">
        <f>J26+J28+J30+J32+J33++J51+J59+J63+J70+15.9</f>
        <v>4163.3</v>
      </c>
      <c r="K194" s="12">
        <f>K26+K28+K30+K32+K33++K51+K59+K63+K70</f>
        <v>4147.4</v>
      </c>
      <c r="L194" s="12">
        <f>L26+L28+L30+L32+L33++L51+L59+L63+L70</f>
        <v>0</v>
      </c>
      <c r="M194" s="12">
        <f>M26+M28+M30+M32+M33+M51+M59+M63+M70</f>
        <v>0</v>
      </c>
      <c r="N194" s="12">
        <f>N26+N28+N30+N32+N33++N51+N59+N63+N70</f>
        <v>104436.7</v>
      </c>
      <c r="O194" s="12">
        <f>O26+O28+O30+O32+O33+O51+O59+O63+O70</f>
        <v>104436.7</v>
      </c>
      <c r="P194" s="12">
        <f>P26+P28+P30+P32+P33++P51+P59+P63+P70</f>
        <v>0</v>
      </c>
      <c r="Q194" s="12">
        <f>Q26+Q28+Q30+Q32+Q33+Q51+Q59+Q63+Q70</f>
        <v>0</v>
      </c>
      <c r="R194" s="7"/>
    </row>
    <row r="195" spans="1:18" ht="19.5" customHeight="1">
      <c r="A195" s="89"/>
      <c r="B195" s="91"/>
      <c r="C195" s="83"/>
      <c r="D195" s="83"/>
      <c r="E195" s="83"/>
      <c r="F195" s="84"/>
      <c r="G195" s="6">
        <v>2016</v>
      </c>
      <c r="H195" s="12">
        <f t="shared" si="53"/>
        <v>47480.7</v>
      </c>
      <c r="I195" s="12">
        <f t="shared" si="53"/>
        <v>47480.7</v>
      </c>
      <c r="J195" s="12">
        <f aca="true" t="shared" si="54" ref="J195:Q195">J60+J66+J34+J52</f>
        <v>452.4</v>
      </c>
      <c r="K195" s="12">
        <f t="shared" si="54"/>
        <v>452.4</v>
      </c>
      <c r="L195" s="12">
        <f t="shared" si="54"/>
        <v>0</v>
      </c>
      <c r="M195" s="12">
        <f t="shared" si="54"/>
        <v>0</v>
      </c>
      <c r="N195" s="12">
        <f t="shared" si="54"/>
        <v>47028.3</v>
      </c>
      <c r="O195" s="12">
        <f t="shared" si="54"/>
        <v>47028.3</v>
      </c>
      <c r="P195" s="12">
        <f t="shared" si="54"/>
        <v>0</v>
      </c>
      <c r="Q195" s="12">
        <f t="shared" si="54"/>
        <v>0</v>
      </c>
      <c r="R195" s="7"/>
    </row>
    <row r="196" spans="1:18" ht="18.75" customHeight="1">
      <c r="A196" s="89"/>
      <c r="B196" s="91"/>
      <c r="C196" s="83"/>
      <c r="D196" s="83"/>
      <c r="E196" s="83"/>
      <c r="F196" s="84"/>
      <c r="G196" s="6">
        <v>2017</v>
      </c>
      <c r="H196" s="12">
        <f t="shared" si="53"/>
        <v>13233.4</v>
      </c>
      <c r="I196" s="12">
        <f t="shared" si="53"/>
        <v>13233.4</v>
      </c>
      <c r="J196" s="12">
        <f>J53+J68</f>
        <v>461.8</v>
      </c>
      <c r="K196" s="12">
        <f aca="true" t="shared" si="55" ref="K196:Q196">K53+K68</f>
        <v>461.8</v>
      </c>
      <c r="L196" s="12">
        <f t="shared" si="55"/>
        <v>0</v>
      </c>
      <c r="M196" s="12">
        <f t="shared" si="55"/>
        <v>0</v>
      </c>
      <c r="N196" s="12">
        <f t="shared" si="55"/>
        <v>12771.6</v>
      </c>
      <c r="O196" s="12">
        <f t="shared" si="55"/>
        <v>12771.6</v>
      </c>
      <c r="P196" s="12">
        <f t="shared" si="55"/>
        <v>0</v>
      </c>
      <c r="Q196" s="12">
        <f t="shared" si="55"/>
        <v>0</v>
      </c>
      <c r="R196" s="7"/>
    </row>
    <row r="197" spans="1:18" ht="17.25" customHeight="1">
      <c r="A197" s="89"/>
      <c r="B197" s="91"/>
      <c r="C197" s="83"/>
      <c r="D197" s="83"/>
      <c r="E197" s="83"/>
      <c r="F197" s="84"/>
      <c r="G197" s="6">
        <v>2018</v>
      </c>
      <c r="H197" s="12">
        <f t="shared" si="53"/>
        <v>80620.7</v>
      </c>
      <c r="I197" s="12">
        <f t="shared" si="53"/>
        <v>80620.7</v>
      </c>
      <c r="J197" s="12">
        <f>J42+J55+J86+J88</f>
        <v>6365.7</v>
      </c>
      <c r="K197" s="12">
        <f aca="true" t="shared" si="56" ref="K197:Q197">K42+K55+K86+K88</f>
        <v>6365.7</v>
      </c>
      <c r="L197" s="12">
        <f t="shared" si="56"/>
        <v>0</v>
      </c>
      <c r="M197" s="12">
        <f t="shared" si="56"/>
        <v>0</v>
      </c>
      <c r="N197" s="12">
        <f t="shared" si="56"/>
        <v>20664.5</v>
      </c>
      <c r="O197" s="12">
        <f t="shared" si="56"/>
        <v>20664.5</v>
      </c>
      <c r="P197" s="12">
        <f t="shared" si="56"/>
        <v>53590.5</v>
      </c>
      <c r="Q197" s="12">
        <f t="shared" si="56"/>
        <v>53590.5</v>
      </c>
      <c r="R197" s="7"/>
    </row>
    <row r="198" spans="1:18" ht="17.25" customHeight="1">
      <c r="A198" s="89"/>
      <c r="B198" s="91"/>
      <c r="C198" s="83"/>
      <c r="D198" s="83"/>
      <c r="E198" s="83"/>
      <c r="F198" s="84"/>
      <c r="G198" s="6">
        <v>2019</v>
      </c>
      <c r="H198" s="12">
        <f aca="true" t="shared" si="57" ref="H198:I200">J198+L198+N198+P198</f>
        <v>149450.1</v>
      </c>
      <c r="I198" s="12">
        <f t="shared" si="57"/>
        <v>149450.1</v>
      </c>
      <c r="J198" s="12">
        <f>J87+J89+J38+J43</f>
        <v>19151.2</v>
      </c>
      <c r="K198" s="12">
        <f aca="true" t="shared" si="58" ref="K198:Q198">K87+K89+K38+K43</f>
        <v>19151.2</v>
      </c>
      <c r="L198" s="12">
        <f t="shared" si="58"/>
        <v>0</v>
      </c>
      <c r="M198" s="12">
        <f t="shared" si="58"/>
        <v>0</v>
      </c>
      <c r="N198" s="12">
        <f t="shared" si="58"/>
        <v>31600.6</v>
      </c>
      <c r="O198" s="12">
        <f t="shared" si="58"/>
        <v>31600.6</v>
      </c>
      <c r="P198" s="12">
        <f t="shared" si="58"/>
        <v>98698.3</v>
      </c>
      <c r="Q198" s="12">
        <f t="shared" si="58"/>
        <v>98698.3</v>
      </c>
      <c r="R198" s="7"/>
    </row>
    <row r="199" spans="1:18" ht="17.25" customHeight="1">
      <c r="A199" s="89"/>
      <c r="B199" s="91"/>
      <c r="C199" s="83"/>
      <c r="D199" s="83"/>
      <c r="E199" s="83"/>
      <c r="F199" s="84"/>
      <c r="G199" s="6">
        <v>2020</v>
      </c>
      <c r="H199" s="12">
        <f t="shared" si="57"/>
        <v>40000</v>
      </c>
      <c r="I199" s="12">
        <f t="shared" si="57"/>
        <v>40000</v>
      </c>
      <c r="J199" s="12">
        <f>J39</f>
        <v>20000</v>
      </c>
      <c r="K199" s="12">
        <f aca="true" t="shared" si="59" ref="K199:Q199">K39</f>
        <v>20000</v>
      </c>
      <c r="L199" s="12">
        <f t="shared" si="59"/>
        <v>0</v>
      </c>
      <c r="M199" s="12">
        <f t="shared" si="59"/>
        <v>0</v>
      </c>
      <c r="N199" s="12">
        <f t="shared" si="59"/>
        <v>20000</v>
      </c>
      <c r="O199" s="12">
        <f t="shared" si="59"/>
        <v>20000</v>
      </c>
      <c r="P199" s="12">
        <f t="shared" si="59"/>
        <v>0</v>
      </c>
      <c r="Q199" s="12">
        <f t="shared" si="59"/>
        <v>0</v>
      </c>
      <c r="R199" s="7"/>
    </row>
    <row r="200" spans="1:18" ht="21.75" customHeight="1">
      <c r="A200" s="89"/>
      <c r="B200" s="91"/>
      <c r="C200" s="83"/>
      <c r="D200" s="83"/>
      <c r="E200" s="83"/>
      <c r="F200" s="84"/>
      <c r="G200" s="6">
        <v>2021</v>
      </c>
      <c r="H200" s="12">
        <f t="shared" si="57"/>
        <v>98864.4</v>
      </c>
      <c r="I200" s="12">
        <f t="shared" si="57"/>
        <v>0</v>
      </c>
      <c r="J200" s="45">
        <f aca="true" t="shared" si="60" ref="J200:Q200">J77+J91+J94+J101</f>
        <v>16032.9</v>
      </c>
      <c r="K200" s="45">
        <v>0</v>
      </c>
      <c r="L200" s="45">
        <f t="shared" si="60"/>
        <v>0</v>
      </c>
      <c r="M200" s="45">
        <f t="shared" si="60"/>
        <v>0</v>
      </c>
      <c r="N200" s="45">
        <f t="shared" si="60"/>
        <v>79805.2</v>
      </c>
      <c r="O200" s="45">
        <f t="shared" si="60"/>
        <v>0</v>
      </c>
      <c r="P200" s="45">
        <f>P77+P91+P94+P101+P165</f>
        <v>3026.3</v>
      </c>
      <c r="Q200" s="45">
        <f t="shared" si="60"/>
        <v>0</v>
      </c>
      <c r="R200" s="7"/>
    </row>
    <row r="201" spans="1:18" ht="21.75" customHeight="1">
      <c r="A201" s="89"/>
      <c r="B201" s="91"/>
      <c r="C201" s="83"/>
      <c r="D201" s="83"/>
      <c r="E201" s="83"/>
      <c r="F201" s="84"/>
      <c r="G201" s="6">
        <v>2022</v>
      </c>
      <c r="H201" s="12">
        <f aca="true" t="shared" si="61" ref="H201:I204">J201+L201+N201+P201</f>
        <v>112569</v>
      </c>
      <c r="I201" s="12">
        <f t="shared" si="61"/>
        <v>0</v>
      </c>
      <c r="J201" s="12">
        <f aca="true" t="shared" si="62" ref="J201:Q201">J78+J92+J95</f>
        <v>16273.3</v>
      </c>
      <c r="K201" s="12">
        <f t="shared" si="62"/>
        <v>0</v>
      </c>
      <c r="L201" s="12">
        <f t="shared" si="62"/>
        <v>0</v>
      </c>
      <c r="M201" s="12">
        <f t="shared" si="62"/>
        <v>0</v>
      </c>
      <c r="N201" s="12">
        <f t="shared" si="62"/>
        <v>81691.8</v>
      </c>
      <c r="O201" s="12">
        <f t="shared" si="62"/>
        <v>0</v>
      </c>
      <c r="P201" s="12">
        <f>P78+P92+P95+P166</f>
        <v>14603.9</v>
      </c>
      <c r="Q201" s="12">
        <f t="shared" si="62"/>
        <v>0</v>
      </c>
      <c r="R201" s="7"/>
    </row>
    <row r="202" spans="1:18" ht="21.75" customHeight="1">
      <c r="A202" s="89"/>
      <c r="B202" s="91"/>
      <c r="C202" s="83"/>
      <c r="D202" s="83"/>
      <c r="E202" s="83"/>
      <c r="F202" s="84"/>
      <c r="G202" s="6">
        <v>2023</v>
      </c>
      <c r="H202" s="12">
        <f t="shared" si="61"/>
        <v>27000</v>
      </c>
      <c r="I202" s="12">
        <f t="shared" si="61"/>
        <v>27000</v>
      </c>
      <c r="J202" s="46">
        <f aca="true" t="shared" si="63" ref="J202:Q202">J47+J75+J106</f>
        <v>27000</v>
      </c>
      <c r="K202" s="46">
        <f t="shared" si="63"/>
        <v>27000</v>
      </c>
      <c r="L202" s="46">
        <f t="shared" si="63"/>
        <v>0</v>
      </c>
      <c r="M202" s="46">
        <f t="shared" si="63"/>
        <v>0</v>
      </c>
      <c r="N202" s="46">
        <f t="shared" si="63"/>
        <v>0</v>
      </c>
      <c r="O202" s="46">
        <f t="shared" si="63"/>
        <v>0</v>
      </c>
      <c r="P202" s="46">
        <f t="shared" si="63"/>
        <v>0</v>
      </c>
      <c r="Q202" s="46">
        <f t="shared" si="63"/>
        <v>0</v>
      </c>
      <c r="R202" s="7"/>
    </row>
    <row r="203" spans="1:18" ht="21.75" customHeight="1">
      <c r="A203" s="89"/>
      <c r="B203" s="91"/>
      <c r="C203" s="83"/>
      <c r="D203" s="83"/>
      <c r="E203" s="83"/>
      <c r="F203" s="84"/>
      <c r="G203" s="6">
        <v>2024</v>
      </c>
      <c r="H203" s="12">
        <f t="shared" si="61"/>
        <v>5792.6</v>
      </c>
      <c r="I203" s="12">
        <f t="shared" si="61"/>
        <v>5792.6</v>
      </c>
      <c r="J203" s="46">
        <f>J50+J62</f>
        <v>5792.6</v>
      </c>
      <c r="K203" s="46">
        <f aca="true" t="shared" si="64" ref="K203:Q203">K50+K62</f>
        <v>5792.6</v>
      </c>
      <c r="L203" s="46">
        <f t="shared" si="64"/>
        <v>0</v>
      </c>
      <c r="M203" s="46">
        <f t="shared" si="64"/>
        <v>0</v>
      </c>
      <c r="N203" s="46">
        <f t="shared" si="64"/>
        <v>0</v>
      </c>
      <c r="O203" s="46">
        <f t="shared" si="64"/>
        <v>0</v>
      </c>
      <c r="P203" s="46">
        <f t="shared" si="64"/>
        <v>0</v>
      </c>
      <c r="Q203" s="46">
        <f t="shared" si="64"/>
        <v>0</v>
      </c>
      <c r="R203" s="7"/>
    </row>
    <row r="204" spans="1:18" ht="21.75" customHeight="1">
      <c r="A204" s="89"/>
      <c r="B204" s="92"/>
      <c r="C204" s="85"/>
      <c r="D204" s="85"/>
      <c r="E204" s="85"/>
      <c r="F204" s="86"/>
      <c r="G204" s="6">
        <v>2025</v>
      </c>
      <c r="H204" s="12">
        <f t="shared" si="61"/>
        <v>22000</v>
      </c>
      <c r="I204" s="12">
        <f t="shared" si="61"/>
        <v>22000</v>
      </c>
      <c r="J204" s="46">
        <f>J164+J162+J160+J158+J156+J154+J152+J138+J112+J150+J148+J146+J144+J142+J140</f>
        <v>22000</v>
      </c>
      <c r="K204" s="46">
        <f aca="true" t="shared" si="65" ref="K204:Q204">K164+K162+K160+K158+K156+K154+K152+K138+K112+K150+K148+K146+K144+K142+K140</f>
        <v>22000</v>
      </c>
      <c r="L204" s="46">
        <f t="shared" si="65"/>
        <v>0</v>
      </c>
      <c r="M204" s="46">
        <f t="shared" si="65"/>
        <v>0</v>
      </c>
      <c r="N204" s="46">
        <f t="shared" si="65"/>
        <v>0</v>
      </c>
      <c r="O204" s="46">
        <f t="shared" si="65"/>
        <v>0</v>
      </c>
      <c r="P204" s="46">
        <f t="shared" si="65"/>
        <v>0</v>
      </c>
      <c r="Q204" s="46">
        <f t="shared" si="65"/>
        <v>0</v>
      </c>
      <c r="R204" s="7"/>
    </row>
    <row r="205" spans="1:18" ht="17.25" customHeight="1">
      <c r="A205" s="89"/>
      <c r="B205" s="90" t="s">
        <v>120</v>
      </c>
      <c r="C205" s="81"/>
      <c r="D205" s="81"/>
      <c r="E205" s="81"/>
      <c r="F205" s="82"/>
      <c r="G205" s="9" t="s">
        <v>31</v>
      </c>
      <c r="H205" s="10">
        <f>J205+L205+N205+P205</f>
        <v>211.4</v>
      </c>
      <c r="I205" s="10">
        <f aca="true" t="shared" si="66" ref="H205:I209">K205+M205+O205+Q205</f>
        <v>211.4</v>
      </c>
      <c r="J205" s="10">
        <f>J206+J207+J208+J209+J210+J211+J212+J213+J214+J215+J216</f>
        <v>211.4</v>
      </c>
      <c r="K205" s="10">
        <f aca="true" t="shared" si="67" ref="K205:Q205">K206+K207+K208+K209+K210+K211+K212+K213+K214+K215+K216</f>
        <v>211.4</v>
      </c>
      <c r="L205" s="10">
        <f t="shared" si="67"/>
        <v>0</v>
      </c>
      <c r="M205" s="10">
        <f t="shared" si="67"/>
        <v>0</v>
      </c>
      <c r="N205" s="10">
        <f t="shared" si="67"/>
        <v>0</v>
      </c>
      <c r="O205" s="10">
        <f t="shared" si="67"/>
        <v>0</v>
      </c>
      <c r="P205" s="10">
        <f t="shared" si="67"/>
        <v>0</v>
      </c>
      <c r="Q205" s="10">
        <f t="shared" si="67"/>
        <v>0</v>
      </c>
      <c r="R205" s="7"/>
    </row>
    <row r="206" spans="1:18" ht="17.25" customHeight="1">
      <c r="A206" s="89"/>
      <c r="B206" s="91"/>
      <c r="C206" s="83"/>
      <c r="D206" s="83"/>
      <c r="E206" s="83"/>
      <c r="F206" s="84"/>
      <c r="G206" s="6">
        <v>2015</v>
      </c>
      <c r="H206" s="12">
        <f t="shared" si="66"/>
        <v>111.4</v>
      </c>
      <c r="I206" s="12">
        <f t="shared" si="66"/>
        <v>111.4</v>
      </c>
      <c r="J206" s="12">
        <f aca="true" t="shared" si="68" ref="J206:Q206">J27+J29+J31+J83+J84+J85+J82</f>
        <v>111.4</v>
      </c>
      <c r="K206" s="12">
        <f t="shared" si="68"/>
        <v>111.4</v>
      </c>
      <c r="L206" s="12">
        <f t="shared" si="68"/>
        <v>0</v>
      </c>
      <c r="M206" s="12">
        <f t="shared" si="68"/>
        <v>0</v>
      </c>
      <c r="N206" s="12">
        <f t="shared" si="68"/>
        <v>0</v>
      </c>
      <c r="O206" s="12">
        <f t="shared" si="68"/>
        <v>0</v>
      </c>
      <c r="P206" s="12">
        <f t="shared" si="68"/>
        <v>0</v>
      </c>
      <c r="Q206" s="12">
        <f t="shared" si="68"/>
        <v>0</v>
      </c>
      <c r="R206" s="7"/>
    </row>
    <row r="207" spans="1:18" ht="17.25" customHeight="1">
      <c r="A207" s="89"/>
      <c r="B207" s="91"/>
      <c r="C207" s="83"/>
      <c r="D207" s="83"/>
      <c r="E207" s="83"/>
      <c r="F207" s="84"/>
      <c r="G207" s="6">
        <v>2016</v>
      </c>
      <c r="H207" s="12">
        <f t="shared" si="66"/>
        <v>67</v>
      </c>
      <c r="I207" s="12">
        <f t="shared" si="66"/>
        <v>67</v>
      </c>
      <c r="J207" s="12">
        <f aca="true" t="shared" si="69" ref="J207:Q207">J72+J35+J67+J56</f>
        <v>67</v>
      </c>
      <c r="K207" s="12">
        <f t="shared" si="69"/>
        <v>67</v>
      </c>
      <c r="L207" s="12">
        <f t="shared" si="69"/>
        <v>0</v>
      </c>
      <c r="M207" s="12">
        <f t="shared" si="69"/>
        <v>0</v>
      </c>
      <c r="N207" s="12">
        <f t="shared" si="69"/>
        <v>0</v>
      </c>
      <c r="O207" s="12">
        <f t="shared" si="69"/>
        <v>0</v>
      </c>
      <c r="P207" s="12">
        <f t="shared" si="69"/>
        <v>0</v>
      </c>
      <c r="Q207" s="12">
        <f t="shared" si="69"/>
        <v>0</v>
      </c>
      <c r="R207" s="7"/>
    </row>
    <row r="208" spans="1:18" ht="17.25" customHeight="1">
      <c r="A208" s="89"/>
      <c r="B208" s="91"/>
      <c r="C208" s="83"/>
      <c r="D208" s="83"/>
      <c r="E208" s="83"/>
      <c r="F208" s="84"/>
      <c r="G208" s="6">
        <v>2017</v>
      </c>
      <c r="H208" s="12">
        <f t="shared" si="66"/>
        <v>0</v>
      </c>
      <c r="I208" s="12">
        <f t="shared" si="66"/>
        <v>0</v>
      </c>
      <c r="J208" s="12">
        <v>0</v>
      </c>
      <c r="K208" s="12">
        <v>0</v>
      </c>
      <c r="L208" s="12">
        <v>0</v>
      </c>
      <c r="M208" s="12">
        <v>0</v>
      </c>
      <c r="N208" s="12">
        <v>0</v>
      </c>
      <c r="O208" s="12">
        <v>0</v>
      </c>
      <c r="P208" s="12">
        <v>0</v>
      </c>
      <c r="Q208" s="12">
        <v>0</v>
      </c>
      <c r="R208" s="7"/>
    </row>
    <row r="209" spans="1:18" ht="17.25" customHeight="1">
      <c r="A209" s="89"/>
      <c r="B209" s="91"/>
      <c r="C209" s="83"/>
      <c r="D209" s="83"/>
      <c r="E209" s="83"/>
      <c r="F209" s="84"/>
      <c r="G209" s="6">
        <v>2018</v>
      </c>
      <c r="H209" s="12">
        <f t="shared" si="66"/>
        <v>0</v>
      </c>
      <c r="I209" s="12">
        <f t="shared" si="66"/>
        <v>0</v>
      </c>
      <c r="J209" s="12">
        <v>0</v>
      </c>
      <c r="K209" s="12">
        <v>0</v>
      </c>
      <c r="L209" s="12">
        <v>0</v>
      </c>
      <c r="M209" s="12">
        <v>0</v>
      </c>
      <c r="N209" s="12">
        <v>0</v>
      </c>
      <c r="O209" s="12">
        <v>0</v>
      </c>
      <c r="P209" s="12">
        <v>0</v>
      </c>
      <c r="Q209" s="12">
        <v>0</v>
      </c>
      <c r="R209" s="7"/>
    </row>
    <row r="210" spans="1:18" ht="17.25" customHeight="1">
      <c r="A210" s="89"/>
      <c r="B210" s="91"/>
      <c r="C210" s="83"/>
      <c r="D210" s="83"/>
      <c r="E210" s="83"/>
      <c r="F210" s="84"/>
      <c r="G210" s="6">
        <v>2019</v>
      </c>
      <c r="H210" s="12">
        <f>J210+L210+N210+P210</f>
        <v>0</v>
      </c>
      <c r="I210" s="12">
        <f aca="true" t="shared" si="70" ref="I210:I222">K210+M210+O210+Q210</f>
        <v>0</v>
      </c>
      <c r="J210" s="12">
        <v>0</v>
      </c>
      <c r="K210" s="12">
        <v>0</v>
      </c>
      <c r="L210" s="12">
        <v>0</v>
      </c>
      <c r="M210" s="12">
        <v>0</v>
      </c>
      <c r="N210" s="12">
        <v>0</v>
      </c>
      <c r="O210" s="12">
        <v>0</v>
      </c>
      <c r="P210" s="12">
        <v>0</v>
      </c>
      <c r="Q210" s="12">
        <v>0</v>
      </c>
      <c r="R210" s="7"/>
    </row>
    <row r="211" spans="1:18" ht="17.25" customHeight="1">
      <c r="A211" s="89"/>
      <c r="B211" s="91"/>
      <c r="C211" s="83"/>
      <c r="D211" s="83"/>
      <c r="E211" s="83"/>
      <c r="F211" s="84"/>
      <c r="G211" s="6">
        <v>2020</v>
      </c>
      <c r="H211" s="12">
        <f aca="true" t="shared" si="71" ref="H211:I216">J211+L211+N211+P211</f>
        <v>33</v>
      </c>
      <c r="I211" s="12">
        <f t="shared" si="71"/>
        <v>33</v>
      </c>
      <c r="J211" s="12">
        <f>J44+J40</f>
        <v>33</v>
      </c>
      <c r="K211" s="12">
        <f aca="true" t="shared" si="72" ref="K211:Q211">K44+K40</f>
        <v>33</v>
      </c>
      <c r="L211" s="12">
        <f t="shared" si="72"/>
        <v>0</v>
      </c>
      <c r="M211" s="12">
        <f t="shared" si="72"/>
        <v>0</v>
      </c>
      <c r="N211" s="12">
        <f t="shared" si="72"/>
        <v>0</v>
      </c>
      <c r="O211" s="12">
        <f t="shared" si="72"/>
        <v>0</v>
      </c>
      <c r="P211" s="12">
        <f t="shared" si="72"/>
        <v>0</v>
      </c>
      <c r="Q211" s="12">
        <f t="shared" si="72"/>
        <v>0</v>
      </c>
      <c r="R211" s="7"/>
    </row>
    <row r="212" spans="1:18" ht="21.75" customHeight="1">
      <c r="A212" s="89"/>
      <c r="B212" s="91"/>
      <c r="C212" s="83"/>
      <c r="D212" s="83"/>
      <c r="E212" s="83"/>
      <c r="F212" s="84"/>
      <c r="G212" s="6">
        <v>2021</v>
      </c>
      <c r="H212" s="12">
        <f t="shared" si="71"/>
        <v>0</v>
      </c>
      <c r="I212" s="12">
        <f t="shared" si="71"/>
        <v>0</v>
      </c>
      <c r="J212" s="46">
        <v>0</v>
      </c>
      <c r="K212" s="46">
        <v>0</v>
      </c>
      <c r="L212" s="46">
        <v>0</v>
      </c>
      <c r="M212" s="46">
        <v>0</v>
      </c>
      <c r="N212" s="46">
        <v>0</v>
      </c>
      <c r="O212" s="46">
        <v>0</v>
      </c>
      <c r="P212" s="46">
        <v>0</v>
      </c>
      <c r="Q212" s="46">
        <v>0</v>
      </c>
      <c r="R212" s="7"/>
    </row>
    <row r="213" spans="1:18" ht="21.75" customHeight="1">
      <c r="A213" s="89"/>
      <c r="B213" s="91"/>
      <c r="C213" s="83"/>
      <c r="D213" s="83"/>
      <c r="E213" s="83"/>
      <c r="F213" s="84"/>
      <c r="G213" s="6">
        <v>2022</v>
      </c>
      <c r="H213" s="12">
        <f t="shared" si="71"/>
        <v>0</v>
      </c>
      <c r="I213" s="12">
        <f t="shared" si="71"/>
        <v>0</v>
      </c>
      <c r="J213" s="46">
        <v>0</v>
      </c>
      <c r="K213" s="46">
        <v>0</v>
      </c>
      <c r="L213" s="46">
        <v>0</v>
      </c>
      <c r="M213" s="46">
        <v>0</v>
      </c>
      <c r="N213" s="46">
        <v>0</v>
      </c>
      <c r="O213" s="46">
        <v>0</v>
      </c>
      <c r="P213" s="46">
        <v>0</v>
      </c>
      <c r="Q213" s="46">
        <v>0</v>
      </c>
      <c r="R213" s="7"/>
    </row>
    <row r="214" spans="1:18" ht="21.75" customHeight="1">
      <c r="A214" s="89"/>
      <c r="B214" s="91"/>
      <c r="C214" s="83"/>
      <c r="D214" s="83"/>
      <c r="E214" s="83"/>
      <c r="F214" s="84"/>
      <c r="G214" s="6">
        <v>2023</v>
      </c>
      <c r="H214" s="12">
        <f t="shared" si="71"/>
        <v>0</v>
      </c>
      <c r="I214" s="12">
        <f t="shared" si="71"/>
        <v>0</v>
      </c>
      <c r="J214" s="46">
        <v>0</v>
      </c>
      <c r="K214" s="46">
        <v>0</v>
      </c>
      <c r="L214" s="46">
        <v>0</v>
      </c>
      <c r="M214" s="46">
        <v>0</v>
      </c>
      <c r="N214" s="46">
        <v>0</v>
      </c>
      <c r="O214" s="46">
        <v>0</v>
      </c>
      <c r="P214" s="46">
        <v>0</v>
      </c>
      <c r="Q214" s="46">
        <v>0</v>
      </c>
      <c r="R214" s="7"/>
    </row>
    <row r="215" spans="1:18" ht="21.75" customHeight="1">
      <c r="A215" s="89"/>
      <c r="B215" s="91"/>
      <c r="C215" s="83"/>
      <c r="D215" s="83"/>
      <c r="E215" s="83"/>
      <c r="F215" s="84"/>
      <c r="G215" s="6">
        <v>2024</v>
      </c>
      <c r="H215" s="12">
        <f t="shared" si="71"/>
        <v>0</v>
      </c>
      <c r="I215" s="12">
        <f t="shared" si="71"/>
        <v>0</v>
      </c>
      <c r="J215" s="46">
        <v>0</v>
      </c>
      <c r="K215" s="46">
        <v>0</v>
      </c>
      <c r="L215" s="46">
        <v>0</v>
      </c>
      <c r="M215" s="46">
        <v>0</v>
      </c>
      <c r="N215" s="46">
        <v>0</v>
      </c>
      <c r="O215" s="46">
        <v>0</v>
      </c>
      <c r="P215" s="46">
        <v>0</v>
      </c>
      <c r="Q215" s="46">
        <v>0</v>
      </c>
      <c r="R215" s="7"/>
    </row>
    <row r="216" spans="1:18" ht="21.75" customHeight="1">
      <c r="A216" s="89"/>
      <c r="B216" s="92"/>
      <c r="C216" s="85"/>
      <c r="D216" s="85"/>
      <c r="E216" s="85"/>
      <c r="F216" s="86"/>
      <c r="G216" s="6">
        <v>2025</v>
      </c>
      <c r="H216" s="12">
        <f t="shared" si="71"/>
        <v>0</v>
      </c>
      <c r="I216" s="12">
        <f t="shared" si="71"/>
        <v>0</v>
      </c>
      <c r="J216" s="46">
        <v>0</v>
      </c>
      <c r="K216" s="46">
        <v>0</v>
      </c>
      <c r="L216" s="46">
        <v>0</v>
      </c>
      <c r="M216" s="46">
        <v>0</v>
      </c>
      <c r="N216" s="46">
        <v>0</v>
      </c>
      <c r="O216" s="46">
        <v>0</v>
      </c>
      <c r="P216" s="46">
        <v>0</v>
      </c>
      <c r="Q216" s="46">
        <v>0</v>
      </c>
      <c r="R216" s="7"/>
    </row>
    <row r="217" spans="1:18" ht="18" customHeight="1">
      <c r="A217" s="89"/>
      <c r="B217" s="81" t="s">
        <v>114</v>
      </c>
      <c r="C217" s="81"/>
      <c r="D217" s="81"/>
      <c r="E217" s="81"/>
      <c r="F217" s="82"/>
      <c r="G217" s="9" t="s">
        <v>31</v>
      </c>
      <c r="H217" s="10">
        <f aca="true" t="shared" si="73" ref="H217:H223">J217+L217+N217+P217</f>
        <v>1531.8</v>
      </c>
      <c r="I217" s="10">
        <f t="shared" si="70"/>
        <v>1531.8</v>
      </c>
      <c r="J217" s="10">
        <f>J218+J219+J220+J221+J222+J223+J224+J225+J226+J227+J228</f>
        <v>1531.8</v>
      </c>
      <c r="K217" s="10">
        <f aca="true" t="shared" si="74" ref="K217:Q217">K218+K219+K220+K221+K222+K223+K224+K225+K226+K227+K228</f>
        <v>1531.8</v>
      </c>
      <c r="L217" s="10">
        <f t="shared" si="74"/>
        <v>0</v>
      </c>
      <c r="M217" s="10">
        <f t="shared" si="74"/>
        <v>0</v>
      </c>
      <c r="N217" s="10">
        <f t="shared" si="74"/>
        <v>0</v>
      </c>
      <c r="O217" s="10">
        <f t="shared" si="74"/>
        <v>0</v>
      </c>
      <c r="P217" s="10">
        <f t="shared" si="74"/>
        <v>0</v>
      </c>
      <c r="Q217" s="10">
        <f t="shared" si="74"/>
        <v>0</v>
      </c>
      <c r="R217" s="7"/>
    </row>
    <row r="218" spans="1:18" ht="21.75" customHeight="1">
      <c r="A218" s="89"/>
      <c r="B218" s="83"/>
      <c r="C218" s="83"/>
      <c r="D218" s="83"/>
      <c r="E218" s="83"/>
      <c r="F218" s="84"/>
      <c r="G218" s="6">
        <v>2015</v>
      </c>
      <c r="H218" s="12">
        <f t="shared" si="73"/>
        <v>0</v>
      </c>
      <c r="I218" s="12">
        <f t="shared" si="70"/>
        <v>0</v>
      </c>
      <c r="J218" s="12">
        <v>0</v>
      </c>
      <c r="K218" s="12">
        <v>0</v>
      </c>
      <c r="L218" s="12">
        <v>0</v>
      </c>
      <c r="M218" s="12">
        <v>0</v>
      </c>
      <c r="N218" s="12">
        <v>0</v>
      </c>
      <c r="O218" s="12">
        <v>0</v>
      </c>
      <c r="P218" s="12">
        <v>0</v>
      </c>
      <c r="Q218" s="12">
        <v>0</v>
      </c>
      <c r="R218" s="7"/>
    </row>
    <row r="219" spans="1:18" ht="19.5" customHeight="1">
      <c r="A219" s="89"/>
      <c r="B219" s="83"/>
      <c r="C219" s="83"/>
      <c r="D219" s="83"/>
      <c r="E219" s="83"/>
      <c r="F219" s="84"/>
      <c r="G219" s="6">
        <v>2016</v>
      </c>
      <c r="H219" s="12">
        <f t="shared" si="73"/>
        <v>0</v>
      </c>
      <c r="I219" s="12">
        <f t="shared" si="70"/>
        <v>0</v>
      </c>
      <c r="J219" s="12">
        <v>0</v>
      </c>
      <c r="K219" s="12">
        <v>0</v>
      </c>
      <c r="L219" s="12">
        <v>0</v>
      </c>
      <c r="M219" s="12">
        <v>0</v>
      </c>
      <c r="N219" s="12">
        <v>0</v>
      </c>
      <c r="O219" s="12">
        <v>0</v>
      </c>
      <c r="P219" s="12">
        <v>0</v>
      </c>
      <c r="Q219" s="12">
        <v>0</v>
      </c>
      <c r="R219" s="7"/>
    </row>
    <row r="220" spans="1:18" ht="18.75" customHeight="1">
      <c r="A220" s="89"/>
      <c r="B220" s="83"/>
      <c r="C220" s="83"/>
      <c r="D220" s="83"/>
      <c r="E220" s="83"/>
      <c r="F220" s="84"/>
      <c r="G220" s="6">
        <v>2017</v>
      </c>
      <c r="H220" s="12">
        <f t="shared" si="73"/>
        <v>0</v>
      </c>
      <c r="I220" s="12">
        <f t="shared" si="70"/>
        <v>0</v>
      </c>
      <c r="J220" s="12">
        <v>0</v>
      </c>
      <c r="K220" s="12">
        <f aca="true" t="shared" si="75" ref="K220:Q220">K168</f>
        <v>0</v>
      </c>
      <c r="L220" s="12">
        <f t="shared" si="75"/>
        <v>0</v>
      </c>
      <c r="M220" s="12">
        <f t="shared" si="75"/>
        <v>0</v>
      </c>
      <c r="N220" s="12">
        <v>0</v>
      </c>
      <c r="O220" s="12">
        <f t="shared" si="75"/>
        <v>0</v>
      </c>
      <c r="P220" s="12">
        <f t="shared" si="75"/>
        <v>0</v>
      </c>
      <c r="Q220" s="12">
        <f t="shared" si="75"/>
        <v>0</v>
      </c>
      <c r="R220" s="7"/>
    </row>
    <row r="221" spans="1:18" ht="17.25" customHeight="1">
      <c r="A221" s="89"/>
      <c r="B221" s="83"/>
      <c r="C221" s="83"/>
      <c r="D221" s="83"/>
      <c r="E221" s="83"/>
      <c r="F221" s="84"/>
      <c r="G221" s="6">
        <v>2018</v>
      </c>
      <c r="H221" s="12">
        <f t="shared" si="73"/>
        <v>0</v>
      </c>
      <c r="I221" s="12">
        <f t="shared" si="70"/>
        <v>0</v>
      </c>
      <c r="J221" s="12">
        <v>0</v>
      </c>
      <c r="K221" s="12">
        <f aca="true" t="shared" si="76" ref="K221:Q221">K168</f>
        <v>0</v>
      </c>
      <c r="L221" s="12">
        <f t="shared" si="76"/>
        <v>0</v>
      </c>
      <c r="M221" s="12">
        <f t="shared" si="76"/>
        <v>0</v>
      </c>
      <c r="N221" s="12">
        <v>0</v>
      </c>
      <c r="O221" s="12">
        <f t="shared" si="76"/>
        <v>0</v>
      </c>
      <c r="P221" s="12">
        <f t="shared" si="76"/>
        <v>0</v>
      </c>
      <c r="Q221" s="12">
        <f t="shared" si="76"/>
        <v>0</v>
      </c>
      <c r="R221" s="7"/>
    </row>
    <row r="222" spans="1:18" ht="17.25" customHeight="1">
      <c r="A222" s="89"/>
      <c r="B222" s="83"/>
      <c r="C222" s="83"/>
      <c r="D222" s="83"/>
      <c r="E222" s="83"/>
      <c r="F222" s="84"/>
      <c r="G222" s="6">
        <v>2019</v>
      </c>
      <c r="H222" s="12">
        <f t="shared" si="73"/>
        <v>0</v>
      </c>
      <c r="I222" s="12">
        <f t="shared" si="70"/>
        <v>0</v>
      </c>
      <c r="J222" s="12">
        <v>0</v>
      </c>
      <c r="K222" s="12">
        <f aca="true" t="shared" si="77" ref="K222:Q222">K168</f>
        <v>0</v>
      </c>
      <c r="L222" s="12">
        <f t="shared" si="77"/>
        <v>0</v>
      </c>
      <c r="M222" s="12">
        <f t="shared" si="77"/>
        <v>0</v>
      </c>
      <c r="N222" s="12">
        <v>0</v>
      </c>
      <c r="O222" s="12">
        <f t="shared" si="77"/>
        <v>0</v>
      </c>
      <c r="P222" s="12">
        <f t="shared" si="77"/>
        <v>0</v>
      </c>
      <c r="Q222" s="12">
        <f t="shared" si="77"/>
        <v>0</v>
      </c>
      <c r="R222" s="7"/>
    </row>
    <row r="223" spans="1:18" ht="17.25" customHeight="1">
      <c r="A223" s="89"/>
      <c r="B223" s="83"/>
      <c r="C223" s="83"/>
      <c r="D223" s="83"/>
      <c r="E223" s="83"/>
      <c r="F223" s="84"/>
      <c r="G223" s="6">
        <v>2020</v>
      </c>
      <c r="H223" s="12">
        <f t="shared" si="73"/>
        <v>0</v>
      </c>
      <c r="I223" s="12">
        <f aca="true" t="shared" si="78" ref="H223:I228">K223+M223+O223+Q223</f>
        <v>0</v>
      </c>
      <c r="J223" s="12">
        <v>0</v>
      </c>
      <c r="K223" s="12">
        <f aca="true" t="shared" si="79" ref="K223:Q223">K168</f>
        <v>0</v>
      </c>
      <c r="L223" s="12">
        <f t="shared" si="79"/>
        <v>0</v>
      </c>
      <c r="M223" s="12">
        <f t="shared" si="79"/>
        <v>0</v>
      </c>
      <c r="N223" s="12">
        <v>0</v>
      </c>
      <c r="O223" s="12">
        <f t="shared" si="79"/>
        <v>0</v>
      </c>
      <c r="P223" s="12">
        <f t="shared" si="79"/>
        <v>0</v>
      </c>
      <c r="Q223" s="12">
        <f t="shared" si="79"/>
        <v>0</v>
      </c>
      <c r="R223" s="7"/>
    </row>
    <row r="224" spans="1:18" ht="21.75" customHeight="1">
      <c r="A224" s="89"/>
      <c r="B224" s="83"/>
      <c r="C224" s="83"/>
      <c r="D224" s="83"/>
      <c r="E224" s="83"/>
      <c r="F224" s="84"/>
      <c r="G224" s="6">
        <v>2021</v>
      </c>
      <c r="H224" s="12">
        <f t="shared" si="78"/>
        <v>0</v>
      </c>
      <c r="I224" s="12">
        <f t="shared" si="78"/>
        <v>0</v>
      </c>
      <c r="J224" s="46">
        <v>0</v>
      </c>
      <c r="K224" s="46">
        <v>0</v>
      </c>
      <c r="L224" s="46">
        <v>0</v>
      </c>
      <c r="M224" s="46">
        <v>0</v>
      </c>
      <c r="N224" s="46">
        <v>0</v>
      </c>
      <c r="O224" s="46">
        <v>0</v>
      </c>
      <c r="P224" s="46">
        <v>0</v>
      </c>
      <c r="Q224" s="46">
        <v>0</v>
      </c>
      <c r="R224" s="7"/>
    </row>
    <row r="225" spans="1:19" ht="21.75" customHeight="1">
      <c r="A225" s="89"/>
      <c r="B225" s="83"/>
      <c r="C225" s="83"/>
      <c r="D225" s="83"/>
      <c r="E225" s="83"/>
      <c r="F225" s="84"/>
      <c r="G225" s="6">
        <v>2022</v>
      </c>
      <c r="H225" s="12">
        <f t="shared" si="78"/>
        <v>0</v>
      </c>
      <c r="I225" s="12">
        <f t="shared" si="78"/>
        <v>0</v>
      </c>
      <c r="J225" s="46">
        <v>0</v>
      </c>
      <c r="K225" s="46">
        <v>0</v>
      </c>
      <c r="L225" s="46">
        <v>0</v>
      </c>
      <c r="M225" s="46">
        <v>0</v>
      </c>
      <c r="N225" s="46">
        <v>0</v>
      </c>
      <c r="O225" s="46">
        <v>0</v>
      </c>
      <c r="P225" s="46">
        <v>0</v>
      </c>
      <c r="Q225" s="46">
        <v>0</v>
      </c>
      <c r="R225" s="47"/>
      <c r="S225" s="48"/>
    </row>
    <row r="226" spans="1:19" ht="21.75" customHeight="1">
      <c r="A226" s="89"/>
      <c r="B226" s="83"/>
      <c r="C226" s="83"/>
      <c r="D226" s="83"/>
      <c r="E226" s="83"/>
      <c r="F226" s="84"/>
      <c r="G226" s="6">
        <v>2023</v>
      </c>
      <c r="H226" s="12">
        <f t="shared" si="78"/>
        <v>0</v>
      </c>
      <c r="I226" s="12">
        <f t="shared" si="78"/>
        <v>0</v>
      </c>
      <c r="J226" s="46">
        <v>0</v>
      </c>
      <c r="K226" s="46">
        <v>0</v>
      </c>
      <c r="L226" s="46">
        <v>0</v>
      </c>
      <c r="M226" s="46">
        <v>0</v>
      </c>
      <c r="N226" s="46">
        <v>0</v>
      </c>
      <c r="O226" s="46">
        <v>0</v>
      </c>
      <c r="P226" s="46">
        <v>0</v>
      </c>
      <c r="Q226" s="46">
        <v>0</v>
      </c>
      <c r="R226" s="47"/>
      <c r="S226" s="48"/>
    </row>
    <row r="227" spans="1:19" ht="21.75" customHeight="1">
      <c r="A227" s="89"/>
      <c r="B227" s="83"/>
      <c r="C227" s="83"/>
      <c r="D227" s="83"/>
      <c r="E227" s="83"/>
      <c r="F227" s="84"/>
      <c r="G227" s="6">
        <v>2024</v>
      </c>
      <c r="H227" s="12">
        <f t="shared" si="78"/>
        <v>1531.8</v>
      </c>
      <c r="I227" s="12">
        <v>1531.8</v>
      </c>
      <c r="J227" s="46">
        <f>J168</f>
        <v>1531.8</v>
      </c>
      <c r="K227" s="46">
        <v>1531.8</v>
      </c>
      <c r="L227" s="46">
        <f aca="true" t="shared" si="80" ref="L227:Q227">L168</f>
        <v>0</v>
      </c>
      <c r="M227" s="46">
        <f t="shared" si="80"/>
        <v>0</v>
      </c>
      <c r="N227" s="46">
        <f t="shared" si="80"/>
        <v>0</v>
      </c>
      <c r="O227" s="46">
        <f t="shared" si="80"/>
        <v>0</v>
      </c>
      <c r="P227" s="46">
        <f t="shared" si="80"/>
        <v>0</v>
      </c>
      <c r="Q227" s="46">
        <f t="shared" si="80"/>
        <v>0</v>
      </c>
      <c r="R227" s="47"/>
      <c r="S227" s="48"/>
    </row>
    <row r="228" spans="1:19" ht="21.75" customHeight="1">
      <c r="A228" s="89"/>
      <c r="B228" s="85"/>
      <c r="C228" s="85"/>
      <c r="D228" s="85"/>
      <c r="E228" s="85"/>
      <c r="F228" s="86"/>
      <c r="G228" s="6">
        <v>2025</v>
      </c>
      <c r="H228" s="12">
        <f t="shared" si="78"/>
        <v>0</v>
      </c>
      <c r="I228" s="12">
        <f t="shared" si="78"/>
        <v>0</v>
      </c>
      <c r="J228" s="46">
        <v>0</v>
      </c>
      <c r="K228" s="46">
        <v>0</v>
      </c>
      <c r="L228" s="46">
        <v>0</v>
      </c>
      <c r="M228" s="46">
        <v>0</v>
      </c>
      <c r="N228" s="46">
        <v>0</v>
      </c>
      <c r="O228" s="46">
        <v>0</v>
      </c>
      <c r="P228" s="46">
        <v>0</v>
      </c>
      <c r="Q228" s="46">
        <v>0</v>
      </c>
      <c r="R228" s="47"/>
      <c r="S228" s="48"/>
    </row>
    <row r="229" spans="1:19" ht="32.25" customHeight="1">
      <c r="A229" s="74" t="s">
        <v>97</v>
      </c>
      <c r="B229" s="74"/>
      <c r="C229" s="74"/>
      <c r="D229" s="74"/>
      <c r="E229" s="74"/>
      <c r="F229" s="74"/>
      <c r="G229" s="74"/>
      <c r="H229" s="74"/>
      <c r="I229" s="74"/>
      <c r="J229" s="74"/>
      <c r="K229" s="74"/>
      <c r="L229" s="74"/>
      <c r="M229" s="74"/>
      <c r="N229" s="74"/>
      <c r="O229" s="74"/>
      <c r="P229" s="74"/>
      <c r="Q229" s="74"/>
      <c r="R229" s="74"/>
      <c r="S229" s="49"/>
    </row>
    <row r="230" spans="1:19" ht="15">
      <c r="A230" s="50"/>
      <c r="J230" s="51"/>
      <c r="K230" s="51"/>
      <c r="S230" s="48"/>
    </row>
    <row r="231" spans="1:19" ht="32.25" customHeight="1">
      <c r="A231" s="73" t="s">
        <v>111</v>
      </c>
      <c r="B231" s="73"/>
      <c r="C231" s="73"/>
      <c r="D231" s="73"/>
      <c r="E231" s="73"/>
      <c r="F231" s="73"/>
      <c r="G231" s="73"/>
      <c r="H231" s="73"/>
      <c r="I231" s="73"/>
      <c r="J231" s="73"/>
      <c r="K231" s="73"/>
      <c r="L231" s="73"/>
      <c r="M231" s="73"/>
      <c r="N231" s="73"/>
      <c r="O231" s="73"/>
      <c r="P231" s="73"/>
      <c r="Q231" s="73"/>
      <c r="R231" s="73"/>
      <c r="S231" s="49"/>
    </row>
    <row r="232" spans="1:19" ht="15">
      <c r="A232" s="50"/>
      <c r="J232" s="51"/>
      <c r="K232" s="51"/>
      <c r="S232" s="48"/>
    </row>
    <row r="233" spans="1:19" ht="33.75" customHeight="1">
      <c r="A233" s="73"/>
      <c r="B233" s="73"/>
      <c r="C233" s="73"/>
      <c r="D233" s="73"/>
      <c r="E233" s="73"/>
      <c r="F233" s="73"/>
      <c r="G233" s="73"/>
      <c r="H233" s="73"/>
      <c r="I233" s="73"/>
      <c r="J233" s="73"/>
      <c r="K233" s="73"/>
      <c r="L233" s="73"/>
      <c r="M233" s="73"/>
      <c r="N233" s="73"/>
      <c r="O233" s="73"/>
      <c r="P233" s="73"/>
      <c r="Q233" s="73"/>
      <c r="R233" s="73"/>
      <c r="S233" s="48"/>
    </row>
    <row r="234" spans="1:19" ht="15">
      <c r="A234" s="50"/>
      <c r="J234" s="51"/>
      <c r="K234" s="51"/>
      <c r="S234" s="48"/>
    </row>
    <row r="235" spans="1:11" ht="15">
      <c r="A235" s="50"/>
      <c r="H235" s="52"/>
      <c r="J235" s="51"/>
      <c r="K235" s="51"/>
    </row>
    <row r="236" spans="1:10" ht="15">
      <c r="A236" s="50"/>
      <c r="H236" s="52"/>
      <c r="J236" s="53"/>
    </row>
    <row r="237" spans="1:14" ht="15">
      <c r="A237" s="50"/>
      <c r="E237" s="54"/>
      <c r="F237" s="55"/>
      <c r="J237" s="53"/>
      <c r="N237" s="53"/>
    </row>
    <row r="238" spans="1:8" ht="15">
      <c r="A238" s="50"/>
      <c r="H238" s="52"/>
    </row>
    <row r="239" spans="1:8" ht="15">
      <c r="A239" s="50"/>
      <c r="H239" s="54"/>
    </row>
    <row r="240" spans="1:10" ht="15">
      <c r="A240" s="50"/>
      <c r="J240" s="52"/>
    </row>
    <row r="241" ht="15">
      <c r="A241" s="50"/>
    </row>
    <row r="242" ht="15">
      <c r="A242" s="50"/>
    </row>
    <row r="243" ht="15">
      <c r="A243" s="50"/>
    </row>
    <row r="244" spans="1:8" ht="15">
      <c r="A244" s="50"/>
      <c r="F244" s="54"/>
      <c r="H244" s="52"/>
    </row>
    <row r="245" ht="15">
      <c r="A245" s="50"/>
    </row>
    <row r="246" ht="15">
      <c r="A246" s="50"/>
    </row>
    <row r="247" ht="15">
      <c r="A247" s="50"/>
    </row>
    <row r="248" ht="15">
      <c r="A248" s="50"/>
    </row>
    <row r="249" ht="15">
      <c r="A249" s="50"/>
    </row>
    <row r="250" ht="15">
      <c r="A250" s="50"/>
    </row>
    <row r="251" ht="15">
      <c r="A251" s="50"/>
    </row>
    <row r="252" ht="15">
      <c r="A252" s="50"/>
    </row>
    <row r="253" ht="15">
      <c r="A253" s="50"/>
    </row>
    <row r="254" ht="15">
      <c r="A254" s="50"/>
    </row>
    <row r="255" ht="15">
      <c r="A255" s="50"/>
    </row>
    <row r="256" ht="15">
      <c r="A256" s="50"/>
    </row>
    <row r="257" ht="15">
      <c r="A257" s="50"/>
    </row>
    <row r="258" ht="15">
      <c r="A258" s="50"/>
    </row>
    <row r="259" ht="15">
      <c r="A259" s="50"/>
    </row>
    <row r="260" ht="15">
      <c r="A260" s="50"/>
    </row>
    <row r="261" ht="15">
      <c r="A261" s="50"/>
    </row>
    <row r="262" ht="15">
      <c r="A262" s="50"/>
    </row>
    <row r="263" ht="15">
      <c r="A263" s="50"/>
    </row>
    <row r="264" ht="15">
      <c r="A264" s="50"/>
    </row>
    <row r="265" ht="15">
      <c r="A265" s="50"/>
    </row>
    <row r="266" ht="15">
      <c r="A266" s="50"/>
    </row>
    <row r="267" ht="15">
      <c r="A267" s="50"/>
    </row>
    <row r="268" ht="15">
      <c r="A268" s="50"/>
    </row>
    <row r="269" ht="15">
      <c r="A269" s="50"/>
    </row>
    <row r="270" ht="15">
      <c r="A270" s="50"/>
    </row>
    <row r="271" ht="15">
      <c r="A271" s="50"/>
    </row>
    <row r="272" ht="15">
      <c r="A272" s="50"/>
    </row>
    <row r="273" ht="15">
      <c r="A273" s="50"/>
    </row>
    <row r="274" ht="15">
      <c r="A274" s="50"/>
    </row>
    <row r="275" ht="15">
      <c r="A275" s="50"/>
    </row>
    <row r="276" ht="15">
      <c r="A276" s="50"/>
    </row>
    <row r="277" ht="15">
      <c r="A277" s="50"/>
    </row>
    <row r="278" ht="15">
      <c r="A278" s="50"/>
    </row>
    <row r="279" ht="15">
      <c r="A279" s="50"/>
    </row>
    <row r="280" ht="15">
      <c r="A280" s="50"/>
    </row>
    <row r="281" ht="15">
      <c r="A281" s="50"/>
    </row>
    <row r="282" ht="15">
      <c r="A282" s="50"/>
    </row>
    <row r="283" ht="15">
      <c r="A283" s="50"/>
    </row>
    <row r="284" ht="15">
      <c r="A284" s="50"/>
    </row>
    <row r="285" ht="15">
      <c r="A285" s="50"/>
    </row>
    <row r="286" ht="15">
      <c r="A286" s="50"/>
    </row>
    <row r="287" ht="15">
      <c r="A287" s="50"/>
    </row>
    <row r="288" ht="15">
      <c r="A288" s="50"/>
    </row>
    <row r="289" ht="15">
      <c r="A289" s="50"/>
    </row>
    <row r="290" ht="15">
      <c r="A290" s="50"/>
    </row>
    <row r="291" ht="15">
      <c r="A291" s="50"/>
    </row>
    <row r="292" ht="15">
      <c r="A292" s="50"/>
    </row>
    <row r="293" ht="15">
      <c r="A293" s="50"/>
    </row>
    <row r="294" ht="15">
      <c r="A294" s="50"/>
    </row>
    <row r="295" ht="15">
      <c r="A295" s="50"/>
    </row>
    <row r="296" ht="15">
      <c r="A296" s="50"/>
    </row>
    <row r="297" ht="15">
      <c r="A297" s="50"/>
    </row>
    <row r="298" ht="15">
      <c r="A298" s="50"/>
    </row>
    <row r="299" ht="15">
      <c r="A299" s="50"/>
    </row>
    <row r="300" ht="15">
      <c r="A300" s="50"/>
    </row>
    <row r="301" ht="15">
      <c r="A301" s="50"/>
    </row>
    <row r="302" ht="15">
      <c r="A302" s="50"/>
    </row>
    <row r="303" ht="15">
      <c r="A303" s="50"/>
    </row>
    <row r="304" ht="15">
      <c r="A304" s="50"/>
    </row>
    <row r="305" ht="15">
      <c r="A305" s="50"/>
    </row>
    <row r="306" ht="15">
      <c r="A306" s="50"/>
    </row>
    <row r="307" ht="15">
      <c r="A307" s="50"/>
    </row>
    <row r="308" ht="15">
      <c r="A308" s="50"/>
    </row>
    <row r="309" ht="15">
      <c r="A309" s="50"/>
    </row>
    <row r="310" ht="15">
      <c r="A310" s="50"/>
    </row>
    <row r="311" ht="15">
      <c r="A311" s="50"/>
    </row>
    <row r="312" ht="15">
      <c r="A312" s="50"/>
    </row>
    <row r="313" ht="15">
      <c r="A313" s="50"/>
    </row>
    <row r="314" ht="15">
      <c r="A314" s="50"/>
    </row>
    <row r="315" ht="15">
      <c r="A315" s="50"/>
    </row>
    <row r="316" ht="15">
      <c r="A316" s="50"/>
    </row>
  </sheetData>
  <sheetProtection/>
  <mergeCells count="185">
    <mergeCell ref="A93:A95"/>
    <mergeCell ref="B93:B95"/>
    <mergeCell ref="A104:A106"/>
    <mergeCell ref="B104:B106"/>
    <mergeCell ref="A96:A98"/>
    <mergeCell ref="B96:B98"/>
    <mergeCell ref="A135:A136"/>
    <mergeCell ref="A127:A128"/>
    <mergeCell ref="A99:A100"/>
    <mergeCell ref="D45:D46"/>
    <mergeCell ref="C30:C31"/>
    <mergeCell ref="C36:C37"/>
    <mergeCell ref="D30:D31"/>
    <mergeCell ref="A63:A69"/>
    <mergeCell ref="B63:B69"/>
    <mergeCell ref="B99:B100"/>
    <mergeCell ref="A33:A37"/>
    <mergeCell ref="C45:C46"/>
    <mergeCell ref="A42:A44"/>
    <mergeCell ref="B42:B44"/>
    <mergeCell ref="B38:B40"/>
    <mergeCell ref="A45:A47"/>
    <mergeCell ref="A233:R233"/>
    <mergeCell ref="A51:A58"/>
    <mergeCell ref="C51:C56"/>
    <mergeCell ref="B167:C167"/>
    <mergeCell ref="B77:B81"/>
    <mergeCell ref="A119:A120"/>
    <mergeCell ref="B119:B120"/>
    <mergeCell ref="C119:C120"/>
    <mergeCell ref="A113:A114"/>
    <mergeCell ref="C59:C60"/>
    <mergeCell ref="A115:A116"/>
    <mergeCell ref="A121:A122"/>
    <mergeCell ref="B121:B122"/>
    <mergeCell ref="C121:C122"/>
    <mergeCell ref="B127:B128"/>
    <mergeCell ref="C127:C128"/>
    <mergeCell ref="C123:C124"/>
    <mergeCell ref="B217:F228"/>
    <mergeCell ref="A30:A31"/>
    <mergeCell ref="C38:C39"/>
    <mergeCell ref="C42:C43"/>
    <mergeCell ref="B113:B114"/>
    <mergeCell ref="A169:A228"/>
    <mergeCell ref="B205:F216"/>
    <mergeCell ref="B193:F204"/>
    <mergeCell ref="B181:F192"/>
    <mergeCell ref="B169:F180"/>
    <mergeCell ref="A2:R2"/>
    <mergeCell ref="L7:M8"/>
    <mergeCell ref="N7:O8"/>
    <mergeCell ref="P7:Q8"/>
    <mergeCell ref="R5:R9"/>
    <mergeCell ref="A3:R3"/>
    <mergeCell ref="C5:C9"/>
    <mergeCell ref="E5:E9"/>
    <mergeCell ref="D5:D9"/>
    <mergeCell ref="F5:F9"/>
    <mergeCell ref="G5:G9"/>
    <mergeCell ref="H5:I8"/>
    <mergeCell ref="B24:R24"/>
    <mergeCell ref="B11:R11"/>
    <mergeCell ref="J5:Q6"/>
    <mergeCell ref="J7:K8"/>
    <mergeCell ref="A48:A50"/>
    <mergeCell ref="B12:E23"/>
    <mergeCell ref="A12:A23"/>
    <mergeCell ref="B25:O25"/>
    <mergeCell ref="C33:C35"/>
    <mergeCell ref="A231:R231"/>
    <mergeCell ref="B30:B31"/>
    <mergeCell ref="G63:G64"/>
    <mergeCell ref="A229:R229"/>
    <mergeCell ref="A59:A62"/>
    <mergeCell ref="D26:D27"/>
    <mergeCell ref="D28:D29"/>
    <mergeCell ref="A26:A27"/>
    <mergeCell ref="B28:B29"/>
    <mergeCell ref="B5:B9"/>
    <mergeCell ref="B26:B27"/>
    <mergeCell ref="C26:C27"/>
    <mergeCell ref="A5:A9"/>
    <mergeCell ref="A28:A29"/>
    <mergeCell ref="C28:C29"/>
    <mergeCell ref="C57:C58"/>
    <mergeCell ref="B51:B58"/>
    <mergeCell ref="B46:B47"/>
    <mergeCell ref="D33:D35"/>
    <mergeCell ref="B33:B37"/>
    <mergeCell ref="D36:D37"/>
    <mergeCell ref="D48:D49"/>
    <mergeCell ref="A91:A92"/>
    <mergeCell ref="B91:B92"/>
    <mergeCell ref="C113:C114"/>
    <mergeCell ref="G28:G29"/>
    <mergeCell ref="G30:G31"/>
    <mergeCell ref="C63:C69"/>
    <mergeCell ref="C48:C49"/>
    <mergeCell ref="A38:A41"/>
    <mergeCell ref="B48:B50"/>
    <mergeCell ref="B59:B62"/>
    <mergeCell ref="A70:A72"/>
    <mergeCell ref="B70:B72"/>
    <mergeCell ref="C70:C72"/>
    <mergeCell ref="C73:C74"/>
    <mergeCell ref="A73:A75"/>
    <mergeCell ref="B74:B75"/>
    <mergeCell ref="A76:A81"/>
    <mergeCell ref="A129:A130"/>
    <mergeCell ref="B117:B118"/>
    <mergeCell ref="C117:C118"/>
    <mergeCell ref="C115:C116"/>
    <mergeCell ref="B115:B116"/>
    <mergeCell ref="A117:A118"/>
    <mergeCell ref="B129:B130"/>
    <mergeCell ref="C129:C130"/>
    <mergeCell ref="B123:B124"/>
    <mergeCell ref="C133:C134"/>
    <mergeCell ref="A123:A124"/>
    <mergeCell ref="A125:A126"/>
    <mergeCell ref="B125:B126"/>
    <mergeCell ref="C125:C126"/>
    <mergeCell ref="A131:A132"/>
    <mergeCell ref="B131:B132"/>
    <mergeCell ref="C131:C132"/>
    <mergeCell ref="A133:A134"/>
    <mergeCell ref="B133:B134"/>
    <mergeCell ref="B135:B136"/>
    <mergeCell ref="C135:C136"/>
    <mergeCell ref="A141:A142"/>
    <mergeCell ref="B141:B142"/>
    <mergeCell ref="C141:C142"/>
    <mergeCell ref="A149:A150"/>
    <mergeCell ref="B149:B150"/>
    <mergeCell ref="C149:C150"/>
    <mergeCell ref="A143:A144"/>
    <mergeCell ref="B143:B144"/>
    <mergeCell ref="C111:C112"/>
    <mergeCell ref="A155:A156"/>
    <mergeCell ref="A137:A138"/>
    <mergeCell ref="B137:B138"/>
    <mergeCell ref="B153:B154"/>
    <mergeCell ref="C153:C154"/>
    <mergeCell ref="B155:B156"/>
    <mergeCell ref="C155:C156"/>
    <mergeCell ref="B151:B152"/>
    <mergeCell ref="C151:C152"/>
    <mergeCell ref="A151:A152"/>
    <mergeCell ref="A153:A154"/>
    <mergeCell ref="C143:C144"/>
    <mergeCell ref="A163:A164"/>
    <mergeCell ref="B163:B164"/>
    <mergeCell ref="C163:C164"/>
    <mergeCell ref="A161:A162"/>
    <mergeCell ref="B161:B162"/>
    <mergeCell ref="A159:A160"/>
    <mergeCell ref="B159:B160"/>
    <mergeCell ref="E86:E87"/>
    <mergeCell ref="A88:A89"/>
    <mergeCell ref="B88:B89"/>
    <mergeCell ref="E88:E89"/>
    <mergeCell ref="A111:A112"/>
    <mergeCell ref="A145:A146"/>
    <mergeCell ref="A86:A87"/>
    <mergeCell ref="B111:B112"/>
    <mergeCell ref="B145:B146"/>
    <mergeCell ref="C145:C146"/>
    <mergeCell ref="B86:B87"/>
    <mergeCell ref="C161:C162"/>
    <mergeCell ref="C157:C158"/>
    <mergeCell ref="A147:A148"/>
    <mergeCell ref="C147:C148"/>
    <mergeCell ref="A139:A140"/>
    <mergeCell ref="B139:B140"/>
    <mergeCell ref="C139:C140"/>
    <mergeCell ref="C137:C138"/>
    <mergeCell ref="B147:B148"/>
    <mergeCell ref="C165:C166"/>
    <mergeCell ref="D165:D166"/>
    <mergeCell ref="B165:B166"/>
    <mergeCell ref="A165:A166"/>
    <mergeCell ref="A157:A158"/>
    <mergeCell ref="B157:B158"/>
    <mergeCell ref="C159:C160"/>
  </mergeCells>
  <printOptions/>
  <pageMargins left="0.2" right="0.19" top="0.17" bottom="0.16" header="0.17" footer="0.16"/>
  <pageSetup fitToHeight="23" fitToWidth="1" horizontalDpi="600" verticalDpi="600" orientation="landscape" paperSize="9" scale="3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mishkina</cp:lastModifiedBy>
  <cp:lastPrinted>2021-01-29T02:30:22Z</cp:lastPrinted>
  <dcterms:created xsi:type="dcterms:W3CDTF">2012-01-12T02:35:56Z</dcterms:created>
  <dcterms:modified xsi:type="dcterms:W3CDTF">2021-02-24T06:54:56Z</dcterms:modified>
  <cp:category/>
  <cp:version/>
  <cp:contentType/>
  <cp:contentStatus/>
</cp:coreProperties>
</file>