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Лист3!$A$1:$S$124</definedName>
  </definedNames>
  <calcPr calcId="162913"/>
</workbook>
</file>

<file path=xl/calcChain.xml><?xml version="1.0" encoding="utf-8"?>
<calcChain xmlns="http://schemas.openxmlformats.org/spreadsheetml/2006/main">
  <c r="I61" i="3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60"/>
  <c r="I46"/>
  <c r="I47"/>
  <c r="I48"/>
  <c r="I49"/>
  <c r="I50"/>
  <c r="I51"/>
  <c r="I52"/>
  <c r="I53"/>
  <c r="I54"/>
  <c r="I55"/>
  <c r="I56"/>
  <c r="I57"/>
  <c r="I58"/>
  <c r="I59"/>
  <c r="I45"/>
  <c r="I42"/>
  <c r="I39"/>
  <c r="I37"/>
  <c r="I36"/>
  <c r="I35"/>
  <c r="I34"/>
  <c r="I31"/>
  <c r="I29"/>
  <c r="I26"/>
  <c r="I23"/>
  <c r="I22"/>
  <c r="I21"/>
  <c r="I20"/>
  <c r="I17"/>
  <c r="I13"/>
  <c r="I12"/>
  <c r="I11"/>
  <c r="I10"/>
  <c r="Q43" l="1"/>
  <c r="H29"/>
  <c r="S11"/>
  <c r="S122" s="1"/>
  <c r="N11"/>
  <c r="A51"/>
  <c r="A53" s="1"/>
  <c r="H118"/>
  <c r="H119"/>
  <c r="R21"/>
  <c r="R122" s="1"/>
  <c r="M21"/>
  <c r="Q26"/>
  <c r="Q122" s="1"/>
  <c r="L26"/>
  <c r="L27"/>
  <c r="L43"/>
  <c r="P27"/>
  <c r="K27"/>
  <c r="P28"/>
  <c r="K28"/>
  <c r="P26"/>
  <c r="K26"/>
  <c r="P15"/>
  <c r="K15"/>
  <c r="P14"/>
  <c r="K14"/>
  <c r="P24"/>
  <c r="K24"/>
  <c r="K40"/>
  <c r="P29"/>
  <c r="K29"/>
  <c r="J23"/>
  <c r="O23"/>
  <c r="J26"/>
  <c r="O26"/>
  <c r="J31"/>
  <c r="O31"/>
  <c r="J29"/>
  <c r="O29"/>
  <c r="O13"/>
  <c r="J13"/>
  <c r="O34"/>
  <c r="J34"/>
  <c r="P122" l="1"/>
  <c r="O122"/>
  <c r="H122"/>
  <c r="N122" l="1"/>
  <c r="M122" l="1"/>
  <c r="L122" l="1"/>
  <c r="K122" l="1"/>
  <c r="J122" l="1"/>
  <c r="I122" l="1"/>
</calcChain>
</file>

<file path=xl/sharedStrings.xml><?xml version="1.0" encoding="utf-8"?>
<sst xmlns="http://schemas.openxmlformats.org/spreadsheetml/2006/main" count="384" uniqueCount="103">
  <si>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</si>
  <si>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</si>
  <si>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</si>
  <si>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</si>
  <si>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</si>
  <si>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</si>
  <si>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</si>
  <si>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</si>
  <si>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</si>
  <si>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</si>
  <si>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</si>
  <si>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</si>
  <si>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</si>
  <si>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</si>
  <si>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</si>
  <si>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</si>
  <si>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</si>
  <si>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</si>
  <si>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</si>
  <si>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</si>
  <si>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</si>
  <si>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</si>
  <si>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</si>
  <si>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</si>
  <si>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</si>
  <si>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</si>
  <si>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</si>
  <si>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</si>
  <si>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</si>
  <si>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</si>
  <si>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</si>
  <si>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</si>
  <si>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</si>
  <si>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</si>
  <si>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</si>
  <si>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</si>
  <si>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</si>
  <si>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</si>
  <si>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</si>
  <si>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</si>
  <si>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</si>
  <si>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</si>
  <si>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</si>
  <si>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</si>
  <si>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</si>
  <si>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</si>
  <si>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</si>
  <si>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2019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</si>
  <si>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</si>
  <si>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</si>
  <si>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</si>
  <si>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</si>
  <si>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</si>
  <si>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</si>
  <si>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</si>
  <si>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</si>
  <si>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</si>
  <si>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</si>
  <si>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</si>
  <si>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</si>
  <si>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</si>
  <si>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</si>
  <si>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</si>
  <si>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</si>
  <si>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</si>
  <si>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</si>
  <si>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</si>
  <si>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</si>
  <si>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</si>
  <si>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</si>
  <si>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 xml:space="preserve">Мероприятия по замене СУГ (сжиженный газ) на природный (Ленинский и Советский районы) 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</si>
  <si>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</si>
  <si>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</si>
  <si>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</si>
  <si>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</si>
  <si>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</si>
  <si>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</si>
  <si>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</si>
  <si>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мкр. Заварзино</t>
  </si>
  <si>
    <t>Газификация ул. Заливная, пер. Шумихинский</t>
  </si>
  <si>
    <t>Газификация мкр. Реженка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</si>
  <si>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</si>
  <si>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</si>
  <si>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Департамент управления муниципальной собственностью </t>
  </si>
  <si>
    <t>Распределение сметной стоимости объекта капитального строительства по годам реализации инвестиционного проекта
(тыс. руб.)**</t>
  </si>
  <si>
    <t xml:space="preserve"> ** Включает в себя все виды бюджетных инвестиций </t>
  </si>
  <si>
    <t>Газификация микрорайона "Наука" МО "Город Томск"</t>
  </si>
  <si>
    <t>Газификация микрорайона Энтузиастов МО "Город Томск"</t>
  </si>
  <si>
    <t xml:space="preserve">Газификация мкр. Спичфабрика в г. Томске </t>
  </si>
  <si>
    <t>2023 г.</t>
  </si>
  <si>
    <t>2024 г.</t>
  </si>
  <si>
    <t>2024г.</t>
  </si>
  <si>
    <t>Газификация пос. Свечной в г. Томске</t>
  </si>
  <si>
    <t>Газификация п. Залесье в г. Томске</t>
  </si>
  <si>
    <t>Разработка схемы газификации</t>
  </si>
  <si>
    <t xml:space="preserve">Газификация мкр. Наука, ул. Воскресенская, 9 </t>
  </si>
  <si>
    <t>Технологическое присоединение</t>
  </si>
  <si>
    <t>Газификация пос. Копылово в г. Томске</t>
  </si>
  <si>
    <t>Газификация пос. Киргизка в г. Томске</t>
  </si>
  <si>
    <t>2025 г.</t>
  </si>
  <si>
    <t>Департамент городского хозяйства</t>
  </si>
  <si>
    <t>Газификация перспективных потребителей с .Дзержинское в г. Томске (участок № 1, участок № 2) (ПИР)</t>
  </si>
  <si>
    <t>Газоснабжение земельных участков, расположенных по адресу: г. Томск, ул. Континентальная, Контрастная, Снежная, Залесская, Луговая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</si>
</sst>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topLeftCell="A104" zoomScale="60" zoomScaleNormal="60" zoomScaleSheetLayoutView="65" workbookViewId="0">
      <selection sqref="A1:S127"/>
    </sheetView>
  </sheetViews>
  <sheetFormatPr defaultRowHeight="15"/>
  <cols>
    <col min="1" max="1" width="4.5703125" style="5" customWidth="1"/>
    <col min="2" max="2" width="31.7109375" style="5" customWidth="1"/>
    <col min="3" max="3" width="19.28515625" style="5" customWidth="1"/>
    <col min="4" max="4" width="16.28515625" style="5" customWidth="1"/>
    <col min="5" max="6" width="15.85546875" style="5" customWidth="1"/>
    <col min="7" max="7" width="16.5703125" style="5" customWidth="1"/>
    <col min="8" max="8" width="15.28515625" style="5" customWidth="1"/>
    <col min="9" max="9" width="61.5703125" style="5" customWidth="1"/>
    <col min="10" max="10" width="13.42578125" style="5" customWidth="1"/>
    <col min="11" max="11" width="10.5703125" style="5" customWidth="1"/>
    <col min="12" max="14" width="10.42578125" style="5" customWidth="1"/>
    <col min="15" max="15" width="13.42578125" style="5" customWidth="1"/>
    <col min="16" max="16" width="10.5703125" style="5" customWidth="1"/>
    <col min="17" max="18" width="10.42578125" style="5" customWidth="1"/>
    <col min="19" max="19" width="11.5703125" style="5" customWidth="1"/>
    <col min="20" max="16384" width="9.140625" style="5"/>
  </cols>
  <sheetData>
    <row r="1" spans="1:19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0"/>
      <c r="N1" s="10"/>
    </row>
    <row r="2" spans="1:19" ht="59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8" t="s">
        <v>17</v>
      </c>
      <c r="R2" s="68"/>
      <c r="S2" s="68"/>
    </row>
    <row r="3" spans="1:19" ht="51" customHeight="1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3"/>
      <c r="N3" s="13"/>
    </row>
    <row r="4" spans="1:19" ht="57.75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11</v>
      </c>
      <c r="G4" s="57" t="s">
        <v>5</v>
      </c>
      <c r="H4" s="57" t="s">
        <v>6</v>
      </c>
      <c r="I4" s="58" t="s">
        <v>13</v>
      </c>
      <c r="J4" s="42" t="s">
        <v>16</v>
      </c>
      <c r="K4" s="43"/>
      <c r="L4" s="43"/>
      <c r="M4" s="43"/>
      <c r="N4" s="43"/>
      <c r="O4" s="42" t="s">
        <v>84</v>
      </c>
      <c r="P4" s="43"/>
      <c r="Q4" s="43"/>
      <c r="R4" s="43"/>
      <c r="S4" s="43"/>
    </row>
    <row r="5" spans="1:19" ht="17.25" customHeight="1">
      <c r="A5" s="57"/>
      <c r="B5" s="57"/>
      <c r="C5" s="57"/>
      <c r="D5" s="57"/>
      <c r="E5" s="57"/>
      <c r="F5" s="57"/>
      <c r="G5" s="57"/>
      <c r="H5" s="57"/>
      <c r="I5" s="59"/>
      <c r="J5" s="44"/>
      <c r="K5" s="45"/>
      <c r="L5" s="45"/>
      <c r="M5" s="45"/>
      <c r="N5" s="45"/>
      <c r="O5" s="44"/>
      <c r="P5" s="45"/>
      <c r="Q5" s="45"/>
      <c r="R5" s="45"/>
      <c r="S5" s="45"/>
    </row>
    <row r="6" spans="1:19" ht="16.5" customHeight="1">
      <c r="A6" s="57"/>
      <c r="B6" s="57"/>
      <c r="C6" s="57"/>
      <c r="D6" s="57"/>
      <c r="E6" s="57"/>
      <c r="F6" s="57"/>
      <c r="G6" s="57"/>
      <c r="H6" s="57"/>
      <c r="I6" s="59"/>
      <c r="J6" s="44"/>
      <c r="K6" s="45"/>
      <c r="L6" s="45"/>
      <c r="M6" s="45"/>
      <c r="N6" s="45"/>
      <c r="O6" s="44"/>
      <c r="P6" s="45"/>
      <c r="Q6" s="45"/>
      <c r="R6" s="45"/>
      <c r="S6" s="45"/>
    </row>
    <row r="7" spans="1:19" ht="9.75" customHeight="1">
      <c r="A7" s="57"/>
      <c r="B7" s="57"/>
      <c r="C7" s="57"/>
      <c r="D7" s="57"/>
      <c r="E7" s="57"/>
      <c r="F7" s="57"/>
      <c r="G7" s="57"/>
      <c r="H7" s="57"/>
      <c r="I7" s="59"/>
      <c r="J7" s="46"/>
      <c r="K7" s="47"/>
      <c r="L7" s="47"/>
      <c r="M7" s="47"/>
      <c r="N7" s="47"/>
      <c r="O7" s="46"/>
      <c r="P7" s="47"/>
      <c r="Q7" s="47"/>
      <c r="R7" s="47"/>
      <c r="S7" s="47"/>
    </row>
    <row r="8" spans="1:19" ht="29.25" customHeight="1">
      <c r="A8" s="57"/>
      <c r="B8" s="57"/>
      <c r="C8" s="57"/>
      <c r="D8" s="57"/>
      <c r="E8" s="57"/>
      <c r="F8" s="57"/>
      <c r="G8" s="57"/>
      <c r="H8" s="57"/>
      <c r="I8" s="60"/>
      <c r="J8" s="14" t="s">
        <v>9</v>
      </c>
      <c r="K8" s="14" t="s">
        <v>10</v>
      </c>
      <c r="L8" s="14" t="s">
        <v>18</v>
      </c>
      <c r="M8" s="14" t="s">
        <v>23</v>
      </c>
      <c r="N8" s="14" t="s">
        <v>47</v>
      </c>
      <c r="O8" s="14" t="s">
        <v>9</v>
      </c>
      <c r="P8" s="14" t="s">
        <v>10</v>
      </c>
      <c r="Q8" s="14" t="s">
        <v>18</v>
      </c>
      <c r="R8" s="14" t="s">
        <v>23</v>
      </c>
      <c r="S8" s="14" t="s">
        <v>47</v>
      </c>
    </row>
    <row r="9" spans="1:19" ht="12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17</v>
      </c>
      <c r="P9" s="14">
        <v>18</v>
      </c>
      <c r="Q9" s="14">
        <v>19</v>
      </c>
      <c r="R9" s="14">
        <v>20</v>
      </c>
      <c r="S9" s="14">
        <v>21</v>
      </c>
    </row>
    <row r="10" spans="1:19" ht="54.75" customHeight="1">
      <c r="A10" s="35">
        <v>1</v>
      </c>
      <c r="B10" s="2" t="s">
        <v>37</v>
      </c>
      <c r="C10" s="1" t="s">
        <v>22</v>
      </c>
      <c r="D10" s="2" t="s">
        <v>8</v>
      </c>
      <c r="E10" s="2" t="s">
        <v>8</v>
      </c>
      <c r="F10" s="65">
        <v>25.88</v>
      </c>
      <c r="G10" s="35" t="s">
        <v>44</v>
      </c>
      <c r="H10" s="62">
        <v>84419.3</v>
      </c>
      <c r="I10" s="8">
        <f>J10+K10+L10+M10+N10</f>
        <v>1009</v>
      </c>
      <c r="J10" s="3">
        <v>1009</v>
      </c>
      <c r="K10" s="3">
        <v>0</v>
      </c>
      <c r="L10" s="3">
        <v>0</v>
      </c>
      <c r="M10" s="3">
        <v>0</v>
      </c>
      <c r="N10" s="3">
        <v>0</v>
      </c>
      <c r="O10" s="3">
        <v>1009</v>
      </c>
      <c r="P10" s="3">
        <v>0</v>
      </c>
      <c r="Q10" s="3">
        <v>0</v>
      </c>
      <c r="R10" s="3">
        <v>0</v>
      </c>
      <c r="S10" s="3">
        <v>0</v>
      </c>
    </row>
    <row r="11" spans="1:19" ht="61.5" customHeight="1">
      <c r="A11" s="36"/>
      <c r="B11" s="35" t="s">
        <v>45</v>
      </c>
      <c r="C11" s="1" t="s">
        <v>7</v>
      </c>
      <c r="D11" s="35" t="s">
        <v>8</v>
      </c>
      <c r="E11" s="35" t="s">
        <v>8</v>
      </c>
      <c r="F11" s="66"/>
      <c r="G11" s="36"/>
      <c r="H11" s="63"/>
      <c r="I11" s="8">
        <f>J11+K11+L11+M11+N11</f>
        <v>38302.399999999994</v>
      </c>
      <c r="J11" s="3">
        <v>0</v>
      </c>
      <c r="K11" s="3">
        <v>0</v>
      </c>
      <c r="L11" s="3">
        <v>0</v>
      </c>
      <c r="M11" s="3">
        <v>0</v>
      </c>
      <c r="N11" s="3">
        <f>40000-848.8-848.8</f>
        <v>38302.399999999994</v>
      </c>
      <c r="O11" s="3">
        <v>0</v>
      </c>
      <c r="P11" s="3">
        <v>0</v>
      </c>
      <c r="Q11" s="3">
        <v>0</v>
      </c>
      <c r="R11" s="3">
        <v>0</v>
      </c>
      <c r="S11" s="3">
        <f>40000-848.8-848.8</f>
        <v>38302.399999999994</v>
      </c>
    </row>
    <row r="12" spans="1:19" s="12" customFormat="1" ht="61.5" customHeight="1">
      <c r="A12" s="37"/>
      <c r="B12" s="37"/>
      <c r="C12" s="1" t="s">
        <v>41</v>
      </c>
      <c r="D12" s="37"/>
      <c r="E12" s="37"/>
      <c r="F12" s="67"/>
      <c r="G12" s="37"/>
      <c r="H12" s="64"/>
      <c r="I12" s="15">
        <f>J12+K12+L12+M12+N12</f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42.75" customHeight="1">
      <c r="A13" s="35">
        <v>2</v>
      </c>
      <c r="B13" s="35" t="s">
        <v>35</v>
      </c>
      <c r="C13" s="1" t="s">
        <v>7</v>
      </c>
      <c r="D13" s="35" t="s">
        <v>8</v>
      </c>
      <c r="E13" s="35" t="s">
        <v>8</v>
      </c>
      <c r="F13" s="35">
        <v>25.08</v>
      </c>
      <c r="G13" s="35" t="s">
        <v>14</v>
      </c>
      <c r="H13" s="38">
        <v>76907.95</v>
      </c>
      <c r="I13" s="38">
        <f>J13+K13+L13+M13+N13+J14+K14+L14+M14+N14+J15+K15+L15+M15+N15+J16+K16+L16+M16+N16</f>
        <v>55679.799999999988</v>
      </c>
      <c r="J13" s="3">
        <f>61831.8+2005.1-19348.6-912.8</f>
        <v>43575.5</v>
      </c>
      <c r="K13" s="3">
        <v>5832.6</v>
      </c>
      <c r="L13" s="3">
        <v>4712.7</v>
      </c>
      <c r="M13" s="3">
        <v>0</v>
      </c>
      <c r="N13" s="3">
        <v>0</v>
      </c>
      <c r="O13" s="3">
        <f>61831.8+2005.1-19348.6-912.8</f>
        <v>43575.5</v>
      </c>
      <c r="P13" s="3">
        <v>5832.6</v>
      </c>
      <c r="Q13" s="3">
        <v>4712.7</v>
      </c>
      <c r="R13" s="3">
        <v>0</v>
      </c>
      <c r="S13" s="3">
        <v>0</v>
      </c>
    </row>
    <row r="14" spans="1:19" ht="77.25" customHeight="1">
      <c r="A14" s="36"/>
      <c r="B14" s="36"/>
      <c r="C14" s="1" t="s">
        <v>42</v>
      </c>
      <c r="D14" s="36"/>
      <c r="E14" s="36"/>
      <c r="F14" s="36"/>
      <c r="G14" s="36"/>
      <c r="H14" s="39"/>
      <c r="I14" s="39"/>
      <c r="J14" s="6">
        <v>812.2</v>
      </c>
      <c r="K14" s="3">
        <f>205+428.7-0.6</f>
        <v>633.1</v>
      </c>
      <c r="L14" s="3">
        <v>0</v>
      </c>
      <c r="M14" s="6">
        <v>0</v>
      </c>
      <c r="N14" s="3">
        <v>0</v>
      </c>
      <c r="O14" s="3">
        <v>812.2</v>
      </c>
      <c r="P14" s="3">
        <f>205-0.6</f>
        <v>204.4</v>
      </c>
      <c r="Q14" s="3">
        <v>0</v>
      </c>
      <c r="R14" s="3">
        <v>0</v>
      </c>
      <c r="S14" s="3">
        <v>0</v>
      </c>
    </row>
    <row r="15" spans="1:19" ht="69.75" customHeight="1">
      <c r="A15" s="36"/>
      <c r="B15" s="36"/>
      <c r="C15" s="1" t="s">
        <v>41</v>
      </c>
      <c r="D15" s="36"/>
      <c r="E15" s="36"/>
      <c r="F15" s="36"/>
      <c r="G15" s="36"/>
      <c r="H15" s="39"/>
      <c r="I15" s="39"/>
      <c r="J15" s="6">
        <v>0</v>
      </c>
      <c r="K15" s="3">
        <f>20-3.3</f>
        <v>16.7</v>
      </c>
      <c r="L15" s="3">
        <v>0</v>
      </c>
      <c r="M15" s="6">
        <v>0</v>
      </c>
      <c r="N15" s="3">
        <v>0</v>
      </c>
      <c r="O15" s="3">
        <v>0</v>
      </c>
      <c r="P15" s="3">
        <f>20-3.3</f>
        <v>16.7</v>
      </c>
      <c r="Q15" s="3">
        <v>0</v>
      </c>
      <c r="R15" s="3">
        <v>0</v>
      </c>
      <c r="S15" s="3">
        <v>0</v>
      </c>
    </row>
    <row r="16" spans="1:19" ht="69.75" customHeight="1">
      <c r="A16" s="37"/>
      <c r="B16" s="37"/>
      <c r="C16" s="1" t="s">
        <v>46</v>
      </c>
      <c r="D16" s="37"/>
      <c r="E16" s="37"/>
      <c r="F16" s="37"/>
      <c r="G16" s="37"/>
      <c r="H16" s="40"/>
      <c r="I16" s="40"/>
      <c r="J16" s="6">
        <v>0</v>
      </c>
      <c r="K16" s="3">
        <v>0</v>
      </c>
      <c r="L16" s="3">
        <v>0</v>
      </c>
      <c r="M16" s="6">
        <v>97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51.75" customHeight="1">
      <c r="A17" s="35">
        <v>3</v>
      </c>
      <c r="B17" s="1" t="s">
        <v>31</v>
      </c>
      <c r="C17" s="1" t="s">
        <v>22</v>
      </c>
      <c r="D17" s="2" t="s">
        <v>8</v>
      </c>
      <c r="E17" s="2" t="s">
        <v>8</v>
      </c>
      <c r="F17" s="35">
        <v>12.77</v>
      </c>
      <c r="G17" s="35" t="s">
        <v>90</v>
      </c>
      <c r="H17" s="38">
        <v>55760.7</v>
      </c>
      <c r="I17" s="38">
        <f>J17+K17+L17+M17+N17+J18+K18+L18+M18+N18+J19+K19+L19+M19+N19</f>
        <v>744.3</v>
      </c>
      <c r="J17" s="3">
        <v>444.3</v>
      </c>
      <c r="K17" s="4">
        <v>0</v>
      </c>
      <c r="L17" s="4">
        <v>0</v>
      </c>
      <c r="M17" s="3">
        <v>0</v>
      </c>
      <c r="N17" s="3">
        <v>0</v>
      </c>
      <c r="O17" s="3">
        <v>444.3</v>
      </c>
      <c r="P17" s="3">
        <v>0</v>
      </c>
      <c r="Q17" s="3">
        <v>0</v>
      </c>
      <c r="R17" s="3">
        <v>0</v>
      </c>
      <c r="S17" s="3">
        <v>0</v>
      </c>
    </row>
    <row r="18" spans="1:19" ht="51.75" customHeight="1">
      <c r="A18" s="36"/>
      <c r="B18" s="35" t="s">
        <v>24</v>
      </c>
      <c r="C18" s="1" t="s">
        <v>42</v>
      </c>
      <c r="D18" s="2" t="s">
        <v>8</v>
      </c>
      <c r="E18" s="2" t="s">
        <v>8</v>
      </c>
      <c r="F18" s="36"/>
      <c r="G18" s="36"/>
      <c r="H18" s="39"/>
      <c r="I18" s="39"/>
      <c r="J18" s="3">
        <v>0</v>
      </c>
      <c r="K18" s="3">
        <v>300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51.75" customHeight="1">
      <c r="A19" s="37"/>
      <c r="B19" s="37"/>
      <c r="C19" s="1" t="s">
        <v>7</v>
      </c>
      <c r="D19" s="2" t="s">
        <v>8</v>
      </c>
      <c r="E19" s="2" t="s">
        <v>8</v>
      </c>
      <c r="F19" s="37"/>
      <c r="G19" s="37"/>
      <c r="H19" s="40"/>
      <c r="I19" s="40"/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52.5" customHeight="1">
      <c r="A20" s="2">
        <v>4</v>
      </c>
      <c r="B20" s="2" t="s">
        <v>28</v>
      </c>
      <c r="C20" s="1" t="s">
        <v>7</v>
      </c>
      <c r="D20" s="2" t="s">
        <v>8</v>
      </c>
      <c r="E20" s="2" t="s">
        <v>8</v>
      </c>
      <c r="F20" s="7">
        <v>12.58</v>
      </c>
      <c r="G20" s="2" t="s">
        <v>89</v>
      </c>
      <c r="H20" s="8">
        <v>67269.399999999994</v>
      </c>
      <c r="I20" s="9">
        <f>J20+K20+L20+M20+N20</f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48.75" customHeight="1">
      <c r="A21" s="35">
        <v>5</v>
      </c>
      <c r="B21" s="35" t="s">
        <v>30</v>
      </c>
      <c r="C21" s="1" t="s">
        <v>7</v>
      </c>
      <c r="D21" s="35" t="s">
        <v>8</v>
      </c>
      <c r="E21" s="35" t="s">
        <v>8</v>
      </c>
      <c r="F21" s="48">
        <v>11.098000000000001</v>
      </c>
      <c r="G21" s="35" t="s">
        <v>44</v>
      </c>
      <c r="H21" s="62">
        <v>43265.7</v>
      </c>
      <c r="I21" s="9">
        <f>J21+K21+L21+M21+N21</f>
        <v>37912.199999999997</v>
      </c>
      <c r="J21" s="3">
        <v>0</v>
      </c>
      <c r="K21" s="3">
        <v>0</v>
      </c>
      <c r="L21" s="3">
        <v>0</v>
      </c>
      <c r="M21" s="3">
        <f>10816.4+30600-3402.9-11502.9-1047.8</f>
        <v>25462.799999999999</v>
      </c>
      <c r="N21" s="3">
        <v>12449.4</v>
      </c>
      <c r="O21" s="3">
        <v>0</v>
      </c>
      <c r="P21" s="3">
        <v>0</v>
      </c>
      <c r="Q21" s="3">
        <v>0</v>
      </c>
      <c r="R21" s="3">
        <f>10816.4+30600-3402.9-11502.9-1047.8</f>
        <v>25462.799999999999</v>
      </c>
      <c r="S21" s="3">
        <v>12449.4</v>
      </c>
    </row>
    <row r="22" spans="1:19" s="12" customFormat="1" ht="61.5" customHeight="1">
      <c r="A22" s="37"/>
      <c r="B22" s="37"/>
      <c r="C22" s="1" t="s">
        <v>41</v>
      </c>
      <c r="D22" s="37"/>
      <c r="E22" s="37"/>
      <c r="F22" s="50"/>
      <c r="G22" s="37"/>
      <c r="H22" s="64"/>
      <c r="I22" s="15">
        <f>J22+K22+L22+M22+N22</f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39" customHeight="1">
      <c r="A23" s="35">
        <v>6</v>
      </c>
      <c r="B23" s="35" t="s">
        <v>33</v>
      </c>
      <c r="C23" s="1" t="s">
        <v>7</v>
      </c>
      <c r="D23" s="35" t="s">
        <v>8</v>
      </c>
      <c r="E23" s="35" t="s">
        <v>8</v>
      </c>
      <c r="F23" s="35">
        <v>9.18</v>
      </c>
      <c r="G23" s="35" t="s">
        <v>14</v>
      </c>
      <c r="H23" s="38">
        <v>27215.14</v>
      </c>
      <c r="I23" s="38">
        <f>J23+K23+L23+M23+N23+J24+K24+L24+M24+N24+J25+K25+L25+M25+N25</f>
        <v>36096.9</v>
      </c>
      <c r="J23" s="4">
        <f>26008.6-24708.2+26587.6-1031.8-48.9-4841</f>
        <v>21966.299999999996</v>
      </c>
      <c r="K23" s="4">
        <v>13552.7</v>
      </c>
      <c r="L23" s="4">
        <v>0</v>
      </c>
      <c r="M23" s="4">
        <v>0</v>
      </c>
      <c r="N23" s="3">
        <v>0</v>
      </c>
      <c r="O23" s="3">
        <f>26008.6-24708.2+26587.6-1031.8-48.9-4841</f>
        <v>21966.299999999996</v>
      </c>
      <c r="P23" s="3">
        <v>13552.7</v>
      </c>
      <c r="Q23" s="3">
        <v>0</v>
      </c>
      <c r="R23" s="3">
        <v>0</v>
      </c>
      <c r="S23" s="3">
        <v>0</v>
      </c>
    </row>
    <row r="24" spans="1:19" ht="46.5" customHeight="1">
      <c r="A24" s="36"/>
      <c r="B24" s="36"/>
      <c r="C24" s="1" t="s">
        <v>42</v>
      </c>
      <c r="D24" s="36"/>
      <c r="E24" s="36"/>
      <c r="F24" s="36"/>
      <c r="G24" s="36"/>
      <c r="H24" s="39"/>
      <c r="I24" s="39"/>
      <c r="J24" s="4">
        <v>54.2</v>
      </c>
      <c r="K24" s="4">
        <f>210+300-3.1</f>
        <v>506.9</v>
      </c>
      <c r="L24" s="4">
        <v>0</v>
      </c>
      <c r="M24" s="4">
        <v>0</v>
      </c>
      <c r="N24" s="3">
        <v>0</v>
      </c>
      <c r="O24" s="3">
        <v>54.2</v>
      </c>
      <c r="P24" s="3">
        <f>210-3.1</f>
        <v>206.9</v>
      </c>
      <c r="Q24" s="3">
        <v>0</v>
      </c>
      <c r="R24" s="3">
        <v>0</v>
      </c>
      <c r="S24" s="3">
        <v>0</v>
      </c>
    </row>
    <row r="25" spans="1:19" ht="56.25" customHeight="1">
      <c r="A25" s="37"/>
      <c r="B25" s="37"/>
      <c r="C25" s="1" t="s">
        <v>41</v>
      </c>
      <c r="D25" s="37"/>
      <c r="E25" s="37"/>
      <c r="F25" s="16"/>
      <c r="G25" s="16"/>
      <c r="H25" s="17"/>
      <c r="I25" s="40"/>
      <c r="J25" s="4">
        <v>0</v>
      </c>
      <c r="K25" s="4">
        <v>16.8</v>
      </c>
      <c r="L25" s="4">
        <v>0</v>
      </c>
      <c r="M25" s="4">
        <v>0</v>
      </c>
      <c r="N25" s="3">
        <v>0</v>
      </c>
      <c r="O25" s="3">
        <v>0</v>
      </c>
      <c r="P25" s="3">
        <v>16.8</v>
      </c>
      <c r="Q25" s="3">
        <v>0</v>
      </c>
      <c r="R25" s="3">
        <v>0</v>
      </c>
      <c r="S25" s="3">
        <v>0</v>
      </c>
    </row>
    <row r="26" spans="1:19" ht="39" customHeight="1">
      <c r="A26" s="35">
        <v>7</v>
      </c>
      <c r="B26" s="35" t="s">
        <v>19</v>
      </c>
      <c r="C26" s="1" t="s">
        <v>7</v>
      </c>
      <c r="D26" s="35" t="s">
        <v>8</v>
      </c>
      <c r="E26" s="35" t="s">
        <v>8</v>
      </c>
      <c r="F26" s="35">
        <v>4.83</v>
      </c>
      <c r="G26" s="35" t="s">
        <v>27</v>
      </c>
      <c r="H26" s="38">
        <v>36689.54</v>
      </c>
      <c r="I26" s="38">
        <f>J26+K26+L26+M26+N26+J27+K27+L27+M27+N27+J28+K28+L28+M28+N28</f>
        <v>53253.7</v>
      </c>
      <c r="J26" s="3">
        <f>32450.3+1052.4-9443.6-293.2-155.4-131.9</f>
        <v>23478.599999999995</v>
      </c>
      <c r="K26" s="3">
        <f>19048.2+600-511.8-88.2</f>
        <v>19048.2</v>
      </c>
      <c r="L26" s="3">
        <f>511.8+8058.9-50</f>
        <v>8520.6999999999989</v>
      </c>
      <c r="M26" s="3">
        <v>1567.4</v>
      </c>
      <c r="N26" s="3">
        <v>0</v>
      </c>
      <c r="O26" s="3">
        <f>32450.3+1052.4-9443.6-293.2-155.4-131.9</f>
        <v>23478.599999999995</v>
      </c>
      <c r="P26" s="3">
        <f>19048.2+600-511.8-88.2</f>
        <v>19048.2</v>
      </c>
      <c r="Q26" s="3">
        <f>511.8+8058.9-50</f>
        <v>8520.6999999999989</v>
      </c>
      <c r="R26" s="3">
        <v>1567.4</v>
      </c>
      <c r="S26" s="3">
        <v>0</v>
      </c>
    </row>
    <row r="27" spans="1:19" ht="54" customHeight="1">
      <c r="A27" s="36"/>
      <c r="B27" s="36"/>
      <c r="C27" s="1" t="s">
        <v>42</v>
      </c>
      <c r="D27" s="36"/>
      <c r="E27" s="36"/>
      <c r="F27" s="36"/>
      <c r="G27" s="36"/>
      <c r="H27" s="39"/>
      <c r="I27" s="39"/>
      <c r="J27" s="3">
        <v>163</v>
      </c>
      <c r="K27" s="3">
        <f>130+300-40</f>
        <v>390</v>
      </c>
      <c r="L27" s="3">
        <f>965.6-596.9-299.7</f>
        <v>69.000000000000057</v>
      </c>
      <c r="M27" s="3">
        <v>0</v>
      </c>
      <c r="N27" s="3">
        <v>0</v>
      </c>
      <c r="O27" s="3">
        <v>163</v>
      </c>
      <c r="P27" s="3">
        <f>130-40</f>
        <v>90</v>
      </c>
      <c r="Q27" s="3">
        <v>0</v>
      </c>
      <c r="R27" s="3">
        <v>0</v>
      </c>
      <c r="S27" s="3">
        <v>0</v>
      </c>
    </row>
    <row r="28" spans="1:19" ht="56.25" customHeight="1">
      <c r="A28" s="37"/>
      <c r="B28" s="37"/>
      <c r="C28" s="1" t="s">
        <v>41</v>
      </c>
      <c r="D28" s="37"/>
      <c r="E28" s="37"/>
      <c r="F28" s="37"/>
      <c r="G28" s="37"/>
      <c r="H28" s="40"/>
      <c r="I28" s="40"/>
      <c r="J28" s="3">
        <v>0</v>
      </c>
      <c r="K28" s="3">
        <f>20-3.2</f>
        <v>16.8</v>
      </c>
      <c r="L28" s="3">
        <v>0</v>
      </c>
      <c r="M28" s="3">
        <v>0</v>
      </c>
      <c r="N28" s="3">
        <v>0</v>
      </c>
      <c r="O28" s="3">
        <v>0</v>
      </c>
      <c r="P28" s="3">
        <f>20-3.2</f>
        <v>16.8</v>
      </c>
      <c r="Q28" s="3">
        <v>0</v>
      </c>
      <c r="R28" s="3">
        <v>0</v>
      </c>
      <c r="S28" s="3">
        <v>0</v>
      </c>
    </row>
    <row r="29" spans="1:19" ht="81" customHeight="1">
      <c r="A29" s="35">
        <v>8</v>
      </c>
      <c r="B29" s="35" t="s">
        <v>34</v>
      </c>
      <c r="C29" s="1" t="s">
        <v>7</v>
      </c>
      <c r="D29" s="2" t="s">
        <v>8</v>
      </c>
      <c r="E29" s="2" t="s">
        <v>8</v>
      </c>
      <c r="F29" s="35">
        <v>1.47</v>
      </c>
      <c r="G29" s="35" t="s">
        <v>99</v>
      </c>
      <c r="H29" s="38">
        <f>20575+J30</f>
        <v>20649</v>
      </c>
      <c r="I29" s="38">
        <f>J29+K29+L29+M29+N29+J30+K30+L30+M30+N30</f>
        <v>18168.399999999998</v>
      </c>
      <c r="J29" s="3">
        <f>12931.5+419.4-4077.4-194.2-32.1</f>
        <v>9047.1999999999989</v>
      </c>
      <c r="K29" s="3">
        <f>452.4+8594.8</f>
        <v>9047.1999999999989</v>
      </c>
      <c r="L29" s="3">
        <v>0</v>
      </c>
      <c r="M29" s="3">
        <v>0</v>
      </c>
      <c r="N29" s="3">
        <v>0</v>
      </c>
      <c r="O29" s="3">
        <f>12931.5+419.4-4077.4-194.2-32.1</f>
        <v>9047.1999999999989</v>
      </c>
      <c r="P29" s="3">
        <f>452.4+8594.8</f>
        <v>9047.1999999999989</v>
      </c>
      <c r="Q29" s="3">
        <v>0</v>
      </c>
      <c r="R29" s="3">
        <v>0</v>
      </c>
      <c r="S29" s="3">
        <v>0</v>
      </c>
    </row>
    <row r="30" spans="1:19" ht="81" customHeight="1">
      <c r="A30" s="37"/>
      <c r="B30" s="37"/>
      <c r="C30" s="1" t="s">
        <v>22</v>
      </c>
      <c r="D30" s="2" t="s">
        <v>8</v>
      </c>
      <c r="E30" s="2" t="s">
        <v>8</v>
      </c>
      <c r="F30" s="37"/>
      <c r="G30" s="37"/>
      <c r="H30" s="40"/>
      <c r="I30" s="40"/>
      <c r="J30" s="3">
        <v>74</v>
      </c>
      <c r="K30" s="3">
        <v>0</v>
      </c>
      <c r="L30" s="3">
        <v>0</v>
      </c>
      <c r="M30" s="3">
        <v>0</v>
      </c>
      <c r="N30" s="3">
        <v>0</v>
      </c>
      <c r="O30" s="3">
        <v>74</v>
      </c>
      <c r="P30" s="3">
        <v>0</v>
      </c>
      <c r="Q30" s="3">
        <v>0</v>
      </c>
      <c r="R30" s="3">
        <v>0</v>
      </c>
      <c r="S30" s="3">
        <v>0</v>
      </c>
    </row>
    <row r="31" spans="1:19" ht="58.5" customHeight="1">
      <c r="A31" s="35">
        <v>9</v>
      </c>
      <c r="B31" s="35" t="s">
        <v>20</v>
      </c>
      <c r="C31" s="1" t="s">
        <v>7</v>
      </c>
      <c r="D31" s="35" t="s">
        <v>8</v>
      </c>
      <c r="E31" s="35" t="s">
        <v>8</v>
      </c>
      <c r="F31" s="35">
        <v>1.1399999999999999</v>
      </c>
      <c r="G31" s="35" t="s">
        <v>14</v>
      </c>
      <c r="H31" s="38">
        <v>3161.99</v>
      </c>
      <c r="I31" s="38">
        <f>J31+K31+L31+M31+N31+J32+K32+L32+M32+N32+J33+K33+L33+M33+N33</f>
        <v>2671.7000000000003</v>
      </c>
      <c r="J31" s="3">
        <f>2665.5+10.8-16.1-10.7-197.4</f>
        <v>2452.1000000000004</v>
      </c>
      <c r="K31" s="3">
        <v>0</v>
      </c>
      <c r="L31" s="3">
        <v>0</v>
      </c>
      <c r="M31" s="3">
        <v>0</v>
      </c>
      <c r="N31" s="3">
        <v>0</v>
      </c>
      <c r="O31" s="3">
        <f>2665.5+10.8-16.1-10.7-197.4</f>
        <v>2452.1000000000004</v>
      </c>
      <c r="P31" s="3">
        <v>0</v>
      </c>
      <c r="Q31" s="3">
        <v>0</v>
      </c>
      <c r="R31" s="3">
        <v>0</v>
      </c>
      <c r="S31" s="3">
        <v>0</v>
      </c>
    </row>
    <row r="32" spans="1:19" ht="61.5" customHeight="1">
      <c r="A32" s="36"/>
      <c r="B32" s="36"/>
      <c r="C32" s="1" t="s">
        <v>22</v>
      </c>
      <c r="D32" s="36"/>
      <c r="E32" s="36"/>
      <c r="F32" s="36"/>
      <c r="G32" s="36"/>
      <c r="H32" s="39"/>
      <c r="I32" s="39"/>
      <c r="J32" s="3">
        <v>0</v>
      </c>
      <c r="K32" s="3">
        <v>202.9</v>
      </c>
      <c r="L32" s="3">
        <v>0</v>
      </c>
      <c r="M32" s="3">
        <v>0</v>
      </c>
      <c r="N32" s="3">
        <v>0</v>
      </c>
      <c r="O32" s="3">
        <v>0</v>
      </c>
      <c r="P32" s="3">
        <v>202.9</v>
      </c>
      <c r="Q32" s="3">
        <v>0</v>
      </c>
      <c r="R32" s="3">
        <v>0</v>
      </c>
      <c r="S32" s="3">
        <v>0</v>
      </c>
    </row>
    <row r="33" spans="1:19" ht="57" customHeight="1">
      <c r="A33" s="37"/>
      <c r="B33" s="37"/>
      <c r="C33" s="1" t="s">
        <v>41</v>
      </c>
      <c r="D33" s="37"/>
      <c r="E33" s="37"/>
      <c r="F33" s="37"/>
      <c r="G33" s="37"/>
      <c r="H33" s="40"/>
      <c r="I33" s="40"/>
      <c r="J33" s="3">
        <v>0</v>
      </c>
      <c r="K33" s="3">
        <v>16.7</v>
      </c>
      <c r="L33" s="3">
        <v>0</v>
      </c>
      <c r="M33" s="3">
        <v>0</v>
      </c>
      <c r="N33" s="3">
        <v>0</v>
      </c>
      <c r="O33" s="3">
        <v>0</v>
      </c>
      <c r="P33" s="3">
        <v>16.7</v>
      </c>
      <c r="Q33" s="3">
        <v>0</v>
      </c>
      <c r="R33" s="3">
        <v>0</v>
      </c>
      <c r="S33" s="3">
        <v>0</v>
      </c>
    </row>
    <row r="34" spans="1:19" ht="61.5" customHeight="1">
      <c r="A34" s="2">
        <v>10</v>
      </c>
      <c r="B34" s="2" t="s">
        <v>38</v>
      </c>
      <c r="C34" s="1" t="s">
        <v>7</v>
      </c>
      <c r="D34" s="2" t="s">
        <v>8</v>
      </c>
      <c r="E34" s="2" t="s">
        <v>8</v>
      </c>
      <c r="F34" s="2">
        <v>25.66</v>
      </c>
      <c r="G34" s="2" t="s">
        <v>21</v>
      </c>
      <c r="H34" s="4">
        <v>83777.5</v>
      </c>
      <c r="I34" s="4">
        <f>J34+K34+L34+M34+N34</f>
        <v>6454.8</v>
      </c>
      <c r="J34" s="3">
        <f>2759.5+3695.3</f>
        <v>6454.8</v>
      </c>
      <c r="K34" s="3">
        <v>0</v>
      </c>
      <c r="L34" s="3">
        <v>0</v>
      </c>
      <c r="M34" s="3">
        <v>0</v>
      </c>
      <c r="N34" s="3">
        <v>0</v>
      </c>
      <c r="O34" s="3">
        <f>2759.5+3695.3</f>
        <v>6454.8</v>
      </c>
      <c r="P34" s="3">
        <v>0</v>
      </c>
      <c r="Q34" s="3">
        <v>0</v>
      </c>
      <c r="R34" s="3">
        <v>0</v>
      </c>
      <c r="S34" s="3">
        <v>0</v>
      </c>
    </row>
    <row r="35" spans="1:19" ht="53.25" customHeight="1">
      <c r="A35" s="2">
        <v>11</v>
      </c>
      <c r="B35" s="2" t="s">
        <v>39</v>
      </c>
      <c r="C35" s="1" t="s">
        <v>7</v>
      </c>
      <c r="D35" s="2" t="s">
        <v>8</v>
      </c>
      <c r="E35" s="2" t="s">
        <v>8</v>
      </c>
      <c r="F35" s="2">
        <v>2.23</v>
      </c>
      <c r="G35" s="2" t="s">
        <v>21</v>
      </c>
      <c r="H35" s="4">
        <v>9713.36</v>
      </c>
      <c r="I35" s="4">
        <f>J35+K35+L35+M35+N35</f>
        <v>404.8</v>
      </c>
      <c r="J35" s="3">
        <v>404.8</v>
      </c>
      <c r="K35" s="3">
        <v>0</v>
      </c>
      <c r="L35" s="3">
        <v>0</v>
      </c>
      <c r="M35" s="3">
        <v>0</v>
      </c>
      <c r="N35" s="3">
        <v>0</v>
      </c>
      <c r="O35" s="3">
        <v>404.8</v>
      </c>
      <c r="P35" s="3">
        <v>0</v>
      </c>
      <c r="Q35" s="3">
        <v>0</v>
      </c>
      <c r="R35" s="3">
        <v>0</v>
      </c>
      <c r="S35" s="3">
        <v>0</v>
      </c>
    </row>
    <row r="36" spans="1:19" ht="70.5" customHeight="1">
      <c r="A36" s="2">
        <v>12</v>
      </c>
      <c r="B36" s="2" t="s">
        <v>40</v>
      </c>
      <c r="C36" s="1" t="s">
        <v>7</v>
      </c>
      <c r="D36" s="2" t="s">
        <v>8</v>
      </c>
      <c r="E36" s="2" t="s">
        <v>8</v>
      </c>
      <c r="F36" s="2">
        <v>6.16</v>
      </c>
      <c r="G36" s="2" t="s">
        <v>21</v>
      </c>
      <c r="H36" s="4">
        <v>69001.52</v>
      </c>
      <c r="I36" s="4">
        <f>J36+K36+L36+M36+N36</f>
        <v>937.3</v>
      </c>
      <c r="J36" s="3">
        <v>937.3</v>
      </c>
      <c r="K36" s="3">
        <v>0</v>
      </c>
      <c r="L36" s="3">
        <v>0</v>
      </c>
      <c r="M36" s="3">
        <v>0</v>
      </c>
      <c r="N36" s="3">
        <v>0</v>
      </c>
      <c r="O36" s="3">
        <v>937.3</v>
      </c>
      <c r="P36" s="3">
        <v>0</v>
      </c>
      <c r="Q36" s="3">
        <v>0</v>
      </c>
      <c r="R36" s="3">
        <v>0</v>
      </c>
      <c r="S36" s="3">
        <v>0</v>
      </c>
    </row>
    <row r="37" spans="1:19" ht="81" customHeight="1">
      <c r="A37" s="35">
        <v>13</v>
      </c>
      <c r="B37" s="35" t="s">
        <v>29</v>
      </c>
      <c r="C37" s="1" t="s">
        <v>42</v>
      </c>
      <c r="D37" s="35" t="s">
        <v>8</v>
      </c>
      <c r="E37" s="35" t="s">
        <v>8</v>
      </c>
      <c r="F37" s="51">
        <v>14.04</v>
      </c>
      <c r="G37" s="35" t="s">
        <v>99</v>
      </c>
      <c r="H37" s="38">
        <v>65921.100000000006</v>
      </c>
      <c r="I37" s="38">
        <f>J37+K37+L37+M37+N37+J38+K38+L38+M38+N38</f>
        <v>1045.9000000000001</v>
      </c>
      <c r="J37" s="3">
        <v>745.9</v>
      </c>
      <c r="K37" s="3">
        <v>300</v>
      </c>
      <c r="L37" s="3">
        <v>0</v>
      </c>
      <c r="M37" s="3">
        <v>0</v>
      </c>
      <c r="N37" s="3">
        <v>0</v>
      </c>
      <c r="O37" s="3">
        <v>745.9</v>
      </c>
      <c r="P37" s="3">
        <v>0</v>
      </c>
      <c r="Q37" s="3">
        <v>0</v>
      </c>
      <c r="R37" s="3">
        <v>0</v>
      </c>
      <c r="S37" s="3">
        <v>0</v>
      </c>
    </row>
    <row r="38" spans="1:19" ht="81" customHeight="1">
      <c r="A38" s="37"/>
      <c r="B38" s="37"/>
      <c r="C38" s="1" t="s">
        <v>7</v>
      </c>
      <c r="D38" s="37"/>
      <c r="E38" s="37"/>
      <c r="F38" s="52"/>
      <c r="G38" s="37"/>
      <c r="H38" s="40"/>
      <c r="I38" s="40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60.75" customHeight="1">
      <c r="A39" s="35">
        <v>14</v>
      </c>
      <c r="B39" s="1" t="s">
        <v>32</v>
      </c>
      <c r="C39" s="1" t="s">
        <v>22</v>
      </c>
      <c r="D39" s="2" t="s">
        <v>8</v>
      </c>
      <c r="E39" s="2" t="s">
        <v>8</v>
      </c>
      <c r="F39" s="48">
        <v>10.89</v>
      </c>
      <c r="G39" s="35" t="s">
        <v>91</v>
      </c>
      <c r="H39" s="38">
        <v>47888</v>
      </c>
      <c r="I39" s="38">
        <f>J39+K39+L39+M39+N39+J40+K40+L40+M40+N40+J41+K41+L41+M41+N41</f>
        <v>400</v>
      </c>
      <c r="J39" s="3">
        <v>100</v>
      </c>
      <c r="K39" s="3">
        <v>0</v>
      </c>
      <c r="L39" s="3">
        <v>0</v>
      </c>
      <c r="M39" s="3">
        <v>0</v>
      </c>
      <c r="N39" s="3">
        <v>0</v>
      </c>
      <c r="O39" s="3">
        <v>100</v>
      </c>
      <c r="P39" s="3">
        <v>0</v>
      </c>
      <c r="Q39" s="3">
        <v>0</v>
      </c>
      <c r="R39" s="3">
        <v>0</v>
      </c>
      <c r="S39" s="3">
        <v>0</v>
      </c>
    </row>
    <row r="40" spans="1:19" ht="46.5" customHeight="1">
      <c r="A40" s="36"/>
      <c r="B40" s="35" t="s">
        <v>26</v>
      </c>
      <c r="C40" s="1" t="s">
        <v>42</v>
      </c>
      <c r="D40" s="35" t="s">
        <v>8</v>
      </c>
      <c r="E40" s="35" t="s">
        <v>8</v>
      </c>
      <c r="F40" s="49"/>
      <c r="G40" s="36"/>
      <c r="H40" s="39"/>
      <c r="I40" s="39"/>
      <c r="J40" s="3">
        <v>0</v>
      </c>
      <c r="K40" s="3">
        <f>293.2+6.8</f>
        <v>300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42.75" customHeight="1">
      <c r="A41" s="37"/>
      <c r="B41" s="37"/>
      <c r="C41" s="1" t="s">
        <v>7</v>
      </c>
      <c r="D41" s="37"/>
      <c r="E41" s="37"/>
      <c r="F41" s="50"/>
      <c r="G41" s="37"/>
      <c r="H41" s="40"/>
      <c r="I41" s="40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57" customHeight="1">
      <c r="A42" s="35">
        <v>15</v>
      </c>
      <c r="B42" s="1" t="s">
        <v>36</v>
      </c>
      <c r="C42" s="1" t="s">
        <v>22</v>
      </c>
      <c r="D42" s="35" t="s">
        <v>8</v>
      </c>
      <c r="E42" s="35" t="s">
        <v>8</v>
      </c>
      <c r="F42" s="35">
        <v>11.58</v>
      </c>
      <c r="G42" s="35" t="s">
        <v>89</v>
      </c>
      <c r="H42" s="38">
        <v>90790</v>
      </c>
      <c r="I42" s="38">
        <f>J42+K42+L42+M42+N42+J43+K43+L43+M43+N43+J44+K44+L44+M44+N44</f>
        <v>3243</v>
      </c>
      <c r="J42" s="3">
        <v>2166</v>
      </c>
      <c r="K42" s="3">
        <v>0</v>
      </c>
      <c r="L42" s="3">
        <v>0</v>
      </c>
      <c r="M42" s="3">
        <v>0</v>
      </c>
      <c r="N42" s="3">
        <v>0</v>
      </c>
      <c r="O42" s="3">
        <v>2166</v>
      </c>
      <c r="P42" s="3">
        <v>0</v>
      </c>
      <c r="Q42" s="3">
        <v>0</v>
      </c>
      <c r="R42" s="3">
        <v>0</v>
      </c>
      <c r="S42" s="3">
        <v>0</v>
      </c>
    </row>
    <row r="43" spans="1:19" ht="61.5" customHeight="1">
      <c r="A43" s="36"/>
      <c r="B43" s="35" t="s">
        <v>25</v>
      </c>
      <c r="C43" s="1" t="s">
        <v>42</v>
      </c>
      <c r="D43" s="36"/>
      <c r="E43" s="36"/>
      <c r="F43" s="36"/>
      <c r="G43" s="36"/>
      <c r="H43" s="39"/>
      <c r="I43" s="39"/>
      <c r="J43" s="3">
        <v>0</v>
      </c>
      <c r="K43" s="3">
        <v>300</v>
      </c>
      <c r="L43" s="3">
        <f>2399.6-1622.6</f>
        <v>777</v>
      </c>
      <c r="M43" s="3">
        <v>0</v>
      </c>
      <c r="N43" s="3">
        <v>0</v>
      </c>
      <c r="O43" s="3">
        <v>0</v>
      </c>
      <c r="P43" s="3">
        <v>300</v>
      </c>
      <c r="Q43" s="3">
        <f>2399.6-1622.6</f>
        <v>777</v>
      </c>
      <c r="R43" s="3">
        <v>0</v>
      </c>
      <c r="S43" s="3">
        <v>0</v>
      </c>
    </row>
    <row r="44" spans="1:19" ht="42.75" customHeight="1">
      <c r="A44" s="37"/>
      <c r="B44" s="37"/>
      <c r="C44" s="1" t="s">
        <v>7</v>
      </c>
      <c r="D44" s="37"/>
      <c r="E44" s="37"/>
      <c r="F44" s="37"/>
      <c r="G44" s="37"/>
      <c r="H44" s="40"/>
      <c r="I44" s="40"/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75.5" customHeight="1">
      <c r="A45" s="2">
        <v>16</v>
      </c>
      <c r="B45" s="2" t="s">
        <v>48</v>
      </c>
      <c r="C45" s="1" t="s">
        <v>22</v>
      </c>
      <c r="D45" s="2" t="s">
        <v>8</v>
      </c>
      <c r="E45" s="2" t="s">
        <v>8</v>
      </c>
      <c r="F45" s="2">
        <v>27</v>
      </c>
      <c r="G45" s="2" t="s">
        <v>49</v>
      </c>
      <c r="H45" s="4">
        <v>29700</v>
      </c>
      <c r="I45" s="4">
        <f>J45+K45+L45+M45+N45</f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45">
      <c r="A46" s="2">
        <v>17</v>
      </c>
      <c r="B46" s="2" t="s">
        <v>79</v>
      </c>
      <c r="C46" s="1" t="s">
        <v>22</v>
      </c>
      <c r="D46" s="2" t="s">
        <v>8</v>
      </c>
      <c r="E46" s="2" t="s">
        <v>8</v>
      </c>
      <c r="F46" s="2">
        <v>2</v>
      </c>
      <c r="G46" s="2" t="s">
        <v>49</v>
      </c>
      <c r="H46" s="4">
        <v>1926.7</v>
      </c>
      <c r="I46" s="30">
        <f t="shared" ref="I46:I109" si="0">J46+K46+L46+M46+N46</f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45">
      <c r="A47" s="2">
        <v>18</v>
      </c>
      <c r="B47" s="2" t="s">
        <v>80</v>
      </c>
      <c r="C47" s="1" t="s">
        <v>22</v>
      </c>
      <c r="D47" s="2" t="s">
        <v>8</v>
      </c>
      <c r="E47" s="2" t="s">
        <v>8</v>
      </c>
      <c r="F47" s="2">
        <v>5.0999999999999996</v>
      </c>
      <c r="G47" s="2" t="s">
        <v>49</v>
      </c>
      <c r="H47" s="4">
        <v>4913</v>
      </c>
      <c r="I47" s="30">
        <f t="shared" si="0"/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75">
      <c r="A48" s="2">
        <v>19</v>
      </c>
      <c r="B48" s="2" t="s">
        <v>81</v>
      </c>
      <c r="C48" s="1" t="s">
        <v>82</v>
      </c>
      <c r="D48" s="2" t="s">
        <v>83</v>
      </c>
      <c r="E48" s="2" t="s">
        <v>83</v>
      </c>
      <c r="F48" s="2">
        <v>7.0439999999999996</v>
      </c>
      <c r="G48" s="2" t="s">
        <v>49</v>
      </c>
      <c r="H48" s="4">
        <v>6127</v>
      </c>
      <c r="I48" s="30">
        <f t="shared" si="0"/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45">
      <c r="A49" s="2">
        <v>20</v>
      </c>
      <c r="B49" s="2" t="s">
        <v>50</v>
      </c>
      <c r="C49" s="1" t="s">
        <v>22</v>
      </c>
      <c r="D49" s="2" t="s">
        <v>8</v>
      </c>
      <c r="E49" s="2" t="s">
        <v>8</v>
      </c>
      <c r="F49" s="2">
        <v>5.56</v>
      </c>
      <c r="G49" s="2" t="s">
        <v>49</v>
      </c>
      <c r="H49" s="4">
        <v>5356.1</v>
      </c>
      <c r="I49" s="30">
        <f t="shared" si="0"/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45">
      <c r="A50" s="2">
        <v>21</v>
      </c>
      <c r="B50" s="2" t="s">
        <v>51</v>
      </c>
      <c r="C50" s="1" t="s">
        <v>22</v>
      </c>
      <c r="D50" s="2" t="s">
        <v>8</v>
      </c>
      <c r="E50" s="2" t="s">
        <v>8</v>
      </c>
      <c r="F50" s="2">
        <v>7.16</v>
      </c>
      <c r="G50" s="2" t="s">
        <v>49</v>
      </c>
      <c r="H50" s="4">
        <v>6897.5</v>
      </c>
      <c r="I50" s="30">
        <f t="shared" si="0"/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45">
      <c r="A51" s="35">
        <f>1+A50</f>
        <v>22</v>
      </c>
      <c r="B51" s="35" t="s">
        <v>88</v>
      </c>
      <c r="C51" s="1" t="s">
        <v>22</v>
      </c>
      <c r="D51" s="35" t="s">
        <v>8</v>
      </c>
      <c r="E51" s="35" t="s">
        <v>8</v>
      </c>
      <c r="F51" s="35">
        <v>8.5</v>
      </c>
      <c r="G51" s="35">
        <v>2023</v>
      </c>
      <c r="H51" s="4">
        <v>5233.6000000000004</v>
      </c>
      <c r="I51" s="30">
        <f t="shared" si="0"/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28.5" customHeight="1">
      <c r="A52" s="37"/>
      <c r="B52" s="37"/>
      <c r="C52" s="1" t="s">
        <v>7</v>
      </c>
      <c r="D52" s="37"/>
      <c r="E52" s="37"/>
      <c r="F52" s="37"/>
      <c r="G52" s="37"/>
      <c r="H52" s="4">
        <v>28305</v>
      </c>
      <c r="I52" s="30">
        <f t="shared" si="0"/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45" customHeight="1">
      <c r="A53" s="35">
        <f>1+A51</f>
        <v>23</v>
      </c>
      <c r="B53" s="35" t="s">
        <v>98</v>
      </c>
      <c r="C53" s="1" t="s">
        <v>22</v>
      </c>
      <c r="D53" s="1" t="s">
        <v>8</v>
      </c>
      <c r="E53" s="1" t="s">
        <v>8</v>
      </c>
      <c r="F53" s="35">
        <v>5.3719999999999999</v>
      </c>
      <c r="G53" s="35">
        <v>2024</v>
      </c>
      <c r="H53" s="38">
        <v>30222</v>
      </c>
      <c r="I53" s="30">
        <f t="shared" si="0"/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</row>
    <row r="54" spans="1:19" s="28" customFormat="1" ht="45" customHeight="1">
      <c r="A54" s="36"/>
      <c r="B54" s="36"/>
      <c r="C54" s="1" t="s">
        <v>94</v>
      </c>
      <c r="D54" s="1" t="s">
        <v>100</v>
      </c>
      <c r="E54" s="1" t="s">
        <v>100</v>
      </c>
      <c r="F54" s="36"/>
      <c r="G54" s="36"/>
      <c r="H54" s="39"/>
      <c r="I54" s="30">
        <f t="shared" si="0"/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</row>
    <row r="55" spans="1:19" s="28" customFormat="1" ht="48.75" customHeight="1">
      <c r="A55" s="37"/>
      <c r="B55" s="37"/>
      <c r="C55" s="1" t="s">
        <v>7</v>
      </c>
      <c r="D55" s="1" t="s">
        <v>8</v>
      </c>
      <c r="E55" s="1" t="s">
        <v>8</v>
      </c>
      <c r="F55" s="37"/>
      <c r="G55" s="37"/>
      <c r="H55" s="40"/>
      <c r="I55" s="30">
        <f t="shared" si="0"/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19" ht="58.5" customHeight="1">
      <c r="A56" s="35">
        <v>24</v>
      </c>
      <c r="B56" s="35" t="s">
        <v>52</v>
      </c>
      <c r="C56" s="1" t="s">
        <v>22</v>
      </c>
      <c r="D56" s="35" t="s">
        <v>8</v>
      </c>
      <c r="E56" s="35" t="s">
        <v>8</v>
      </c>
      <c r="F56" s="35">
        <v>4</v>
      </c>
      <c r="G56" s="35" t="s">
        <v>49</v>
      </c>
      <c r="H56" s="4">
        <v>6146.7</v>
      </c>
      <c r="I56" s="30">
        <f t="shared" si="0"/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28.5" customHeight="1">
      <c r="A57" s="37"/>
      <c r="B57" s="37"/>
      <c r="C57" s="1" t="s">
        <v>7</v>
      </c>
      <c r="D57" s="37"/>
      <c r="E57" s="37"/>
      <c r="F57" s="37"/>
      <c r="G57" s="37"/>
      <c r="H57" s="4">
        <v>26453.3</v>
      </c>
      <c r="I57" s="30">
        <f t="shared" si="0"/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53.25" customHeight="1">
      <c r="A58" s="35">
        <v>25</v>
      </c>
      <c r="B58" s="35" t="s">
        <v>53</v>
      </c>
      <c r="C58" s="1" t="s">
        <v>22</v>
      </c>
      <c r="D58" s="35" t="s">
        <v>8</v>
      </c>
      <c r="E58" s="35" t="s">
        <v>8</v>
      </c>
      <c r="F58" s="35">
        <v>6.9</v>
      </c>
      <c r="G58" s="35" t="s">
        <v>49</v>
      </c>
      <c r="H58" s="4">
        <v>10603</v>
      </c>
      <c r="I58" s="30">
        <f t="shared" si="0"/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28.5" customHeight="1">
      <c r="A59" s="37"/>
      <c r="B59" s="37"/>
      <c r="C59" s="1" t="s">
        <v>7</v>
      </c>
      <c r="D59" s="37"/>
      <c r="E59" s="37"/>
      <c r="F59" s="37"/>
      <c r="G59" s="37"/>
      <c r="H59" s="4">
        <v>45632</v>
      </c>
      <c r="I59" s="30">
        <f t="shared" si="0"/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56.25" customHeight="1">
      <c r="A60" s="35">
        <v>26</v>
      </c>
      <c r="B60" s="35" t="s">
        <v>54</v>
      </c>
      <c r="C60" s="1" t="s">
        <v>22</v>
      </c>
      <c r="D60" s="35" t="s">
        <v>8</v>
      </c>
      <c r="E60" s="35" t="s">
        <v>8</v>
      </c>
      <c r="F60" s="35">
        <v>15.5</v>
      </c>
      <c r="G60" s="35" t="s">
        <v>49</v>
      </c>
      <c r="H60" s="4">
        <v>23818.3</v>
      </c>
      <c r="I60" s="30">
        <f t="shared" si="0"/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24.75" customHeight="1">
      <c r="A61" s="37"/>
      <c r="B61" s="37"/>
      <c r="C61" s="1" t="s">
        <v>7</v>
      </c>
      <c r="D61" s="37"/>
      <c r="E61" s="37"/>
      <c r="F61" s="37"/>
      <c r="G61" s="37"/>
      <c r="H61" s="4">
        <v>102506.7</v>
      </c>
      <c r="I61" s="30">
        <f t="shared" si="0"/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51" customHeight="1">
      <c r="A62" s="35">
        <v>27</v>
      </c>
      <c r="B62" s="35" t="s">
        <v>55</v>
      </c>
      <c r="C62" s="1" t="s">
        <v>22</v>
      </c>
      <c r="D62" s="35" t="s">
        <v>8</v>
      </c>
      <c r="E62" s="35" t="s">
        <v>8</v>
      </c>
      <c r="F62" s="35">
        <v>2.5</v>
      </c>
      <c r="G62" s="35" t="s">
        <v>49</v>
      </c>
      <c r="H62" s="4">
        <v>3841.7</v>
      </c>
      <c r="I62" s="30">
        <f t="shared" si="0"/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28.5" customHeight="1">
      <c r="A63" s="37"/>
      <c r="B63" s="37"/>
      <c r="C63" s="1" t="s">
        <v>7</v>
      </c>
      <c r="D63" s="37"/>
      <c r="E63" s="37"/>
      <c r="F63" s="37"/>
      <c r="G63" s="37"/>
      <c r="H63" s="4">
        <v>16533.3</v>
      </c>
      <c r="I63" s="30">
        <f t="shared" si="0"/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19" ht="56.25" customHeight="1">
      <c r="A64" s="35">
        <v>28</v>
      </c>
      <c r="B64" s="35" t="s">
        <v>56</v>
      </c>
      <c r="C64" s="1" t="s">
        <v>22</v>
      </c>
      <c r="D64" s="35" t="s">
        <v>8</v>
      </c>
      <c r="E64" s="35" t="s">
        <v>8</v>
      </c>
      <c r="F64" s="35">
        <v>1.7</v>
      </c>
      <c r="G64" s="35" t="s">
        <v>49</v>
      </c>
      <c r="H64" s="4">
        <v>2612.3000000000002</v>
      </c>
      <c r="I64" s="30">
        <f t="shared" si="0"/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ht="26.25" customHeight="1">
      <c r="A65" s="37"/>
      <c r="B65" s="37"/>
      <c r="C65" s="1" t="s">
        <v>7</v>
      </c>
      <c r="D65" s="37"/>
      <c r="E65" s="37"/>
      <c r="F65" s="37"/>
      <c r="G65" s="37"/>
      <c r="H65" s="4">
        <v>11242.7</v>
      </c>
      <c r="I65" s="30">
        <f t="shared" si="0"/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</row>
    <row r="66" spans="1:19" ht="45">
      <c r="A66" s="35">
        <v>29</v>
      </c>
      <c r="B66" s="35" t="s">
        <v>57</v>
      </c>
      <c r="C66" s="1" t="s">
        <v>22</v>
      </c>
      <c r="D66" s="35" t="s">
        <v>8</v>
      </c>
      <c r="E66" s="35" t="s">
        <v>8</v>
      </c>
      <c r="F66" s="35">
        <v>1.5</v>
      </c>
      <c r="G66" s="35" t="s">
        <v>49</v>
      </c>
      <c r="H66" s="4">
        <v>2305</v>
      </c>
      <c r="I66" s="30">
        <f t="shared" si="0"/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26.25" customHeight="1">
      <c r="A67" s="37"/>
      <c r="B67" s="37"/>
      <c r="C67" s="1" t="s">
        <v>7</v>
      </c>
      <c r="D67" s="37"/>
      <c r="E67" s="37"/>
      <c r="F67" s="37"/>
      <c r="G67" s="37"/>
      <c r="H67" s="4">
        <v>9920</v>
      </c>
      <c r="I67" s="30">
        <f t="shared" si="0"/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 ht="57.75" customHeight="1">
      <c r="A68" s="35">
        <v>30</v>
      </c>
      <c r="B68" s="35" t="s">
        <v>58</v>
      </c>
      <c r="C68" s="1" t="s">
        <v>22</v>
      </c>
      <c r="D68" s="35" t="s">
        <v>8</v>
      </c>
      <c r="E68" s="35" t="s">
        <v>8</v>
      </c>
      <c r="F68" s="35">
        <v>2.84</v>
      </c>
      <c r="G68" s="35" t="s">
        <v>49</v>
      </c>
      <c r="H68" s="4">
        <v>4364.1000000000004</v>
      </c>
      <c r="I68" s="30">
        <f t="shared" si="0"/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32.25" customHeight="1">
      <c r="A69" s="37"/>
      <c r="B69" s="37"/>
      <c r="C69" s="1" t="s">
        <v>7</v>
      </c>
      <c r="D69" s="37"/>
      <c r="E69" s="37"/>
      <c r="F69" s="37"/>
      <c r="G69" s="37"/>
      <c r="H69" s="4">
        <v>18781.900000000001</v>
      </c>
      <c r="I69" s="30">
        <f t="shared" si="0"/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 ht="108.75" customHeight="1">
      <c r="A70" s="35">
        <v>31</v>
      </c>
      <c r="B70" s="35" t="s">
        <v>59</v>
      </c>
      <c r="C70" s="1" t="s">
        <v>22</v>
      </c>
      <c r="D70" s="35" t="s">
        <v>8</v>
      </c>
      <c r="E70" s="35" t="s">
        <v>8</v>
      </c>
      <c r="F70" s="35">
        <v>31.7</v>
      </c>
      <c r="G70" s="35" t="s">
        <v>49</v>
      </c>
      <c r="H70" s="4">
        <v>48712.3</v>
      </c>
      <c r="I70" s="30">
        <f t="shared" si="0"/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45" customHeight="1">
      <c r="A71" s="37"/>
      <c r="B71" s="37"/>
      <c r="C71" s="1" t="s">
        <v>7</v>
      </c>
      <c r="D71" s="37"/>
      <c r="E71" s="37"/>
      <c r="F71" s="37"/>
      <c r="G71" s="37"/>
      <c r="H71" s="4">
        <v>209642.7</v>
      </c>
      <c r="I71" s="30">
        <f t="shared" si="0"/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</row>
    <row r="72" spans="1:19" ht="45">
      <c r="A72" s="35">
        <v>32</v>
      </c>
      <c r="B72" s="35" t="s">
        <v>60</v>
      </c>
      <c r="C72" s="1" t="s">
        <v>22</v>
      </c>
      <c r="D72" s="35" t="s">
        <v>8</v>
      </c>
      <c r="E72" s="35" t="s">
        <v>8</v>
      </c>
      <c r="F72" s="35">
        <v>3</v>
      </c>
      <c r="G72" s="35" t="s">
        <v>49</v>
      </c>
      <c r="H72" s="4">
        <v>4610</v>
      </c>
      <c r="I72" s="30">
        <f t="shared" si="0"/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ht="33.75" customHeight="1">
      <c r="A73" s="37"/>
      <c r="B73" s="37"/>
      <c r="C73" s="1" t="s">
        <v>7</v>
      </c>
      <c r="D73" s="37"/>
      <c r="E73" s="37"/>
      <c r="F73" s="37"/>
      <c r="G73" s="37"/>
      <c r="H73" s="4">
        <v>19840</v>
      </c>
      <c r="I73" s="30">
        <f t="shared" si="0"/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45">
      <c r="A74" s="35">
        <v>33</v>
      </c>
      <c r="B74" s="35" t="s">
        <v>61</v>
      </c>
      <c r="C74" s="1" t="s">
        <v>22</v>
      </c>
      <c r="D74" s="35" t="s">
        <v>8</v>
      </c>
      <c r="E74" s="35" t="s">
        <v>8</v>
      </c>
      <c r="F74" s="35">
        <v>1.5</v>
      </c>
      <c r="G74" s="35" t="s">
        <v>49</v>
      </c>
      <c r="H74" s="4">
        <v>2305</v>
      </c>
      <c r="I74" s="30">
        <f t="shared" si="0"/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31.5" customHeight="1">
      <c r="A75" s="37"/>
      <c r="B75" s="37"/>
      <c r="C75" s="1" t="s">
        <v>7</v>
      </c>
      <c r="D75" s="37"/>
      <c r="E75" s="37"/>
      <c r="F75" s="37"/>
      <c r="G75" s="37"/>
      <c r="H75" s="4">
        <v>9920</v>
      </c>
      <c r="I75" s="30">
        <f t="shared" si="0"/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ht="45">
      <c r="A76" s="35">
        <v>34</v>
      </c>
      <c r="B76" s="35" t="s">
        <v>62</v>
      </c>
      <c r="C76" s="1" t="s">
        <v>22</v>
      </c>
      <c r="D76" s="35" t="s">
        <v>8</v>
      </c>
      <c r="E76" s="35" t="s">
        <v>8</v>
      </c>
      <c r="F76" s="35">
        <v>1</v>
      </c>
      <c r="G76" s="35" t="s">
        <v>49</v>
      </c>
      <c r="H76" s="4">
        <v>1536.7</v>
      </c>
      <c r="I76" s="30">
        <f t="shared" si="0"/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33.75" customHeight="1">
      <c r="A77" s="37"/>
      <c r="B77" s="37"/>
      <c r="C77" s="1" t="s">
        <v>7</v>
      </c>
      <c r="D77" s="37"/>
      <c r="E77" s="37"/>
      <c r="F77" s="37"/>
      <c r="G77" s="37"/>
      <c r="H77" s="4">
        <v>6613.3</v>
      </c>
      <c r="I77" s="30">
        <f t="shared" si="0"/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</row>
    <row r="78" spans="1:19" ht="45">
      <c r="A78" s="35">
        <v>35</v>
      </c>
      <c r="B78" s="35" t="s">
        <v>63</v>
      </c>
      <c r="C78" s="1" t="s">
        <v>22</v>
      </c>
      <c r="D78" s="35" t="s">
        <v>8</v>
      </c>
      <c r="E78" s="35" t="s">
        <v>8</v>
      </c>
      <c r="F78" s="35">
        <v>1.2</v>
      </c>
      <c r="G78" s="35" t="s">
        <v>49</v>
      </c>
      <c r="H78" s="4">
        <v>1844</v>
      </c>
      <c r="I78" s="30">
        <f t="shared" si="0"/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28.5" customHeight="1">
      <c r="A79" s="37"/>
      <c r="B79" s="37"/>
      <c r="C79" s="1" t="s">
        <v>7</v>
      </c>
      <c r="D79" s="37"/>
      <c r="E79" s="37"/>
      <c r="F79" s="37"/>
      <c r="G79" s="37"/>
      <c r="H79" s="4">
        <v>7936</v>
      </c>
      <c r="I79" s="30">
        <f t="shared" si="0"/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58.5" customHeight="1">
      <c r="A80" s="35">
        <v>36</v>
      </c>
      <c r="B80" s="35" t="s">
        <v>64</v>
      </c>
      <c r="C80" s="1" t="s">
        <v>22</v>
      </c>
      <c r="D80" s="35" t="s">
        <v>8</v>
      </c>
      <c r="E80" s="35" t="s">
        <v>8</v>
      </c>
      <c r="F80" s="35">
        <v>30</v>
      </c>
      <c r="G80" s="35" t="s">
        <v>49</v>
      </c>
      <c r="H80" s="4">
        <v>47800</v>
      </c>
      <c r="I80" s="30">
        <f t="shared" si="0"/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</row>
    <row r="81" spans="1:19" ht="99" customHeight="1">
      <c r="A81" s="37"/>
      <c r="B81" s="37"/>
      <c r="C81" s="1" t="s">
        <v>7</v>
      </c>
      <c r="D81" s="37"/>
      <c r="E81" s="37"/>
      <c r="F81" s="37"/>
      <c r="G81" s="37"/>
      <c r="H81" s="4">
        <v>205300</v>
      </c>
      <c r="I81" s="30">
        <f t="shared" si="0"/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19" ht="84.75" customHeight="1">
      <c r="A82" s="35">
        <v>37</v>
      </c>
      <c r="B82" s="35" t="s">
        <v>65</v>
      </c>
      <c r="C82" s="1" t="s">
        <v>22</v>
      </c>
      <c r="D82" s="35" t="s">
        <v>8</v>
      </c>
      <c r="E82" s="35" t="s">
        <v>8</v>
      </c>
      <c r="F82" s="35">
        <v>30.2</v>
      </c>
      <c r="G82" s="35" t="s">
        <v>49</v>
      </c>
      <c r="H82" s="4">
        <v>48118.7</v>
      </c>
      <c r="I82" s="30">
        <f t="shared" si="0"/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</row>
    <row r="83" spans="1:19" ht="33.75" customHeight="1">
      <c r="A83" s="37"/>
      <c r="B83" s="37"/>
      <c r="C83" s="1" t="s">
        <v>7</v>
      </c>
      <c r="D83" s="37"/>
      <c r="E83" s="37"/>
      <c r="F83" s="37"/>
      <c r="G83" s="37"/>
      <c r="H83" s="4">
        <v>206668.7</v>
      </c>
      <c r="I83" s="30">
        <f t="shared" si="0"/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</row>
    <row r="84" spans="1:19" ht="57" customHeight="1">
      <c r="A84" s="35">
        <v>38</v>
      </c>
      <c r="B84" s="35" t="s">
        <v>66</v>
      </c>
      <c r="C84" s="1" t="s">
        <v>22</v>
      </c>
      <c r="D84" s="35" t="s">
        <v>8</v>
      </c>
      <c r="E84" s="35" t="s">
        <v>8</v>
      </c>
      <c r="F84" s="35">
        <v>8.6</v>
      </c>
      <c r="G84" s="35" t="s">
        <v>49</v>
      </c>
      <c r="H84" s="4">
        <v>13702.7</v>
      </c>
      <c r="I84" s="30">
        <f t="shared" si="0"/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</row>
    <row r="85" spans="1:19" ht="31.5" customHeight="1">
      <c r="A85" s="37"/>
      <c r="B85" s="37"/>
      <c r="C85" s="1" t="s">
        <v>7</v>
      </c>
      <c r="D85" s="37"/>
      <c r="E85" s="37"/>
      <c r="F85" s="37"/>
      <c r="G85" s="37"/>
      <c r="H85" s="4">
        <v>58852.7</v>
      </c>
      <c r="I85" s="30">
        <f t="shared" si="0"/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</row>
    <row r="86" spans="1:19" ht="70.5" customHeight="1">
      <c r="A86" s="35">
        <v>39</v>
      </c>
      <c r="B86" s="35" t="s">
        <v>67</v>
      </c>
      <c r="C86" s="1" t="s">
        <v>22</v>
      </c>
      <c r="D86" s="35" t="s">
        <v>8</v>
      </c>
      <c r="E86" s="35" t="s">
        <v>8</v>
      </c>
      <c r="F86" s="35">
        <v>7.4</v>
      </c>
      <c r="G86" s="35" t="s">
        <v>49</v>
      </c>
      <c r="H86" s="4">
        <v>11790.7</v>
      </c>
      <c r="I86" s="30">
        <f t="shared" si="0"/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</row>
    <row r="87" spans="1:19" ht="40.5" customHeight="1">
      <c r="A87" s="37"/>
      <c r="B87" s="37"/>
      <c r="C87" s="1" t="s">
        <v>7</v>
      </c>
      <c r="D87" s="37"/>
      <c r="E87" s="37"/>
      <c r="F87" s="37"/>
      <c r="G87" s="37"/>
      <c r="H87" s="4">
        <v>50640.7</v>
      </c>
      <c r="I87" s="30">
        <f t="shared" si="0"/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ht="54" customHeight="1">
      <c r="A88" s="35">
        <v>40</v>
      </c>
      <c r="B88" s="35" t="s">
        <v>68</v>
      </c>
      <c r="C88" s="1" t="s">
        <v>22</v>
      </c>
      <c r="D88" s="35" t="s">
        <v>8</v>
      </c>
      <c r="E88" s="35" t="s">
        <v>8</v>
      </c>
      <c r="F88" s="35">
        <v>5.2</v>
      </c>
      <c r="G88" s="35" t="s">
        <v>49</v>
      </c>
      <c r="H88" s="4">
        <v>8285.2999999999993</v>
      </c>
      <c r="I88" s="30">
        <f t="shared" si="0"/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</row>
    <row r="89" spans="1:19" ht="41.25" customHeight="1">
      <c r="A89" s="37"/>
      <c r="B89" s="37"/>
      <c r="C89" s="1" t="s">
        <v>7</v>
      </c>
      <c r="D89" s="37"/>
      <c r="E89" s="37"/>
      <c r="F89" s="37"/>
      <c r="G89" s="37"/>
      <c r="H89" s="4">
        <v>35585.300000000003</v>
      </c>
      <c r="I89" s="30">
        <f t="shared" si="0"/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</row>
    <row r="90" spans="1:19" ht="57.75" customHeight="1">
      <c r="A90" s="35">
        <v>41</v>
      </c>
      <c r="B90" s="35" t="s">
        <v>69</v>
      </c>
      <c r="C90" s="1" t="s">
        <v>22</v>
      </c>
      <c r="D90" s="35" t="s">
        <v>8</v>
      </c>
      <c r="E90" s="35" t="s">
        <v>8</v>
      </c>
      <c r="F90" s="35">
        <v>1.35</v>
      </c>
      <c r="G90" s="35" t="s">
        <v>49</v>
      </c>
      <c r="H90" s="4">
        <v>2151</v>
      </c>
      <c r="I90" s="30">
        <f t="shared" si="0"/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</row>
    <row r="91" spans="1:19" ht="27.75" customHeight="1">
      <c r="A91" s="37"/>
      <c r="B91" s="37"/>
      <c r="C91" s="1" t="s">
        <v>7</v>
      </c>
      <c r="D91" s="37"/>
      <c r="E91" s="37"/>
      <c r="F91" s="37"/>
      <c r="G91" s="37"/>
      <c r="H91" s="4">
        <v>9238.5</v>
      </c>
      <c r="I91" s="30">
        <f t="shared" si="0"/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</row>
    <row r="92" spans="1:19" ht="54" customHeight="1">
      <c r="A92" s="35">
        <v>42</v>
      </c>
      <c r="B92" s="35" t="s">
        <v>70</v>
      </c>
      <c r="C92" s="1" t="s">
        <v>22</v>
      </c>
      <c r="D92" s="35" t="s">
        <v>8</v>
      </c>
      <c r="E92" s="35" t="s">
        <v>8</v>
      </c>
      <c r="F92" s="35">
        <v>15</v>
      </c>
      <c r="G92" s="35" t="s">
        <v>49</v>
      </c>
      <c r="H92" s="4">
        <v>23900</v>
      </c>
      <c r="I92" s="30">
        <f t="shared" si="0"/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ht="27.75" customHeight="1">
      <c r="A93" s="37"/>
      <c r="B93" s="37"/>
      <c r="C93" s="1" t="s">
        <v>7</v>
      </c>
      <c r="D93" s="37"/>
      <c r="E93" s="37"/>
      <c r="F93" s="37"/>
      <c r="G93" s="37"/>
      <c r="H93" s="4">
        <v>102650</v>
      </c>
      <c r="I93" s="30">
        <f t="shared" si="0"/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</row>
    <row r="94" spans="1:19" ht="62.25" customHeight="1">
      <c r="A94" s="35">
        <v>43</v>
      </c>
      <c r="B94" s="35" t="s">
        <v>71</v>
      </c>
      <c r="C94" s="1" t="s">
        <v>22</v>
      </c>
      <c r="D94" s="35" t="s">
        <v>8</v>
      </c>
      <c r="E94" s="35" t="s">
        <v>8</v>
      </c>
      <c r="F94" s="35">
        <v>1.8</v>
      </c>
      <c r="G94" s="35" t="s">
        <v>49</v>
      </c>
      <c r="H94" s="4">
        <v>2970</v>
      </c>
      <c r="I94" s="30">
        <f t="shared" si="0"/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30" customHeight="1">
      <c r="A95" s="37"/>
      <c r="B95" s="37"/>
      <c r="C95" s="1" t="s">
        <v>7</v>
      </c>
      <c r="D95" s="37"/>
      <c r="E95" s="37"/>
      <c r="F95" s="37"/>
      <c r="G95" s="37"/>
      <c r="H95" s="4">
        <v>12720</v>
      </c>
      <c r="I95" s="30">
        <f t="shared" si="0"/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</row>
    <row r="96" spans="1:19" ht="72" customHeight="1">
      <c r="A96" s="35">
        <v>44</v>
      </c>
      <c r="B96" s="35" t="s">
        <v>72</v>
      </c>
      <c r="C96" s="1" t="s">
        <v>22</v>
      </c>
      <c r="D96" s="35" t="s">
        <v>8</v>
      </c>
      <c r="E96" s="35" t="s">
        <v>8</v>
      </c>
      <c r="F96" s="35">
        <v>5.3</v>
      </c>
      <c r="G96" s="35" t="s">
        <v>49</v>
      </c>
      <c r="H96" s="4">
        <v>8745</v>
      </c>
      <c r="I96" s="30">
        <f t="shared" si="0"/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</row>
    <row r="97" spans="1:19" ht="34.5" customHeight="1">
      <c r="A97" s="37"/>
      <c r="B97" s="37"/>
      <c r="C97" s="1" t="s">
        <v>7</v>
      </c>
      <c r="D97" s="37"/>
      <c r="E97" s="37"/>
      <c r="F97" s="37"/>
      <c r="G97" s="37"/>
      <c r="H97" s="4">
        <v>37453.300000000003</v>
      </c>
      <c r="I97" s="30">
        <f t="shared" si="0"/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ht="53.25" customHeight="1">
      <c r="A98" s="35">
        <v>45</v>
      </c>
      <c r="B98" s="35" t="s">
        <v>73</v>
      </c>
      <c r="C98" s="1" t="s">
        <v>22</v>
      </c>
      <c r="D98" s="35" t="s">
        <v>8</v>
      </c>
      <c r="E98" s="35" t="s">
        <v>8</v>
      </c>
      <c r="F98" s="35">
        <v>4.3</v>
      </c>
      <c r="G98" s="35" t="s">
        <v>49</v>
      </c>
      <c r="H98" s="4">
        <v>7095</v>
      </c>
      <c r="I98" s="30">
        <f t="shared" si="0"/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</row>
    <row r="99" spans="1:19" ht="28.5" customHeight="1">
      <c r="A99" s="37"/>
      <c r="B99" s="37"/>
      <c r="C99" s="1" t="s">
        <v>7</v>
      </c>
      <c r="D99" s="37"/>
      <c r="E99" s="37"/>
      <c r="F99" s="37"/>
      <c r="G99" s="41"/>
      <c r="H99" s="4">
        <v>30386.7</v>
      </c>
      <c r="I99" s="30">
        <f t="shared" si="0"/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</row>
    <row r="100" spans="1:19" ht="57" customHeight="1">
      <c r="A100" s="35">
        <v>46</v>
      </c>
      <c r="B100" s="35" t="s">
        <v>74</v>
      </c>
      <c r="C100" s="1" t="s">
        <v>22</v>
      </c>
      <c r="D100" s="35" t="s">
        <v>8</v>
      </c>
      <c r="E100" s="35" t="s">
        <v>8</v>
      </c>
      <c r="F100" s="35">
        <v>5.0999999999999996</v>
      </c>
      <c r="G100" s="35" t="s">
        <v>49</v>
      </c>
      <c r="H100" s="4">
        <v>8415</v>
      </c>
      <c r="I100" s="30">
        <f t="shared" si="0"/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ht="28.5" customHeight="1">
      <c r="A101" s="37"/>
      <c r="B101" s="37"/>
      <c r="C101" s="1" t="s">
        <v>7</v>
      </c>
      <c r="D101" s="37"/>
      <c r="E101" s="37"/>
      <c r="F101" s="37"/>
      <c r="G101" s="37"/>
      <c r="H101" s="4">
        <v>36040</v>
      </c>
      <c r="I101" s="30">
        <f t="shared" si="0"/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ht="45">
      <c r="A102" s="35">
        <v>47</v>
      </c>
      <c r="B102" s="35" t="s">
        <v>75</v>
      </c>
      <c r="C102" s="1" t="s">
        <v>22</v>
      </c>
      <c r="D102" s="35" t="s">
        <v>8</v>
      </c>
      <c r="E102" s="35" t="s">
        <v>8</v>
      </c>
      <c r="F102" s="35">
        <v>5.84</v>
      </c>
      <c r="G102" s="35" t="s">
        <v>49</v>
      </c>
      <c r="H102" s="4">
        <v>9636</v>
      </c>
      <c r="I102" s="30">
        <f t="shared" si="0"/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</row>
    <row r="103" spans="1:19" ht="30" customHeight="1">
      <c r="A103" s="37"/>
      <c r="B103" s="37"/>
      <c r="C103" s="1" t="s">
        <v>7</v>
      </c>
      <c r="D103" s="37"/>
      <c r="E103" s="37"/>
      <c r="F103" s="37"/>
      <c r="G103" s="37"/>
      <c r="H103" s="4">
        <v>41269.300000000003</v>
      </c>
      <c r="I103" s="30">
        <f t="shared" si="0"/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</row>
    <row r="104" spans="1:19" ht="30">
      <c r="A104" s="35">
        <v>48</v>
      </c>
      <c r="B104" s="35" t="s">
        <v>93</v>
      </c>
      <c r="C104" s="1" t="s">
        <v>94</v>
      </c>
      <c r="D104" s="35" t="s">
        <v>8</v>
      </c>
      <c r="E104" s="35" t="s">
        <v>8</v>
      </c>
      <c r="F104" s="35">
        <v>3.3</v>
      </c>
      <c r="G104" s="35" t="s">
        <v>49</v>
      </c>
      <c r="H104" s="4">
        <v>300</v>
      </c>
      <c r="I104" s="30">
        <f t="shared" si="0"/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ht="45">
      <c r="A105" s="36"/>
      <c r="B105" s="36"/>
      <c r="C105" s="1" t="s">
        <v>22</v>
      </c>
      <c r="D105" s="36"/>
      <c r="E105" s="36"/>
      <c r="F105" s="36"/>
      <c r="G105" s="36"/>
      <c r="H105" s="4">
        <v>2871</v>
      </c>
      <c r="I105" s="30">
        <f t="shared" si="0"/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</row>
    <row r="106" spans="1:19">
      <c r="A106" s="37"/>
      <c r="B106" s="37"/>
      <c r="C106" s="1" t="s">
        <v>7</v>
      </c>
      <c r="D106" s="37"/>
      <c r="E106" s="37"/>
      <c r="F106" s="37"/>
      <c r="G106" s="37"/>
      <c r="H106" s="4">
        <v>0</v>
      </c>
      <c r="I106" s="30">
        <f t="shared" si="0"/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</row>
    <row r="107" spans="1:19" ht="45">
      <c r="A107" s="2">
        <v>49</v>
      </c>
      <c r="B107" s="2" t="s">
        <v>95</v>
      </c>
      <c r="C107" s="1" t="s">
        <v>96</v>
      </c>
      <c r="D107" s="2" t="s">
        <v>8</v>
      </c>
      <c r="E107" s="2" t="s">
        <v>8</v>
      </c>
      <c r="F107" s="2">
        <v>0.17499999999999999</v>
      </c>
      <c r="G107" s="2" t="s">
        <v>49</v>
      </c>
      <c r="H107" s="4">
        <v>1343.8</v>
      </c>
      <c r="I107" s="30">
        <f t="shared" si="0"/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</row>
    <row r="108" spans="1:19" ht="45">
      <c r="A108" s="2">
        <v>50</v>
      </c>
      <c r="B108" s="2" t="s">
        <v>97</v>
      </c>
      <c r="C108" s="1" t="s">
        <v>94</v>
      </c>
      <c r="D108" s="26" t="s">
        <v>100</v>
      </c>
      <c r="E108" s="26" t="s">
        <v>100</v>
      </c>
      <c r="F108" s="2">
        <v>0</v>
      </c>
      <c r="G108" s="2" t="s">
        <v>49</v>
      </c>
      <c r="H108" s="4">
        <v>300</v>
      </c>
      <c r="I108" s="30">
        <f t="shared" si="0"/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ht="54.75" customHeight="1">
      <c r="A109" s="35">
        <v>51</v>
      </c>
      <c r="B109" s="35" t="s">
        <v>76</v>
      </c>
      <c r="C109" s="1" t="s">
        <v>22</v>
      </c>
      <c r="D109" s="35" t="s">
        <v>8</v>
      </c>
      <c r="E109" s="35" t="s">
        <v>8</v>
      </c>
      <c r="F109" s="35">
        <v>2.6</v>
      </c>
      <c r="G109" s="35" t="s">
        <v>49</v>
      </c>
      <c r="H109" s="4">
        <v>4290</v>
      </c>
      <c r="I109" s="30">
        <f t="shared" si="0"/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</row>
    <row r="110" spans="1:19" ht="36.75" customHeight="1">
      <c r="A110" s="37"/>
      <c r="B110" s="37"/>
      <c r="C110" s="1" t="s">
        <v>7</v>
      </c>
      <c r="D110" s="37"/>
      <c r="E110" s="37"/>
      <c r="F110" s="37"/>
      <c r="G110" s="37"/>
      <c r="H110" s="4">
        <v>18373.3</v>
      </c>
      <c r="I110" s="30">
        <f t="shared" ref="I110:I121" si="1">J110+K110+L110+M110+N110</f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</row>
    <row r="111" spans="1:19" ht="75" customHeight="1">
      <c r="A111" s="35">
        <v>52</v>
      </c>
      <c r="B111" s="35" t="s">
        <v>77</v>
      </c>
      <c r="C111" s="1" t="s">
        <v>22</v>
      </c>
      <c r="D111" s="35" t="s">
        <v>8</v>
      </c>
      <c r="E111" s="35" t="s">
        <v>8</v>
      </c>
      <c r="F111" s="35">
        <v>2</v>
      </c>
      <c r="G111" s="35" t="s">
        <v>49</v>
      </c>
      <c r="H111" s="4">
        <v>3300</v>
      </c>
      <c r="I111" s="30">
        <f t="shared" si="1"/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</row>
    <row r="112" spans="1:19">
      <c r="A112" s="37"/>
      <c r="B112" s="37"/>
      <c r="C112" s="1" t="s">
        <v>7</v>
      </c>
      <c r="D112" s="37"/>
      <c r="E112" s="37"/>
      <c r="F112" s="37"/>
      <c r="G112" s="37"/>
      <c r="H112" s="4">
        <v>14133.3</v>
      </c>
      <c r="I112" s="30">
        <f t="shared" si="1"/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ht="45">
      <c r="A113" s="35">
        <v>53</v>
      </c>
      <c r="B113" s="35" t="s">
        <v>78</v>
      </c>
      <c r="C113" s="1" t="s">
        <v>22</v>
      </c>
      <c r="D113" s="35" t="s">
        <v>8</v>
      </c>
      <c r="E113" s="35" t="s">
        <v>8</v>
      </c>
      <c r="F113" s="35">
        <v>3</v>
      </c>
      <c r="G113" s="35" t="s">
        <v>49</v>
      </c>
      <c r="H113" s="4">
        <v>4950</v>
      </c>
      <c r="I113" s="30">
        <f t="shared" si="1"/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>
      <c r="A114" s="37"/>
      <c r="B114" s="37"/>
      <c r="C114" s="1" t="s">
        <v>7</v>
      </c>
      <c r="D114" s="37"/>
      <c r="E114" s="37"/>
      <c r="F114" s="37"/>
      <c r="G114" s="37"/>
      <c r="H114" s="4">
        <v>21200</v>
      </c>
      <c r="I114" s="30">
        <f t="shared" si="1"/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ht="45" customHeight="1">
      <c r="A115" s="35">
        <v>54</v>
      </c>
      <c r="B115" s="35" t="s">
        <v>92</v>
      </c>
      <c r="C115" s="1" t="s">
        <v>7</v>
      </c>
      <c r="D115" s="35" t="s">
        <v>8</v>
      </c>
      <c r="E115" s="35" t="s">
        <v>8</v>
      </c>
      <c r="F115" s="35">
        <v>4.7249999999999996</v>
      </c>
      <c r="G115" s="2" t="s">
        <v>49</v>
      </c>
      <c r="H115" s="4">
        <v>21357</v>
      </c>
      <c r="I115" s="30">
        <f t="shared" si="1"/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</row>
    <row r="116" spans="1:19" s="28" customFormat="1" ht="45">
      <c r="A116" s="36"/>
      <c r="B116" s="36"/>
      <c r="C116" s="1" t="s">
        <v>22</v>
      </c>
      <c r="D116" s="37"/>
      <c r="E116" s="37"/>
      <c r="F116" s="36"/>
      <c r="G116" s="26"/>
      <c r="H116" s="27">
        <v>4110.8</v>
      </c>
      <c r="I116" s="30">
        <f t="shared" si="1"/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s="28" customFormat="1" ht="45">
      <c r="A117" s="37"/>
      <c r="B117" s="37"/>
      <c r="C117" s="28" t="s">
        <v>94</v>
      </c>
      <c r="D117" s="26" t="s">
        <v>100</v>
      </c>
      <c r="E117" s="26" t="s">
        <v>100</v>
      </c>
      <c r="F117" s="37"/>
      <c r="G117" s="26"/>
      <c r="H117" s="27">
        <v>300</v>
      </c>
      <c r="I117" s="30">
        <f t="shared" si="1"/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</row>
    <row r="118" spans="1:19" ht="45">
      <c r="A118" s="1">
        <v>55</v>
      </c>
      <c r="B118" s="1" t="s">
        <v>86</v>
      </c>
      <c r="C118" s="1" t="s">
        <v>7</v>
      </c>
      <c r="D118" s="1" t="s">
        <v>8</v>
      </c>
      <c r="E118" s="1" t="s">
        <v>8</v>
      </c>
      <c r="F118" s="1">
        <v>27.628</v>
      </c>
      <c r="G118" s="1"/>
      <c r="H118" s="18">
        <f>38982.8+78779.4</f>
        <v>117762.2</v>
      </c>
      <c r="I118" s="30">
        <f t="shared" si="1"/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78779.399999999994</v>
      </c>
    </row>
    <row r="119" spans="1:19" ht="45">
      <c r="A119" s="1">
        <v>56</v>
      </c>
      <c r="B119" s="1" t="s">
        <v>87</v>
      </c>
      <c r="C119" s="1" t="s">
        <v>7</v>
      </c>
      <c r="D119" s="1" t="s">
        <v>8</v>
      </c>
      <c r="E119" s="1" t="s">
        <v>8</v>
      </c>
      <c r="F119" s="1">
        <v>8.1940000000000008</v>
      </c>
      <c r="G119" s="1"/>
      <c r="H119" s="3">
        <f>14607.7+19918.9</f>
        <v>34526.600000000006</v>
      </c>
      <c r="I119" s="30">
        <f t="shared" si="1"/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19918.900000000001</v>
      </c>
    </row>
    <row r="120" spans="1:19" s="29" customFormat="1" ht="60">
      <c r="A120" s="1">
        <v>57</v>
      </c>
      <c r="B120" s="1" t="s">
        <v>101</v>
      </c>
      <c r="C120" s="1" t="s">
        <v>22</v>
      </c>
      <c r="D120" s="1" t="s">
        <v>8</v>
      </c>
      <c r="E120" s="1" t="s">
        <v>8</v>
      </c>
      <c r="F120" s="1">
        <v>5.665</v>
      </c>
      <c r="G120" s="1"/>
      <c r="H120" s="3">
        <v>5155.2</v>
      </c>
      <c r="I120" s="30">
        <f t="shared" si="1"/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</row>
    <row r="121" spans="1:19" s="34" customFormat="1" ht="75">
      <c r="A121" s="31">
        <v>58</v>
      </c>
      <c r="B121" s="31" t="s">
        <v>102</v>
      </c>
      <c r="C121" s="31" t="s">
        <v>7</v>
      </c>
      <c r="D121" s="31" t="s">
        <v>8</v>
      </c>
      <c r="E121" s="31" t="s">
        <v>8</v>
      </c>
      <c r="F121" s="31">
        <v>3.28</v>
      </c>
      <c r="G121" s="31"/>
      <c r="H121" s="32">
        <v>17630.2</v>
      </c>
      <c r="I121" s="33">
        <f t="shared" si="1"/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</row>
    <row r="122" spans="1:19" ht="17.25" customHeight="1">
      <c r="A122" s="53" t="s">
        <v>12</v>
      </c>
      <c r="B122" s="54"/>
      <c r="C122" s="54"/>
      <c r="D122" s="54"/>
      <c r="E122" s="54"/>
      <c r="F122" s="54"/>
      <c r="G122" s="55"/>
      <c r="H122" s="19">
        <f>SUM(H10:H121)</f>
        <v>2790150.0999999992</v>
      </c>
      <c r="I122" s="19">
        <f>SUM(I10:I121)</f>
        <v>256324.19999999995</v>
      </c>
      <c r="J122" s="19">
        <f t="shared" ref="J122:S122" si="2">SUM(J10:J121)</f>
        <v>113885.19999999998</v>
      </c>
      <c r="K122" s="19">
        <f t="shared" si="2"/>
        <v>50480.6</v>
      </c>
      <c r="L122" s="19">
        <f t="shared" si="2"/>
        <v>14079.399999999998</v>
      </c>
      <c r="M122" s="19">
        <f t="shared" si="2"/>
        <v>27127.200000000001</v>
      </c>
      <c r="N122" s="19">
        <f t="shared" si="2"/>
        <v>50751.799999999996</v>
      </c>
      <c r="O122" s="19">
        <f t="shared" si="2"/>
        <v>113885.19999999998</v>
      </c>
      <c r="P122" s="19">
        <f t="shared" si="2"/>
        <v>48551.9</v>
      </c>
      <c r="Q122" s="19">
        <f t="shared" si="2"/>
        <v>14010.399999999998</v>
      </c>
      <c r="R122" s="19">
        <f t="shared" si="2"/>
        <v>27030.2</v>
      </c>
      <c r="S122" s="19">
        <f t="shared" si="2"/>
        <v>149450.09999999998</v>
      </c>
    </row>
    <row r="124" spans="1:19" s="21" customFormat="1">
      <c r="A124" s="20" t="s">
        <v>43</v>
      </c>
    </row>
    <row r="125" spans="1:19" s="21" customFormat="1">
      <c r="A125" s="20" t="s">
        <v>85</v>
      </c>
    </row>
    <row r="127" spans="1:19" ht="18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3"/>
      <c r="N127" s="23"/>
    </row>
    <row r="128" spans="1:19" ht="18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3"/>
      <c r="N128" s="23"/>
    </row>
    <row r="129" spans="1:19" ht="18.75" customHeight="1">
      <c r="A129" s="22"/>
      <c r="B129" s="22"/>
      <c r="C129" s="22"/>
      <c r="D129" s="22"/>
      <c r="E129" s="22"/>
      <c r="F129" s="22"/>
      <c r="G129" s="24"/>
      <c r="H129" s="22"/>
      <c r="I129" s="22"/>
      <c r="J129" s="22"/>
      <c r="K129" s="22"/>
      <c r="L129" s="22"/>
      <c r="M129" s="23"/>
      <c r="N129" s="23"/>
    </row>
    <row r="130" spans="1:19" ht="18.75" customHeight="1">
      <c r="A130" s="22"/>
      <c r="B130" s="22"/>
      <c r="C130" s="22"/>
      <c r="D130" s="22"/>
      <c r="E130" s="22"/>
      <c r="F130" s="22"/>
      <c r="G130" s="24"/>
      <c r="H130" s="22"/>
      <c r="I130" s="22"/>
      <c r="J130" s="22"/>
      <c r="K130" s="22"/>
      <c r="L130" s="22"/>
      <c r="M130" s="23"/>
      <c r="N130" s="23"/>
    </row>
    <row r="131" spans="1:19" ht="18.75" customHeight="1">
      <c r="A131" s="22"/>
      <c r="B131" s="22"/>
      <c r="C131" s="22"/>
      <c r="D131" s="22"/>
      <c r="E131" s="22"/>
      <c r="F131" s="22"/>
      <c r="G131" s="24"/>
      <c r="H131" s="22"/>
      <c r="I131" s="22"/>
      <c r="J131" s="22"/>
      <c r="K131" s="22"/>
      <c r="L131" s="22"/>
      <c r="M131" s="23"/>
      <c r="N131" s="23"/>
    </row>
    <row r="132" spans="1:19" ht="18.75" customHeight="1">
      <c r="A132" s="22"/>
      <c r="B132" s="22"/>
      <c r="C132" s="22"/>
      <c r="D132" s="22"/>
      <c r="E132" s="22"/>
      <c r="F132" s="22"/>
      <c r="G132" s="24"/>
      <c r="H132" s="22"/>
      <c r="I132" s="22"/>
      <c r="J132" s="22"/>
      <c r="K132" s="22"/>
      <c r="L132" s="22"/>
      <c r="M132" s="23"/>
      <c r="N132" s="23"/>
    </row>
    <row r="134" spans="1:19"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19"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19"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</sheetData>
  <mergeCells count="281">
    <mergeCell ref="F10:F12"/>
    <mergeCell ref="Q2:S2"/>
    <mergeCell ref="B23:B25"/>
    <mergeCell ref="D23:D25"/>
    <mergeCell ref="E23:E25"/>
    <mergeCell ref="A17:A19"/>
    <mergeCell ref="B18:B19"/>
    <mergeCell ref="G10:G12"/>
    <mergeCell ref="H10:H12"/>
    <mergeCell ref="A21:A22"/>
    <mergeCell ref="B21:B22"/>
    <mergeCell ref="D21:D22"/>
    <mergeCell ref="E21:E22"/>
    <mergeCell ref="F21:F22"/>
    <mergeCell ref="G21:G22"/>
    <mergeCell ref="H21:H22"/>
    <mergeCell ref="A13:A16"/>
    <mergeCell ref="B13:B16"/>
    <mergeCell ref="F17:F19"/>
    <mergeCell ref="D13:D16"/>
    <mergeCell ref="E13:E16"/>
    <mergeCell ref="F13:F16"/>
    <mergeCell ref="A10:A12"/>
    <mergeCell ref="B11:B12"/>
    <mergeCell ref="D11:D12"/>
    <mergeCell ref="E11:E12"/>
    <mergeCell ref="A1:L1"/>
    <mergeCell ref="H4:H8"/>
    <mergeCell ref="I4:I8"/>
    <mergeCell ref="A3:L3"/>
    <mergeCell ref="C4:C8"/>
    <mergeCell ref="E4:E8"/>
    <mergeCell ref="G4:G8"/>
    <mergeCell ref="B4:B8"/>
    <mergeCell ref="A4:A8"/>
    <mergeCell ref="F4:F8"/>
    <mergeCell ref="D4:D8"/>
    <mergeCell ref="O4:S7"/>
    <mergeCell ref="A122:G122"/>
    <mergeCell ref="A29:A30"/>
    <mergeCell ref="B29:B30"/>
    <mergeCell ref="F26:F28"/>
    <mergeCell ref="G26:G28"/>
    <mergeCell ref="D31:D33"/>
    <mergeCell ref="E31:E33"/>
    <mergeCell ref="A31:A33"/>
    <mergeCell ref="B31:B33"/>
    <mergeCell ref="F31:F33"/>
    <mergeCell ref="G31:G33"/>
    <mergeCell ref="B43:B44"/>
    <mergeCell ref="B40:B41"/>
    <mergeCell ref="A37:A38"/>
    <mergeCell ref="B37:B38"/>
    <mergeCell ref="G42:G44"/>
    <mergeCell ref="E37:E38"/>
    <mergeCell ref="D40:D41"/>
    <mergeCell ref="E40:E41"/>
    <mergeCell ref="D42:D44"/>
    <mergeCell ref="E42:E44"/>
    <mergeCell ref="A42:A44"/>
    <mergeCell ref="A23:A25"/>
    <mergeCell ref="A39:A41"/>
    <mergeCell ref="D37:D38"/>
    <mergeCell ref="H26:H28"/>
    <mergeCell ref="F42:F44"/>
    <mergeCell ref="I31:I33"/>
    <mergeCell ref="I29:I30"/>
    <mergeCell ref="F29:F30"/>
    <mergeCell ref="H42:H44"/>
    <mergeCell ref="H31:H33"/>
    <mergeCell ref="F39:F41"/>
    <mergeCell ref="H39:H41"/>
    <mergeCell ref="I39:I41"/>
    <mergeCell ref="G37:G38"/>
    <mergeCell ref="H37:H38"/>
    <mergeCell ref="I37:I38"/>
    <mergeCell ref="F37:F38"/>
    <mergeCell ref="A26:A28"/>
    <mergeCell ref="B26:B28"/>
    <mergeCell ref="D26:D28"/>
    <mergeCell ref="E26:E28"/>
    <mergeCell ref="A56:A57"/>
    <mergeCell ref="B56:B57"/>
    <mergeCell ref="D56:D57"/>
    <mergeCell ref="E56:E57"/>
    <mergeCell ref="F56:F57"/>
    <mergeCell ref="G56:G57"/>
    <mergeCell ref="J4:N7"/>
    <mergeCell ref="I13:I16"/>
    <mergeCell ref="G13:G16"/>
    <mergeCell ref="H13:H16"/>
    <mergeCell ref="F23:F24"/>
    <mergeCell ref="I17:I19"/>
    <mergeCell ref="I23:I25"/>
    <mergeCell ref="G23:G24"/>
    <mergeCell ref="H23:H24"/>
    <mergeCell ref="G17:G19"/>
    <mergeCell ref="H17:H19"/>
    <mergeCell ref="I26:I28"/>
    <mergeCell ref="I42:I44"/>
    <mergeCell ref="G29:G30"/>
    <mergeCell ref="G39:G41"/>
    <mergeCell ref="H29:H30"/>
    <mergeCell ref="A51:A52"/>
    <mergeCell ref="B51:B52"/>
    <mergeCell ref="G58:G59"/>
    <mergeCell ref="A60:A61"/>
    <mergeCell ref="B60:B61"/>
    <mergeCell ref="D60:D61"/>
    <mergeCell ref="E60:E61"/>
    <mergeCell ref="F60:F61"/>
    <mergeCell ref="G60:G61"/>
    <mergeCell ref="A58:A59"/>
    <mergeCell ref="B58:B59"/>
    <mergeCell ref="D58:D59"/>
    <mergeCell ref="E58:E59"/>
    <mergeCell ref="F58:F59"/>
    <mergeCell ref="G62:G63"/>
    <mergeCell ref="A64:A65"/>
    <mergeCell ref="B64:B65"/>
    <mergeCell ref="D64:D65"/>
    <mergeCell ref="E64:E65"/>
    <mergeCell ref="F64:F65"/>
    <mergeCell ref="G64:G65"/>
    <mergeCell ref="A62:A63"/>
    <mergeCell ref="B62:B63"/>
    <mergeCell ref="D62:D63"/>
    <mergeCell ref="E62:E63"/>
    <mergeCell ref="F62:F63"/>
    <mergeCell ref="G66:G67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70:G71"/>
    <mergeCell ref="A72:A73"/>
    <mergeCell ref="B72:B73"/>
    <mergeCell ref="D72:D73"/>
    <mergeCell ref="E72:E73"/>
    <mergeCell ref="F72:F73"/>
    <mergeCell ref="G72:G73"/>
    <mergeCell ref="A70:A71"/>
    <mergeCell ref="B70:B71"/>
    <mergeCell ref="D70:D71"/>
    <mergeCell ref="E70:E71"/>
    <mergeCell ref="F70:F71"/>
    <mergeCell ref="A78:A79"/>
    <mergeCell ref="B78:B79"/>
    <mergeCell ref="D78:D79"/>
    <mergeCell ref="E78:E79"/>
    <mergeCell ref="F78:F79"/>
    <mergeCell ref="G78:G79"/>
    <mergeCell ref="G74:G75"/>
    <mergeCell ref="A76:A77"/>
    <mergeCell ref="B76:B77"/>
    <mergeCell ref="D76:D77"/>
    <mergeCell ref="E76:E77"/>
    <mergeCell ref="F76:F77"/>
    <mergeCell ref="G76:G77"/>
    <mergeCell ref="A74:A75"/>
    <mergeCell ref="B74:B75"/>
    <mergeCell ref="D74:D75"/>
    <mergeCell ref="E74:E75"/>
    <mergeCell ref="F74:F75"/>
    <mergeCell ref="G80:G81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84:G85"/>
    <mergeCell ref="A86:A87"/>
    <mergeCell ref="B86:B87"/>
    <mergeCell ref="D86:D87"/>
    <mergeCell ref="E86:E87"/>
    <mergeCell ref="F86:F87"/>
    <mergeCell ref="G86:G87"/>
    <mergeCell ref="A84:A85"/>
    <mergeCell ref="B84:B85"/>
    <mergeCell ref="D84:D85"/>
    <mergeCell ref="E84:E85"/>
    <mergeCell ref="F84:F85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D88:D89"/>
    <mergeCell ref="E88:E89"/>
    <mergeCell ref="F88:F89"/>
    <mergeCell ref="A94:A95"/>
    <mergeCell ref="B94:B95"/>
    <mergeCell ref="D94:D95"/>
    <mergeCell ref="E94:E95"/>
    <mergeCell ref="F94:F95"/>
    <mergeCell ref="G94:G95"/>
    <mergeCell ref="A92:A93"/>
    <mergeCell ref="B92:B93"/>
    <mergeCell ref="D92:D93"/>
    <mergeCell ref="E92:E93"/>
    <mergeCell ref="F92:F93"/>
    <mergeCell ref="G92:G93"/>
    <mergeCell ref="E98:E99"/>
    <mergeCell ref="F98:F99"/>
    <mergeCell ref="G98:G99"/>
    <mergeCell ref="A96:A97"/>
    <mergeCell ref="B96:B97"/>
    <mergeCell ref="D96:D97"/>
    <mergeCell ref="E96:E97"/>
    <mergeCell ref="F96:F97"/>
    <mergeCell ref="A100:A101"/>
    <mergeCell ref="B100:B101"/>
    <mergeCell ref="D100:D101"/>
    <mergeCell ref="E100:E101"/>
    <mergeCell ref="F100:F101"/>
    <mergeCell ref="G100:G101"/>
    <mergeCell ref="B53:B55"/>
    <mergeCell ref="A53:A55"/>
    <mergeCell ref="A113:A114"/>
    <mergeCell ref="B113:B114"/>
    <mergeCell ref="D113:D114"/>
    <mergeCell ref="E113:E114"/>
    <mergeCell ref="F113:F114"/>
    <mergeCell ref="G113:G114"/>
    <mergeCell ref="G109:G110"/>
    <mergeCell ref="A111:A112"/>
    <mergeCell ref="B111:B112"/>
    <mergeCell ref="D111:D112"/>
    <mergeCell ref="E111:E112"/>
    <mergeCell ref="F111:F112"/>
    <mergeCell ref="G111:G112"/>
    <mergeCell ref="A109:A110"/>
    <mergeCell ref="B109:B110"/>
    <mergeCell ref="D109:D110"/>
    <mergeCell ref="E109:E110"/>
    <mergeCell ref="F109:F110"/>
    <mergeCell ref="G96:G97"/>
    <mergeCell ref="A98:A99"/>
    <mergeCell ref="B98:B99"/>
    <mergeCell ref="D98:D99"/>
    <mergeCell ref="A115:A117"/>
    <mergeCell ref="F53:F55"/>
    <mergeCell ref="H53:H55"/>
    <mergeCell ref="G53:G55"/>
    <mergeCell ref="D115:D116"/>
    <mergeCell ref="E115:E116"/>
    <mergeCell ref="F115:F117"/>
    <mergeCell ref="B115:B117"/>
    <mergeCell ref="D51:D52"/>
    <mergeCell ref="E51:E52"/>
    <mergeCell ref="F51:F52"/>
    <mergeCell ref="G51:G52"/>
    <mergeCell ref="A104:A106"/>
    <mergeCell ref="B104:B106"/>
    <mergeCell ref="D104:D106"/>
    <mergeCell ref="E104:E106"/>
    <mergeCell ref="F104:F106"/>
    <mergeCell ref="G104:G106"/>
    <mergeCell ref="G102:G103"/>
    <mergeCell ref="A102:A103"/>
    <mergeCell ref="B102:B103"/>
    <mergeCell ref="D102:D103"/>
    <mergeCell ref="E102:E103"/>
    <mergeCell ref="F102:F103"/>
  </mergeCells>
  <phoneticPr fontId="0" type="noConversion"/>
  <pageMargins left="0.19685039370078741" right="0.19685039370078741" top="0.19685039370078741" bottom="0.15748031496062992" header="0.19685039370078741" footer="0.19685039370078741"/>
  <pageSetup paperSize="8" scale="68" fitToHeight="53" orientation="landscape" r:id="rId1"/>
  <headerFooter alignWithMargins="0"/>
  <rowBreaks count="1" manualBreakCount="1">
    <brk id="2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mishkina</cp:lastModifiedBy>
  <cp:lastPrinted>2021-02-24T07:04:34Z</cp:lastPrinted>
  <dcterms:created xsi:type="dcterms:W3CDTF">1996-10-08T23:32:33Z</dcterms:created>
  <dcterms:modified xsi:type="dcterms:W3CDTF">2021-02-24T07:05:11Z</dcterms:modified>
</cp:coreProperties>
</file>